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tundraenergy-my.sharepoint.com/personal/scott_graham_teml_com/Documents/Documents/GitHub/shiny-server/Simulation/"/>
    </mc:Choice>
  </mc:AlternateContent>
  <bookViews>
    <workbookView xWindow="0" yWindow="0" windowWidth="28800" windowHeight="12210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</externalReferences>
  <definedNames>
    <definedName name="_xlchart.v1.0" hidden="1">Simulation!$E$4</definedName>
    <definedName name="_xlchart.v1.1" hidden="1">Simulation!$E$5:$E$11</definedName>
    <definedName name="crude.type.input">Results!$B$8</definedName>
    <definedName name="data.points">Results!$B$29</definedName>
    <definedName name="dens.input">Results!$B$6</definedName>
    <definedName name="dens.lb">Results!$B$13</definedName>
    <definedName name="dens.ub">Results!$B$14</definedName>
    <definedName name="max.pred">Results!$B$28</definedName>
    <definedName name="mean.hist">Results!$B$23</definedName>
    <definedName name="mean.pred">Results!$B$24</definedName>
    <definedName name="med.pred">Results!$B$25</definedName>
    <definedName name="min.pred">Results!$B$27</definedName>
    <definedName name="mth.input">Results!$B$5</definedName>
    <definedName name="mth_num.list">Lookups!$B$2</definedName>
    <definedName name="mth_short.list">mthLkUp.tbl[Month]</definedName>
    <definedName name="multi.crude.input">Results!$B$10</definedName>
    <definedName name="multi.weather.input">Results!$B$11</definedName>
    <definedName name="post_aquisition_adj_bool">Results!$B$4</definedName>
    <definedName name="sd.pred">Results!$B$26</definedName>
    <definedName name="sulf.input">Results!$B$7</definedName>
    <definedName name="sulf.lb">Results!$B$15</definedName>
    <definedName name="sulf.ub">Results!$B$16</definedName>
    <definedName name="temp.roll.crude.lb">Results!$B$17</definedName>
    <definedName name="temp.roll.crude.ub">Results!$B$18</definedName>
    <definedName name="temp.roll.input">Results!$B$9</definedName>
    <definedName name="temp.roll.weather.lb">Results!$B$20</definedName>
    <definedName name="temp.roll.weather.ub">Results!$B$21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2" l="1" a="1"/>
  <c r="N5" i="2" s="1"/>
  <c r="N8" i="2" a="1"/>
  <c r="N8" i="2" s="1"/>
  <c r="N9" i="2" a="1"/>
  <c r="N9" i="2" s="1"/>
  <c r="N10" i="2" a="1"/>
  <c r="N10" i="2" s="1"/>
  <c r="N11" i="2" a="1"/>
  <c r="N11" i="2" s="1"/>
  <c r="N14" i="2" a="1"/>
  <c r="N14" i="2" s="1"/>
  <c r="N15" i="2" a="1"/>
  <c r="N15" i="2" s="1"/>
  <c r="N16" i="2" a="1"/>
  <c r="N16" i="2" s="1"/>
  <c r="N618" i="2" a="1"/>
  <c r="N618" i="2" s="1"/>
  <c r="N58" i="2" a="1"/>
  <c r="N58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7" i="2" a="1"/>
  <c r="N27" i="2" s="1"/>
  <c r="N28" i="2" a="1"/>
  <c r="N28" i="2"/>
  <c r="N29" i="2" a="1"/>
  <c r="N29" i="2" s="1"/>
  <c r="N30" i="2" a="1"/>
  <c r="N30" i="2" s="1"/>
  <c r="N31" i="2" a="1"/>
  <c r="N31" i="2" s="1"/>
  <c r="N32" i="2" a="1"/>
  <c r="N32" i="2" s="1"/>
  <c r="N33" i="2" a="1"/>
  <c r="N33" i="2" s="1"/>
  <c r="N34" i="2" a="1"/>
  <c r="N34" i="2" s="1"/>
  <c r="N35" i="2" a="1"/>
  <c r="N35" i="2" s="1"/>
  <c r="N854" i="2" a="1"/>
  <c r="N854" i="2" s="1"/>
  <c r="N37" i="2" a="1"/>
  <c r="N37" i="2" s="1"/>
  <c r="N61" i="2" a="1"/>
  <c r="N61" i="2" s="1"/>
  <c r="N39" i="2" a="1"/>
  <c r="N39" i="2" s="1"/>
  <c r="N40" i="2" a="1"/>
  <c r="N40" i="2"/>
  <c r="N41" i="2" a="1"/>
  <c r="N41" i="2" s="1"/>
  <c r="N42" i="2" a="1"/>
  <c r="N42" i="2" s="1"/>
  <c r="N860" i="2" a="1"/>
  <c r="N860" i="2" s="1"/>
  <c r="N44" i="2" a="1"/>
  <c r="N44" i="2" s="1"/>
  <c r="N47" i="2" a="1"/>
  <c r="N47" i="2" s="1"/>
  <c r="N48" i="2" a="1"/>
  <c r="N48" i="2" s="1"/>
  <c r="N50" i="2" a="1"/>
  <c r="N50" i="2" s="1"/>
  <c r="N17" i="2" a="1"/>
  <c r="N17" i="2" s="1"/>
  <c r="N733" i="2" a="1"/>
  <c r="N733" i="2" s="1"/>
  <c r="N918" i="2" a="1"/>
  <c r="N918" i="2" s="1"/>
  <c r="N68" i="2" a="1"/>
  <c r="N68" i="2" s="1"/>
  <c r="N55" i="2" a="1"/>
  <c r="N55" i="2" s="1"/>
  <c r="N56" i="2" a="1"/>
  <c r="N56" i="2" s="1"/>
  <c r="N57" i="2" a="1"/>
  <c r="N57" i="2" s="1"/>
  <c r="N18" i="2" a="1"/>
  <c r="N18" i="2" s="1"/>
  <c r="N60" i="2" a="1"/>
  <c r="N60" i="2" s="1"/>
  <c r="N74" i="2" a="1"/>
  <c r="N74" i="2" s="1"/>
  <c r="N63" i="2" a="1"/>
  <c r="N63" i="2" s="1"/>
  <c r="N64" i="2" a="1"/>
  <c r="N64" i="2" s="1"/>
  <c r="N65" i="2" a="1"/>
  <c r="N65" i="2" s="1"/>
  <c r="N67" i="2" a="1"/>
  <c r="N67" i="2" s="1"/>
  <c r="N69" i="2" a="1"/>
  <c r="N69" i="2" s="1"/>
  <c r="N70" i="2" a="1"/>
  <c r="N70" i="2" s="1"/>
  <c r="N71" i="2" a="1"/>
  <c r="N71" i="2" s="1"/>
  <c r="N72" i="2" a="1"/>
  <c r="N72" i="2" s="1"/>
  <c r="N73" i="2" a="1"/>
  <c r="N73" i="2" s="1"/>
  <c r="N925" i="2" a="1"/>
  <c r="N925" i="2" s="1"/>
  <c r="N75" i="2" a="1"/>
  <c r="N75" i="2" s="1"/>
  <c r="N76" i="2" a="1"/>
  <c r="N76" i="2" s="1"/>
  <c r="N78" i="2" a="1"/>
  <c r="N78" i="2" s="1"/>
  <c r="N79" i="2" a="1"/>
  <c r="N79" i="2" s="1"/>
  <c r="N80" i="2" a="1"/>
  <c r="N80" i="2" s="1"/>
  <c r="N81" i="2" a="1"/>
  <c r="N81" i="2" s="1"/>
  <c r="N82" i="2" a="1"/>
  <c r="N82" i="2" s="1"/>
  <c r="N83" i="2" a="1"/>
  <c r="N83" i="2" s="1"/>
  <c r="N84" i="2" a="1"/>
  <c r="N84" i="2" s="1"/>
  <c r="N85" i="2" a="1"/>
  <c r="N85" i="2" s="1"/>
  <c r="N86" i="2" a="1"/>
  <c r="N86" i="2" s="1"/>
  <c r="N87" i="2" a="1"/>
  <c r="N87" i="2" s="1"/>
  <c r="N88" i="2" a="1"/>
  <c r="N88" i="2" s="1"/>
  <c r="N89" i="2" a="1"/>
  <c r="N89" i="2" s="1"/>
  <c r="N90" i="2" a="1"/>
  <c r="N90" i="2" s="1"/>
  <c r="N91" i="2" a="1"/>
  <c r="N91" i="2" s="1"/>
  <c r="N92" i="2" a="1"/>
  <c r="N92" i="2" s="1"/>
  <c r="N93" i="2" a="1"/>
  <c r="N93" i="2" s="1"/>
  <c r="N94" i="2" a="1"/>
  <c r="N94" i="2" s="1"/>
  <c r="N95" i="2" a="1"/>
  <c r="N95" i="2" s="1"/>
  <c r="N96" i="2" a="1"/>
  <c r="N96" i="2" s="1"/>
  <c r="N38" i="2" a="1"/>
  <c r="N38" i="2" s="1"/>
  <c r="N98" i="2" a="1"/>
  <c r="N98" i="2" s="1"/>
  <c r="N99" i="2" a="1"/>
  <c r="N99" i="2" s="1"/>
  <c r="N100" i="2" a="1"/>
  <c r="N100" i="2" s="1"/>
  <c r="N101" i="2" a="1"/>
  <c r="N101" i="2" s="1"/>
  <c r="N102" i="2" a="1"/>
  <c r="N102" i="2" s="1"/>
  <c r="N103" i="2" a="1"/>
  <c r="N103" i="2" s="1"/>
  <c r="N104" i="2" a="1"/>
  <c r="N104" i="2" s="1"/>
  <c r="N105" i="2" a="1"/>
  <c r="N105" i="2" s="1"/>
  <c r="N106" i="2" a="1"/>
  <c r="N106" i="2" s="1"/>
  <c r="N107" i="2" a="1"/>
  <c r="N107" i="2" s="1"/>
  <c r="N109" i="2" a="1"/>
  <c r="N109" i="2" s="1"/>
  <c r="N110" i="2" a="1"/>
  <c r="N110" i="2" s="1"/>
  <c r="N111" i="2" a="1"/>
  <c r="N111" i="2" s="1"/>
  <c r="N112" i="2" a="1"/>
  <c r="N112" i="2" s="1"/>
  <c r="N113" i="2" a="1"/>
  <c r="N113" i="2" s="1"/>
  <c r="N114" i="2" a="1"/>
  <c r="N114" i="2" s="1"/>
  <c r="N115" i="2" a="1"/>
  <c r="N115" i="2" s="1"/>
  <c r="N116" i="2" a="1"/>
  <c r="N116" i="2" s="1"/>
  <c r="N117" i="2" a="1"/>
  <c r="N117" i="2" s="1"/>
  <c r="N118" i="2" a="1"/>
  <c r="N118" i="2" s="1"/>
  <c r="N53" i="2" a="1"/>
  <c r="N53" i="2" s="1"/>
  <c r="N120" i="2" a="1"/>
  <c r="N120" i="2"/>
  <c r="N122" i="2" a="1"/>
  <c r="N122" i="2" s="1"/>
  <c r="N123" i="2" a="1"/>
  <c r="N123" i="2" s="1"/>
  <c r="N124" i="2" a="1"/>
  <c r="N124" i="2" s="1"/>
  <c r="N125" i="2" a="1"/>
  <c r="N125" i="2" s="1"/>
  <c r="N126" i="2" a="1"/>
  <c r="N126" i="2" s="1"/>
  <c r="N127" i="2" a="1"/>
  <c r="N127" i="2" s="1"/>
  <c r="N128" i="2" a="1"/>
  <c r="N128" i="2" s="1"/>
  <c r="N129" i="2" a="1"/>
  <c r="N129" i="2" s="1"/>
  <c r="N130" i="2" a="1"/>
  <c r="N130" i="2" s="1"/>
  <c r="N131" i="2" a="1"/>
  <c r="N131" i="2" s="1"/>
  <c r="N132" i="2" a="1"/>
  <c r="N132" i="2" s="1"/>
  <c r="N133" i="2" a="1"/>
  <c r="N133" i="2" s="1"/>
  <c r="N135" i="2" a="1"/>
  <c r="N135" i="2" s="1"/>
  <c r="N136" i="2" a="1"/>
  <c r="N136" i="2" s="1"/>
  <c r="N137" i="2" a="1"/>
  <c r="N137" i="2" s="1"/>
  <c r="N138" i="2" a="1"/>
  <c r="N138" i="2" s="1"/>
  <c r="N139" i="2" a="1"/>
  <c r="N139" i="2" s="1"/>
  <c r="N140" i="2" a="1"/>
  <c r="N140" i="2" s="1"/>
  <c r="N141" i="2" a="1"/>
  <c r="N141" i="2" s="1"/>
  <c r="N142" i="2" a="1"/>
  <c r="N142" i="2" s="1"/>
  <c r="N143" i="2" a="1"/>
  <c r="N143" i="2" s="1"/>
  <c r="N144" i="2" a="1"/>
  <c r="N144" i="2"/>
  <c r="N145" i="2" a="1"/>
  <c r="N145" i="2" s="1"/>
  <c r="N146" i="2" a="1"/>
  <c r="N146" i="2" s="1"/>
  <c r="N147" i="2" a="1"/>
  <c r="N147" i="2" s="1"/>
  <c r="N43" i="2" a="1"/>
  <c r="N43" i="2" s="1"/>
  <c r="N149" i="2" a="1"/>
  <c r="N149" i="2" s="1"/>
  <c r="N150" i="2" a="1"/>
  <c r="N150" i="2" s="1"/>
  <c r="N151" i="2" a="1"/>
  <c r="N151" i="2" s="1"/>
  <c r="N152" i="2" a="1"/>
  <c r="N152" i="2" s="1"/>
  <c r="N153" i="2" a="1"/>
  <c r="N153" i="2" s="1"/>
  <c r="N154" i="2" a="1"/>
  <c r="N154" i="2" s="1"/>
  <c r="N155" i="2" a="1"/>
  <c r="N155" i="2" s="1"/>
  <c r="N97" i="2" a="1"/>
  <c r="N97" i="2" s="1"/>
  <c r="N1589" i="2" a="1"/>
  <c r="N1589" i="2" s="1"/>
  <c r="N158" i="2" a="1"/>
  <c r="N158" i="2"/>
  <c r="N159" i="2" a="1"/>
  <c r="N159" i="2" s="1"/>
  <c r="N160" i="2" a="1"/>
  <c r="N160" i="2" s="1"/>
  <c r="N161" i="2" a="1"/>
  <c r="N161" i="2" s="1"/>
  <c r="N162" i="2" a="1"/>
  <c r="N162" i="2" s="1"/>
  <c r="N163" i="2" a="1"/>
  <c r="N163" i="2" s="1"/>
  <c r="N164" i="2" a="1"/>
  <c r="N164" i="2" s="1"/>
  <c r="N165" i="2" a="1"/>
  <c r="N165" i="2" s="1"/>
  <c r="N1607" i="2" a="1"/>
  <c r="N1607" i="2" s="1"/>
  <c r="N167" i="2" a="1"/>
  <c r="N167" i="2" s="1"/>
  <c r="N168" i="2" a="1"/>
  <c r="N168" i="2"/>
  <c r="N169" i="2" a="1"/>
  <c r="N169" i="2" s="1"/>
  <c r="N170" i="2" a="1"/>
  <c r="N170" i="2" s="1"/>
  <c r="N171" i="2" a="1"/>
  <c r="N171" i="2" s="1"/>
  <c r="N172" i="2" a="1"/>
  <c r="N172" i="2" s="1"/>
  <c r="N173" i="2" a="1"/>
  <c r="N173" i="2" s="1"/>
  <c r="N174" i="2" a="1"/>
  <c r="N174" i="2" s="1"/>
  <c r="N175" i="2" a="1"/>
  <c r="N175" i="2" s="1"/>
  <c r="N176" i="2" a="1"/>
  <c r="N176" i="2" s="1"/>
  <c r="N177" i="2" a="1"/>
  <c r="N177" i="2"/>
  <c r="N178" i="2" a="1"/>
  <c r="N178" i="2" s="1"/>
  <c r="N179" i="2" a="1"/>
  <c r="N179" i="2"/>
  <c r="N180" i="2" a="1"/>
  <c r="N180" i="2" s="1"/>
  <c r="N181" i="2" a="1"/>
  <c r="N181" i="2" s="1"/>
  <c r="N182" i="2" a="1"/>
  <c r="N182" i="2" s="1"/>
  <c r="N183" i="2" a="1"/>
  <c r="N183" i="2" s="1"/>
  <c r="N184" i="2" a="1"/>
  <c r="N184" i="2" s="1"/>
  <c r="N185" i="2" a="1"/>
  <c r="N185" i="2"/>
  <c r="N186" i="2" a="1"/>
  <c r="N186" i="2" s="1"/>
  <c r="N187" i="2" a="1"/>
  <c r="N187" i="2" s="1"/>
  <c r="N188" i="2" a="1"/>
  <c r="N188" i="2" s="1"/>
  <c r="N189" i="2" a="1"/>
  <c r="N189" i="2" s="1"/>
  <c r="N190" i="2" a="1"/>
  <c r="N190" i="2" s="1"/>
  <c r="N191" i="2" a="1"/>
  <c r="N191" i="2" s="1"/>
  <c r="N192" i="2" a="1"/>
  <c r="N192" i="2" s="1"/>
  <c r="N193" i="2" a="1"/>
  <c r="N193" i="2"/>
  <c r="N1619" i="2" a="1"/>
  <c r="N1619" i="2" s="1"/>
  <c r="N195" i="2" a="1"/>
  <c r="N195" i="2"/>
  <c r="N196" i="2" a="1"/>
  <c r="N196" i="2" s="1"/>
  <c r="N197" i="2" a="1"/>
  <c r="N197" i="2" s="1"/>
  <c r="N198" i="2" a="1"/>
  <c r="N198" i="2" s="1"/>
  <c r="N199" i="2" a="1"/>
  <c r="N199" i="2" s="1"/>
  <c r="N1659" i="2" a="1"/>
  <c r="N1659" i="2" s="1"/>
  <c r="N201" i="2" a="1"/>
  <c r="N201" i="2"/>
  <c r="N202" i="2" a="1"/>
  <c r="N202" i="2" s="1"/>
  <c r="N203" i="2" a="1"/>
  <c r="N203" i="2" s="1"/>
  <c r="N204" i="2" a="1"/>
  <c r="N204" i="2" s="1"/>
  <c r="N205" i="2" a="1"/>
  <c r="N205" i="2" s="1"/>
  <c r="N206" i="2" a="1"/>
  <c r="N206" i="2" s="1"/>
  <c r="N207" i="2" a="1"/>
  <c r="N207" i="2" s="1"/>
  <c r="N208" i="2" a="1"/>
  <c r="N208" i="2" s="1"/>
  <c r="N209" i="2" a="1"/>
  <c r="N209" i="2"/>
  <c r="N210" i="2" a="1"/>
  <c r="N210" i="2" s="1"/>
  <c r="N211" i="2" a="1"/>
  <c r="N211" i="2"/>
  <c r="N212" i="2" a="1"/>
  <c r="N212" i="2" s="1"/>
  <c r="N213" i="2" a="1"/>
  <c r="N213" i="2" s="1"/>
  <c r="N214" i="2" a="1"/>
  <c r="N214" i="2" s="1"/>
  <c r="N215" i="2" a="1"/>
  <c r="N215" i="2" s="1"/>
  <c r="N216" i="2" a="1"/>
  <c r="N216" i="2" s="1"/>
  <c r="N217" i="2" a="1"/>
  <c r="N217" i="2"/>
  <c r="N218" i="2" a="1"/>
  <c r="N218" i="2" s="1"/>
  <c r="N219" i="2" a="1"/>
  <c r="N219" i="2" s="1"/>
  <c r="N220" i="2" a="1"/>
  <c r="N220" i="2" s="1"/>
  <c r="N221" i="2" a="1"/>
  <c r="N221" i="2" s="1"/>
  <c r="N222" i="2" a="1"/>
  <c r="N222" i="2" s="1"/>
  <c r="N223" i="2" a="1"/>
  <c r="N223" i="2" s="1"/>
  <c r="N224" i="2" a="1"/>
  <c r="N224" i="2" s="1"/>
  <c r="N225" i="2" a="1"/>
  <c r="N225" i="2"/>
  <c r="N226" i="2" a="1"/>
  <c r="N226" i="2" s="1"/>
  <c r="N227" i="2" a="1"/>
  <c r="N227" i="2"/>
  <c r="N228" i="2" a="1"/>
  <c r="N228" i="2" s="1"/>
  <c r="N229" i="2" a="1"/>
  <c r="N229" i="2" s="1"/>
  <c r="N231" i="2" a="1"/>
  <c r="N231" i="2" s="1"/>
  <c r="N232" i="2" a="1"/>
  <c r="N232" i="2" s="1"/>
  <c r="N233" i="2" a="1"/>
  <c r="N233" i="2" s="1"/>
  <c r="N234" i="2" a="1"/>
  <c r="N234" i="2" s="1"/>
  <c r="N235" i="2" a="1"/>
  <c r="N235" i="2"/>
  <c r="N236" i="2" a="1"/>
  <c r="N236" i="2" s="1"/>
  <c r="N237" i="2" a="1"/>
  <c r="N237" i="2" s="1"/>
  <c r="N238" i="2" a="1"/>
  <c r="N238" i="2" s="1"/>
  <c r="N239" i="2" a="1"/>
  <c r="N239" i="2" s="1"/>
  <c r="N240" i="2" a="1"/>
  <c r="N240" i="2" s="1"/>
  <c r="N241" i="2" a="1"/>
  <c r="N241" i="2" s="1"/>
  <c r="N242" i="2" a="1"/>
  <c r="N242" i="2" s="1"/>
  <c r="N243" i="2" a="1"/>
  <c r="N243" i="2" s="1"/>
  <c r="N244" i="2" a="1"/>
  <c r="N244" i="2" s="1"/>
  <c r="N245" i="2" a="1"/>
  <c r="N245" i="2" s="1"/>
  <c r="N246" i="2" a="1"/>
  <c r="N246" i="2" s="1"/>
  <c r="N247" i="2" a="1"/>
  <c r="N247" i="2" s="1"/>
  <c r="N248" i="2" a="1"/>
  <c r="N248" i="2" s="1"/>
  <c r="N249" i="2" a="1"/>
  <c r="N249" i="2" s="1"/>
  <c r="N250" i="2" a="1"/>
  <c r="N250" i="2" s="1"/>
  <c r="N251" i="2" a="1"/>
  <c r="N251" i="2"/>
  <c r="N252" i="2" a="1"/>
  <c r="N252" i="2" s="1"/>
  <c r="N253" i="2" a="1"/>
  <c r="N253" i="2" s="1"/>
  <c r="N254" i="2" a="1"/>
  <c r="N254" i="2" s="1"/>
  <c r="N255" i="2" a="1"/>
  <c r="N255" i="2" s="1"/>
  <c r="N256" i="2" a="1"/>
  <c r="N256" i="2" s="1"/>
  <c r="N257" i="2" a="1"/>
  <c r="N257" i="2" s="1"/>
  <c r="N258" i="2" a="1"/>
  <c r="N258" i="2" s="1"/>
  <c r="N259" i="2" a="1"/>
  <c r="N259" i="2" s="1"/>
  <c r="N260" i="2" a="1"/>
  <c r="N260" i="2" s="1"/>
  <c r="N263" i="2" a="1"/>
  <c r="N263" i="2" s="1"/>
  <c r="N264" i="2" a="1"/>
  <c r="N264" i="2" s="1"/>
  <c r="N265" i="2" a="1"/>
  <c r="N265" i="2" s="1"/>
  <c r="N266" i="2" a="1"/>
  <c r="N266" i="2" s="1"/>
  <c r="N267" i="2" a="1"/>
  <c r="N267" i="2"/>
  <c r="N268" i="2" a="1"/>
  <c r="N268" i="2" s="1"/>
  <c r="N269" i="2" a="1"/>
  <c r="N269" i="2" s="1"/>
  <c r="N270" i="2" a="1"/>
  <c r="N270" i="2" s="1"/>
  <c r="N271" i="2" a="1"/>
  <c r="N271" i="2" s="1"/>
  <c r="N272" i="2" a="1"/>
  <c r="N272" i="2" s="1"/>
  <c r="N273" i="2" a="1"/>
  <c r="N273" i="2" s="1"/>
  <c r="N275" i="2" a="1"/>
  <c r="N275" i="2" s="1"/>
  <c r="N276" i="2" a="1"/>
  <c r="N276" i="2" s="1"/>
  <c r="N277" i="2" a="1"/>
  <c r="N277" i="2" s="1"/>
  <c r="N278" i="2" a="1"/>
  <c r="N278" i="2" s="1"/>
  <c r="N279" i="2" a="1"/>
  <c r="N279" i="2" s="1"/>
  <c r="N280" i="2" a="1"/>
  <c r="N280" i="2" s="1"/>
  <c r="N281" i="2" a="1"/>
  <c r="N281" i="2" s="1"/>
  <c r="N282" i="2" a="1"/>
  <c r="N282" i="2" s="1"/>
  <c r="N283" i="2" a="1"/>
  <c r="N283" i="2" s="1"/>
  <c r="N284" i="2" a="1"/>
  <c r="N284" i="2" s="1"/>
  <c r="N285" i="2" a="1"/>
  <c r="N285" i="2" s="1"/>
  <c r="N288" i="2" a="1"/>
  <c r="N288" i="2" s="1"/>
  <c r="N289" i="2" a="1"/>
  <c r="N289" i="2" s="1"/>
  <c r="N290" i="2" a="1"/>
  <c r="N290" i="2" s="1"/>
  <c r="N291" i="2" a="1"/>
  <c r="N291" i="2" s="1"/>
  <c r="N292" i="2" a="1"/>
  <c r="N292" i="2" s="1"/>
  <c r="N293" i="2" a="1"/>
  <c r="N293" i="2" s="1"/>
  <c r="N294" i="2" a="1"/>
  <c r="N294" i="2" s="1"/>
  <c r="N295" i="2" a="1"/>
  <c r="N295" i="2" s="1"/>
  <c r="N296" i="2" a="1"/>
  <c r="N296" i="2" s="1"/>
  <c r="N297" i="2" a="1"/>
  <c r="N297" i="2" s="1"/>
  <c r="N298" i="2" a="1"/>
  <c r="N298" i="2" s="1"/>
  <c r="N299" i="2" a="1"/>
  <c r="N299" i="2" s="1"/>
  <c r="N300" i="2" a="1"/>
  <c r="N300" i="2" s="1"/>
  <c r="N301" i="2" a="1"/>
  <c r="N301" i="2" s="1"/>
  <c r="N302" i="2" a="1"/>
  <c r="N302" i="2" s="1"/>
  <c r="N303" i="2" a="1"/>
  <c r="N303" i="2" s="1"/>
  <c r="N304" i="2" a="1"/>
  <c r="N304" i="2" s="1"/>
  <c r="N305" i="2" a="1"/>
  <c r="N305" i="2" s="1"/>
  <c r="N306" i="2" a="1"/>
  <c r="N306" i="2" s="1"/>
  <c r="N307" i="2" a="1"/>
  <c r="N307" i="2"/>
  <c r="N308" i="2" a="1"/>
  <c r="N308" i="2" s="1"/>
  <c r="N311" i="2" a="1"/>
  <c r="N311" i="2" s="1"/>
  <c r="N312" i="2" a="1"/>
  <c r="N312" i="2" s="1"/>
  <c r="N313" i="2" a="1"/>
  <c r="N313" i="2" s="1"/>
  <c r="N314" i="2" a="1"/>
  <c r="N314" i="2" s="1"/>
  <c r="N315" i="2" a="1"/>
  <c r="N315" i="2" s="1"/>
  <c r="N316" i="2" a="1"/>
  <c r="N316" i="2" s="1"/>
  <c r="N317" i="2" a="1"/>
  <c r="N317" i="2" s="1"/>
  <c r="N318" i="2" a="1"/>
  <c r="N318" i="2" s="1"/>
  <c r="N319" i="2" a="1"/>
  <c r="N319" i="2" s="1"/>
  <c r="N320" i="2" a="1"/>
  <c r="N320" i="2" s="1"/>
  <c r="N321" i="2" a="1"/>
  <c r="N321" i="2" s="1"/>
  <c r="N322" i="2" a="1"/>
  <c r="N322" i="2" s="1"/>
  <c r="N323" i="2" a="1"/>
  <c r="N323" i="2" s="1"/>
  <c r="N324" i="2" a="1"/>
  <c r="N324" i="2" s="1"/>
  <c r="N325" i="2" a="1"/>
  <c r="N325" i="2" s="1"/>
  <c r="N326" i="2" a="1"/>
  <c r="N326" i="2" s="1"/>
  <c r="N327" i="2" a="1"/>
  <c r="N327" i="2" s="1"/>
  <c r="N328" i="2" a="1"/>
  <c r="N328" i="2" s="1"/>
  <c r="N329" i="2" a="1"/>
  <c r="N329" i="2" s="1"/>
  <c r="N330" i="2" a="1"/>
  <c r="N330" i="2" s="1"/>
  <c r="N331" i="2" a="1"/>
  <c r="N331" i="2" s="1"/>
  <c r="N332" i="2" a="1"/>
  <c r="N332" i="2" s="1"/>
  <c r="N333" i="2" a="1"/>
  <c r="N333" i="2" s="1"/>
  <c r="N335" i="2" a="1"/>
  <c r="N335" i="2" s="1"/>
  <c r="N336" i="2" a="1"/>
  <c r="N336" i="2" s="1"/>
  <c r="N337" i="2" a="1"/>
  <c r="N337" i="2" s="1"/>
  <c r="N338" i="2" a="1"/>
  <c r="N338" i="2" s="1"/>
  <c r="N339" i="2" a="1"/>
  <c r="N339" i="2" s="1"/>
  <c r="N340" i="2" a="1"/>
  <c r="N340" i="2" s="1"/>
  <c r="N341" i="2" a="1"/>
  <c r="N341" i="2" s="1"/>
  <c r="N342" i="2" a="1"/>
  <c r="N342" i="2" s="1"/>
  <c r="N1662" i="2" a="1"/>
  <c r="N1662" i="2" s="1"/>
  <c r="N344" i="2" a="1"/>
  <c r="N344" i="2" s="1"/>
  <c r="N345" i="2" a="1"/>
  <c r="N345" i="2" s="1"/>
  <c r="N346" i="2" a="1"/>
  <c r="N346" i="2" s="1"/>
  <c r="N347" i="2" a="1"/>
  <c r="N347" i="2" s="1"/>
  <c r="N348" i="2" a="1"/>
  <c r="N348" i="2" s="1"/>
  <c r="N349" i="2" a="1"/>
  <c r="N349" i="2" s="1"/>
  <c r="N350" i="2" a="1"/>
  <c r="N350" i="2" s="1"/>
  <c r="N351" i="2" a="1"/>
  <c r="N351" i="2" s="1"/>
  <c r="N352" i="2" a="1"/>
  <c r="N352" i="2" s="1"/>
  <c r="N353" i="2" a="1"/>
  <c r="N353" i="2" s="1"/>
  <c r="N354" i="2" a="1"/>
  <c r="N354" i="2" s="1"/>
  <c r="N355" i="2" a="1"/>
  <c r="N355" i="2" s="1"/>
  <c r="N356" i="2" a="1"/>
  <c r="N356" i="2" s="1"/>
  <c r="N357" i="2" a="1"/>
  <c r="N357" i="2" s="1"/>
  <c r="N358" i="2" a="1"/>
  <c r="N358" i="2" s="1"/>
  <c r="N359" i="2" a="1"/>
  <c r="N359" i="2" s="1"/>
  <c r="N360" i="2" a="1"/>
  <c r="N360" i="2" s="1"/>
  <c r="N361" i="2" a="1"/>
  <c r="N361" i="2" s="1"/>
  <c r="N362" i="2" a="1"/>
  <c r="N362" i="2" s="1"/>
  <c r="N364" i="2" a="1"/>
  <c r="N364" i="2"/>
  <c r="N365" i="2" a="1"/>
  <c r="N365" i="2" s="1"/>
  <c r="N366" i="2" a="1"/>
  <c r="N366" i="2" s="1"/>
  <c r="N367" i="2" a="1"/>
  <c r="N367" i="2" s="1"/>
  <c r="N368" i="2" a="1"/>
  <c r="N368" i="2"/>
  <c r="N369" i="2" a="1"/>
  <c r="N369" i="2" s="1"/>
  <c r="N370" i="2" a="1"/>
  <c r="N370" i="2" s="1"/>
  <c r="N371" i="2" a="1"/>
  <c r="N371" i="2" s="1"/>
  <c r="N372" i="2" a="1"/>
  <c r="N372" i="2" s="1"/>
  <c r="N373" i="2" a="1"/>
  <c r="N373" i="2" s="1"/>
  <c r="N374" i="2" a="1"/>
  <c r="N374" i="2" s="1"/>
  <c r="N375" i="2" a="1"/>
  <c r="N375" i="2" s="1"/>
  <c r="N376" i="2" a="1"/>
  <c r="N376" i="2" s="1"/>
  <c r="N377" i="2" a="1"/>
  <c r="N377" i="2" s="1"/>
  <c r="N378" i="2" a="1"/>
  <c r="N378" i="2" s="1"/>
  <c r="N379" i="2" a="1"/>
  <c r="N379" i="2" s="1"/>
  <c r="N380" i="2" a="1"/>
  <c r="N380" i="2"/>
  <c r="N979" i="2" a="1"/>
  <c r="N979" i="2" s="1"/>
  <c r="N382" i="2" a="1"/>
  <c r="N382" i="2" s="1"/>
  <c r="N383" i="2" a="1"/>
  <c r="N383" i="2" s="1"/>
  <c r="N384" i="2" a="1"/>
  <c r="N384" i="2"/>
  <c r="N385" i="2" a="1"/>
  <c r="N385" i="2" s="1"/>
  <c r="N119" i="2" a="1"/>
  <c r="N119" i="2" s="1"/>
  <c r="N387" i="2" a="1"/>
  <c r="N387" i="2" s="1"/>
  <c r="N388" i="2" a="1"/>
  <c r="N388" i="2" s="1"/>
  <c r="N389" i="2" a="1"/>
  <c r="N389" i="2" s="1"/>
  <c r="N390" i="2" a="1"/>
  <c r="N390" i="2" s="1"/>
  <c r="N391" i="2" a="1"/>
  <c r="N391" i="2" s="1"/>
  <c r="N392" i="2" a="1"/>
  <c r="N392" i="2" s="1"/>
  <c r="N393" i="2" a="1"/>
  <c r="N393" i="2" s="1"/>
  <c r="N394" i="2" a="1"/>
  <c r="N394" i="2" s="1"/>
  <c r="N395" i="2" a="1"/>
  <c r="N395" i="2" s="1"/>
  <c r="N396" i="2" a="1"/>
  <c r="N396" i="2"/>
  <c r="N397" i="2" a="1"/>
  <c r="N397" i="2" s="1"/>
  <c r="N398" i="2" a="1"/>
  <c r="N398" i="2" s="1"/>
  <c r="N399" i="2" a="1"/>
  <c r="N399" i="2" s="1"/>
  <c r="N400" i="2" a="1"/>
  <c r="N400" i="2"/>
  <c r="N401" i="2" a="1"/>
  <c r="N401" i="2" s="1"/>
  <c r="N402" i="2" a="1"/>
  <c r="N402" i="2" s="1"/>
  <c r="N403" i="2" a="1"/>
  <c r="N403" i="2" s="1"/>
  <c r="N404" i="2" a="1"/>
  <c r="N404" i="2" s="1"/>
  <c r="N405" i="2" a="1"/>
  <c r="N405" i="2" s="1"/>
  <c r="N406" i="2" a="1"/>
  <c r="N406" i="2" s="1"/>
  <c r="N407" i="2" a="1"/>
  <c r="N407" i="2" s="1"/>
  <c r="N408" i="2" a="1"/>
  <c r="N408" i="2" s="1"/>
  <c r="N409" i="2" a="1"/>
  <c r="N409" i="2" s="1"/>
  <c r="N410" i="2" a="1"/>
  <c r="N410" i="2" s="1"/>
  <c r="N411" i="2" a="1"/>
  <c r="N411" i="2" s="1"/>
  <c r="N412" i="2" a="1"/>
  <c r="N412" i="2"/>
  <c r="N413" i="2" a="1"/>
  <c r="N413" i="2" s="1"/>
  <c r="N414" i="2" a="1"/>
  <c r="N414" i="2" s="1"/>
  <c r="N415" i="2" a="1"/>
  <c r="N415" i="2" s="1"/>
  <c r="N416" i="2" a="1"/>
  <c r="N416" i="2"/>
  <c r="N417" i="2" a="1"/>
  <c r="N417" i="2" s="1"/>
  <c r="N418" i="2" a="1"/>
  <c r="N418" i="2" s="1"/>
  <c r="N419" i="2" a="1"/>
  <c r="N419" i="2" s="1"/>
  <c r="N420" i="2" a="1"/>
  <c r="N420" i="2" s="1"/>
  <c r="N421" i="2" a="1"/>
  <c r="N421" i="2" s="1"/>
  <c r="N422" i="2" a="1"/>
  <c r="N422" i="2" s="1"/>
  <c r="N423" i="2" a="1"/>
  <c r="N423" i="2" s="1"/>
  <c r="N424" i="2" a="1"/>
  <c r="N424" i="2" s="1"/>
  <c r="N425" i="2" a="1"/>
  <c r="N425" i="2" s="1"/>
  <c r="N426" i="2" a="1"/>
  <c r="N426" i="2" s="1"/>
  <c r="N427" i="2" a="1"/>
  <c r="N427" i="2" s="1"/>
  <c r="N428" i="2" a="1"/>
  <c r="N428" i="2"/>
  <c r="N429" i="2" a="1"/>
  <c r="N429" i="2" s="1"/>
  <c r="N430" i="2" a="1"/>
  <c r="N430" i="2" s="1"/>
  <c r="N431" i="2" a="1"/>
  <c r="N431" i="2" s="1"/>
  <c r="N432" i="2" a="1"/>
  <c r="N432" i="2"/>
  <c r="N433" i="2" a="1"/>
  <c r="N433" i="2" s="1"/>
  <c r="N434" i="2" a="1"/>
  <c r="N434" i="2" s="1"/>
  <c r="N435" i="2" a="1"/>
  <c r="N435" i="2" s="1"/>
  <c r="N436" i="2" a="1"/>
  <c r="N436" i="2" s="1"/>
  <c r="N437" i="2" a="1"/>
  <c r="N437" i="2" s="1"/>
  <c r="N438" i="2" a="1"/>
  <c r="N438" i="2" s="1"/>
  <c r="N439" i="2" a="1"/>
  <c r="N439" i="2" s="1"/>
  <c r="N440" i="2" a="1"/>
  <c r="N440" i="2" s="1"/>
  <c r="N441" i="2" a="1"/>
  <c r="N441" i="2" s="1"/>
  <c r="N442" i="2" a="1"/>
  <c r="N442" i="2" s="1"/>
  <c r="N443" i="2" a="1"/>
  <c r="N443" i="2" s="1"/>
  <c r="N444" i="2" a="1"/>
  <c r="N444" i="2"/>
  <c r="N445" i="2" a="1"/>
  <c r="N445" i="2" s="1"/>
  <c r="N446" i="2" a="1"/>
  <c r="N446" i="2" s="1"/>
  <c r="N447" i="2" a="1"/>
  <c r="N447" i="2" s="1"/>
  <c r="N448" i="2" a="1"/>
  <c r="N448" i="2"/>
  <c r="N449" i="2" a="1"/>
  <c r="N449" i="2" s="1"/>
  <c r="N450" i="2" a="1"/>
  <c r="N450" i="2" s="1"/>
  <c r="N451" i="2" a="1"/>
  <c r="N451" i="2" s="1"/>
  <c r="N452" i="2" a="1"/>
  <c r="N452" i="2" s="1"/>
  <c r="N453" i="2" a="1"/>
  <c r="N453" i="2" s="1"/>
  <c r="N454" i="2" a="1"/>
  <c r="N454" i="2" s="1"/>
  <c r="N455" i="2" a="1"/>
  <c r="N455" i="2" s="1"/>
  <c r="N456" i="2" a="1"/>
  <c r="N456" i="2" s="1"/>
  <c r="N457" i="2" a="1"/>
  <c r="N457" i="2" s="1"/>
  <c r="N458" i="2" a="1"/>
  <c r="N458" i="2" s="1"/>
  <c r="N459" i="2" a="1"/>
  <c r="N459" i="2" s="1"/>
  <c r="N460" i="2" a="1"/>
  <c r="N460" i="2"/>
  <c r="N461" i="2" a="1"/>
  <c r="N461" i="2" s="1"/>
  <c r="N462" i="2" a="1"/>
  <c r="N462" i="2" s="1"/>
  <c r="N463" i="2" a="1"/>
  <c r="N463" i="2" s="1"/>
  <c r="N464" i="2" a="1"/>
  <c r="N464" i="2"/>
  <c r="N465" i="2" a="1"/>
  <c r="N465" i="2" s="1"/>
  <c r="N466" i="2" a="1"/>
  <c r="N466" i="2" s="1"/>
  <c r="N467" i="2" a="1"/>
  <c r="N467" i="2" s="1"/>
  <c r="N468" i="2" a="1"/>
  <c r="N468" i="2" s="1"/>
  <c r="N469" i="2" a="1"/>
  <c r="N469" i="2" s="1"/>
  <c r="N470" i="2" a="1"/>
  <c r="N470" i="2" s="1"/>
  <c r="N471" i="2" a="1"/>
  <c r="N471" i="2" s="1"/>
  <c r="N472" i="2" a="1"/>
  <c r="N472" i="2" s="1"/>
  <c r="N473" i="2" a="1"/>
  <c r="N473" i="2" s="1"/>
  <c r="N474" i="2" a="1"/>
  <c r="N474" i="2" s="1"/>
  <c r="N475" i="2" a="1"/>
  <c r="N475" i="2" s="1"/>
  <c r="N476" i="2" a="1"/>
  <c r="N476" i="2"/>
  <c r="N477" i="2" a="1"/>
  <c r="N477" i="2" s="1"/>
  <c r="N478" i="2" a="1"/>
  <c r="N478" i="2" s="1"/>
  <c r="N479" i="2" a="1"/>
  <c r="N479" i="2" s="1"/>
  <c r="N480" i="2" a="1"/>
  <c r="N480" i="2"/>
  <c r="N481" i="2" a="1"/>
  <c r="N481" i="2" s="1"/>
  <c r="N482" i="2" a="1"/>
  <c r="N482" i="2" s="1"/>
  <c r="N483" i="2" a="1"/>
  <c r="N483" i="2" s="1"/>
  <c r="N484" i="2" a="1"/>
  <c r="N484" i="2" s="1"/>
  <c r="N485" i="2" a="1"/>
  <c r="N485" i="2" s="1"/>
  <c r="N486" i="2" a="1"/>
  <c r="N486" i="2" s="1"/>
  <c r="N487" i="2" a="1"/>
  <c r="N487" i="2" s="1"/>
  <c r="N488" i="2" a="1"/>
  <c r="N488" i="2" s="1"/>
  <c r="N489" i="2" a="1"/>
  <c r="N489" i="2" s="1"/>
  <c r="N490" i="2" a="1"/>
  <c r="N490" i="2" s="1"/>
  <c r="N491" i="2" a="1"/>
  <c r="N491" i="2" s="1"/>
  <c r="N492" i="2" a="1"/>
  <c r="N492" i="2"/>
  <c r="N493" i="2" a="1"/>
  <c r="N493" i="2" s="1"/>
  <c r="N494" i="2" a="1"/>
  <c r="N494" i="2" s="1"/>
  <c r="N495" i="2" a="1"/>
  <c r="N495" i="2" s="1"/>
  <c r="N496" i="2" a="1"/>
  <c r="N496" i="2"/>
  <c r="N497" i="2" a="1"/>
  <c r="N497" i="2" s="1"/>
  <c r="N498" i="2" a="1"/>
  <c r="N498" i="2" s="1"/>
  <c r="N499" i="2" a="1"/>
  <c r="N499" i="2" s="1"/>
  <c r="N500" i="2" a="1"/>
  <c r="N500" i="2" s="1"/>
  <c r="N501" i="2" a="1"/>
  <c r="N501" i="2" s="1"/>
  <c r="N502" i="2" a="1"/>
  <c r="N502" i="2" s="1"/>
  <c r="N503" i="2" a="1"/>
  <c r="N503" i="2" s="1"/>
  <c r="N504" i="2" a="1"/>
  <c r="N504" i="2" s="1"/>
  <c r="N505" i="2" a="1"/>
  <c r="N505" i="2" s="1"/>
  <c r="N506" i="2" a="1"/>
  <c r="N506" i="2" s="1"/>
  <c r="N507" i="2" a="1"/>
  <c r="N507" i="2" s="1"/>
  <c r="N508" i="2" a="1"/>
  <c r="N508" i="2"/>
  <c r="N509" i="2" a="1"/>
  <c r="N509" i="2" s="1"/>
  <c r="N510" i="2" a="1"/>
  <c r="N510" i="2" s="1"/>
  <c r="N511" i="2" a="1"/>
  <c r="N511" i="2" s="1"/>
  <c r="N512" i="2" a="1"/>
  <c r="N512" i="2"/>
  <c r="N513" i="2" a="1"/>
  <c r="N513" i="2" s="1"/>
  <c r="N514" i="2" a="1"/>
  <c r="N514" i="2" s="1"/>
  <c r="N515" i="2" a="1"/>
  <c r="N515" i="2" s="1"/>
  <c r="N516" i="2" a="1"/>
  <c r="N516" i="2" s="1"/>
  <c r="N517" i="2" a="1"/>
  <c r="N517" i="2" s="1"/>
  <c r="N518" i="2" a="1"/>
  <c r="N518" i="2" s="1"/>
  <c r="N519" i="2" a="1"/>
  <c r="N519" i="2" s="1"/>
  <c r="N520" i="2" a="1"/>
  <c r="N520" i="2" s="1"/>
  <c r="N521" i="2" a="1"/>
  <c r="N521" i="2" s="1"/>
  <c r="N522" i="2" a="1"/>
  <c r="N522" i="2" s="1"/>
  <c r="N523" i="2" a="1"/>
  <c r="N523" i="2" s="1"/>
  <c r="N148" i="2" a="1"/>
  <c r="N148" i="2"/>
  <c r="N525" i="2" a="1"/>
  <c r="N525" i="2" s="1"/>
  <c r="N526" i="2" a="1"/>
  <c r="N526" i="2" s="1"/>
  <c r="N527" i="2" a="1"/>
  <c r="N527" i="2" s="1"/>
  <c r="N528" i="2" a="1"/>
  <c r="N528" i="2"/>
  <c r="N529" i="2" a="1"/>
  <c r="N529" i="2" s="1"/>
  <c r="N530" i="2" a="1"/>
  <c r="N530" i="2" s="1"/>
  <c r="N531" i="2" a="1"/>
  <c r="N531" i="2" s="1"/>
  <c r="N532" i="2" a="1"/>
  <c r="N532" i="2" s="1"/>
  <c r="N533" i="2" a="1"/>
  <c r="N533" i="2" s="1"/>
  <c r="N534" i="2" a="1"/>
  <c r="N534" i="2" s="1"/>
  <c r="N535" i="2" a="1"/>
  <c r="N535" i="2" s="1"/>
  <c r="N536" i="2" a="1"/>
  <c r="N536" i="2" s="1"/>
  <c r="N537" i="2" a="1"/>
  <c r="N537" i="2" s="1"/>
  <c r="N4" i="2" a="1"/>
  <c r="N4" i="2" s="1"/>
  <c r="N539" i="2" a="1"/>
  <c r="N539" i="2" s="1"/>
  <c r="N540" i="2" a="1"/>
  <c r="N540" i="2"/>
  <c r="N992" i="2" a="1"/>
  <c r="N992" i="2" s="1"/>
  <c r="N542" i="2" a="1"/>
  <c r="N542" i="2" s="1"/>
  <c r="N543" i="2" a="1"/>
  <c r="N543" i="2" s="1"/>
  <c r="N544" i="2" a="1"/>
  <c r="N544" i="2"/>
  <c r="N545" i="2" a="1"/>
  <c r="N545" i="2" s="1"/>
  <c r="N546" i="2" a="1"/>
  <c r="N546" i="2" s="1"/>
  <c r="N547" i="2" a="1"/>
  <c r="N547" i="2" s="1"/>
  <c r="N548" i="2" a="1"/>
  <c r="N548" i="2" s="1"/>
  <c r="N549" i="2" a="1"/>
  <c r="N549" i="2" s="1"/>
  <c r="N550" i="2" a="1"/>
  <c r="N550" i="2" s="1"/>
  <c r="N551" i="2" a="1"/>
  <c r="N551" i="2" s="1"/>
  <c r="N552" i="2" a="1"/>
  <c r="N552" i="2" s="1"/>
  <c r="N553" i="2" a="1"/>
  <c r="N553" i="2" s="1"/>
  <c r="N554" i="2" a="1"/>
  <c r="N554" i="2" s="1"/>
  <c r="N555" i="2" a="1"/>
  <c r="N555" i="2" s="1"/>
  <c r="N556" i="2" a="1"/>
  <c r="N556" i="2"/>
  <c r="N557" i="2" a="1"/>
  <c r="N557" i="2" s="1"/>
  <c r="N558" i="2" a="1"/>
  <c r="N558" i="2" s="1"/>
  <c r="N559" i="2" a="1"/>
  <c r="N559" i="2" s="1"/>
  <c r="N560" i="2" a="1"/>
  <c r="N560" i="2"/>
  <c r="N561" i="2" a="1"/>
  <c r="N561" i="2" s="1"/>
  <c r="N562" i="2" a="1"/>
  <c r="N562" i="2" s="1"/>
  <c r="N563" i="2" a="1"/>
  <c r="N563" i="2" s="1"/>
  <c r="N564" i="2" a="1"/>
  <c r="N564" i="2" s="1"/>
  <c r="N565" i="2" a="1"/>
  <c r="N565" i="2" s="1"/>
  <c r="N566" i="2" a="1"/>
  <c r="N566" i="2" s="1"/>
  <c r="N567" i="2" a="1"/>
  <c r="N567" i="2" s="1"/>
  <c r="N569" i="2" a="1"/>
  <c r="N569" i="2" s="1"/>
  <c r="N570" i="2" a="1"/>
  <c r="N570" i="2" s="1"/>
  <c r="N571" i="2" a="1"/>
  <c r="N571" i="2" s="1"/>
  <c r="N572" i="2" a="1"/>
  <c r="N572" i="2"/>
  <c r="N573" i="2" a="1"/>
  <c r="N573" i="2" s="1"/>
  <c r="N575" i="2" a="1"/>
  <c r="N575" i="2" s="1"/>
  <c r="N576" i="2" a="1"/>
  <c r="N576" i="2" s="1"/>
  <c r="N577" i="2" a="1"/>
  <c r="N577" i="2" s="1"/>
  <c r="N578" i="2" a="1"/>
  <c r="N578" i="2" s="1"/>
  <c r="N579" i="2" a="1"/>
  <c r="N579" i="2" s="1"/>
  <c r="N580" i="2" a="1"/>
  <c r="N580" i="2" s="1"/>
  <c r="N581" i="2" a="1"/>
  <c r="N581" i="2" s="1"/>
  <c r="N582" i="2" a="1"/>
  <c r="N582" i="2" s="1"/>
  <c r="N583" i="2" a="1"/>
  <c r="N583" i="2" s="1"/>
  <c r="N584" i="2" a="1"/>
  <c r="N584" i="2" s="1"/>
  <c r="N585" i="2" a="1"/>
  <c r="N585" i="2" s="1"/>
  <c r="N586" i="2" a="1"/>
  <c r="N586" i="2" s="1"/>
  <c r="N587" i="2" a="1"/>
  <c r="N587" i="2" s="1"/>
  <c r="N588" i="2" a="1"/>
  <c r="N588" i="2" s="1"/>
  <c r="N589" i="2" a="1"/>
  <c r="N589" i="2" s="1"/>
  <c r="N590" i="2" a="1"/>
  <c r="N590" i="2" s="1"/>
  <c r="N591" i="2" a="1"/>
  <c r="N591" i="2" s="1"/>
  <c r="N592" i="2" a="1"/>
  <c r="N592" i="2" s="1"/>
  <c r="N593" i="2" a="1"/>
  <c r="N593" i="2" s="1"/>
  <c r="N594" i="2" a="1"/>
  <c r="N594" i="2" s="1"/>
  <c r="N595" i="2" a="1"/>
  <c r="N595" i="2" s="1"/>
  <c r="N596" i="2" a="1"/>
  <c r="N596" i="2" s="1"/>
  <c r="N597" i="2" a="1"/>
  <c r="N597" i="2" s="1"/>
  <c r="N598" i="2" a="1"/>
  <c r="N598" i="2" s="1"/>
  <c r="N599" i="2" a="1"/>
  <c r="N599" i="2" s="1"/>
  <c r="N600" i="2" a="1"/>
  <c r="N600" i="2" s="1"/>
  <c r="N601" i="2" a="1"/>
  <c r="N601" i="2" s="1"/>
  <c r="N602" i="2" a="1"/>
  <c r="N602" i="2" s="1"/>
  <c r="N603" i="2" a="1"/>
  <c r="N603" i="2" s="1"/>
  <c r="N604" i="2" a="1"/>
  <c r="N604" i="2" s="1"/>
  <c r="N605" i="2" a="1"/>
  <c r="N605" i="2" s="1"/>
  <c r="N606" i="2" a="1"/>
  <c r="N606" i="2" s="1"/>
  <c r="N607" i="2" a="1"/>
  <c r="N607" i="2" s="1"/>
  <c r="N608" i="2" a="1"/>
  <c r="N608" i="2" s="1"/>
  <c r="N609" i="2" a="1"/>
  <c r="N609" i="2" s="1"/>
  <c r="N610" i="2" a="1"/>
  <c r="N610" i="2" s="1"/>
  <c r="N611" i="2" a="1"/>
  <c r="N611" i="2" s="1"/>
  <c r="N612" i="2" a="1"/>
  <c r="N612" i="2" s="1"/>
  <c r="N613" i="2" a="1"/>
  <c r="N613" i="2" s="1"/>
  <c r="N614" i="2" a="1"/>
  <c r="N614" i="2" s="1"/>
  <c r="N615" i="2" a="1"/>
  <c r="N615" i="2" s="1"/>
  <c r="N616" i="2" a="1"/>
  <c r="N616" i="2" s="1"/>
  <c r="N1574" i="2" a="1"/>
  <c r="N1574" i="2" s="1"/>
  <c r="N156" i="2" a="1"/>
  <c r="N156" i="2" s="1"/>
  <c r="N619" i="2" a="1"/>
  <c r="N619" i="2" s="1"/>
  <c r="N620" i="2" a="1"/>
  <c r="N620" i="2" s="1"/>
  <c r="N621" i="2" a="1"/>
  <c r="N621" i="2" s="1"/>
  <c r="N622" i="2" a="1"/>
  <c r="N622" i="2" s="1"/>
  <c r="N623" i="2" a="1"/>
  <c r="N623" i="2" s="1"/>
  <c r="N624" i="2" a="1"/>
  <c r="N624" i="2" s="1"/>
  <c r="N625" i="2" a="1"/>
  <c r="N625" i="2" s="1"/>
  <c r="N626" i="2" a="1"/>
  <c r="N626" i="2" s="1"/>
  <c r="N627" i="2" a="1"/>
  <c r="N627" i="2" s="1"/>
  <c r="N628" i="2" a="1"/>
  <c r="N628" i="2" s="1"/>
  <c r="N629" i="2" a="1"/>
  <c r="N629" i="2" s="1"/>
  <c r="N630" i="2" a="1"/>
  <c r="N630" i="2" s="1"/>
  <c r="N631" i="2" a="1"/>
  <c r="N631" i="2" s="1"/>
  <c r="N632" i="2" a="1"/>
  <c r="N632" i="2" s="1"/>
  <c r="N633" i="2" a="1"/>
  <c r="N633" i="2" s="1"/>
  <c r="N634" i="2" a="1"/>
  <c r="N634" i="2" s="1"/>
  <c r="N635" i="2" a="1"/>
  <c r="N635" i="2" s="1"/>
  <c r="N636" i="2" a="1"/>
  <c r="N636" i="2" s="1"/>
  <c r="N637" i="2" a="1"/>
  <c r="N637" i="2" s="1"/>
  <c r="N638" i="2" a="1"/>
  <c r="N638" i="2" s="1"/>
  <c r="N639" i="2" a="1"/>
  <c r="N639" i="2" s="1"/>
  <c r="N640" i="2" a="1"/>
  <c r="N640" i="2" s="1"/>
  <c r="N641" i="2" a="1"/>
  <c r="N641" i="2" s="1"/>
  <c r="N642" i="2" a="1"/>
  <c r="N642" i="2" s="1"/>
  <c r="N643" i="2" a="1"/>
  <c r="N643" i="2" s="1"/>
  <c r="N644" i="2" a="1"/>
  <c r="N644" i="2" s="1"/>
  <c r="N645" i="2" a="1"/>
  <c r="N645" i="2" s="1"/>
  <c r="N646" i="2" a="1"/>
  <c r="N646" i="2" s="1"/>
  <c r="N647" i="2" a="1"/>
  <c r="N647" i="2" s="1"/>
  <c r="N648" i="2" a="1"/>
  <c r="N648" i="2" s="1"/>
  <c r="N649" i="2" a="1"/>
  <c r="N649" i="2" s="1"/>
  <c r="N650" i="2" a="1"/>
  <c r="N650" i="2" s="1"/>
  <c r="N651" i="2" a="1"/>
  <c r="N651" i="2" s="1"/>
  <c r="N652" i="2" a="1"/>
  <c r="N652" i="2" s="1"/>
  <c r="N653" i="2" a="1"/>
  <c r="N653" i="2" s="1"/>
  <c r="N655" i="2" a="1"/>
  <c r="N655" i="2" s="1"/>
  <c r="N656" i="2" a="1"/>
  <c r="N656" i="2" s="1"/>
  <c r="N657" i="2" a="1"/>
  <c r="N657" i="2" s="1"/>
  <c r="N658" i="2" a="1"/>
  <c r="N658" i="2" s="1"/>
  <c r="N659" i="2" a="1"/>
  <c r="N659" i="2" s="1"/>
  <c r="N660" i="2" a="1"/>
  <c r="N660" i="2" s="1"/>
  <c r="N661" i="2" a="1"/>
  <c r="N661" i="2" s="1"/>
  <c r="N662" i="2" a="1"/>
  <c r="N662" i="2" s="1"/>
  <c r="N663" i="2" a="1"/>
  <c r="N663" i="2" s="1"/>
  <c r="N664" i="2" a="1"/>
  <c r="N664" i="2" s="1"/>
  <c r="N665" i="2" a="1"/>
  <c r="N665" i="2" s="1"/>
  <c r="N666" i="2" a="1"/>
  <c r="N666" i="2" s="1"/>
  <c r="N667" i="2" a="1"/>
  <c r="N667" i="2" s="1"/>
  <c r="N668" i="2" a="1"/>
  <c r="N668" i="2" s="1"/>
  <c r="N669" i="2" a="1"/>
  <c r="N669" i="2" s="1"/>
  <c r="N670" i="2" a="1"/>
  <c r="N670" i="2" s="1"/>
  <c r="N671" i="2" a="1"/>
  <c r="N671" i="2" s="1"/>
  <c r="N672" i="2" a="1"/>
  <c r="N672" i="2" s="1"/>
  <c r="N673" i="2" a="1"/>
  <c r="N673" i="2" s="1"/>
  <c r="N674" i="2" a="1"/>
  <c r="N674" i="2" s="1"/>
  <c r="N675" i="2" a="1"/>
  <c r="N675" i="2" s="1"/>
  <c r="N676" i="2" a="1"/>
  <c r="N676" i="2" s="1"/>
  <c r="N677" i="2" a="1"/>
  <c r="N677" i="2" s="1"/>
  <c r="N678" i="2" a="1"/>
  <c r="N678" i="2" s="1"/>
  <c r="N679" i="2" a="1"/>
  <c r="N679" i="2" s="1"/>
  <c r="N680" i="2" a="1"/>
  <c r="N680" i="2" s="1"/>
  <c r="N681" i="2" a="1"/>
  <c r="N681" i="2" s="1"/>
  <c r="N682" i="2" a="1"/>
  <c r="N682" i="2" s="1"/>
  <c r="N683" i="2" a="1"/>
  <c r="N683" i="2" s="1"/>
  <c r="N684" i="2" a="1"/>
  <c r="N684" i="2" s="1"/>
  <c r="N685" i="2" a="1"/>
  <c r="N685" i="2" s="1"/>
  <c r="N686" i="2" a="1"/>
  <c r="N686" i="2" s="1"/>
  <c r="N687" i="2" a="1"/>
  <c r="N687" i="2" s="1"/>
  <c r="N688" i="2" a="1"/>
  <c r="N688" i="2" s="1"/>
  <c r="N689" i="2" a="1"/>
  <c r="N689" i="2" s="1"/>
  <c r="N690" i="2" a="1"/>
  <c r="N690" i="2" s="1"/>
  <c r="N691" i="2" a="1"/>
  <c r="N691" i="2" s="1"/>
  <c r="N692" i="2" a="1"/>
  <c r="N692" i="2" s="1"/>
  <c r="N693" i="2" a="1"/>
  <c r="N693" i="2" s="1"/>
  <c r="N694" i="2" a="1"/>
  <c r="N694" i="2" s="1"/>
  <c r="N695" i="2" a="1"/>
  <c r="N695" i="2" s="1"/>
  <c r="N696" i="2" a="1"/>
  <c r="N696" i="2" s="1"/>
  <c r="N697" i="2" a="1"/>
  <c r="N697" i="2" s="1"/>
  <c r="N698" i="2" a="1"/>
  <c r="N698" i="2" s="1"/>
  <c r="N699" i="2" a="1"/>
  <c r="N699" i="2" s="1"/>
  <c r="N700" i="2" a="1"/>
  <c r="N700" i="2" s="1"/>
  <c r="N701" i="2" a="1"/>
  <c r="N701" i="2" s="1"/>
  <c r="N702" i="2" a="1"/>
  <c r="N702" i="2" s="1"/>
  <c r="N703" i="2" a="1"/>
  <c r="N703" i="2" s="1"/>
  <c r="N704" i="2" a="1"/>
  <c r="N704" i="2" s="1"/>
  <c r="N705" i="2" a="1"/>
  <c r="N705" i="2" s="1"/>
  <c r="N706" i="2" a="1"/>
  <c r="N706" i="2" s="1"/>
  <c r="N707" i="2" a="1"/>
  <c r="N707" i="2" s="1"/>
  <c r="N708" i="2" a="1"/>
  <c r="N708" i="2" s="1"/>
  <c r="N709" i="2" a="1"/>
  <c r="N709" i="2" s="1"/>
  <c r="N710" i="2" a="1"/>
  <c r="N710" i="2" s="1"/>
  <c r="N711" i="2" a="1"/>
  <c r="N711" i="2" s="1"/>
  <c r="N712" i="2" a="1"/>
  <c r="N712" i="2" s="1"/>
  <c r="N713" i="2" a="1"/>
  <c r="N713" i="2" s="1"/>
  <c r="N714" i="2" a="1"/>
  <c r="N714" i="2" s="1"/>
  <c r="N715" i="2" a="1"/>
  <c r="N715" i="2" s="1"/>
  <c r="N716" i="2" a="1"/>
  <c r="N716" i="2" s="1"/>
  <c r="N717" i="2" a="1"/>
  <c r="N717" i="2" s="1"/>
  <c r="N718" i="2" a="1"/>
  <c r="N718" i="2" s="1"/>
  <c r="N719" i="2" a="1"/>
  <c r="N719" i="2" s="1"/>
  <c r="N720" i="2" a="1"/>
  <c r="N720" i="2" s="1"/>
  <c r="N721" i="2" a="1"/>
  <c r="N721" i="2" s="1"/>
  <c r="N722" i="2" a="1"/>
  <c r="N722" i="2" s="1"/>
  <c r="N723" i="2" a="1"/>
  <c r="N723" i="2" s="1"/>
  <c r="N724" i="2" a="1"/>
  <c r="N724" i="2" s="1"/>
  <c r="N725" i="2" a="1"/>
  <c r="N725" i="2" s="1"/>
  <c r="N726" i="2" a="1"/>
  <c r="N726" i="2" s="1"/>
  <c r="N727" i="2" a="1"/>
  <c r="N727" i="2" s="1"/>
  <c r="N728" i="2" a="1"/>
  <c r="N728" i="2" s="1"/>
  <c r="N729" i="2" a="1"/>
  <c r="N729" i="2" s="1"/>
  <c r="N730" i="2" a="1"/>
  <c r="N730" i="2" s="1"/>
  <c r="N731" i="2" a="1"/>
  <c r="N731" i="2" s="1"/>
  <c r="N732" i="2" a="1"/>
  <c r="N732" i="2" s="1"/>
  <c r="N157" i="2" a="1"/>
  <c r="N157" i="2" s="1"/>
  <c r="N734" i="2" a="1"/>
  <c r="N734" i="2" s="1"/>
  <c r="N735" i="2" a="1"/>
  <c r="N735" i="2" s="1"/>
  <c r="N736" i="2" a="1"/>
  <c r="N736" i="2" s="1"/>
  <c r="N737" i="2" a="1"/>
  <c r="N737" i="2" s="1"/>
  <c r="N738" i="2" a="1"/>
  <c r="N738" i="2" s="1"/>
  <c r="N739" i="2" a="1"/>
  <c r="N739" i="2" s="1"/>
  <c r="N1024" i="2" a="1"/>
  <c r="N1024" i="2" s="1"/>
  <c r="N741" i="2" a="1"/>
  <c r="N741" i="2" s="1"/>
  <c r="N742" i="2" a="1"/>
  <c r="N742" i="2" s="1"/>
  <c r="N743" i="2" a="1"/>
  <c r="N743" i="2" s="1"/>
  <c r="N744" i="2" a="1"/>
  <c r="N744" i="2" s="1"/>
  <c r="N745" i="2" a="1"/>
  <c r="N745" i="2" s="1"/>
  <c r="N746" i="2" a="1"/>
  <c r="N746" i="2" s="1"/>
  <c r="N747" i="2" a="1"/>
  <c r="N747" i="2" s="1"/>
  <c r="N748" i="2" a="1"/>
  <c r="N748" i="2" s="1"/>
  <c r="N749" i="2" a="1"/>
  <c r="N749" i="2" s="1"/>
  <c r="N750" i="2" a="1"/>
  <c r="N750" i="2" s="1"/>
  <c r="N751" i="2" a="1"/>
  <c r="N751" i="2" s="1"/>
  <c r="N752" i="2" a="1"/>
  <c r="N752" i="2" s="1"/>
  <c r="N740" i="2" a="1"/>
  <c r="N740" i="2" s="1"/>
  <c r="N166" i="2" a="1"/>
  <c r="N166" i="2" s="1"/>
  <c r="N755" i="2" a="1"/>
  <c r="N755" i="2" s="1"/>
  <c r="N756" i="2" a="1"/>
  <c r="N756" i="2" s="1"/>
  <c r="N1073" i="2" a="1"/>
  <c r="N1073" i="2" s="1"/>
  <c r="N758" i="2" a="1"/>
  <c r="N758" i="2" s="1"/>
  <c r="N769" i="2" a="1"/>
  <c r="N769" i="2" s="1"/>
  <c r="N760" i="2" a="1"/>
  <c r="N760" i="2" s="1"/>
  <c r="N761" i="2" a="1"/>
  <c r="N761" i="2" s="1"/>
  <c r="N762" i="2" a="1"/>
  <c r="N762" i="2" s="1"/>
  <c r="N763" i="2" a="1"/>
  <c r="N763" i="2" s="1"/>
  <c r="N764" i="2" a="1"/>
  <c r="N764" i="2" s="1"/>
  <c r="N765" i="2" a="1"/>
  <c r="N765" i="2" s="1"/>
  <c r="N766" i="2" a="1"/>
  <c r="N766" i="2" s="1"/>
  <c r="N767" i="2" a="1"/>
  <c r="N767" i="2" s="1"/>
  <c r="N768" i="2" a="1"/>
  <c r="N768" i="2" s="1"/>
  <c r="N757" i="2" a="1"/>
  <c r="N757" i="2" s="1"/>
  <c r="N770" i="2" a="1"/>
  <c r="N770" i="2" s="1"/>
  <c r="N771" i="2" a="1"/>
  <c r="N771" i="2" s="1"/>
  <c r="N772" i="2" a="1"/>
  <c r="N772" i="2" s="1"/>
  <c r="N773" i="2" a="1"/>
  <c r="N773" i="2" s="1"/>
  <c r="N774" i="2" a="1"/>
  <c r="N774" i="2" s="1"/>
  <c r="N775" i="2" a="1"/>
  <c r="N775" i="2" s="1"/>
  <c r="N776" i="2" a="1"/>
  <c r="N776" i="2" s="1"/>
  <c r="N777" i="2" a="1"/>
  <c r="N777" i="2" s="1"/>
  <c r="N778" i="2" a="1"/>
  <c r="N778" i="2" s="1"/>
  <c r="N779" i="2" a="1"/>
  <c r="N779" i="2" s="1"/>
  <c r="N780" i="2" a="1"/>
  <c r="N780" i="2" s="1"/>
  <c r="N781" i="2" a="1"/>
  <c r="N781" i="2" s="1"/>
  <c r="N782" i="2" a="1"/>
  <c r="N782" i="2" s="1"/>
  <c r="N783" i="2" a="1"/>
  <c r="N783" i="2" s="1"/>
  <c r="N784" i="2" a="1"/>
  <c r="N784" i="2" s="1"/>
  <c r="N785" i="2" a="1"/>
  <c r="N785" i="2" s="1"/>
  <c r="N786" i="2" a="1"/>
  <c r="N786" i="2" s="1"/>
  <c r="N787" i="2" a="1"/>
  <c r="N787" i="2" s="1"/>
  <c r="N788" i="2" a="1"/>
  <c r="N788" i="2" s="1"/>
  <c r="N789" i="2" a="1"/>
  <c r="N789" i="2" s="1"/>
  <c r="N790" i="2" a="1"/>
  <c r="N790" i="2" s="1"/>
  <c r="N791" i="2" a="1"/>
  <c r="N791" i="2" s="1"/>
  <c r="N792" i="2" a="1"/>
  <c r="N792" i="2" s="1"/>
  <c r="N793" i="2" a="1"/>
  <c r="N793" i="2" s="1"/>
  <c r="N794" i="2" a="1"/>
  <c r="N794" i="2" s="1"/>
  <c r="N795" i="2" a="1"/>
  <c r="N795" i="2" s="1"/>
  <c r="N796" i="2" a="1"/>
  <c r="N796" i="2" s="1"/>
  <c r="N797" i="2" a="1"/>
  <c r="N797" i="2" s="1"/>
  <c r="N798" i="2" a="1"/>
  <c r="N798" i="2" s="1"/>
  <c r="N799" i="2" a="1"/>
  <c r="N799" i="2" s="1"/>
  <c r="N800" i="2" a="1"/>
  <c r="N800" i="2" s="1"/>
  <c r="N801" i="2" a="1"/>
  <c r="N801" i="2" s="1"/>
  <c r="N802" i="2" a="1"/>
  <c r="N802" i="2" s="1"/>
  <c r="N803" i="2" a="1"/>
  <c r="N803" i="2" s="1"/>
  <c r="N804" i="2" a="1"/>
  <c r="N804" i="2" s="1"/>
  <c r="N805" i="2" a="1"/>
  <c r="N805" i="2" s="1"/>
  <c r="N806" i="2" a="1"/>
  <c r="N806" i="2" s="1"/>
  <c r="N807" i="2" a="1"/>
  <c r="N807" i="2" s="1"/>
  <c r="N808" i="2" a="1"/>
  <c r="N808" i="2" s="1"/>
  <c r="N809" i="2" a="1"/>
  <c r="N809" i="2" s="1"/>
  <c r="N810" i="2" a="1"/>
  <c r="N810" i="2" s="1"/>
  <c r="N811" i="2" a="1"/>
  <c r="N811" i="2" s="1"/>
  <c r="N812" i="2" a="1"/>
  <c r="N812" i="2" s="1"/>
  <c r="N813" i="2" a="1"/>
  <c r="N813" i="2" s="1"/>
  <c r="N814" i="2" a="1"/>
  <c r="N814" i="2" s="1"/>
  <c r="N815" i="2" a="1"/>
  <c r="N815" i="2" s="1"/>
  <c r="N816" i="2" a="1"/>
  <c r="N816" i="2" s="1"/>
  <c r="N817" i="2" a="1"/>
  <c r="N817" i="2" s="1"/>
  <c r="N818" i="2" a="1"/>
  <c r="N818" i="2" s="1"/>
  <c r="N819" i="2" a="1"/>
  <c r="N819" i="2" s="1"/>
  <c r="N820" i="2" a="1"/>
  <c r="N820" i="2" s="1"/>
  <c r="N821" i="2" a="1"/>
  <c r="N821" i="2" s="1"/>
  <c r="N822" i="2" a="1"/>
  <c r="N822" i="2" s="1"/>
  <c r="N823" i="2" a="1"/>
  <c r="N823" i="2" s="1"/>
  <c r="N824" i="2" a="1"/>
  <c r="N824" i="2" s="1"/>
  <c r="N825" i="2" a="1"/>
  <c r="N825" i="2" s="1"/>
  <c r="N826" i="2" a="1"/>
  <c r="N826" i="2" s="1"/>
  <c r="N827" i="2" a="1"/>
  <c r="N827" i="2" s="1"/>
  <c r="N828" i="2" a="1"/>
  <c r="N828" i="2" s="1"/>
  <c r="N829" i="2" a="1"/>
  <c r="N829" i="2" s="1"/>
  <c r="N830" i="2" a="1"/>
  <c r="N830" i="2" s="1"/>
  <c r="N831" i="2" a="1"/>
  <c r="N831" i="2" s="1"/>
  <c r="N832" i="2" a="1"/>
  <c r="N832" i="2" s="1"/>
  <c r="N833" i="2" a="1"/>
  <c r="N833" i="2" s="1"/>
  <c r="N834" i="2" a="1"/>
  <c r="N834" i="2" s="1"/>
  <c r="N835" i="2" a="1"/>
  <c r="N835" i="2" s="1"/>
  <c r="N836" i="2" a="1"/>
  <c r="N836" i="2" s="1"/>
  <c r="N837" i="2" a="1"/>
  <c r="N837" i="2" s="1"/>
  <c r="N838" i="2" a="1"/>
  <c r="N838" i="2" s="1"/>
  <c r="N839" i="2" a="1"/>
  <c r="N839" i="2" s="1"/>
  <c r="N840" i="2" a="1"/>
  <c r="N840" i="2" s="1"/>
  <c r="N841" i="2" a="1"/>
  <c r="N841" i="2" s="1"/>
  <c r="N842" i="2" a="1"/>
  <c r="N842" i="2" s="1"/>
  <c r="N843" i="2" a="1"/>
  <c r="N843" i="2" s="1"/>
  <c r="N844" i="2" a="1"/>
  <c r="N844" i="2" s="1"/>
  <c r="N845" i="2" a="1"/>
  <c r="N845" i="2" s="1"/>
  <c r="N846" i="2" a="1"/>
  <c r="N846" i="2" s="1"/>
  <c r="N847" i="2" a="1"/>
  <c r="N847" i="2" s="1"/>
  <c r="N848" i="2" a="1"/>
  <c r="N848" i="2" s="1"/>
  <c r="N849" i="2" a="1"/>
  <c r="N849" i="2" s="1"/>
  <c r="N850" i="2" a="1"/>
  <c r="N850" i="2" s="1"/>
  <c r="N851" i="2" a="1"/>
  <c r="N851" i="2" s="1"/>
  <c r="N852" i="2" a="1"/>
  <c r="N852" i="2" s="1"/>
  <c r="N1099" i="2" a="1"/>
  <c r="N1099" i="2" s="1"/>
  <c r="N194" i="2" a="1"/>
  <c r="N194" i="2" s="1"/>
  <c r="N855" i="2" a="1"/>
  <c r="N855" i="2" s="1"/>
  <c r="N856" i="2" a="1"/>
  <c r="N856" i="2" s="1"/>
  <c r="N857" i="2" a="1"/>
  <c r="N857" i="2" s="1"/>
  <c r="N858" i="2" a="1"/>
  <c r="N858" i="2" s="1"/>
  <c r="N859" i="2" a="1"/>
  <c r="N859" i="2" s="1"/>
  <c r="N1726" i="2" a="1"/>
  <c r="N1726" i="2" s="1"/>
  <c r="N861" i="2" a="1"/>
  <c r="N861" i="2" s="1"/>
  <c r="N862" i="2" a="1"/>
  <c r="N862" i="2" s="1"/>
  <c r="N863" i="2" a="1"/>
  <c r="N863" i="2" s="1"/>
  <c r="N864" i="2" a="1"/>
  <c r="N864" i="2" s="1"/>
  <c r="N865" i="2" a="1"/>
  <c r="N865" i="2" s="1"/>
  <c r="N866" i="2" a="1"/>
  <c r="N866" i="2" s="1"/>
  <c r="N867" i="2" a="1"/>
  <c r="N867" i="2" s="1"/>
  <c r="N868" i="2" a="1"/>
  <c r="N868" i="2" s="1"/>
  <c r="N869" i="2" a="1"/>
  <c r="N869" i="2" s="1"/>
  <c r="N870" i="2" a="1"/>
  <c r="N870" i="2" s="1"/>
  <c r="N871" i="2" a="1"/>
  <c r="N871" i="2" s="1"/>
  <c r="N872" i="2" a="1"/>
  <c r="N872" i="2" s="1"/>
  <c r="N873" i="2" a="1"/>
  <c r="N873" i="2" s="1"/>
  <c r="N874" i="2" a="1"/>
  <c r="N874" i="2" s="1"/>
  <c r="N875" i="2" a="1"/>
  <c r="N875" i="2" s="1"/>
  <c r="N876" i="2" a="1"/>
  <c r="N876" i="2" s="1"/>
  <c r="N877" i="2" a="1"/>
  <c r="N877" i="2" s="1"/>
  <c r="N878" i="2" a="1"/>
  <c r="N878" i="2" s="1"/>
  <c r="N879" i="2" a="1"/>
  <c r="N879" i="2" s="1"/>
  <c r="N880" i="2" a="1"/>
  <c r="N880" i="2" s="1"/>
  <c r="N881" i="2" a="1"/>
  <c r="N881" i="2" s="1"/>
  <c r="N882" i="2" a="1"/>
  <c r="N882" i="2" s="1"/>
  <c r="N883" i="2" a="1"/>
  <c r="N883" i="2" s="1"/>
  <c r="N884" i="2" a="1"/>
  <c r="N884" i="2" s="1"/>
  <c r="N885" i="2" a="1"/>
  <c r="N885" i="2" s="1"/>
  <c r="N886" i="2" a="1"/>
  <c r="N886" i="2" s="1"/>
  <c r="N887" i="2" a="1"/>
  <c r="N887" i="2" s="1"/>
  <c r="N888" i="2" a="1"/>
  <c r="N888" i="2" s="1"/>
  <c r="N889" i="2" a="1"/>
  <c r="N889" i="2" s="1"/>
  <c r="N890" i="2" a="1"/>
  <c r="N890" i="2" s="1"/>
  <c r="N891" i="2" a="1"/>
  <c r="N891" i="2" s="1"/>
  <c r="N892" i="2" a="1"/>
  <c r="N892" i="2" s="1"/>
  <c r="N893" i="2" a="1"/>
  <c r="N893" i="2" s="1"/>
  <c r="N894" i="2" a="1"/>
  <c r="N894" i="2" s="1"/>
  <c r="N895" i="2" a="1"/>
  <c r="N895" i="2" s="1"/>
  <c r="N896" i="2" a="1"/>
  <c r="N896" i="2" s="1"/>
  <c r="N897" i="2" a="1"/>
  <c r="N897" i="2" s="1"/>
  <c r="N898" i="2" a="1"/>
  <c r="N898" i="2" s="1"/>
  <c r="N899" i="2" a="1"/>
  <c r="N899" i="2" s="1"/>
  <c r="N900" i="2" a="1"/>
  <c r="N900" i="2" s="1"/>
  <c r="N901" i="2" a="1"/>
  <c r="N901" i="2" s="1"/>
  <c r="N902" i="2" a="1"/>
  <c r="N902" i="2" s="1"/>
  <c r="N903" i="2" a="1"/>
  <c r="N903" i="2" s="1"/>
  <c r="N904" i="2" a="1"/>
  <c r="N904" i="2" s="1"/>
  <c r="N905" i="2" a="1"/>
  <c r="N905" i="2" s="1"/>
  <c r="N906" i="2" a="1"/>
  <c r="N906" i="2" s="1"/>
  <c r="N907" i="2" a="1"/>
  <c r="N907" i="2" s="1"/>
  <c r="N908" i="2" a="1"/>
  <c r="N908" i="2" s="1"/>
  <c r="N909" i="2" a="1"/>
  <c r="N909" i="2" s="1"/>
  <c r="N910" i="2" a="1"/>
  <c r="N910" i="2" s="1"/>
  <c r="N911" i="2" a="1"/>
  <c r="N911" i="2" s="1"/>
  <c r="N912" i="2" a="1"/>
  <c r="N912" i="2" s="1"/>
  <c r="N913" i="2" a="1"/>
  <c r="N913" i="2" s="1"/>
  <c r="N914" i="2" a="1"/>
  <c r="N914" i="2" s="1"/>
  <c r="N915" i="2" a="1"/>
  <c r="N915" i="2" s="1"/>
  <c r="N916" i="2" a="1"/>
  <c r="N916" i="2" s="1"/>
  <c r="N917" i="2" a="1"/>
  <c r="N917" i="2" s="1"/>
  <c r="N200" i="2" a="1"/>
  <c r="N200" i="2" s="1"/>
  <c r="N919" i="2" a="1"/>
  <c r="N919" i="2" s="1"/>
  <c r="N920" i="2" a="1"/>
  <c r="N920" i="2" s="1"/>
  <c r="N921" i="2" a="1"/>
  <c r="N921" i="2" s="1"/>
  <c r="N922" i="2" a="1"/>
  <c r="N922" i="2" s="1"/>
  <c r="N923" i="2" a="1"/>
  <c r="N923" i="2" s="1"/>
  <c r="N924" i="2" a="1"/>
  <c r="N924" i="2" s="1"/>
  <c r="N1102" i="2" a="1"/>
  <c r="N1102" i="2" s="1"/>
  <c r="N926" i="2" a="1"/>
  <c r="N926" i="2" s="1"/>
  <c r="N927" i="2" a="1"/>
  <c r="N927" i="2" s="1"/>
  <c r="N928" i="2" a="1"/>
  <c r="N928" i="2" s="1"/>
  <c r="N929" i="2" a="1"/>
  <c r="N929" i="2" s="1"/>
  <c r="N930" i="2" a="1"/>
  <c r="N930" i="2" s="1"/>
  <c r="N931" i="2" a="1"/>
  <c r="N931" i="2" s="1"/>
  <c r="N932" i="2" a="1"/>
  <c r="N932" i="2" s="1"/>
  <c r="N933" i="2" a="1"/>
  <c r="N933" i="2" s="1"/>
  <c r="N934" i="2" a="1"/>
  <c r="N934" i="2" s="1"/>
  <c r="N935" i="2" a="1"/>
  <c r="N935" i="2" s="1"/>
  <c r="N936" i="2" a="1"/>
  <c r="N936" i="2" s="1"/>
  <c r="N937" i="2" a="1"/>
  <c r="N937" i="2" s="1"/>
  <c r="N938" i="2" a="1"/>
  <c r="N938" i="2" s="1"/>
  <c r="N939" i="2" a="1"/>
  <c r="N939" i="2" s="1"/>
  <c r="N940" i="2" a="1"/>
  <c r="N940" i="2" s="1"/>
  <c r="N941" i="2" a="1"/>
  <c r="N941" i="2" s="1"/>
  <c r="N942" i="2" a="1"/>
  <c r="N942" i="2" s="1"/>
  <c r="N943" i="2" a="1"/>
  <c r="N943" i="2" s="1"/>
  <c r="N944" i="2" a="1"/>
  <c r="N944" i="2" s="1"/>
  <c r="N945" i="2" a="1"/>
  <c r="N945" i="2" s="1"/>
  <c r="N946" i="2" a="1"/>
  <c r="N946" i="2" s="1"/>
  <c r="N947" i="2" a="1"/>
  <c r="N947" i="2" s="1"/>
  <c r="N948" i="2" a="1"/>
  <c r="N948" i="2" s="1"/>
  <c r="N950" i="2" a="1"/>
  <c r="N950" i="2" s="1"/>
  <c r="N951" i="2" a="1"/>
  <c r="N951" i="2" s="1"/>
  <c r="N952" i="2" a="1"/>
  <c r="N952" i="2" s="1"/>
  <c r="N953" i="2" a="1"/>
  <c r="N953" i="2" s="1"/>
  <c r="N954" i="2" a="1"/>
  <c r="N954" i="2" s="1"/>
  <c r="N955" i="2" a="1"/>
  <c r="N955" i="2" s="1"/>
  <c r="N956" i="2" a="1"/>
  <c r="N956" i="2" s="1"/>
  <c r="N957" i="2" a="1"/>
  <c r="N957" i="2" s="1"/>
  <c r="N958" i="2" a="1"/>
  <c r="N958" i="2" s="1"/>
  <c r="N959" i="2" a="1"/>
  <c r="N959" i="2" s="1"/>
  <c r="N960" i="2" a="1"/>
  <c r="N960" i="2" s="1"/>
  <c r="N961" i="2" a="1"/>
  <c r="N961" i="2" s="1"/>
  <c r="N962" i="2" a="1"/>
  <c r="N962" i="2" s="1"/>
  <c r="N963" i="2" a="1"/>
  <c r="N963" i="2" s="1"/>
  <c r="N964" i="2" a="1"/>
  <c r="N964" i="2" s="1"/>
  <c r="N965" i="2" a="1"/>
  <c r="N965" i="2" s="1"/>
  <c r="N966" i="2" a="1"/>
  <c r="N966" i="2" s="1"/>
  <c r="N967" i="2" a="1"/>
  <c r="N967" i="2" s="1"/>
  <c r="N968" i="2" a="1"/>
  <c r="N968" i="2" s="1"/>
  <c r="N969" i="2" a="1"/>
  <c r="N969" i="2" s="1"/>
  <c r="N970" i="2" a="1"/>
  <c r="N970" i="2" s="1"/>
  <c r="N971" i="2" a="1"/>
  <c r="N971" i="2" s="1"/>
  <c r="N972" i="2" a="1"/>
  <c r="N972" i="2" s="1"/>
  <c r="N973" i="2" a="1"/>
  <c r="N973" i="2" s="1"/>
  <c r="N974" i="2" a="1"/>
  <c r="N974" i="2" s="1"/>
  <c r="N975" i="2" a="1"/>
  <c r="N975" i="2" s="1"/>
  <c r="N976" i="2" a="1"/>
  <c r="N976" i="2" s="1"/>
  <c r="N977" i="2" a="1"/>
  <c r="N977" i="2" s="1"/>
  <c r="N978" i="2" a="1"/>
  <c r="N978" i="2" s="1"/>
  <c r="N343" i="2" a="1"/>
  <c r="N343" i="2" s="1"/>
  <c r="N980" i="2" a="1"/>
  <c r="N980" i="2" s="1"/>
  <c r="N981" i="2" a="1"/>
  <c r="N981" i="2" s="1"/>
  <c r="N982" i="2" a="1"/>
  <c r="N982" i="2" s="1"/>
  <c r="N983" i="2" a="1"/>
  <c r="N983" i="2" s="1"/>
  <c r="N984" i="2" a="1"/>
  <c r="N984" i="2" s="1"/>
  <c r="N985" i="2" a="1"/>
  <c r="N985" i="2" s="1"/>
  <c r="N986" i="2" a="1"/>
  <c r="N986" i="2" s="1"/>
  <c r="N987" i="2" a="1"/>
  <c r="N987" i="2" s="1"/>
  <c r="N988" i="2" a="1"/>
  <c r="N988" i="2" s="1"/>
  <c r="N989" i="2" a="1"/>
  <c r="N989" i="2" s="1"/>
  <c r="N990" i="2" a="1"/>
  <c r="N990" i="2" s="1"/>
  <c r="N991" i="2" a="1"/>
  <c r="N991" i="2" s="1"/>
  <c r="N1133" i="2" a="1"/>
  <c r="N1133" i="2" s="1"/>
  <c r="N993" i="2" a="1"/>
  <c r="N993" i="2" s="1"/>
  <c r="N994" i="2" a="1"/>
  <c r="N994" i="2" s="1"/>
  <c r="N995" i="2" a="1"/>
  <c r="N995" i="2" s="1"/>
  <c r="N996" i="2" a="1"/>
  <c r="N996" i="2" s="1"/>
  <c r="N997" i="2" a="1"/>
  <c r="N997" i="2" s="1"/>
  <c r="N998" i="2" a="1"/>
  <c r="N998" i="2" s="1"/>
  <c r="N999" i="2" a="1"/>
  <c r="N999" i="2" s="1"/>
  <c r="N1000" i="2" a="1"/>
  <c r="N1000" i="2" s="1"/>
  <c r="N1001" i="2" a="1"/>
  <c r="N1001" i="2" s="1"/>
  <c r="N1002" i="2" a="1"/>
  <c r="N1002" i="2" s="1"/>
  <c r="N1003" i="2" a="1"/>
  <c r="N1003" i="2" s="1"/>
  <c r="N1004" i="2" a="1"/>
  <c r="N1004" i="2" s="1"/>
  <c r="N1005" i="2" a="1"/>
  <c r="N1005" i="2" s="1"/>
  <c r="N1006" i="2" a="1"/>
  <c r="N1006" i="2" s="1"/>
  <c r="N1007" i="2" a="1"/>
  <c r="N1007" i="2" s="1"/>
  <c r="N1008" i="2" a="1"/>
  <c r="N1008" i="2" s="1"/>
  <c r="N1009" i="2" a="1"/>
  <c r="N1009" i="2" s="1"/>
  <c r="N1010" i="2" a="1"/>
  <c r="N1010" i="2" s="1"/>
  <c r="N1011" i="2" a="1"/>
  <c r="N1011" i="2" s="1"/>
  <c r="N1012" i="2" a="1"/>
  <c r="N1012" i="2" s="1"/>
  <c r="N1013" i="2" a="1"/>
  <c r="N1013" i="2" s="1"/>
  <c r="N1014" i="2" a="1"/>
  <c r="N1014" i="2" s="1"/>
  <c r="N1015" i="2" a="1"/>
  <c r="N1015" i="2" s="1"/>
  <c r="N1016" i="2" a="1"/>
  <c r="N1016" i="2" s="1"/>
  <c r="N1017" i="2" a="1"/>
  <c r="N1017" i="2" s="1"/>
  <c r="N1018" i="2" a="1"/>
  <c r="N1018" i="2" s="1"/>
  <c r="N1019" i="2" a="1"/>
  <c r="N1019" i="2" s="1"/>
  <c r="N1020" i="2" a="1"/>
  <c r="N1020" i="2" s="1"/>
  <c r="N1021" i="2" a="1"/>
  <c r="N1021" i="2" s="1"/>
  <c r="N1022" i="2" a="1"/>
  <c r="N1022" i="2" s="1"/>
  <c r="N1023" i="2" a="1"/>
  <c r="N1023" i="2" s="1"/>
  <c r="N1185" i="2" a="1"/>
  <c r="N1185" i="2" s="1"/>
  <c r="N1025" i="2" a="1"/>
  <c r="N1025" i="2" s="1"/>
  <c r="N1026" i="2" a="1"/>
  <c r="N1026" i="2" s="1"/>
  <c r="N1027" i="2" a="1"/>
  <c r="N1027" i="2" s="1"/>
  <c r="N1028" i="2" a="1"/>
  <c r="N1028" i="2" s="1"/>
  <c r="N1029" i="2" a="1"/>
  <c r="N1029" i="2" s="1"/>
  <c r="N1030" i="2" a="1"/>
  <c r="N1030" i="2" s="1"/>
  <c r="N1031" i="2" a="1"/>
  <c r="N1031" i="2" s="1"/>
  <c r="N1032" i="2" a="1"/>
  <c r="N1032" i="2" s="1"/>
  <c r="N1033" i="2" a="1"/>
  <c r="N1033" i="2" s="1"/>
  <c r="N1034" i="2" a="1"/>
  <c r="N1034" i="2" s="1"/>
  <c r="N1035" i="2" a="1"/>
  <c r="N1035" i="2" s="1"/>
  <c r="N1036" i="2" a="1"/>
  <c r="N1036" i="2" s="1"/>
  <c r="N1037" i="2" a="1"/>
  <c r="N1037" i="2" s="1"/>
  <c r="N1038" i="2" a="1"/>
  <c r="N1038" i="2" s="1"/>
  <c r="N1039" i="2" a="1"/>
  <c r="N1039" i="2" s="1"/>
  <c r="N1040" i="2" a="1"/>
  <c r="N1040" i="2" s="1"/>
  <c r="N1041" i="2" a="1"/>
  <c r="N1041" i="2" s="1"/>
  <c r="N1042" i="2" a="1"/>
  <c r="N1042" i="2" s="1"/>
  <c r="N1043" i="2" a="1"/>
  <c r="N1043" i="2" s="1"/>
  <c r="N1044" i="2" a="1"/>
  <c r="N1044" i="2" s="1"/>
  <c r="N1045" i="2" a="1"/>
  <c r="N1045" i="2" s="1"/>
  <c r="N1046" i="2" a="1"/>
  <c r="N1046" i="2" s="1"/>
  <c r="N1047" i="2" a="1"/>
  <c r="N1047" i="2" s="1"/>
  <c r="N1048" i="2" a="1"/>
  <c r="N1048" i="2" s="1"/>
  <c r="N1049" i="2" a="1"/>
  <c r="N1049" i="2" s="1"/>
  <c r="N1050" i="2" a="1"/>
  <c r="N1050" i="2" s="1"/>
  <c r="N1051" i="2" a="1"/>
  <c r="N1051" i="2" s="1"/>
  <c r="N1052" i="2" a="1"/>
  <c r="N1052" i="2" s="1"/>
  <c r="N1053" i="2" a="1"/>
  <c r="N1053" i="2" s="1"/>
  <c r="N1054" i="2" a="1"/>
  <c r="N1054" i="2" s="1"/>
  <c r="N1055" i="2" a="1"/>
  <c r="N1055" i="2" s="1"/>
  <c r="N1056" i="2" a="1"/>
  <c r="N1056" i="2" s="1"/>
  <c r="N1057" i="2" a="1"/>
  <c r="N1057" i="2" s="1"/>
  <c r="N1058" i="2" a="1"/>
  <c r="N1058" i="2" s="1"/>
  <c r="N1059" i="2" a="1"/>
  <c r="N1059" i="2" s="1"/>
  <c r="N1060" i="2" a="1"/>
  <c r="N1060" i="2" s="1"/>
  <c r="N1061" i="2" a="1"/>
  <c r="N1061" i="2" s="1"/>
  <c r="N1062" i="2" a="1"/>
  <c r="N1062" i="2" s="1"/>
  <c r="N1063" i="2" a="1"/>
  <c r="N1063" i="2" s="1"/>
  <c r="N1064" i="2" a="1"/>
  <c r="N1064" i="2" s="1"/>
  <c r="N1065" i="2" a="1"/>
  <c r="N1065" i="2" s="1"/>
  <c r="N1066" i="2" a="1"/>
  <c r="N1066" i="2" s="1"/>
  <c r="N1067" i="2" a="1"/>
  <c r="N1067" i="2" s="1"/>
  <c r="N1068" i="2" a="1"/>
  <c r="N1068" i="2" s="1"/>
  <c r="N1069" i="2" a="1"/>
  <c r="N1069" i="2" s="1"/>
  <c r="N1070" i="2" a="1"/>
  <c r="N1070" i="2" s="1"/>
  <c r="N1071" i="2" a="1"/>
  <c r="N1071" i="2" s="1"/>
  <c r="N1072" i="2" a="1"/>
  <c r="N1072" i="2" s="1"/>
  <c r="N381" i="2" a="1"/>
  <c r="N381" i="2" s="1"/>
  <c r="N1074" i="2" a="1"/>
  <c r="N1074" i="2" s="1"/>
  <c r="N1075" i="2" a="1"/>
  <c r="N1075" i="2" s="1"/>
  <c r="N1076" i="2" a="1"/>
  <c r="N1076" i="2" s="1"/>
  <c r="N1077" i="2" a="1"/>
  <c r="N1077" i="2" s="1"/>
  <c r="N1078" i="2" a="1"/>
  <c r="N1078" i="2" s="1"/>
  <c r="N1079" i="2" a="1"/>
  <c r="N1079" i="2" s="1"/>
  <c r="N1080" i="2" a="1"/>
  <c r="N1080" i="2" s="1"/>
  <c r="N1081" i="2" a="1"/>
  <c r="N1081" i="2" s="1"/>
  <c r="N1082" i="2" a="1"/>
  <c r="N1082" i="2" s="1"/>
  <c r="N1083" i="2" a="1"/>
  <c r="N1083" i="2" s="1"/>
  <c r="N1084" i="2" a="1"/>
  <c r="N1084" i="2" s="1"/>
  <c r="N1085" i="2" a="1"/>
  <c r="N1085" i="2" s="1"/>
  <c r="N1086" i="2" a="1"/>
  <c r="N1086" i="2" s="1"/>
  <c r="N1087" i="2" a="1"/>
  <c r="N1087" i="2" s="1"/>
  <c r="N1088" i="2" a="1"/>
  <c r="N1088" i="2" s="1"/>
  <c r="N1089" i="2" a="1"/>
  <c r="N1089" i="2" s="1"/>
  <c r="N1090" i="2" a="1"/>
  <c r="N1090" i="2" s="1"/>
  <c r="N1091" i="2" a="1"/>
  <c r="N1091" i="2" s="1"/>
  <c r="N1092" i="2" a="1"/>
  <c r="N1092" i="2" s="1"/>
  <c r="N1093" i="2" a="1"/>
  <c r="N1093" i="2" s="1"/>
  <c r="N1094" i="2" a="1"/>
  <c r="N1094" i="2" s="1"/>
  <c r="N1095" i="2" a="1"/>
  <c r="N1095" i="2" s="1"/>
  <c r="N1096" i="2" a="1"/>
  <c r="N1096" i="2" s="1"/>
  <c r="N1097" i="2" a="1"/>
  <c r="N1097" i="2" s="1"/>
  <c r="N1098" i="2" a="1"/>
  <c r="N1098" i="2" s="1"/>
  <c r="N54" i="2" a="1"/>
  <c r="N54" i="2" s="1"/>
  <c r="N1100" i="2" a="1"/>
  <c r="N1100" i="2" s="1"/>
  <c r="N1101" i="2" a="1"/>
  <c r="N1101" i="2" s="1"/>
  <c r="N754" i="2" a="1"/>
  <c r="N754" i="2" s="1"/>
  <c r="N1103" i="2" a="1"/>
  <c r="N1103" i="2" s="1"/>
  <c r="N1104" i="2" a="1"/>
  <c r="N1104" i="2" s="1"/>
  <c r="N1105" i="2" a="1"/>
  <c r="N1105" i="2" s="1"/>
  <c r="N1106" i="2" a="1"/>
  <c r="N1106" i="2" s="1"/>
  <c r="N1107" i="2" a="1"/>
  <c r="N1107" i="2" s="1"/>
  <c r="N1108" i="2" a="1"/>
  <c r="N1108" i="2" s="1"/>
  <c r="N1109" i="2" a="1"/>
  <c r="N1109" i="2" s="1"/>
  <c r="N1110" i="2" a="1"/>
  <c r="N1110" i="2" s="1"/>
  <c r="N1111" i="2" a="1"/>
  <c r="N1111" i="2" s="1"/>
  <c r="N1112" i="2" a="1"/>
  <c r="N1112" i="2" s="1"/>
  <c r="N1113" i="2" a="1"/>
  <c r="N1113" i="2" s="1"/>
  <c r="N1114" i="2" a="1"/>
  <c r="N1114" i="2" s="1"/>
  <c r="N1115" i="2" a="1"/>
  <c r="N1115" i="2" s="1"/>
  <c r="N1116" i="2" a="1"/>
  <c r="N1116" i="2" s="1"/>
  <c r="N1117" i="2" a="1"/>
  <c r="N1117" i="2" s="1"/>
  <c r="N1118" i="2" a="1"/>
  <c r="N1118" i="2" s="1"/>
  <c r="N1119" i="2" a="1"/>
  <c r="N1119" i="2" s="1"/>
  <c r="N1120" i="2" a="1"/>
  <c r="N1120" i="2" s="1"/>
  <c r="N1121" i="2" a="1"/>
  <c r="N1121" i="2" s="1"/>
  <c r="N1122" i="2" a="1"/>
  <c r="N1122" i="2" s="1"/>
  <c r="N1123" i="2" a="1"/>
  <c r="N1123" i="2" s="1"/>
  <c r="N1124" i="2" a="1"/>
  <c r="N1124" i="2" s="1"/>
  <c r="N1125" i="2" a="1"/>
  <c r="N1125" i="2" s="1"/>
  <c r="N1126" i="2" a="1"/>
  <c r="N1126" i="2" s="1"/>
  <c r="N1127" i="2" a="1"/>
  <c r="N1127" i="2" s="1"/>
  <c r="N1128" i="2" a="1"/>
  <c r="N1128" i="2" s="1"/>
  <c r="N1129" i="2" a="1"/>
  <c r="N1129" i="2" s="1"/>
  <c r="N1130" i="2" a="1"/>
  <c r="N1130" i="2" s="1"/>
  <c r="N1131" i="2" a="1"/>
  <c r="N1131" i="2" s="1"/>
  <c r="N1132" i="2" a="1"/>
  <c r="N1132" i="2" s="1"/>
  <c r="N386" i="2" a="1"/>
  <c r="N386" i="2" s="1"/>
  <c r="N1134" i="2" a="1"/>
  <c r="N1134" i="2" s="1"/>
  <c r="N1135" i="2" a="1"/>
  <c r="N1135" i="2" s="1"/>
  <c r="N1136" i="2" a="1"/>
  <c r="N1136" i="2" s="1"/>
  <c r="N1137" i="2" a="1"/>
  <c r="N1137" i="2" s="1"/>
  <c r="N1138" i="2" a="1"/>
  <c r="N1138" i="2" s="1"/>
  <c r="N1139" i="2" a="1"/>
  <c r="N1139" i="2" s="1"/>
  <c r="N1140" i="2" a="1"/>
  <c r="N1140" i="2" s="1"/>
  <c r="N1141" i="2" a="1"/>
  <c r="N1141" i="2" s="1"/>
  <c r="N1142" i="2" a="1"/>
  <c r="N1142" i="2" s="1"/>
  <c r="N1143" i="2" a="1"/>
  <c r="N1143" i="2" s="1"/>
  <c r="N1144" i="2" a="1"/>
  <c r="N1144" i="2" s="1"/>
  <c r="N1145" i="2" a="1"/>
  <c r="N1145" i="2" s="1"/>
  <c r="N1146" i="2" a="1"/>
  <c r="N1146" i="2" s="1"/>
  <c r="N1147" i="2" a="1"/>
  <c r="N1147" i="2" s="1"/>
  <c r="N1148" i="2" a="1"/>
  <c r="N1148" i="2" s="1"/>
  <c r="N1149" i="2" a="1"/>
  <c r="N1149" i="2" s="1"/>
  <c r="N1150" i="2" a="1"/>
  <c r="N1150" i="2" s="1"/>
  <c r="N1151" i="2" a="1"/>
  <c r="N1151" i="2" s="1"/>
  <c r="N1152" i="2" a="1"/>
  <c r="N1152" i="2" s="1"/>
  <c r="N1153" i="2" a="1"/>
  <c r="N1153" i="2" s="1"/>
  <c r="N1154" i="2" a="1"/>
  <c r="N1154" i="2" s="1"/>
  <c r="N1155" i="2" a="1"/>
  <c r="N1155" i="2" s="1"/>
  <c r="N1156" i="2" a="1"/>
  <c r="N1156" i="2" s="1"/>
  <c r="N1157" i="2" a="1"/>
  <c r="N1157" i="2" s="1"/>
  <c r="N1158" i="2" a="1"/>
  <c r="N1158" i="2" s="1"/>
  <c r="N1159" i="2" a="1"/>
  <c r="N1159" i="2" s="1"/>
  <c r="N1160" i="2" a="1"/>
  <c r="N1160" i="2" s="1"/>
  <c r="N1161" i="2" a="1"/>
  <c r="N1161" i="2" s="1"/>
  <c r="N1162" i="2" a="1"/>
  <c r="N1162" i="2" s="1"/>
  <c r="N1163" i="2" a="1"/>
  <c r="N1163" i="2" s="1"/>
  <c r="N1164" i="2" a="1"/>
  <c r="N1164" i="2" s="1"/>
  <c r="N1165" i="2" a="1"/>
  <c r="N1165" i="2" s="1"/>
  <c r="N1166" i="2" a="1"/>
  <c r="N1166" i="2" s="1"/>
  <c r="N1167" i="2" a="1"/>
  <c r="N1167" i="2" s="1"/>
  <c r="N1168" i="2" a="1"/>
  <c r="N1168" i="2" s="1"/>
  <c r="N1169" i="2" a="1"/>
  <c r="N1169" i="2" s="1"/>
  <c r="N1170" i="2" a="1"/>
  <c r="N1170" i="2" s="1"/>
  <c r="N1171" i="2" a="1"/>
  <c r="N1171" i="2" s="1"/>
  <c r="N1172" i="2" a="1"/>
  <c r="N1172" i="2" s="1"/>
  <c r="N1173" i="2" a="1"/>
  <c r="N1173" i="2" s="1"/>
  <c r="N1174" i="2" a="1"/>
  <c r="N1174" i="2" s="1"/>
  <c r="N1175" i="2" a="1"/>
  <c r="N1175" i="2" s="1"/>
  <c r="N1176" i="2" a="1"/>
  <c r="N1176" i="2" s="1"/>
  <c r="N1177" i="2" a="1"/>
  <c r="N1177" i="2" s="1"/>
  <c r="N1178" i="2" a="1"/>
  <c r="N1178" i="2" s="1"/>
  <c r="N1179" i="2" a="1"/>
  <c r="N1179" i="2" s="1"/>
  <c r="N1180" i="2" a="1"/>
  <c r="N1180" i="2" s="1"/>
  <c r="N1181" i="2" a="1"/>
  <c r="N1181" i="2" s="1"/>
  <c r="N1182" i="2" a="1"/>
  <c r="N1182" i="2" s="1"/>
  <c r="N1183" i="2" a="1"/>
  <c r="N1183" i="2" s="1"/>
  <c r="N1184" i="2" a="1"/>
  <c r="N1184" i="2" s="1"/>
  <c r="N1225" i="2" a="1"/>
  <c r="N1225" i="2" s="1"/>
  <c r="N1186" i="2" a="1"/>
  <c r="N1186" i="2" s="1"/>
  <c r="N1187" i="2" a="1"/>
  <c r="N1187" i="2" s="1"/>
  <c r="N1188" i="2" a="1"/>
  <c r="N1188" i="2" s="1"/>
  <c r="N1189" i="2" a="1"/>
  <c r="N1189" i="2" s="1"/>
  <c r="N1190" i="2" a="1"/>
  <c r="N1190" i="2" s="1"/>
  <c r="N1191" i="2" a="1"/>
  <c r="N1191" i="2" s="1"/>
  <c r="N1192" i="2" a="1"/>
  <c r="N1192" i="2" s="1"/>
  <c r="N1193" i="2" a="1"/>
  <c r="N1193" i="2" s="1"/>
  <c r="N1194" i="2" a="1"/>
  <c r="N1194" i="2" s="1"/>
  <c r="N1195" i="2" a="1"/>
  <c r="N1195" i="2" s="1"/>
  <c r="N1196" i="2" a="1"/>
  <c r="N1196" i="2" s="1"/>
  <c r="N1197" i="2" a="1"/>
  <c r="N1197" i="2" s="1"/>
  <c r="N1198" i="2" a="1"/>
  <c r="N1198" i="2" s="1"/>
  <c r="N1199" i="2" a="1"/>
  <c r="N1199" i="2" s="1"/>
  <c r="N1200" i="2" a="1"/>
  <c r="N1200" i="2" s="1"/>
  <c r="N1201" i="2" a="1"/>
  <c r="N1201" i="2" s="1"/>
  <c r="N1202" i="2" a="1"/>
  <c r="N1202" i="2" s="1"/>
  <c r="N1203" i="2" a="1"/>
  <c r="N1203" i="2" s="1"/>
  <c r="N1204" i="2" a="1"/>
  <c r="N1204" i="2" s="1"/>
  <c r="N1205" i="2" a="1"/>
  <c r="N1205" i="2" s="1"/>
  <c r="N1206" i="2" a="1"/>
  <c r="N1206" i="2" s="1"/>
  <c r="N1207" i="2" a="1"/>
  <c r="N1207" i="2" s="1"/>
  <c r="N1208" i="2" a="1"/>
  <c r="N1208" i="2" s="1"/>
  <c r="N1209" i="2" a="1"/>
  <c r="N1209" i="2" s="1"/>
  <c r="N1210" i="2" a="1"/>
  <c r="N1210" i="2" s="1"/>
  <c r="N1211" i="2" a="1"/>
  <c r="N1211" i="2" s="1"/>
  <c r="N1212" i="2" a="1"/>
  <c r="N1212" i="2" s="1"/>
  <c r="N1213" i="2" a="1"/>
  <c r="N1213" i="2" s="1"/>
  <c r="N1214" i="2" a="1"/>
  <c r="N1214" i="2" s="1"/>
  <c r="N1215" i="2" a="1"/>
  <c r="N1215" i="2" s="1"/>
  <c r="N1216" i="2" a="1"/>
  <c r="N1216" i="2" s="1"/>
  <c r="N1217" i="2" a="1"/>
  <c r="N1217" i="2" s="1"/>
  <c r="N1218" i="2" a="1"/>
  <c r="N1218" i="2" s="1"/>
  <c r="N1219" i="2" a="1"/>
  <c r="N1219" i="2" s="1"/>
  <c r="N1220" i="2" a="1"/>
  <c r="N1220" i="2" s="1"/>
  <c r="N1221" i="2" a="1"/>
  <c r="N1221" i="2" s="1"/>
  <c r="N1222" i="2" a="1"/>
  <c r="N1222" i="2" s="1"/>
  <c r="N1223" i="2" a="1"/>
  <c r="N1223" i="2" s="1"/>
  <c r="N1224" i="2" a="1"/>
  <c r="N1224" i="2" s="1"/>
  <c r="N524" i="2" a="1"/>
  <c r="N524" i="2" s="1"/>
  <c r="N1226" i="2" a="1"/>
  <c r="N1226" i="2" s="1"/>
  <c r="N1227" i="2" a="1"/>
  <c r="N1227" i="2" s="1"/>
  <c r="N1228" i="2" a="1"/>
  <c r="N1228" i="2" s="1"/>
  <c r="N1229" i="2" a="1"/>
  <c r="N1229" i="2" s="1"/>
  <c r="N1230" i="2" a="1"/>
  <c r="N1230" i="2" s="1"/>
  <c r="N1231" i="2" a="1"/>
  <c r="N1231" i="2" s="1"/>
  <c r="N1232" i="2" a="1"/>
  <c r="N1232" i="2" s="1"/>
  <c r="N1233" i="2" a="1"/>
  <c r="N1233" i="2" s="1"/>
  <c r="N1234" i="2" a="1"/>
  <c r="N1234" i="2" s="1"/>
  <c r="N1235" i="2" a="1"/>
  <c r="N1235" i="2" s="1"/>
  <c r="N1236" i="2" a="1"/>
  <c r="N1236" i="2" s="1"/>
  <c r="N1237" i="2" a="1"/>
  <c r="N1237" i="2" s="1"/>
  <c r="N1238" i="2" a="1"/>
  <c r="N1238" i="2" s="1"/>
  <c r="N1239" i="2" a="1"/>
  <c r="N1239" i="2" s="1"/>
  <c r="N1240" i="2" a="1"/>
  <c r="N1240" i="2" s="1"/>
  <c r="N1241" i="2" a="1"/>
  <c r="N1241" i="2" s="1"/>
  <c r="N1242" i="2" a="1"/>
  <c r="N1242" i="2" s="1"/>
  <c r="N1243" i="2" a="1"/>
  <c r="N1243" i="2" s="1"/>
  <c r="N1244" i="2" a="1"/>
  <c r="N1244" i="2" s="1"/>
  <c r="N1245" i="2" a="1"/>
  <c r="N1245" i="2" s="1"/>
  <c r="N1246" i="2" a="1"/>
  <c r="N1246" i="2" s="1"/>
  <c r="N1247" i="2" a="1"/>
  <c r="N1247" i="2" s="1"/>
  <c r="N1248" i="2" a="1"/>
  <c r="N1248" i="2" s="1"/>
  <c r="N1249" i="2" a="1"/>
  <c r="N1249" i="2" s="1"/>
  <c r="N1250" i="2" a="1"/>
  <c r="N1250" i="2" s="1"/>
  <c r="N1251" i="2" a="1"/>
  <c r="N1251" i="2" s="1"/>
  <c r="N1252" i="2" a="1"/>
  <c r="N1252" i="2" s="1"/>
  <c r="N1253" i="2" a="1"/>
  <c r="N1253" i="2" s="1"/>
  <c r="N1254" i="2" a="1"/>
  <c r="N1254" i="2" s="1"/>
  <c r="N1255" i="2" a="1"/>
  <c r="N1255" i="2" s="1"/>
  <c r="N1256" i="2" a="1"/>
  <c r="N1256" i="2" s="1"/>
  <c r="N1257" i="2" a="1"/>
  <c r="N1257" i="2" s="1"/>
  <c r="N1258" i="2" a="1"/>
  <c r="N1258" i="2" s="1"/>
  <c r="N1259" i="2" a="1"/>
  <c r="N1259" i="2" s="1"/>
  <c r="N1260" i="2" a="1"/>
  <c r="N1260" i="2" s="1"/>
  <c r="N1261" i="2" a="1"/>
  <c r="N1261" i="2" s="1"/>
  <c r="N1262" i="2" a="1"/>
  <c r="N1262" i="2" s="1"/>
  <c r="N1263" i="2" a="1"/>
  <c r="N1263" i="2" s="1"/>
  <c r="N1264" i="2" a="1"/>
  <c r="N1264" i="2" s="1"/>
  <c r="N1265" i="2" a="1"/>
  <c r="N1265" i="2" s="1"/>
  <c r="N1266" i="2" a="1"/>
  <c r="N1266" i="2" s="1"/>
  <c r="N1267" i="2" a="1"/>
  <c r="N1267" i="2" s="1"/>
  <c r="N1268" i="2" a="1"/>
  <c r="N1268" i="2" s="1"/>
  <c r="N1269" i="2" a="1"/>
  <c r="N1269" i="2" s="1"/>
  <c r="N1270" i="2" a="1"/>
  <c r="N1270" i="2" s="1"/>
  <c r="N1271" i="2" a="1"/>
  <c r="N1271" i="2" s="1"/>
  <c r="N1272" i="2" a="1"/>
  <c r="N1272" i="2" s="1"/>
  <c r="N1273" i="2" a="1"/>
  <c r="N1273" i="2" s="1"/>
  <c r="N1274" i="2" a="1"/>
  <c r="N1274" i="2" s="1"/>
  <c r="N1275" i="2" a="1"/>
  <c r="N1275" i="2" s="1"/>
  <c r="N1276" i="2" a="1"/>
  <c r="N1276" i="2" s="1"/>
  <c r="N753" i="2" a="1"/>
  <c r="N753" i="2" s="1"/>
  <c r="N759" i="2" a="1"/>
  <c r="N759" i="2" s="1"/>
  <c r="N1279" i="2" a="1"/>
  <c r="N1279" i="2" s="1"/>
  <c r="N1280" i="2" a="1"/>
  <c r="N1280" i="2" s="1"/>
  <c r="N1281" i="2" a="1"/>
  <c r="N1281" i="2" s="1"/>
  <c r="N1282" i="2" a="1"/>
  <c r="N1282" i="2" s="1"/>
  <c r="N1283" i="2" a="1"/>
  <c r="N1283" i="2" s="1"/>
  <c r="N1284" i="2" a="1"/>
  <c r="N1284" i="2" s="1"/>
  <c r="N1285" i="2" a="1"/>
  <c r="N1285" i="2" s="1"/>
  <c r="N1286" i="2" a="1"/>
  <c r="N1286" i="2" s="1"/>
  <c r="N1287" i="2" a="1"/>
  <c r="N1287" i="2" s="1"/>
  <c r="N1288" i="2" a="1"/>
  <c r="N1288" i="2" s="1"/>
  <c r="N1289" i="2" a="1"/>
  <c r="N1289" i="2" s="1"/>
  <c r="N1290" i="2" a="1"/>
  <c r="N1290" i="2" s="1"/>
  <c r="N1291" i="2" a="1"/>
  <c r="N1291" i="2" s="1"/>
  <c r="N1292" i="2" a="1"/>
  <c r="N1292" i="2" s="1"/>
  <c r="N1293" i="2" a="1"/>
  <c r="N1293" i="2" s="1"/>
  <c r="N1294" i="2" a="1"/>
  <c r="N1294" i="2" s="1"/>
  <c r="N1295" i="2" a="1"/>
  <c r="N1295" i="2" s="1"/>
  <c r="N1296" i="2" a="1"/>
  <c r="N1296" i="2" s="1"/>
  <c r="N1297" i="2" a="1"/>
  <c r="N1297" i="2" s="1"/>
  <c r="N1298" i="2" a="1"/>
  <c r="N1298" i="2" s="1"/>
  <c r="N1299" i="2" a="1"/>
  <c r="N1299" i="2" s="1"/>
  <c r="N1300" i="2" a="1"/>
  <c r="N1300" i="2" s="1"/>
  <c r="N1301" i="2" a="1"/>
  <c r="N1301" i="2" s="1"/>
  <c r="N1302" i="2" a="1"/>
  <c r="N1302" i="2" s="1"/>
  <c r="N1303" i="2" a="1"/>
  <c r="N1303" i="2" s="1"/>
  <c r="N1304" i="2" a="1"/>
  <c r="N1304" i="2" s="1"/>
  <c r="N1305" i="2" a="1"/>
  <c r="N1305" i="2" s="1"/>
  <c r="N1306" i="2" a="1"/>
  <c r="N1306" i="2" s="1"/>
  <c r="N1307" i="2" a="1"/>
  <c r="N1307" i="2" s="1"/>
  <c r="N1308" i="2" a="1"/>
  <c r="N1308" i="2" s="1"/>
  <c r="N1309" i="2" a="1"/>
  <c r="N1309" i="2" s="1"/>
  <c r="N1310" i="2" a="1"/>
  <c r="N1310" i="2" s="1"/>
  <c r="N1311" i="2" a="1"/>
  <c r="N1311" i="2" s="1"/>
  <c r="N1312" i="2" a="1"/>
  <c r="N1312" i="2" s="1"/>
  <c r="N1313" i="2" a="1"/>
  <c r="N1313" i="2" s="1"/>
  <c r="N1314" i="2" a="1"/>
  <c r="N1314" i="2" s="1"/>
  <c r="N1315" i="2" a="1"/>
  <c r="N1315" i="2" s="1"/>
  <c r="N1316" i="2" a="1"/>
  <c r="N1316" i="2" s="1"/>
  <c r="N1317" i="2" a="1"/>
  <c r="N1317" i="2" s="1"/>
  <c r="N1318" i="2" a="1"/>
  <c r="N1318" i="2" s="1"/>
  <c r="N1319" i="2" a="1"/>
  <c r="N1319" i="2" s="1"/>
  <c r="N1320" i="2" a="1"/>
  <c r="N1320" i="2" s="1"/>
  <c r="N1321" i="2" a="1"/>
  <c r="N1321" i="2" s="1"/>
  <c r="N1322" i="2" a="1"/>
  <c r="N1322" i="2" s="1"/>
  <c r="N1323" i="2" a="1"/>
  <c r="N1323" i="2" s="1"/>
  <c r="N1324" i="2" a="1"/>
  <c r="N1324" i="2" s="1"/>
  <c r="N1325" i="2" a="1"/>
  <c r="N1325" i="2" s="1"/>
  <c r="N1326" i="2" a="1"/>
  <c r="N1326" i="2" s="1"/>
  <c r="N1327" i="2" a="1"/>
  <c r="N1327" i="2" s="1"/>
  <c r="N1328" i="2" a="1"/>
  <c r="N1328" i="2" s="1"/>
  <c r="N1329" i="2" a="1"/>
  <c r="N1329" i="2" s="1"/>
  <c r="N1330" i="2" a="1"/>
  <c r="N1330" i="2" s="1"/>
  <c r="N1331" i="2" a="1"/>
  <c r="N1331" i="2" s="1"/>
  <c r="N1332" i="2" a="1"/>
  <c r="N1332" i="2" s="1"/>
  <c r="N1333" i="2" a="1"/>
  <c r="N1333" i="2" s="1"/>
  <c r="N1334" i="2" a="1"/>
  <c r="N1334" i="2" s="1"/>
  <c r="N1335" i="2" a="1"/>
  <c r="N1335" i="2" s="1"/>
  <c r="N1336" i="2" a="1"/>
  <c r="N1336" i="2" s="1"/>
  <c r="N1337" i="2" a="1"/>
  <c r="N1337" i="2" s="1"/>
  <c r="N1338" i="2" a="1"/>
  <c r="N1338" i="2" s="1"/>
  <c r="N1339" i="2" a="1"/>
  <c r="N1339" i="2" s="1"/>
  <c r="N1340" i="2" a="1"/>
  <c r="N1340" i="2" s="1"/>
  <c r="N1341" i="2" a="1"/>
  <c r="N1341" i="2" s="1"/>
  <c r="N1342" i="2" a="1"/>
  <c r="N1342" i="2" s="1"/>
  <c r="N1343" i="2" a="1"/>
  <c r="N1343" i="2" s="1"/>
  <c r="N1344" i="2" a="1"/>
  <c r="N1344" i="2" s="1"/>
  <c r="N1345" i="2" a="1"/>
  <c r="N1345" i="2" s="1"/>
  <c r="N1346" i="2" a="1"/>
  <c r="N1346" i="2" s="1"/>
  <c r="N1347" i="2" a="1"/>
  <c r="N1347" i="2" s="1"/>
  <c r="N1348" i="2" a="1"/>
  <c r="N1348" i="2" s="1"/>
  <c r="N1349" i="2" a="1"/>
  <c r="N1349" i="2" s="1"/>
  <c r="N1350" i="2" a="1"/>
  <c r="N1350" i="2" s="1"/>
  <c r="N1351" i="2" a="1"/>
  <c r="N1351" i="2" s="1"/>
  <c r="N1352" i="2" a="1"/>
  <c r="N1352" i="2" s="1"/>
  <c r="N1353" i="2" a="1"/>
  <c r="N1353" i="2" s="1"/>
  <c r="N1354" i="2" a="1"/>
  <c r="N1354" i="2" s="1"/>
  <c r="N1355" i="2" a="1"/>
  <c r="N1355" i="2" s="1"/>
  <c r="N1356" i="2" a="1"/>
  <c r="N1356" i="2" s="1"/>
  <c r="N1357" i="2" a="1"/>
  <c r="N1357" i="2" s="1"/>
  <c r="N1358" i="2" a="1"/>
  <c r="N1358" i="2" s="1"/>
  <c r="N1359" i="2" a="1"/>
  <c r="N1359" i="2" s="1"/>
  <c r="N1360" i="2" a="1"/>
  <c r="N1360" i="2" s="1"/>
  <c r="N1361" i="2" a="1"/>
  <c r="N1361" i="2" s="1"/>
  <c r="N1362" i="2" a="1"/>
  <c r="N1362" i="2" s="1"/>
  <c r="N1363" i="2" a="1"/>
  <c r="N1363" i="2" s="1"/>
  <c r="N1364" i="2" a="1"/>
  <c r="N1364" i="2" s="1"/>
  <c r="N1365" i="2" a="1"/>
  <c r="N1365" i="2" s="1"/>
  <c r="N1366" i="2" a="1"/>
  <c r="N1366" i="2" s="1"/>
  <c r="N1367" i="2" a="1"/>
  <c r="N1367" i="2" s="1"/>
  <c r="N1368" i="2" a="1"/>
  <c r="N1368" i="2" s="1"/>
  <c r="N1369" i="2" a="1"/>
  <c r="N1369" i="2" s="1"/>
  <c r="N1370" i="2" a="1"/>
  <c r="N1370" i="2" s="1"/>
  <c r="N1371" i="2" a="1"/>
  <c r="N1371" i="2" s="1"/>
  <c r="N1372" i="2" a="1"/>
  <c r="N1372" i="2" s="1"/>
  <c r="N1373" i="2" a="1"/>
  <c r="N1373" i="2" s="1"/>
  <c r="N1374" i="2" a="1"/>
  <c r="N1374" i="2" s="1"/>
  <c r="N1375" i="2" a="1"/>
  <c r="N1375" i="2" s="1"/>
  <c r="N1376" i="2" a="1"/>
  <c r="N1376" i="2" s="1"/>
  <c r="N1377" i="2" a="1"/>
  <c r="N1377" i="2" s="1"/>
  <c r="N1378" i="2" a="1"/>
  <c r="N1378" i="2" s="1"/>
  <c r="N1379" i="2" a="1"/>
  <c r="N1379" i="2" s="1"/>
  <c r="N1380" i="2" a="1"/>
  <c r="N1380" i="2" s="1"/>
  <c r="N1381" i="2" a="1"/>
  <c r="N1381" i="2" s="1"/>
  <c r="N1382" i="2" a="1"/>
  <c r="N1382" i="2" s="1"/>
  <c r="N1383" i="2" a="1"/>
  <c r="N1383" i="2" s="1"/>
  <c r="N1384" i="2" a="1"/>
  <c r="N1384" i="2" s="1"/>
  <c r="N1277" i="2" a="1"/>
  <c r="N1277" i="2" s="1"/>
  <c r="N1386" i="2" a="1"/>
  <c r="N1386" i="2" s="1"/>
  <c r="N1387" i="2" a="1"/>
  <c r="N1387" i="2" s="1"/>
  <c r="N1388" i="2" a="1"/>
  <c r="N1388" i="2" s="1"/>
  <c r="N1389" i="2" a="1"/>
  <c r="N1389" i="2" s="1"/>
  <c r="N1390" i="2" a="1"/>
  <c r="N1390" i="2" s="1"/>
  <c r="N1391" i="2" a="1"/>
  <c r="N1391" i="2" s="1"/>
  <c r="N1392" i="2" a="1"/>
  <c r="N1392" i="2" s="1"/>
  <c r="N1393" i="2" a="1"/>
  <c r="N1393" i="2" s="1"/>
  <c r="N1394" i="2" a="1"/>
  <c r="N1394" i="2" s="1"/>
  <c r="N1395" i="2" a="1"/>
  <c r="N1395" i="2" s="1"/>
  <c r="N1396" i="2" a="1"/>
  <c r="N1396" i="2" s="1"/>
  <c r="N1397" i="2" a="1"/>
  <c r="N1397" i="2" s="1"/>
  <c r="N1398" i="2" a="1"/>
  <c r="N1398" i="2" s="1"/>
  <c r="N1399" i="2" a="1"/>
  <c r="N1399" i="2" s="1"/>
  <c r="N1400" i="2" a="1"/>
  <c r="N1400" i="2" s="1"/>
  <c r="N1401" i="2" a="1"/>
  <c r="N1401" i="2" s="1"/>
  <c r="N1402" i="2" a="1"/>
  <c r="N1402" i="2" s="1"/>
  <c r="N1403" i="2" a="1"/>
  <c r="N1403" i="2" s="1"/>
  <c r="N1404" i="2" a="1"/>
  <c r="N1404" i="2" s="1"/>
  <c r="N1405" i="2" a="1"/>
  <c r="N1405" i="2" s="1"/>
  <c r="N1406" i="2" a="1"/>
  <c r="N1406" i="2" s="1"/>
  <c r="N1407" i="2" a="1"/>
  <c r="N1407" i="2" s="1"/>
  <c r="N1408" i="2" a="1"/>
  <c r="N1408" i="2" s="1"/>
  <c r="N1409" i="2" a="1"/>
  <c r="N1409" i="2" s="1"/>
  <c r="N1410" i="2" a="1"/>
  <c r="N1410" i="2" s="1"/>
  <c r="N1411" i="2" a="1"/>
  <c r="N1411" i="2" s="1"/>
  <c r="N1412" i="2" a="1"/>
  <c r="N1412" i="2" s="1"/>
  <c r="N1413" i="2" a="1"/>
  <c r="N1413" i="2" s="1"/>
  <c r="N1414" i="2" a="1"/>
  <c r="N1414" i="2" s="1"/>
  <c r="N1415" i="2" a="1"/>
  <c r="N1415" i="2" s="1"/>
  <c r="N1416" i="2" a="1"/>
  <c r="N1416" i="2" s="1"/>
  <c r="N1417" i="2" a="1"/>
  <c r="N1417" i="2" s="1"/>
  <c r="N1418" i="2" a="1"/>
  <c r="N1418" i="2" s="1"/>
  <c r="N1419" i="2" a="1"/>
  <c r="N1419" i="2" s="1"/>
  <c r="N1420" i="2" a="1"/>
  <c r="N1420" i="2" s="1"/>
  <c r="N1421" i="2" a="1"/>
  <c r="N1421" i="2" s="1"/>
  <c r="N1422" i="2" a="1"/>
  <c r="N1422" i="2" s="1"/>
  <c r="N1423" i="2" a="1"/>
  <c r="N1423" i="2" s="1"/>
  <c r="N1424" i="2" a="1"/>
  <c r="N1424" i="2" s="1"/>
  <c r="N1425" i="2" a="1"/>
  <c r="N1425" i="2" s="1"/>
  <c r="N1426" i="2" a="1"/>
  <c r="N1426" i="2" s="1"/>
  <c r="N1427" i="2" a="1"/>
  <c r="N1427" i="2" s="1"/>
  <c r="N1428" i="2" a="1"/>
  <c r="N1428" i="2" s="1"/>
  <c r="N1429" i="2" a="1"/>
  <c r="N1429" i="2" s="1"/>
  <c r="N1430" i="2" a="1"/>
  <c r="N1430" i="2" s="1"/>
  <c r="N1431" i="2" a="1"/>
  <c r="N1431" i="2" s="1"/>
  <c r="N1432" i="2" a="1"/>
  <c r="N1432" i="2" s="1"/>
  <c r="N1433" i="2" a="1"/>
  <c r="N1433" i="2" s="1"/>
  <c r="N1434" i="2" a="1"/>
  <c r="N1434" i="2" s="1"/>
  <c r="N1435" i="2" a="1"/>
  <c r="N1435" i="2" s="1"/>
  <c r="N1436" i="2" a="1"/>
  <c r="N1436" i="2" s="1"/>
  <c r="N1437" i="2" a="1"/>
  <c r="N1437" i="2" s="1"/>
  <c r="N1438" i="2" a="1"/>
  <c r="N1438" i="2" s="1"/>
  <c r="N1439" i="2" a="1"/>
  <c r="N1439" i="2" s="1"/>
  <c r="N1440" i="2" a="1"/>
  <c r="N1440" i="2" s="1"/>
  <c r="N1441" i="2" a="1"/>
  <c r="N1441" i="2" s="1"/>
  <c r="N1442" i="2" a="1"/>
  <c r="N1442" i="2" s="1"/>
  <c r="N1443" i="2" a="1"/>
  <c r="N1443" i="2" s="1"/>
  <c r="N1444" i="2" a="1"/>
  <c r="N1444" i="2" s="1"/>
  <c r="N1445" i="2" a="1"/>
  <c r="N1445" i="2" s="1"/>
  <c r="N1446" i="2" a="1"/>
  <c r="N1446" i="2" s="1"/>
  <c r="J379" i="2" a="1"/>
  <c r="J379" i="2" s="1"/>
  <c r="J380" i="2" a="1"/>
  <c r="J380" i="2"/>
  <c r="J979" i="2" a="1"/>
  <c r="J979" i="2" s="1"/>
  <c r="J382" i="2" a="1"/>
  <c r="J382" i="2" s="1"/>
  <c r="J383" i="2" a="1"/>
  <c r="J383" i="2" s="1"/>
  <c r="J384" i="2" a="1"/>
  <c r="J384" i="2" s="1"/>
  <c r="J385" i="2" a="1"/>
  <c r="J385" i="2" s="1"/>
  <c r="J119" i="2" a="1"/>
  <c r="J119" i="2" s="1"/>
  <c r="J387" i="2" a="1"/>
  <c r="J387" i="2" s="1"/>
  <c r="J388" i="2" a="1"/>
  <c r="J388" i="2" s="1"/>
  <c r="J389" i="2" a="1"/>
  <c r="J389" i="2" s="1"/>
  <c r="J390" i="2" a="1"/>
  <c r="J390" i="2" s="1"/>
  <c r="J391" i="2" a="1"/>
  <c r="J391" i="2" s="1"/>
  <c r="J392" i="2" a="1"/>
  <c r="J392" i="2" s="1"/>
  <c r="J393" i="2" a="1"/>
  <c r="J393" i="2" s="1"/>
  <c r="J394" i="2" a="1"/>
  <c r="J394" i="2"/>
  <c r="J395" i="2" a="1"/>
  <c r="J395" i="2" s="1"/>
  <c r="J396" i="2" a="1"/>
  <c r="J396" i="2"/>
  <c r="J400" i="2" a="1"/>
  <c r="J400" i="2" s="1"/>
  <c r="J401" i="2" a="1"/>
  <c r="J401" i="2" s="1"/>
  <c r="J402" i="2" a="1"/>
  <c r="J402" i="2" s="1"/>
  <c r="J403" i="2" a="1"/>
  <c r="J403" i="2" s="1"/>
  <c r="J404" i="2" a="1"/>
  <c r="J404" i="2" s="1"/>
  <c r="J405" i="2" a="1"/>
  <c r="J405" i="2" s="1"/>
  <c r="J406" i="2" a="1"/>
  <c r="J406" i="2" s="1"/>
  <c r="J407" i="2" a="1"/>
  <c r="J407" i="2" s="1"/>
  <c r="J408" i="2" a="1"/>
  <c r="J408" i="2" s="1"/>
  <c r="J410" i="2" a="1"/>
  <c r="J410" i="2"/>
  <c r="J411" i="2" a="1"/>
  <c r="J411" i="2" s="1"/>
  <c r="J412" i="2" a="1"/>
  <c r="J412" i="2" s="1"/>
  <c r="J413" i="2" a="1"/>
  <c r="J413" i="2" s="1"/>
  <c r="J414" i="2" a="1"/>
  <c r="J414" i="2" s="1"/>
  <c r="J415" i="2" a="1"/>
  <c r="J415" i="2" s="1"/>
  <c r="J416" i="2" a="1"/>
  <c r="J416" i="2" s="1"/>
  <c r="J417" i="2" a="1"/>
  <c r="J417" i="2" s="1"/>
  <c r="J418" i="2" a="1"/>
  <c r="J418" i="2" s="1"/>
  <c r="J435" i="2" a="1"/>
  <c r="J435" i="2" s="1"/>
  <c r="J469" i="2" a="1"/>
  <c r="J469" i="2" s="1"/>
  <c r="J476" i="2" a="1"/>
  <c r="J476" i="2" s="1"/>
  <c r="J641" i="2" a="1"/>
  <c r="J641" i="2" s="1"/>
  <c r="J642" i="2" a="1"/>
  <c r="J642" i="2" s="1"/>
  <c r="J643" i="2" a="1"/>
  <c r="J643" i="2" s="1"/>
  <c r="J644" i="2" a="1"/>
  <c r="J644" i="2" s="1"/>
  <c r="J645" i="2" a="1"/>
  <c r="J645" i="2" s="1"/>
  <c r="J646" i="2" a="1"/>
  <c r="J646" i="2" s="1"/>
  <c r="J649" i="2" a="1"/>
  <c r="J649" i="2" s="1"/>
  <c r="J650" i="2" a="1"/>
  <c r="J650" i="2"/>
  <c r="J651" i="2" a="1"/>
  <c r="J651" i="2" s="1"/>
  <c r="J652" i="2" a="1"/>
  <c r="J652" i="2" s="1"/>
  <c r="J653" i="2" a="1"/>
  <c r="J653" i="2" s="1"/>
  <c r="J654" i="2" a="1"/>
  <c r="J654" i="2" s="1"/>
  <c r="J663" i="2" a="1"/>
  <c r="J663" i="2" s="1"/>
  <c r="J664" i="2" a="1"/>
  <c r="J664" i="2"/>
  <c r="J665" i="2" a="1"/>
  <c r="J665" i="2" s="1"/>
  <c r="J666" i="2" a="1"/>
  <c r="J666" i="2" s="1"/>
  <c r="J667" i="2" a="1"/>
  <c r="J667" i="2" s="1"/>
  <c r="J668" i="2" a="1"/>
  <c r="J668" i="2" s="1"/>
  <c r="J677" i="2" a="1"/>
  <c r="J677" i="2" s="1"/>
  <c r="J678" i="2" a="1"/>
  <c r="J678" i="2" s="1"/>
  <c r="J679" i="2" a="1"/>
  <c r="J679" i="2" s="1"/>
  <c r="J680" i="2" a="1"/>
  <c r="J680" i="2"/>
  <c r="J686" i="2" a="1"/>
  <c r="J686" i="2" s="1"/>
  <c r="J687" i="2" a="1"/>
  <c r="J687" i="2" s="1"/>
  <c r="J688" i="2" a="1"/>
  <c r="J688" i="2"/>
  <c r="J689" i="2" a="1"/>
  <c r="J689" i="2" s="1"/>
  <c r="J690" i="2" a="1"/>
  <c r="J690" i="2"/>
  <c r="J691" i="2" a="1"/>
  <c r="J691" i="2" s="1"/>
  <c r="J701" i="2" a="1"/>
  <c r="J701" i="2" s="1"/>
  <c r="J702" i="2" a="1"/>
  <c r="J702" i="2" s="1"/>
  <c r="J703" i="2" a="1"/>
  <c r="J703" i="2" s="1"/>
  <c r="J704" i="2" a="1"/>
  <c r="J704" i="2" s="1"/>
  <c r="J705" i="2" a="1"/>
  <c r="J705" i="2" s="1"/>
  <c r="J706" i="2" a="1"/>
  <c r="J706" i="2"/>
  <c r="J712" i="2" a="1"/>
  <c r="J712" i="2"/>
  <c r="J713" i="2" a="1"/>
  <c r="J713" i="2" s="1"/>
  <c r="J714" i="2" a="1"/>
  <c r="J714" i="2" s="1"/>
  <c r="J715" i="2" a="1"/>
  <c r="J715" i="2" s="1"/>
  <c r="J716" i="2" a="1"/>
  <c r="J716" i="2" s="1"/>
  <c r="J717" i="2" a="1"/>
  <c r="J717" i="2" s="1"/>
  <c r="J723" i="2" a="1"/>
  <c r="J723" i="2" s="1"/>
  <c r="J724" i="2" a="1"/>
  <c r="J724" i="2" s="1"/>
  <c r="J730" i="2" a="1"/>
  <c r="J730" i="2" s="1"/>
  <c r="J731" i="2" a="1"/>
  <c r="J731" i="2" s="1"/>
  <c r="J732" i="2" a="1"/>
  <c r="J732" i="2" s="1"/>
  <c r="J157" i="2" a="1"/>
  <c r="J157" i="2" s="1"/>
  <c r="J743" i="2" a="1"/>
  <c r="J743" i="2" s="1"/>
  <c r="J744" i="2" a="1"/>
  <c r="J744" i="2"/>
  <c r="J745" i="2" a="1"/>
  <c r="J745" i="2" s="1"/>
  <c r="J751" i="2" a="1"/>
  <c r="J751" i="2" s="1"/>
  <c r="J752" i="2" a="1"/>
  <c r="J752" i="2" s="1"/>
  <c r="J740" i="2" a="1"/>
  <c r="J740" i="2" s="1"/>
  <c r="J166" i="2" a="1"/>
  <c r="J166" i="2"/>
  <c r="J763" i="2" a="1"/>
  <c r="J763" i="2" s="1"/>
  <c r="J764" i="2" a="1"/>
  <c r="J764" i="2" s="1"/>
  <c r="J765" i="2" a="1"/>
  <c r="J765" i="2" s="1"/>
  <c r="J766" i="2" a="1"/>
  <c r="J766" i="2" s="1"/>
  <c r="J767" i="2" a="1"/>
  <c r="J767" i="2" s="1"/>
  <c r="J768" i="2" a="1"/>
  <c r="J768" i="2"/>
  <c r="J757" i="2" a="1"/>
  <c r="J757" i="2" s="1"/>
  <c r="J776" i="2" a="1"/>
  <c r="J776" i="2"/>
  <c r="J777" i="2" a="1"/>
  <c r="J777" i="2" s="1"/>
  <c r="J778" i="2" a="1"/>
  <c r="J778" i="2" s="1"/>
  <c r="J779" i="2" a="1"/>
  <c r="J779" i="2" s="1"/>
  <c r="J790" i="2" a="1"/>
  <c r="J790" i="2" s="1"/>
  <c r="J791" i="2" a="1"/>
  <c r="J791" i="2" s="1"/>
  <c r="J792" i="2" a="1"/>
  <c r="J792" i="2"/>
  <c r="J793" i="2" a="1"/>
  <c r="J793" i="2" s="1"/>
  <c r="J794" i="2" a="1"/>
  <c r="J794" i="2" s="1"/>
  <c r="J795" i="2" a="1"/>
  <c r="J795" i="2" s="1"/>
  <c r="J798" i="2" a="1"/>
  <c r="J798" i="2"/>
  <c r="J799" i="2" a="1"/>
  <c r="J799" i="2" s="1"/>
  <c r="J800" i="2" a="1"/>
  <c r="J800" i="2" s="1"/>
  <c r="J801" i="2" a="1"/>
  <c r="J801" i="2" s="1"/>
  <c r="J802" i="2" a="1"/>
  <c r="J802" i="2"/>
  <c r="J813" i="2" a="1"/>
  <c r="J813" i="2" s="1"/>
  <c r="J814" i="2" a="1"/>
  <c r="J814" i="2" s="1"/>
  <c r="J815" i="2" a="1"/>
  <c r="J815" i="2" s="1"/>
  <c r="J816" i="2" a="1"/>
  <c r="J816" i="2" s="1"/>
  <c r="J817" i="2" a="1"/>
  <c r="J817" i="2" s="1"/>
  <c r="J818" i="2" a="1"/>
  <c r="J818" i="2" s="1"/>
  <c r="J819" i="2" a="1"/>
  <c r="J819" i="2" s="1"/>
  <c r="J820" i="2" a="1"/>
  <c r="J820" i="2" s="1"/>
  <c r="J826" i="2" a="1"/>
  <c r="J826" i="2" s="1"/>
  <c r="J827" i="2" a="1"/>
  <c r="J827" i="2" s="1"/>
  <c r="J828" i="2" a="1"/>
  <c r="J828" i="2" s="1"/>
  <c r="J838" i="2" a="1"/>
  <c r="J838" i="2" s="1"/>
  <c r="J839" i="2" a="1"/>
  <c r="J839" i="2" s="1"/>
  <c r="J840" i="2" a="1"/>
  <c r="J840" i="2" s="1"/>
  <c r="J841" i="2" a="1"/>
  <c r="J841" i="2" s="1"/>
  <c r="J842" i="2" a="1"/>
  <c r="J842" i="2" s="1"/>
  <c r="J843" i="2" a="1"/>
  <c r="J843" i="2"/>
  <c r="J844" i="2" a="1"/>
  <c r="J844" i="2" s="1"/>
  <c r="J845" i="2" a="1"/>
  <c r="J845" i="2" s="1"/>
  <c r="J846" i="2" a="1"/>
  <c r="J846" i="2" s="1"/>
  <c r="J847" i="2" a="1"/>
  <c r="J847" i="2" s="1"/>
  <c r="J848" i="2" a="1"/>
  <c r="J848" i="2" s="1"/>
  <c r="J849" i="2" a="1"/>
  <c r="J849" i="2" s="1"/>
  <c r="J850" i="2" a="1"/>
  <c r="J850" i="2" s="1"/>
  <c r="J851" i="2" a="1"/>
  <c r="J851" i="2"/>
  <c r="J852" i="2" a="1"/>
  <c r="J852" i="2" s="1"/>
  <c r="J1099" i="2" a="1"/>
  <c r="J1099" i="2" s="1"/>
  <c r="J194" i="2" a="1"/>
  <c r="J194" i="2" s="1"/>
  <c r="J861" i="2" a="1"/>
  <c r="J861" i="2"/>
  <c r="J862" i="2" a="1"/>
  <c r="J862" i="2" s="1"/>
  <c r="J863" i="2" a="1"/>
  <c r="J863" i="2" s="1"/>
  <c r="J864" i="2" a="1"/>
  <c r="J864" i="2" s="1"/>
  <c r="J865" i="2" a="1"/>
  <c r="J865" i="2" s="1"/>
  <c r="J866" i="2" a="1"/>
  <c r="J866" i="2" s="1"/>
  <c r="J867" i="2" a="1"/>
  <c r="J867" i="2" s="1"/>
  <c r="J874" i="2" a="1"/>
  <c r="J874" i="2" s="1"/>
  <c r="J875" i="2" a="1"/>
  <c r="J875" i="2" s="1"/>
  <c r="J876" i="2" a="1"/>
  <c r="J876" i="2" s="1"/>
  <c r="J889" i="2" a="1"/>
  <c r="J889" i="2" s="1"/>
  <c r="J890" i="2" a="1"/>
  <c r="J890" i="2" s="1"/>
  <c r="J891" i="2" a="1"/>
  <c r="J891" i="2" s="1"/>
  <c r="J892" i="2" a="1"/>
  <c r="J892" i="2" s="1"/>
  <c r="J893" i="2" a="1"/>
  <c r="J893" i="2"/>
  <c r="J903" i="2" a="1"/>
  <c r="J903" i="2" s="1"/>
  <c r="J904" i="2" a="1"/>
  <c r="J904" i="2" s="1"/>
  <c r="J905" i="2" a="1"/>
  <c r="J905" i="2" s="1"/>
  <c r="J906" i="2" a="1"/>
  <c r="J906" i="2" s="1"/>
  <c r="J907" i="2" a="1"/>
  <c r="J907" i="2"/>
  <c r="J908" i="2" a="1"/>
  <c r="J908" i="2" s="1"/>
  <c r="J909" i="2" a="1"/>
  <c r="J909" i="2" s="1"/>
  <c r="J914" i="2" a="1"/>
  <c r="J914" i="2" s="1"/>
  <c r="J915" i="2" a="1"/>
  <c r="J915" i="2"/>
  <c r="J916" i="2" a="1"/>
  <c r="J916" i="2" s="1"/>
  <c r="J917" i="2" a="1"/>
  <c r="J917" i="2"/>
  <c r="J200" i="2" a="1"/>
  <c r="J200" i="2" s="1"/>
  <c r="J927" i="2" a="1"/>
  <c r="J927" i="2" s="1"/>
  <c r="J928" i="2" a="1"/>
  <c r="J928" i="2" s="1"/>
  <c r="J929" i="2" a="1"/>
  <c r="J929" i="2"/>
  <c r="J938" i="2" a="1"/>
  <c r="J938" i="2" s="1"/>
  <c r="J939" i="2" a="1"/>
  <c r="J939" i="2"/>
  <c r="J940" i="2" a="1"/>
  <c r="J940" i="2" s="1"/>
  <c r="J941" i="2" a="1"/>
  <c r="J941" i="2" s="1"/>
  <c r="J942" i="2" a="1"/>
  <c r="J942" i="2" s="1"/>
  <c r="J943" i="2" a="1"/>
  <c r="J943" i="2" s="1"/>
  <c r="J944" i="2" a="1"/>
  <c r="J944" i="2" s="1"/>
  <c r="J950" i="2" a="1"/>
  <c r="J950" i="2" s="1"/>
  <c r="J951" i="2" a="1"/>
  <c r="J951" i="2" s="1"/>
  <c r="J953" i="2" a="1"/>
  <c r="J953" i="2" s="1"/>
  <c r="J954" i="2" a="1"/>
  <c r="J954" i="2" s="1"/>
  <c r="J955" i="2" a="1"/>
  <c r="J955" i="2" s="1"/>
  <c r="J966" i="2" a="1"/>
  <c r="J966" i="2" s="1"/>
  <c r="J971" i="2" a="1"/>
  <c r="J971" i="2" s="1"/>
  <c r="J972" i="2" a="1"/>
  <c r="J972" i="2" s="1"/>
  <c r="J973" i="2" a="1"/>
  <c r="J973" i="2"/>
  <c r="J974" i="2" a="1"/>
  <c r="J974" i="2" s="1"/>
  <c r="J975" i="2" a="1"/>
  <c r="J975" i="2" s="1"/>
  <c r="J976" i="2" a="1"/>
  <c r="J976" i="2" s="1"/>
  <c r="J977" i="2" a="1"/>
  <c r="J977" i="2" s="1"/>
  <c r="J978" i="2" a="1"/>
  <c r="J978" i="2" s="1"/>
  <c r="J343" i="2" a="1"/>
  <c r="J343" i="2" s="1"/>
  <c r="J993" i="2" a="1"/>
  <c r="J993" i="2" s="1"/>
  <c r="J994" i="2" a="1"/>
  <c r="J994" i="2" s="1"/>
  <c r="J995" i="2" a="1"/>
  <c r="J995" i="2" s="1"/>
  <c r="J996" i="2" a="1"/>
  <c r="J996" i="2" s="1"/>
  <c r="J997" i="2" a="1"/>
  <c r="J997" i="2"/>
  <c r="J998" i="2" a="1"/>
  <c r="J998" i="2" s="1"/>
  <c r="J999" i="2" a="1"/>
  <c r="J999" i="2" s="1"/>
  <c r="J1000" i="2" a="1"/>
  <c r="J1000" i="2" s="1"/>
  <c r="J1013" i="2" a="1"/>
  <c r="J1013" i="2"/>
  <c r="J1014" i="2" a="1"/>
  <c r="J1014" i="2" s="1"/>
  <c r="J1015" i="2" a="1"/>
  <c r="J1015" i="2" s="1"/>
  <c r="J1016" i="2" a="1"/>
  <c r="J1016" i="2" s="1"/>
  <c r="J1017" i="2" a="1"/>
  <c r="J1017" i="2" s="1"/>
  <c r="J1018" i="2" a="1"/>
  <c r="J1018" i="2" s="1"/>
  <c r="J1027" i="2" a="1"/>
  <c r="J1027" i="2" s="1"/>
  <c r="J1028" i="2" a="1"/>
  <c r="J1028" i="2" s="1"/>
  <c r="J1029" i="2" a="1"/>
  <c r="J1029" i="2"/>
  <c r="J1034" i="2" a="1"/>
  <c r="J1034" i="2" s="1"/>
  <c r="J1035" i="2" a="1"/>
  <c r="J1035" i="2" s="1"/>
  <c r="J1036" i="2" a="1"/>
  <c r="J1036" i="2" s="1"/>
  <c r="J1037" i="2" a="1"/>
  <c r="J1037" i="2"/>
  <c r="J1045" i="2" a="1"/>
  <c r="J1045" i="2"/>
  <c r="J1046" i="2" a="1"/>
  <c r="J1046" i="2" s="1"/>
  <c r="J1047" i="2" a="1"/>
  <c r="J1047" i="2" s="1"/>
  <c r="J1048" i="2" a="1"/>
  <c r="J1048" i="2" s="1"/>
  <c r="J1049" i="2" a="1"/>
  <c r="J1049" i="2" s="1"/>
  <c r="J1054" i="2" a="1"/>
  <c r="J1054" i="2" s="1"/>
  <c r="J1055" i="2" a="1"/>
  <c r="J1055" i="2" s="1"/>
  <c r="J1057" i="2" a="1"/>
  <c r="J1057" i="2" s="1"/>
  <c r="J1058" i="2" a="1"/>
  <c r="J1058" i="2" s="1"/>
  <c r="J1071" i="2" a="1"/>
  <c r="J1071" i="2" s="1"/>
  <c r="J1072" i="2" a="1"/>
  <c r="J1072" i="2" s="1"/>
  <c r="J381" i="2" a="1"/>
  <c r="J381" i="2" s="1"/>
  <c r="J1080" i="2" a="1"/>
  <c r="J1080" i="2" s="1"/>
  <c r="J1081" i="2" a="1"/>
  <c r="J1081" i="2"/>
  <c r="J1093" i="2" a="1"/>
  <c r="J1093" i="2"/>
  <c r="J1094" i="2" a="1"/>
  <c r="J1094" i="2" s="1"/>
  <c r="J1095" i="2" a="1"/>
  <c r="J1095" i="2" s="1"/>
  <c r="J1103" i="2" a="1"/>
  <c r="J1103" i="2" s="1"/>
  <c r="J1104" i="2" a="1"/>
  <c r="J1104" i="2" s="1"/>
  <c r="J1105" i="2" a="1"/>
  <c r="J1105" i="2" s="1"/>
  <c r="J1106" i="2" a="1"/>
  <c r="J1106" i="2" s="1"/>
  <c r="J1107" i="2" a="1"/>
  <c r="J1107" i="2" s="1"/>
  <c r="J1108" i="2" a="1"/>
  <c r="J1108" i="2" s="1"/>
  <c r="J1109" i="2" a="1"/>
  <c r="J1109" i="2"/>
  <c r="J1110" i="2" a="1"/>
  <c r="J1110" i="2" s="1"/>
  <c r="J1116" i="2" a="1"/>
  <c r="J1116" i="2" s="1"/>
  <c r="J1117" i="2" a="1"/>
  <c r="J1117" i="2"/>
  <c r="J1118" i="2" a="1"/>
  <c r="J1118" i="2" s="1"/>
  <c r="J1119" i="2" a="1"/>
  <c r="J1119" i="2" s="1"/>
  <c r="J1120" i="2" a="1"/>
  <c r="J1120" i="2" s="1"/>
  <c r="J1130" i="2" a="1"/>
  <c r="J1130" i="2" s="1"/>
  <c r="J1131" i="2" a="1"/>
  <c r="J1131" i="2" s="1"/>
  <c r="J1132" i="2" a="1"/>
  <c r="J1132" i="2" s="1"/>
  <c r="J386" i="2" a="1"/>
  <c r="J386" i="2"/>
  <c r="J1134" i="2" a="1"/>
  <c r="J1134" i="2" s="1"/>
  <c r="J1143" i="2" a="1"/>
  <c r="J1143" i="2" s="1"/>
  <c r="J1144" i="2" a="1"/>
  <c r="J1144" i="2" s="1"/>
  <c r="J1145" i="2" a="1"/>
  <c r="J1145" i="2"/>
  <c r="J1155" i="2" a="1"/>
  <c r="J1155" i="2" s="1"/>
  <c r="J1156" i="2" a="1"/>
  <c r="J1156" i="2" s="1"/>
  <c r="J1157" i="2" a="1"/>
  <c r="J1157" i="2"/>
  <c r="J1158" i="2" a="1"/>
  <c r="J1158" i="2" s="1"/>
  <c r="J1159" i="2" a="1"/>
  <c r="J1159" i="2" s="1"/>
  <c r="J1166" i="2" a="1"/>
  <c r="J1166" i="2" s="1"/>
  <c r="J1167" i="2" a="1"/>
  <c r="J1167" i="2" s="1"/>
  <c r="J1168" i="2" a="1"/>
  <c r="J1168" i="2" s="1"/>
  <c r="J1169" i="2" a="1"/>
  <c r="J1169" i="2"/>
  <c r="J1177" i="2" a="1"/>
  <c r="J1177" i="2" s="1"/>
  <c r="J1178" i="2" a="1"/>
  <c r="J1178" i="2" s="1"/>
  <c r="J1188" i="2" a="1"/>
  <c r="J1188" i="2" s="1"/>
  <c r="J1189" i="2" a="1"/>
  <c r="J1189" i="2"/>
  <c r="J1190" i="2" a="1"/>
  <c r="J1190" i="2" s="1"/>
  <c r="J1191" i="2" a="1"/>
  <c r="J1191" i="2"/>
  <c r="J1195" i="2" a="1"/>
  <c r="J1195" i="2" s="1"/>
  <c r="J1196" i="2" a="1"/>
  <c r="J1196" i="2" s="1"/>
  <c r="J1197" i="2" a="1"/>
  <c r="J1197" i="2"/>
  <c r="J1200" i="2" a="1"/>
  <c r="J1200" i="2" s="1"/>
  <c r="J1201" i="2" a="1"/>
  <c r="J1201" i="2" s="1"/>
  <c r="J1202" i="2" a="1"/>
  <c r="J1202" i="2" s="1"/>
  <c r="J1203" i="2" a="1"/>
  <c r="J1203" i="2" s="1"/>
  <c r="J1204" i="2" a="1"/>
  <c r="J1204" i="2" s="1"/>
  <c r="J1210" i="2" a="1"/>
  <c r="J1210" i="2" s="1"/>
  <c r="J1211" i="2" a="1"/>
  <c r="J1211" i="2" s="1"/>
  <c r="J1212" i="2" a="1"/>
  <c r="J1212" i="2" s="1"/>
  <c r="J1213" i="2" a="1"/>
  <c r="J1213" i="2" s="1"/>
  <c r="J1214" i="2" a="1"/>
  <c r="J1214" i="2" s="1"/>
  <c r="J1223" i="2" a="1"/>
  <c r="J1223" i="2" s="1"/>
  <c r="J1224" i="2" a="1"/>
  <c r="J1224" i="2" s="1"/>
  <c r="J524" i="2" a="1"/>
  <c r="J524" i="2" s="1"/>
  <c r="J1235" i="2" a="1"/>
  <c r="J1235" i="2" s="1"/>
  <c r="J1236" i="2" a="1"/>
  <c r="J1236" i="2" s="1"/>
  <c r="J1237" i="2" a="1"/>
  <c r="J1237" i="2" s="1"/>
  <c r="J1238" i="2" a="1"/>
  <c r="J1238" i="2" s="1"/>
  <c r="J1245" i="2" a="1"/>
  <c r="J1245" i="2"/>
  <c r="J1246" i="2" a="1"/>
  <c r="J1246" i="2" s="1"/>
  <c r="J1247" i="2" a="1"/>
  <c r="J1247" i="2"/>
  <c r="J1248" i="2" a="1"/>
  <c r="J1248" i="2" s="1"/>
  <c r="J1249" i="2" a="1"/>
  <c r="J1249" i="2" s="1"/>
  <c r="J1250" i="2" a="1"/>
  <c r="J1250" i="2" s="1"/>
  <c r="J1251" i="2" a="1"/>
  <c r="J1251" i="2" s="1"/>
  <c r="J1252" i="2" a="1"/>
  <c r="J1252" i="2" s="1"/>
  <c r="J1253" i="2" a="1"/>
  <c r="J1253" i="2"/>
  <c r="J1254" i="2" a="1"/>
  <c r="J1254" i="2" s="1"/>
  <c r="J1255" i="2" a="1"/>
  <c r="J1255" i="2" s="1"/>
  <c r="J1264" i="2" a="1"/>
  <c r="J1264" i="2" s="1"/>
  <c r="J1265" i="2" a="1"/>
  <c r="J1265" i="2"/>
  <c r="J1266" i="2" a="1"/>
  <c r="J1266" i="2" s="1"/>
  <c r="J753" i="2" a="1"/>
  <c r="J753" i="2"/>
  <c r="J759" i="2" a="1"/>
  <c r="J759" i="2" s="1"/>
  <c r="J1279" i="2" a="1"/>
  <c r="J1279" i="2" s="1"/>
  <c r="J1284" i="2" a="1"/>
  <c r="J1284" i="2" s="1"/>
  <c r="J1285" i="2" a="1"/>
  <c r="J1285" i="2" s="1"/>
  <c r="J1286" i="2" a="1"/>
  <c r="J1286" i="2" s="1"/>
  <c r="J1287" i="2" a="1"/>
  <c r="J1287" i="2"/>
  <c r="J1296" i="2" a="1"/>
  <c r="J1296" i="2" s="1"/>
  <c r="J1297" i="2" a="1"/>
  <c r="J1297" i="2" s="1"/>
  <c r="J1298" i="2" a="1"/>
  <c r="J1298" i="2" s="1"/>
  <c r="J1299" i="2" a="1"/>
  <c r="J1299" i="2" s="1"/>
  <c r="J1300" i="2" a="1"/>
  <c r="J1300" i="2" s="1"/>
  <c r="J1301" i="2" a="1"/>
  <c r="J1301" i="2" s="1"/>
  <c r="J1302" i="2" a="1"/>
  <c r="J1302" i="2" s="1"/>
  <c r="J1303" i="2" a="1"/>
  <c r="J1303" i="2" s="1"/>
  <c r="J1304" i="2" a="1"/>
  <c r="J1304" i="2" s="1"/>
  <c r="J1305" i="2" a="1"/>
  <c r="J1305" i="2"/>
  <c r="J1306" i="2" a="1"/>
  <c r="J1306" i="2" s="1"/>
  <c r="J1307" i="2" a="1"/>
  <c r="J1307" i="2" s="1"/>
  <c r="J1308" i="2" a="1"/>
  <c r="J1308" i="2" s="1"/>
  <c r="J1309" i="2" a="1"/>
  <c r="J1309" i="2"/>
  <c r="J1310" i="2" a="1"/>
  <c r="J1310" i="2" s="1"/>
  <c r="J1311" i="2" a="1"/>
  <c r="J1311" i="2" s="1"/>
  <c r="J1312" i="2" a="1"/>
  <c r="J1312" i="2" s="1"/>
  <c r="J1313" i="2" a="1"/>
  <c r="J1313" i="2" s="1"/>
  <c r="J1314" i="2" a="1"/>
  <c r="J1314" i="2" s="1"/>
  <c r="J1315" i="2" a="1"/>
  <c r="J1315" i="2" s="1"/>
  <c r="J1316" i="2" a="1"/>
  <c r="J1316" i="2" s="1"/>
  <c r="J1317" i="2" a="1"/>
  <c r="J1317" i="2" s="1"/>
  <c r="J1318" i="2" a="1"/>
  <c r="J1318" i="2" s="1"/>
  <c r="J1319" i="2" a="1"/>
  <c r="J1319" i="2" s="1"/>
  <c r="J1320" i="2" a="1"/>
  <c r="J1320" i="2" s="1"/>
  <c r="J1321" i="2" a="1"/>
  <c r="J1321" i="2"/>
  <c r="J1322" i="2" a="1"/>
  <c r="J1322" i="2" s="1"/>
  <c r="J1323" i="2" a="1"/>
  <c r="J1323" i="2" s="1"/>
  <c r="J1324" i="2" a="1"/>
  <c r="J1324" i="2" s="1"/>
  <c r="J1325" i="2" a="1"/>
  <c r="J1325" i="2"/>
  <c r="J1326" i="2" a="1"/>
  <c r="J1326" i="2" s="1"/>
  <c r="J1327" i="2" a="1"/>
  <c r="J1327" i="2" s="1"/>
  <c r="J1328" i="2" a="1"/>
  <c r="J1328" i="2" s="1"/>
  <c r="J1329" i="2" a="1"/>
  <c r="J1329" i="2" s="1"/>
  <c r="J1330" i="2" a="1"/>
  <c r="J1330" i="2" s="1"/>
  <c r="J1331" i="2" a="1"/>
  <c r="J1331" i="2" s="1"/>
  <c r="J1332" i="2" a="1"/>
  <c r="J1332" i="2" s="1"/>
  <c r="J1333" i="2" a="1"/>
  <c r="J1333" i="2" s="1"/>
  <c r="J1334" i="2" a="1"/>
  <c r="J1334" i="2" s="1"/>
  <c r="J1335" i="2" a="1"/>
  <c r="J1335" i="2" s="1"/>
  <c r="J1336" i="2" a="1"/>
  <c r="J1336" i="2" s="1"/>
  <c r="J1337" i="2" a="1"/>
  <c r="J1337" i="2"/>
  <c r="J1338" i="2" a="1"/>
  <c r="J1338" i="2" s="1"/>
  <c r="J1339" i="2" a="1"/>
  <c r="J1339" i="2" s="1"/>
  <c r="J1340" i="2" a="1"/>
  <c r="J1340" i="2" s="1"/>
  <c r="J1341" i="2" a="1"/>
  <c r="J1341" i="2"/>
  <c r="J1342" i="2" a="1"/>
  <c r="J1342" i="2" s="1"/>
  <c r="J1343" i="2" a="1"/>
  <c r="J1343" i="2" s="1"/>
  <c r="J1344" i="2" a="1"/>
  <c r="J1344" i="2" s="1"/>
  <c r="J1345" i="2" a="1"/>
  <c r="J1345" i="2" s="1"/>
  <c r="J1346" i="2" a="1"/>
  <c r="J1346" i="2" s="1"/>
  <c r="J1347" i="2" a="1"/>
  <c r="J1347" i="2" s="1"/>
  <c r="J1348" i="2" a="1"/>
  <c r="J1348" i="2" s="1"/>
  <c r="J1349" i="2" a="1"/>
  <c r="J1349" i="2" s="1"/>
  <c r="J1350" i="2" a="1"/>
  <c r="J1350" i="2" s="1"/>
  <c r="J1351" i="2" a="1"/>
  <c r="J1351" i="2" s="1"/>
  <c r="J1352" i="2" a="1"/>
  <c r="J1352" i="2" s="1"/>
  <c r="J1353" i="2" a="1"/>
  <c r="J1353" i="2"/>
  <c r="J1354" i="2" a="1"/>
  <c r="J1354" i="2" s="1"/>
  <c r="J1355" i="2" a="1"/>
  <c r="J1355" i="2" s="1"/>
  <c r="J1356" i="2" a="1"/>
  <c r="J1356" i="2" s="1"/>
  <c r="J1357" i="2" a="1"/>
  <c r="J1357" i="2"/>
  <c r="J1358" i="2" a="1"/>
  <c r="J1358" i="2" s="1"/>
  <c r="J1359" i="2" a="1"/>
  <c r="J1359" i="2" s="1"/>
  <c r="J1360" i="2" a="1"/>
  <c r="J1360" i="2" s="1"/>
  <c r="J1361" i="2" a="1"/>
  <c r="J1361" i="2" s="1"/>
  <c r="N3" i="2" l="1" a="1"/>
  <c r="N3" i="2" s="1"/>
  <c r="N7" i="2" a="1"/>
  <c r="N7" i="2" s="1"/>
  <c r="N13" i="2" a="1"/>
  <c r="N13" i="2" s="1"/>
  <c r="N62" i="2" a="1"/>
  <c r="N62" i="2" s="1"/>
  <c r="N77" i="2" a="1"/>
  <c r="N77" i="2" s="1"/>
  <c r="N230" i="2" a="1"/>
  <c r="N230" i="2" s="1"/>
  <c r="N262" i="2" a="1"/>
  <c r="N262" i="2" s="1"/>
  <c r="N363" i="2" a="1"/>
  <c r="N363" i="2" s="1"/>
  <c r="N568" i="2" a="1"/>
  <c r="N568" i="2" s="1"/>
  <c r="N574" i="2" a="1"/>
  <c r="N574" i="2" s="1"/>
  <c r="N654" i="2" a="1"/>
  <c r="N654" i="2" s="1"/>
  <c r="N1450" i="2" a="1"/>
  <c r="N1450" i="2" s="1"/>
  <c r="N1454" i="2" a="1"/>
  <c r="N1454" i="2" s="1"/>
  <c r="N1458" i="2" a="1"/>
  <c r="N1458" i="2" s="1"/>
  <c r="N1462" i="2" a="1"/>
  <c r="N1462" i="2" s="1"/>
  <c r="N1466" i="2" a="1"/>
  <c r="N1466" i="2" s="1"/>
  <c r="N1470" i="2" a="1"/>
  <c r="N1470" i="2" s="1"/>
  <c r="N1474" i="2" a="1"/>
  <c r="N1474" i="2" s="1"/>
  <c r="N1478" i="2" a="1"/>
  <c r="N1478" i="2" s="1"/>
  <c r="N1482" i="2" a="1"/>
  <c r="N1482" i="2" s="1"/>
  <c r="N1486" i="2" a="1"/>
  <c r="N1486" i="2" s="1"/>
  <c r="N1490" i="2" a="1"/>
  <c r="N1490" i="2" s="1"/>
  <c r="N1494" i="2" a="1"/>
  <c r="N1494" i="2" s="1"/>
  <c r="N1498" i="2" a="1"/>
  <c r="N1498" i="2" s="1"/>
  <c r="N1502" i="2" a="1"/>
  <c r="N1502" i="2" s="1"/>
  <c r="N1506" i="2" a="1"/>
  <c r="N1506" i="2" s="1"/>
  <c r="N1510" i="2" a="1"/>
  <c r="N1510" i="2" s="1"/>
  <c r="N1514" i="2" a="1"/>
  <c r="N1514" i="2" s="1"/>
  <c r="N1518" i="2" a="1"/>
  <c r="N1518" i="2" s="1"/>
  <c r="N1522" i="2" a="1"/>
  <c r="N1522" i="2" s="1"/>
  <c r="N1526" i="2" a="1"/>
  <c r="N1526" i="2" s="1"/>
  <c r="N1530" i="2" a="1"/>
  <c r="N1530" i="2" s="1"/>
  <c r="N1534" i="2" a="1"/>
  <c r="N1534" i="2" s="1"/>
  <c r="N1538" i="2" a="1"/>
  <c r="N1538" i="2" s="1"/>
  <c r="N1542" i="2" a="1"/>
  <c r="N1542" i="2" s="1"/>
  <c r="N1546" i="2" a="1"/>
  <c r="N1546" i="2" s="1"/>
  <c r="N1550" i="2" a="1"/>
  <c r="N1550" i="2" s="1"/>
  <c r="N1554" i="2" a="1"/>
  <c r="N1554" i="2" s="1"/>
  <c r="N1558" i="2" a="1"/>
  <c r="N1558" i="2" s="1"/>
  <c r="N1562" i="2" a="1"/>
  <c r="N1562" i="2" s="1"/>
  <c r="N1566" i="2" a="1"/>
  <c r="N1566" i="2" s="1"/>
  <c r="N1570" i="2" a="1"/>
  <c r="N1570" i="2" s="1"/>
  <c r="N1455" i="2" a="1"/>
  <c r="N1455" i="2" s="1"/>
  <c r="N1578" i="2" a="1"/>
  <c r="N1578" i="2" s="1"/>
  <c r="N1582" i="2" a="1"/>
  <c r="N1582" i="2" s="1"/>
  <c r="N1586" i="2" a="1"/>
  <c r="N1586" i="2" s="1"/>
  <c r="N1590" i="2" a="1"/>
  <c r="N1590" i="2" s="1"/>
  <c r="N1594" i="2" a="1"/>
  <c r="N1594" i="2" s="1"/>
  <c r="N1598" i="2" a="1"/>
  <c r="N1598" i="2" s="1"/>
  <c r="N1602" i="2" a="1"/>
  <c r="N1602" i="2" s="1"/>
  <c r="N1606" i="2" a="1"/>
  <c r="N1606" i="2" s="1"/>
  <c r="N1610" i="2" a="1"/>
  <c r="N1610" i="2" s="1"/>
  <c r="N1614" i="2" a="1"/>
  <c r="N1614" i="2" s="1"/>
  <c r="N1618" i="2" a="1"/>
  <c r="N1618" i="2" s="1"/>
  <c r="N1622" i="2" a="1"/>
  <c r="N1622" i="2" s="1"/>
  <c r="N1626" i="2" a="1"/>
  <c r="N1626" i="2" s="1"/>
  <c r="N1630" i="2" a="1"/>
  <c r="N1630" i="2" s="1"/>
  <c r="N1634" i="2" a="1"/>
  <c r="N1634" i="2" s="1"/>
  <c r="N1638" i="2" a="1"/>
  <c r="N1638" i="2" s="1"/>
  <c r="N1642" i="2" a="1"/>
  <c r="N1642" i="2" s="1"/>
  <c r="N1646" i="2" a="1"/>
  <c r="N1646" i="2" s="1"/>
  <c r="N1650" i="2" a="1"/>
  <c r="N1650" i="2" s="1"/>
  <c r="N1654" i="2" a="1"/>
  <c r="N1654" i="2" s="1"/>
  <c r="N1658" i="2" a="1"/>
  <c r="N1658" i="2" s="1"/>
  <c r="N52" i="2" a="1"/>
  <c r="N52" i="2" s="1"/>
  <c r="N1666" i="2" a="1"/>
  <c r="N1666" i="2" s="1"/>
  <c r="N1670" i="2" a="1"/>
  <c r="N1670" i="2" s="1"/>
  <c r="N1674" i="2" a="1"/>
  <c r="N1674" i="2" s="1"/>
  <c r="N1678" i="2" a="1"/>
  <c r="N1678" i="2" s="1"/>
  <c r="N853" i="2" a="1"/>
  <c r="N853" i="2" s="1"/>
  <c r="N45" i="2" a="1"/>
  <c r="N45" i="2" s="1"/>
  <c r="N59" i="2" a="1"/>
  <c r="N59" i="2" s="1"/>
  <c r="N66" i="2" a="1"/>
  <c r="N66" i="2" s="1"/>
  <c r="N121" i="2" a="1"/>
  <c r="N121" i="2" s="1"/>
  <c r="N274" i="2" a="1"/>
  <c r="N274" i="2" s="1"/>
  <c r="N1447" i="2" a="1"/>
  <c r="N1447" i="2" s="1"/>
  <c r="N1451" i="2" a="1"/>
  <c r="N1451" i="2" s="1"/>
  <c r="N1278" i="2" a="1"/>
  <c r="N1278" i="2" s="1"/>
  <c r="N1459" i="2" a="1"/>
  <c r="N1459" i="2" s="1"/>
  <c r="N1463" i="2" a="1"/>
  <c r="N1463" i="2" s="1"/>
  <c r="N1467" i="2" a="1"/>
  <c r="N1467" i="2" s="1"/>
  <c r="N1471" i="2" a="1"/>
  <c r="N1471" i="2" s="1"/>
  <c r="N1475" i="2" a="1"/>
  <c r="N1475" i="2" s="1"/>
  <c r="N1479" i="2" a="1"/>
  <c r="N1479" i="2" s="1"/>
  <c r="N1483" i="2" a="1"/>
  <c r="N1483" i="2" s="1"/>
  <c r="N1487" i="2" a="1"/>
  <c r="N1487" i="2" s="1"/>
  <c r="N1491" i="2" a="1"/>
  <c r="N1491" i="2" s="1"/>
  <c r="N1495" i="2" a="1"/>
  <c r="N1495" i="2" s="1"/>
  <c r="N1499" i="2" a="1"/>
  <c r="N1499" i="2" s="1"/>
  <c r="N1503" i="2" a="1"/>
  <c r="N1503" i="2" s="1"/>
  <c r="N1507" i="2" a="1"/>
  <c r="N1507" i="2" s="1"/>
  <c r="N1511" i="2" a="1"/>
  <c r="N1511" i="2" s="1"/>
  <c r="N1515" i="2" a="1"/>
  <c r="N1515" i="2" s="1"/>
  <c r="N1519" i="2" a="1"/>
  <c r="N1519" i="2" s="1"/>
  <c r="N1523" i="2" a="1"/>
  <c r="N1523" i="2" s="1"/>
  <c r="N1527" i="2" a="1"/>
  <c r="N1527" i="2" s="1"/>
  <c r="N1531" i="2" a="1"/>
  <c r="N1531" i="2" s="1"/>
  <c r="N1535" i="2" a="1"/>
  <c r="N1535" i="2" s="1"/>
  <c r="N1539" i="2" a="1"/>
  <c r="N1539" i="2" s="1"/>
  <c r="N1543" i="2" a="1"/>
  <c r="N1543" i="2" s="1"/>
  <c r="N1385" i="2" a="1"/>
  <c r="N1385" i="2" s="1"/>
  <c r="N1551" i="2" a="1"/>
  <c r="N1551" i="2" s="1"/>
  <c r="N1555" i="2" a="1"/>
  <c r="N1555" i="2" s="1"/>
  <c r="N1559" i="2" a="1"/>
  <c r="N1559" i="2" s="1"/>
  <c r="N1563" i="2" a="1"/>
  <c r="N1563" i="2" s="1"/>
  <c r="N1567" i="2" a="1"/>
  <c r="N1567" i="2" s="1"/>
  <c r="N1571" i="2" a="1"/>
  <c r="N1571" i="2" s="1"/>
  <c r="N1575" i="2" a="1"/>
  <c r="N1575" i="2" s="1"/>
  <c r="N1579" i="2" a="1"/>
  <c r="N1579" i="2" s="1"/>
  <c r="N1583" i="2" a="1"/>
  <c r="N1583" i="2" s="1"/>
  <c r="N1587" i="2" a="1"/>
  <c r="N1587" i="2" s="1"/>
  <c r="N1591" i="2" a="1"/>
  <c r="N1591" i="2" s="1"/>
  <c r="N1595" i="2" a="1"/>
  <c r="N1595" i="2" s="1"/>
  <c r="N1599" i="2" a="1"/>
  <c r="N1599" i="2" s="1"/>
  <c r="N1603" i="2" a="1"/>
  <c r="N1603" i="2" s="1"/>
  <c r="N541" i="2" a="1"/>
  <c r="N541" i="2" s="1"/>
  <c r="N1611" i="2" a="1"/>
  <c r="N1611" i="2" s="1"/>
  <c r="N1615" i="2" a="1"/>
  <c r="N1615" i="2" s="1"/>
  <c r="N51" i="2" a="1"/>
  <c r="N51" i="2" s="1"/>
  <c r="N1623" i="2" a="1"/>
  <c r="N1623" i="2" s="1"/>
  <c r="N1627" i="2" a="1"/>
  <c r="N1627" i="2" s="1"/>
  <c r="N1631" i="2" a="1"/>
  <c r="N1631" i="2" s="1"/>
  <c r="N1635" i="2" a="1"/>
  <c r="N1635" i="2" s="1"/>
  <c r="N1639" i="2" a="1"/>
  <c r="N1639" i="2" s="1"/>
  <c r="N1643" i="2" a="1"/>
  <c r="N1643" i="2" s="1"/>
  <c r="N1647" i="2" a="1"/>
  <c r="N1647" i="2" s="1"/>
  <c r="N1651" i="2" a="1"/>
  <c r="N1651" i="2" s="1"/>
  <c r="N1655" i="2" a="1"/>
  <c r="N1655" i="2" s="1"/>
  <c r="N1547" i="2" a="1"/>
  <c r="N1547" i="2" s="1"/>
  <c r="N1663" i="2" a="1"/>
  <c r="N1663" i="2" s="1"/>
  <c r="N1667" i="2" a="1"/>
  <c r="N1667" i="2" s="1"/>
  <c r="N1671" i="2" a="1"/>
  <c r="N1671" i="2" s="1"/>
  <c r="N1675" i="2" a="1"/>
  <c r="N1675" i="2" s="1"/>
  <c r="N1679" i="2" a="1"/>
  <c r="N1679" i="2" s="1"/>
  <c r="N1683" i="2" a="1"/>
  <c r="N1683" i="2" s="1"/>
  <c r="N1687" i="2" a="1"/>
  <c r="N1687" i="2" s="1"/>
  <c r="N12" i="2" a="1"/>
  <c r="N12" i="2" s="1"/>
  <c r="N25" i="2" a="1"/>
  <c r="N25" i="2" s="1"/>
  <c r="N46" i="2" a="1"/>
  <c r="N46" i="2" s="1"/>
  <c r="N49" i="2" a="1"/>
  <c r="N49" i="2" s="1"/>
  <c r="N108" i="2" a="1"/>
  <c r="N108" i="2" s="1"/>
  <c r="N134" i="2" a="1"/>
  <c r="N134" i="2" s="1"/>
  <c r="N286" i="2" a="1"/>
  <c r="N286" i="2" s="1"/>
  <c r="N309" i="2" a="1"/>
  <c r="N309" i="2" s="1"/>
  <c r="N1448" i="2" a="1"/>
  <c r="N1448" i="2" s="1"/>
  <c r="N1452" i="2" a="1"/>
  <c r="N1452" i="2" s="1"/>
  <c r="N1456" i="2" a="1"/>
  <c r="N1456" i="2" s="1"/>
  <c r="N1460" i="2" a="1"/>
  <c r="N1460" i="2" s="1"/>
  <c r="N1464" i="2" a="1"/>
  <c r="N1464" i="2" s="1"/>
  <c r="N1468" i="2" a="1"/>
  <c r="N1468" i="2" s="1"/>
  <c r="N1472" i="2" a="1"/>
  <c r="N1472" i="2" s="1"/>
  <c r="N1476" i="2" a="1"/>
  <c r="N1476" i="2" s="1"/>
  <c r="N1480" i="2" a="1"/>
  <c r="N1480" i="2" s="1"/>
  <c r="N1484" i="2" a="1"/>
  <c r="N1484" i="2" s="1"/>
  <c r="N1488" i="2" a="1"/>
  <c r="N1488" i="2" s="1"/>
  <c r="N1492" i="2" a="1"/>
  <c r="N1492" i="2" s="1"/>
  <c r="N1496" i="2" a="1"/>
  <c r="N1496" i="2" s="1"/>
  <c r="N1500" i="2" a="1"/>
  <c r="N1500" i="2" s="1"/>
  <c r="N1504" i="2" a="1"/>
  <c r="N1504" i="2" s="1"/>
  <c r="N1508" i="2" a="1"/>
  <c r="N1508" i="2" s="1"/>
  <c r="N1512" i="2" a="1"/>
  <c r="N1512" i="2" s="1"/>
  <c r="N1516" i="2" a="1"/>
  <c r="N1516" i="2" s="1"/>
  <c r="N1520" i="2" a="1"/>
  <c r="N1520" i="2" s="1"/>
  <c r="N1524" i="2" a="1"/>
  <c r="N1524" i="2" s="1"/>
  <c r="N1528" i="2" a="1"/>
  <c r="N1528" i="2" s="1"/>
  <c r="N1532" i="2" a="1"/>
  <c r="N1532" i="2" s="1"/>
  <c r="N1536" i="2" a="1"/>
  <c r="N1536" i="2" s="1"/>
  <c r="N1540" i="2" a="1"/>
  <c r="N1540" i="2" s="1"/>
  <c r="N1544" i="2" a="1"/>
  <c r="N1544" i="2" s="1"/>
  <c r="N1548" i="2" a="1"/>
  <c r="N1548" i="2" s="1"/>
  <c r="N1552" i="2" a="1"/>
  <c r="N1552" i="2" s="1"/>
  <c r="N1556" i="2" a="1"/>
  <c r="N1556" i="2" s="1"/>
  <c r="N1560" i="2" a="1"/>
  <c r="N1560" i="2" s="1"/>
  <c r="N1564" i="2" a="1"/>
  <c r="N1564" i="2" s="1"/>
  <c r="N1568" i="2" a="1"/>
  <c r="N1568" i="2" s="1"/>
  <c r="N1572" i="2" a="1"/>
  <c r="N1572" i="2" s="1"/>
  <c r="N1576" i="2" a="1"/>
  <c r="N1576" i="2" s="1"/>
  <c r="N1580" i="2" a="1"/>
  <c r="N1580" i="2" s="1"/>
  <c r="N1584" i="2" a="1"/>
  <c r="N1584" i="2" s="1"/>
  <c r="N1588" i="2" a="1"/>
  <c r="N1588" i="2" s="1"/>
  <c r="N1592" i="2" a="1"/>
  <c r="N1592" i="2" s="1"/>
  <c r="N1596" i="2" a="1"/>
  <c r="N1596" i="2" s="1"/>
  <c r="N1600" i="2" a="1"/>
  <c r="N1600" i="2" s="1"/>
  <c r="N1604" i="2" a="1"/>
  <c r="N1604" i="2" s="1"/>
  <c r="N1608" i="2" a="1"/>
  <c r="N1608" i="2" s="1"/>
  <c r="N1612" i="2" a="1"/>
  <c r="N1612" i="2" s="1"/>
  <c r="N1616" i="2" a="1"/>
  <c r="N1616" i="2" s="1"/>
  <c r="N1620" i="2" a="1"/>
  <c r="N1620" i="2" s="1"/>
  <c r="N1624" i="2" a="1"/>
  <c r="N1624" i="2" s="1"/>
  <c r="N1628" i="2" a="1"/>
  <c r="N1628" i="2" s="1"/>
  <c r="N1632" i="2" a="1"/>
  <c r="N1632" i="2" s="1"/>
  <c r="N1636" i="2" a="1"/>
  <c r="N1636" i="2" s="1"/>
  <c r="N1640" i="2" a="1"/>
  <c r="N1640" i="2" s="1"/>
  <c r="N1644" i="2" a="1"/>
  <c r="N1644" i="2" s="1"/>
  <c r="N1648" i="2" a="1"/>
  <c r="N1648" i="2" s="1"/>
  <c r="N1652" i="2" a="1"/>
  <c r="N1652" i="2" s="1"/>
  <c r="N1656" i="2" a="1"/>
  <c r="N1656" i="2" s="1"/>
  <c r="N1660" i="2" a="1"/>
  <c r="N1660" i="2" s="1"/>
  <c r="N1664" i="2" a="1"/>
  <c r="N1664" i="2" s="1"/>
  <c r="N1668" i="2" a="1"/>
  <c r="N1668" i="2" s="1"/>
  <c r="N1672" i="2" a="1"/>
  <c r="N1672" i="2" s="1"/>
  <c r="N1676" i="2" a="1"/>
  <c r="N1676" i="2" s="1"/>
  <c r="N1680" i="2" a="1"/>
  <c r="N1680" i="2" s="1"/>
  <c r="N1684" i="2" a="1"/>
  <c r="N1684" i="2" s="1"/>
  <c r="N1688" i="2" a="1"/>
  <c r="N1688" i="2" s="1"/>
  <c r="N6" i="2" a="1"/>
  <c r="N6" i="2" s="1"/>
  <c r="N19" i="2" a="1"/>
  <c r="N19" i="2" s="1"/>
  <c r="N26" i="2" a="1"/>
  <c r="N26" i="2" s="1"/>
  <c r="N36" i="2" a="1"/>
  <c r="N36" i="2" s="1"/>
  <c r="N261" i="2" a="1"/>
  <c r="N261" i="2" s="1"/>
  <c r="N287" i="2" a="1"/>
  <c r="N287" i="2" s="1"/>
  <c r="N310" i="2" a="1"/>
  <c r="N310" i="2" s="1"/>
  <c r="N334" i="2" a="1"/>
  <c r="N334" i="2" s="1"/>
  <c r="N949" i="2" a="1"/>
  <c r="N949" i="2" s="1"/>
  <c r="N1449" i="2" a="1"/>
  <c r="N1449" i="2" s="1"/>
  <c r="N1453" i="2" a="1"/>
  <c r="N1453" i="2" s="1"/>
  <c r="N1457" i="2" a="1"/>
  <c r="N1457" i="2" s="1"/>
  <c r="N1461" i="2" a="1"/>
  <c r="N1461" i="2" s="1"/>
  <c r="N1465" i="2" a="1"/>
  <c r="N1465" i="2" s="1"/>
  <c r="N1469" i="2" a="1"/>
  <c r="N1469" i="2" s="1"/>
  <c r="N1473" i="2" a="1"/>
  <c r="N1473" i="2" s="1"/>
  <c r="N1477" i="2" a="1"/>
  <c r="N1477" i="2" s="1"/>
  <c r="N1481" i="2" a="1"/>
  <c r="N1481" i="2" s="1"/>
  <c r="N1485" i="2" a="1"/>
  <c r="N1485" i="2" s="1"/>
  <c r="N1489" i="2" a="1"/>
  <c r="N1489" i="2" s="1"/>
  <c r="N1493" i="2" a="1"/>
  <c r="N1493" i="2" s="1"/>
  <c r="N1497" i="2" a="1"/>
  <c r="N1497" i="2" s="1"/>
  <c r="N1501" i="2" a="1"/>
  <c r="N1501" i="2" s="1"/>
  <c r="N1505" i="2" a="1"/>
  <c r="N1505" i="2" s="1"/>
  <c r="N1509" i="2" a="1"/>
  <c r="N1509" i="2" s="1"/>
  <c r="N1513" i="2" a="1"/>
  <c r="N1513" i="2" s="1"/>
  <c r="N1517" i="2" a="1"/>
  <c r="N1517" i="2" s="1"/>
  <c r="N1521" i="2" a="1"/>
  <c r="N1521" i="2" s="1"/>
  <c r="N1525" i="2" a="1"/>
  <c r="N1525" i="2" s="1"/>
  <c r="N1529" i="2" a="1"/>
  <c r="N1529" i="2" s="1"/>
  <c r="N1533" i="2" a="1"/>
  <c r="N1533" i="2" s="1"/>
  <c r="N1537" i="2" a="1"/>
  <c r="N1537" i="2" s="1"/>
  <c r="N1541" i="2" a="1"/>
  <c r="N1541" i="2" s="1"/>
  <c r="N1545" i="2" a="1"/>
  <c r="N1545" i="2" s="1"/>
  <c r="N1549" i="2" a="1"/>
  <c r="N1549" i="2" s="1"/>
  <c r="N1553" i="2" a="1"/>
  <c r="N1553" i="2" s="1"/>
  <c r="N1557" i="2" a="1"/>
  <c r="N1557" i="2" s="1"/>
  <c r="N1561" i="2" a="1"/>
  <c r="N1561" i="2" s="1"/>
  <c r="N1565" i="2" a="1"/>
  <c r="N1565" i="2" s="1"/>
  <c r="N1569" i="2" a="1"/>
  <c r="N1569" i="2" s="1"/>
  <c r="N1573" i="2" a="1"/>
  <c r="N1573" i="2" s="1"/>
  <c r="N1577" i="2" a="1"/>
  <c r="N1577" i="2" s="1"/>
  <c r="N1581" i="2" a="1"/>
  <c r="N1581" i="2" s="1"/>
  <c r="N1585" i="2" a="1"/>
  <c r="N1585" i="2" s="1"/>
  <c r="N538" i="2" a="1"/>
  <c r="N538" i="2" s="1"/>
  <c r="N1593" i="2" a="1"/>
  <c r="N1593" i="2" s="1"/>
  <c r="N1597" i="2" a="1"/>
  <c r="N1597" i="2" s="1"/>
  <c r="N1601" i="2" a="1"/>
  <c r="N1601" i="2" s="1"/>
  <c r="N1605" i="2" a="1"/>
  <c r="N1605" i="2" s="1"/>
  <c r="N1609" i="2" a="1"/>
  <c r="N1609" i="2" s="1"/>
  <c r="N1613" i="2" a="1"/>
  <c r="N1613" i="2" s="1"/>
  <c r="N1617" i="2" a="1"/>
  <c r="N1617" i="2" s="1"/>
  <c r="N1621" i="2" a="1"/>
  <c r="N1621" i="2" s="1"/>
  <c r="N1625" i="2" a="1"/>
  <c r="N1625" i="2" s="1"/>
  <c r="N1629" i="2" a="1"/>
  <c r="N1629" i="2" s="1"/>
  <c r="N1633" i="2" a="1"/>
  <c r="N1633" i="2" s="1"/>
  <c r="N1637" i="2" a="1"/>
  <c r="N1637" i="2" s="1"/>
  <c r="N1641" i="2" a="1"/>
  <c r="N1641" i="2" s="1"/>
  <c r="N1645" i="2" a="1"/>
  <c r="N1645" i="2" s="1"/>
  <c r="N1649" i="2" a="1"/>
  <c r="N1649" i="2" s="1"/>
  <c r="N1653" i="2" a="1"/>
  <c r="N1653" i="2" s="1"/>
  <c r="N1657" i="2" a="1"/>
  <c r="N1657" i="2" s="1"/>
  <c r="N1661" i="2" a="1"/>
  <c r="N1661" i="2" s="1"/>
  <c r="N1665" i="2" a="1"/>
  <c r="N1665" i="2" s="1"/>
  <c r="N1669" i="2" a="1"/>
  <c r="N1669" i="2" s="1"/>
  <c r="N1673" i="2" a="1"/>
  <c r="N1673" i="2" s="1"/>
  <c r="N1677" i="2" a="1"/>
  <c r="N1677" i="2" s="1"/>
  <c r="N1681" i="2" a="1"/>
  <c r="N1681" i="2" s="1"/>
  <c r="N1686" i="2" a="1"/>
  <c r="N1686" i="2" s="1"/>
  <c r="N1692" i="2" a="1"/>
  <c r="N1692" i="2" s="1"/>
  <c r="N1696" i="2" a="1"/>
  <c r="N1696" i="2" s="1"/>
  <c r="N1700" i="2" a="1"/>
  <c r="N1700" i="2" s="1"/>
  <c r="N1706" i="2" a="1"/>
  <c r="N1706" i="2" s="1"/>
  <c r="N1709" i="2" a="1"/>
  <c r="N1709" i="2" s="1"/>
  <c r="N1712" i="2" a="1"/>
  <c r="N1712" i="2" s="1"/>
  <c r="N1716" i="2" a="1"/>
  <c r="N1716" i="2" s="1"/>
  <c r="N1720" i="2" a="1"/>
  <c r="N1720" i="2" s="1"/>
  <c r="N1724" i="2" a="1"/>
  <c r="N1724" i="2" s="1"/>
  <c r="N1728" i="2" a="1"/>
  <c r="N1728" i="2" s="1"/>
  <c r="N1732" i="2" a="1"/>
  <c r="N1732" i="2" s="1"/>
  <c r="J3" i="2" a="1"/>
  <c r="J3" i="2" s="1"/>
  <c r="J6" i="2" a="1"/>
  <c r="J6" i="2" s="1"/>
  <c r="J9" i="2" a="1"/>
  <c r="J9" i="2" s="1"/>
  <c r="J16" i="2" a="1"/>
  <c r="J16" i="2" s="1"/>
  <c r="J19" i="2" a="1"/>
  <c r="J19" i="2" s="1"/>
  <c r="J22" i="2" a="1"/>
  <c r="J22" i="2" s="1"/>
  <c r="J25" i="2" a="1"/>
  <c r="J25" i="2" s="1"/>
  <c r="J32" i="2" a="1"/>
  <c r="J32" i="2" s="1"/>
  <c r="J35" i="2" a="1"/>
  <c r="J35" i="2" s="1"/>
  <c r="J61" i="2" a="1"/>
  <c r="J61" i="2" s="1"/>
  <c r="J41" i="2" a="1"/>
  <c r="J41" i="2" s="1"/>
  <c r="J48" i="2" a="1"/>
  <c r="J48" i="2" s="1"/>
  <c r="J17" i="2" a="1"/>
  <c r="J17" i="2" s="1"/>
  <c r="J68" i="2" a="1"/>
  <c r="J68" i="2" s="1"/>
  <c r="J57" i="2" a="1"/>
  <c r="J57" i="2" s="1"/>
  <c r="J64" i="2" a="1"/>
  <c r="J64" i="2" s="1"/>
  <c r="J67" i="2" a="1"/>
  <c r="J67" i="2" s="1"/>
  <c r="J70" i="2" a="1"/>
  <c r="J70" i="2" s="1"/>
  <c r="J73" i="2" a="1"/>
  <c r="J73" i="2" s="1"/>
  <c r="J80" i="2" a="1"/>
  <c r="J80" i="2" s="1"/>
  <c r="J83" i="2" a="1"/>
  <c r="J83" i="2" s="1"/>
  <c r="J86" i="2" a="1"/>
  <c r="J86" i="2" s="1"/>
  <c r="J89" i="2" a="1"/>
  <c r="J89" i="2" s="1"/>
  <c r="J96" i="2" a="1"/>
  <c r="J96" i="2" s="1"/>
  <c r="J99" i="2" a="1"/>
  <c r="J99" i="2" s="1"/>
  <c r="J102" i="2" a="1"/>
  <c r="J102" i="2" s="1"/>
  <c r="J105" i="2" a="1"/>
  <c r="J105" i="2" s="1"/>
  <c r="J112" i="2" a="1"/>
  <c r="J112" i="2" s="1"/>
  <c r="J115" i="2" a="1"/>
  <c r="J115" i="2" s="1"/>
  <c r="J118" i="2" a="1"/>
  <c r="J118" i="2" s="1"/>
  <c r="J121" i="2" a="1"/>
  <c r="J121" i="2" s="1"/>
  <c r="J128" i="2" a="1"/>
  <c r="J128" i="2" s="1"/>
  <c r="J131" i="2" a="1"/>
  <c r="J131" i="2" s="1"/>
  <c r="J134" i="2" a="1"/>
  <c r="J134" i="2" s="1"/>
  <c r="J137" i="2" a="1"/>
  <c r="J137" i="2" s="1"/>
  <c r="J144" i="2" a="1"/>
  <c r="J144" i="2" s="1"/>
  <c r="J147" i="2" a="1"/>
  <c r="J147" i="2" s="1"/>
  <c r="J150" i="2" a="1"/>
  <c r="J150" i="2" s="1"/>
  <c r="J153" i="2" a="1"/>
  <c r="J153" i="2" s="1"/>
  <c r="J160" i="2" a="1"/>
  <c r="J160" i="2" s="1"/>
  <c r="J163" i="2" a="1"/>
  <c r="J163" i="2" s="1"/>
  <c r="J1607" i="2" a="1"/>
  <c r="J1607" i="2" s="1"/>
  <c r="J169" i="2" a="1"/>
  <c r="J169" i="2" s="1"/>
  <c r="J197" i="2" a="1"/>
  <c r="J197" i="2" s="1"/>
  <c r="J203" i="2" a="1"/>
  <c r="J203" i="2" s="1"/>
  <c r="J206" i="2" a="1"/>
  <c r="J206" i="2" s="1"/>
  <c r="J209" i="2" a="1"/>
  <c r="J209" i="2" s="1"/>
  <c r="N1689" i="2" a="1"/>
  <c r="N1689" i="2" s="1"/>
  <c r="N1693" i="2" a="1"/>
  <c r="N1693" i="2" s="1"/>
  <c r="N1697" i="2" a="1"/>
  <c r="N1697" i="2" s="1"/>
  <c r="N1701" i="2" a="1"/>
  <c r="N1701" i="2" s="1"/>
  <c r="N1704" i="2" a="1"/>
  <c r="N1704" i="2" s="1"/>
  <c r="N1707" i="2" a="1"/>
  <c r="N1707" i="2" s="1"/>
  <c r="N1713" i="2" a="1"/>
  <c r="N1713" i="2" s="1"/>
  <c r="N1717" i="2" a="1"/>
  <c r="N1717" i="2" s="1"/>
  <c r="N1721" i="2" a="1"/>
  <c r="N1721" i="2" s="1"/>
  <c r="N1725" i="2" a="1"/>
  <c r="N1725" i="2" s="1"/>
  <c r="N1729" i="2" a="1"/>
  <c r="N1729" i="2" s="1"/>
  <c r="N1733" i="2" a="1"/>
  <c r="N1733" i="2" s="1"/>
  <c r="J853" i="2" a="1"/>
  <c r="J853" i="2" s="1"/>
  <c r="J7" i="2" a="1"/>
  <c r="J7" i="2" s="1"/>
  <c r="J10" i="2" a="1"/>
  <c r="J10" i="2" s="1"/>
  <c r="J13" i="2" a="1"/>
  <c r="J13" i="2" s="1"/>
  <c r="J20" i="2" a="1"/>
  <c r="J20" i="2" s="1"/>
  <c r="J23" i="2" a="1"/>
  <c r="J23" i="2" s="1"/>
  <c r="J26" i="2" a="1"/>
  <c r="J26" i="2" s="1"/>
  <c r="J29" i="2" a="1"/>
  <c r="J29" i="2" s="1"/>
  <c r="J854" i="2" a="1"/>
  <c r="J854" i="2" s="1"/>
  <c r="J39" i="2" a="1"/>
  <c r="J39" i="2" s="1"/>
  <c r="J42" i="2" a="1"/>
  <c r="J42" i="2" s="1"/>
  <c r="J45" i="2" a="1"/>
  <c r="J45" i="2" s="1"/>
  <c r="J733" i="2" a="1"/>
  <c r="J733" i="2" s="1"/>
  <c r="J55" i="2" a="1"/>
  <c r="J55" i="2" s="1"/>
  <c r="J18" i="2" a="1"/>
  <c r="J18" i="2" s="1"/>
  <c r="J74" i="2" a="1"/>
  <c r="J74" i="2" s="1"/>
  <c r="J36" i="2" a="1"/>
  <c r="J36" i="2" s="1"/>
  <c r="J71" i="2" a="1"/>
  <c r="J71" i="2" s="1"/>
  <c r="J925" i="2" a="1"/>
  <c r="J925" i="2" s="1"/>
  <c r="J77" i="2" a="1"/>
  <c r="J77" i="2" s="1"/>
  <c r="J84" i="2" a="1"/>
  <c r="J84" i="2" s="1"/>
  <c r="J87" i="2" a="1"/>
  <c r="J87" i="2" s="1"/>
  <c r="J90" i="2" a="1"/>
  <c r="J90" i="2" s="1"/>
  <c r="J93" i="2" a="1"/>
  <c r="J93" i="2" s="1"/>
  <c r="J100" i="2" a="1"/>
  <c r="J100" i="2" s="1"/>
  <c r="J103" i="2" a="1"/>
  <c r="J103" i="2" s="1"/>
  <c r="J106" i="2" a="1"/>
  <c r="J106" i="2" s="1"/>
  <c r="J109" i="2" a="1"/>
  <c r="J109" i="2" s="1"/>
  <c r="J116" i="2" a="1"/>
  <c r="J116" i="2" s="1"/>
  <c r="J53" i="2" a="1"/>
  <c r="J53" i="2" s="1"/>
  <c r="J122" i="2" a="1"/>
  <c r="J122" i="2" s="1"/>
  <c r="J125" i="2" a="1"/>
  <c r="J125" i="2" s="1"/>
  <c r="J132" i="2" a="1"/>
  <c r="J132" i="2" s="1"/>
  <c r="J135" i="2" a="1"/>
  <c r="J135" i="2" s="1"/>
  <c r="J138" i="2" a="1"/>
  <c r="J138" i="2" s="1"/>
  <c r="J141" i="2" a="1"/>
  <c r="J141" i="2" s="1"/>
  <c r="J43" i="2" a="1"/>
  <c r="J43" i="2" s="1"/>
  <c r="J151" i="2" a="1"/>
  <c r="J151" i="2" s="1"/>
  <c r="J154" i="2" a="1"/>
  <c r="J154" i="2" s="1"/>
  <c r="J1589" i="2" a="1"/>
  <c r="J1589" i="2" s="1"/>
  <c r="J164" i="2" a="1"/>
  <c r="J164" i="2" s="1"/>
  <c r="J167" i="2" a="1"/>
  <c r="J167" i="2" s="1"/>
  <c r="J170" i="2" a="1"/>
  <c r="J170" i="2" s="1"/>
  <c r="J173" i="2" a="1"/>
  <c r="J173" i="2" s="1"/>
  <c r="J175" i="2" a="1"/>
  <c r="J175" i="2" s="1"/>
  <c r="J177" i="2" a="1"/>
  <c r="J177" i="2" s="1"/>
  <c r="J179" i="2" a="1"/>
  <c r="J179" i="2" s="1"/>
  <c r="N1682" i="2" a="1"/>
  <c r="N1682" i="2" s="1"/>
  <c r="N1690" i="2" a="1"/>
  <c r="N1690" i="2" s="1"/>
  <c r="N1694" i="2" a="1"/>
  <c r="N1694" i="2" s="1"/>
  <c r="N1698" i="2" a="1"/>
  <c r="N1698" i="2" s="1"/>
  <c r="N1702" i="2" a="1"/>
  <c r="N1702" i="2" s="1"/>
  <c r="N1705" i="2" a="1"/>
  <c r="N1705" i="2" s="1"/>
  <c r="N1710" i="2" a="1"/>
  <c r="N1710" i="2" s="1"/>
  <c r="N1714" i="2" a="1"/>
  <c r="N1714" i="2" s="1"/>
  <c r="N1718" i="2" a="1"/>
  <c r="N1718" i="2" s="1"/>
  <c r="N1722" i="2" a="1"/>
  <c r="N1722" i="2" s="1"/>
  <c r="N617" i="2" a="1"/>
  <c r="N617" i="2" s="1"/>
  <c r="N1730" i="2" a="1"/>
  <c r="N1730" i="2" s="1"/>
  <c r="N2" i="2" a="1"/>
  <c r="N2" i="2" s="1"/>
  <c r="J8" i="2" a="1"/>
  <c r="J8" i="2" s="1"/>
  <c r="J11" i="2" a="1"/>
  <c r="J11" i="2" s="1"/>
  <c r="J14" i="2" a="1"/>
  <c r="J14" i="2" s="1"/>
  <c r="J618" i="2" a="1"/>
  <c r="J618" i="2" s="1"/>
  <c r="J24" i="2" a="1"/>
  <c r="J24" i="2" s="1"/>
  <c r="J27" i="2" a="1"/>
  <c r="J27" i="2" s="1"/>
  <c r="J30" i="2" a="1"/>
  <c r="J30" i="2" s="1"/>
  <c r="J33" i="2" a="1"/>
  <c r="J33" i="2" s="1"/>
  <c r="J40" i="2" a="1"/>
  <c r="J40" i="2" s="1"/>
  <c r="J860" i="2" a="1"/>
  <c r="J860" i="2" s="1"/>
  <c r="J46" i="2" a="1"/>
  <c r="J46" i="2" s="1"/>
  <c r="J49" i="2" a="1"/>
  <c r="J49" i="2" s="1"/>
  <c r="J56" i="2" a="1"/>
  <c r="J56" i="2" s="1"/>
  <c r="J59" i="2" a="1"/>
  <c r="J59" i="2" s="1"/>
  <c r="J62" i="2" a="1"/>
  <c r="J62" i="2" s="1"/>
  <c r="J65" i="2" a="1"/>
  <c r="J65" i="2" s="1"/>
  <c r="J72" i="2" a="1"/>
  <c r="J72" i="2" s="1"/>
  <c r="J75" i="2" a="1"/>
  <c r="J75" i="2" s="1"/>
  <c r="J78" i="2" a="1"/>
  <c r="J78" i="2" s="1"/>
  <c r="J81" i="2" a="1"/>
  <c r="J81" i="2" s="1"/>
  <c r="J88" i="2" a="1"/>
  <c r="J88" i="2" s="1"/>
  <c r="J91" i="2" a="1"/>
  <c r="J91" i="2" s="1"/>
  <c r="J94" i="2" a="1"/>
  <c r="J94" i="2" s="1"/>
  <c r="J38" i="2" a="1"/>
  <c r="J38" i="2" s="1"/>
  <c r="J104" i="2" a="1"/>
  <c r="J104" i="2" s="1"/>
  <c r="J107" i="2" a="1"/>
  <c r="J107" i="2" s="1"/>
  <c r="J110" i="2" a="1"/>
  <c r="J110" i="2" s="1"/>
  <c r="J113" i="2" a="1"/>
  <c r="J113" i="2" s="1"/>
  <c r="J120" i="2" a="1"/>
  <c r="J120" i="2" s="1"/>
  <c r="J123" i="2" a="1"/>
  <c r="J123" i="2" s="1"/>
  <c r="J126" i="2" a="1"/>
  <c r="J126" i="2" s="1"/>
  <c r="J129" i="2" a="1"/>
  <c r="J129" i="2" s="1"/>
  <c r="J136" i="2" a="1"/>
  <c r="J136" i="2" s="1"/>
  <c r="J139" i="2" a="1"/>
  <c r="J139" i="2" s="1"/>
  <c r="J142" i="2" a="1"/>
  <c r="J142" i="2" s="1"/>
  <c r="J145" i="2" a="1"/>
  <c r="J145" i="2" s="1"/>
  <c r="J152" i="2" a="1"/>
  <c r="J152" i="2" s="1"/>
  <c r="J155" i="2" a="1"/>
  <c r="J155" i="2" s="1"/>
  <c r="J158" i="2" a="1"/>
  <c r="J158" i="2" s="1"/>
  <c r="J161" i="2" a="1"/>
  <c r="J161" i="2" s="1"/>
  <c r="J168" i="2" a="1"/>
  <c r="J168" i="2" s="1"/>
  <c r="J171" i="2" a="1"/>
  <c r="J171" i="2" s="1"/>
  <c r="J198" i="2" a="1"/>
  <c r="J198" i="2" s="1"/>
  <c r="J201" i="2" a="1"/>
  <c r="J201" i="2" s="1"/>
  <c r="J204" i="2" a="1"/>
  <c r="J204" i="2" s="1"/>
  <c r="J211" i="2" a="1"/>
  <c r="J211" i="2" s="1"/>
  <c r="J214" i="2" a="1"/>
  <c r="J214" i="2" s="1"/>
  <c r="N1685" i="2" a="1"/>
  <c r="N1685" i="2" s="1"/>
  <c r="N1691" i="2" a="1"/>
  <c r="N1691" i="2" s="1"/>
  <c r="N1695" i="2" a="1"/>
  <c r="N1695" i="2" s="1"/>
  <c r="N1699" i="2" a="1"/>
  <c r="N1699" i="2" s="1"/>
  <c r="N1703" i="2" a="1"/>
  <c r="N1703" i="2" s="1"/>
  <c r="N1708" i="2" a="1"/>
  <c r="N1708" i="2" s="1"/>
  <c r="N1711" i="2" a="1"/>
  <c r="N1711" i="2" s="1"/>
  <c r="N1715" i="2" a="1"/>
  <c r="N1715" i="2" s="1"/>
  <c r="N1719" i="2" a="1"/>
  <c r="N1719" i="2" s="1"/>
  <c r="N1723" i="2" a="1"/>
  <c r="N1723" i="2" s="1"/>
  <c r="N1727" i="2" a="1"/>
  <c r="N1727" i="2" s="1"/>
  <c r="N1731" i="2" a="1"/>
  <c r="N1731" i="2" s="1"/>
  <c r="J2" i="2" a="1"/>
  <c r="J2" i="2" s="1"/>
  <c r="J5" i="2" a="1"/>
  <c r="J5" i="2" s="1"/>
  <c r="J12" i="2" a="1"/>
  <c r="J12" i="2" s="1"/>
  <c r="J15" i="2" a="1"/>
  <c r="J15" i="2" s="1"/>
  <c r="J58" i="2" a="1"/>
  <c r="J58" i="2" s="1"/>
  <c r="J21" i="2" a="1"/>
  <c r="J21" i="2" s="1"/>
  <c r="J28" i="2" a="1"/>
  <c r="J28" i="2" s="1"/>
  <c r="J31" i="2" a="1"/>
  <c r="J31" i="2" s="1"/>
  <c r="J34" i="2" a="1"/>
  <c r="J34" i="2" s="1"/>
  <c r="J37" i="2" a="1"/>
  <c r="J37" i="2" s="1"/>
  <c r="J44" i="2" a="1"/>
  <c r="J44" i="2" s="1"/>
  <c r="J47" i="2" a="1"/>
  <c r="J47" i="2" s="1"/>
  <c r="J50" i="2" a="1"/>
  <c r="J50" i="2" s="1"/>
  <c r="J918" i="2" a="1"/>
  <c r="J918" i="2" s="1"/>
  <c r="J60" i="2" a="1"/>
  <c r="J60" i="2" s="1"/>
  <c r="J63" i="2" a="1"/>
  <c r="J63" i="2" s="1"/>
  <c r="J66" i="2" a="1"/>
  <c r="J66" i="2" s="1"/>
  <c r="J69" i="2" a="1"/>
  <c r="J69" i="2" s="1"/>
  <c r="J76" i="2" a="1"/>
  <c r="J76" i="2" s="1"/>
  <c r="J79" i="2" a="1"/>
  <c r="J79" i="2" s="1"/>
  <c r="J82" i="2" a="1"/>
  <c r="J82" i="2" s="1"/>
  <c r="J85" i="2" a="1"/>
  <c r="J85" i="2" s="1"/>
  <c r="J92" i="2" a="1"/>
  <c r="J92" i="2" s="1"/>
  <c r="J95" i="2" a="1"/>
  <c r="J95" i="2" s="1"/>
  <c r="J98" i="2" a="1"/>
  <c r="J98" i="2" s="1"/>
  <c r="J101" i="2" a="1"/>
  <c r="J101" i="2" s="1"/>
  <c r="J108" i="2" a="1"/>
  <c r="J108" i="2" s="1"/>
  <c r="J111" i="2" a="1"/>
  <c r="J111" i="2" s="1"/>
  <c r="J114" i="2" a="1"/>
  <c r="J114" i="2" s="1"/>
  <c r="J117" i="2" a="1"/>
  <c r="J117" i="2" s="1"/>
  <c r="J124" i="2" a="1"/>
  <c r="J124" i="2" s="1"/>
  <c r="J127" i="2" a="1"/>
  <c r="J127" i="2" s="1"/>
  <c r="J130" i="2" a="1"/>
  <c r="J130" i="2" s="1"/>
  <c r="J133" i="2" a="1"/>
  <c r="J133" i="2" s="1"/>
  <c r="J140" i="2" a="1"/>
  <c r="J140" i="2" s="1"/>
  <c r="J143" i="2" a="1"/>
  <c r="J143" i="2" s="1"/>
  <c r="J146" i="2" a="1"/>
  <c r="J146" i="2" s="1"/>
  <c r="J149" i="2" a="1"/>
  <c r="J149" i="2" s="1"/>
  <c r="J97" i="2" a="1"/>
  <c r="J97" i="2" s="1"/>
  <c r="J159" i="2" a="1"/>
  <c r="J159" i="2" s="1"/>
  <c r="J162" i="2" a="1"/>
  <c r="J162" i="2" s="1"/>
  <c r="J165" i="2" a="1"/>
  <c r="J165" i="2" s="1"/>
  <c r="J172" i="2" a="1"/>
  <c r="J172" i="2" s="1"/>
  <c r="J174" i="2" a="1"/>
  <c r="J174" i="2" s="1"/>
  <c r="J176" i="2" a="1"/>
  <c r="J176" i="2" s="1"/>
  <c r="J178" i="2" a="1"/>
  <c r="J178" i="2" s="1"/>
  <c r="J180" i="2" a="1"/>
  <c r="J180" i="2" s="1"/>
  <c r="J182" i="2" a="1"/>
  <c r="J182" i="2" s="1"/>
  <c r="J184" i="2" a="1"/>
  <c r="J184" i="2" s="1"/>
  <c r="J188" i="2" a="1"/>
  <c r="J188" i="2" s="1"/>
  <c r="J192" i="2" a="1"/>
  <c r="J192" i="2" s="1"/>
  <c r="J196" i="2" a="1"/>
  <c r="J196" i="2" s="1"/>
  <c r="J202" i="2" a="1"/>
  <c r="J202" i="2" s="1"/>
  <c r="J208" i="2" a="1"/>
  <c r="J208" i="2" s="1"/>
  <c r="J213" i="2" a="1"/>
  <c r="J213" i="2" s="1"/>
  <c r="J219" i="2" a="1"/>
  <c r="J219" i="2" s="1"/>
  <c r="J222" i="2" a="1"/>
  <c r="J222" i="2" s="1"/>
  <c r="J226" i="2" a="1"/>
  <c r="J226" i="2" s="1"/>
  <c r="J232" i="2" a="1"/>
  <c r="J232" i="2" s="1"/>
  <c r="J235" i="2" a="1"/>
  <c r="J235" i="2" s="1"/>
  <c r="J238" i="2" a="1"/>
  <c r="J238" i="2" s="1"/>
  <c r="J242" i="2" a="1"/>
  <c r="J242" i="2" s="1"/>
  <c r="J248" i="2" a="1"/>
  <c r="J248" i="2" s="1"/>
  <c r="J251" i="2" a="1"/>
  <c r="J251" i="2" s="1"/>
  <c r="J254" i="2" a="1"/>
  <c r="J254" i="2" s="1"/>
  <c r="J258" i="2" a="1"/>
  <c r="J258" i="2" s="1"/>
  <c r="J264" i="2" a="1"/>
  <c r="J264" i="2" s="1"/>
  <c r="J267" i="2" a="1"/>
  <c r="J267" i="2" s="1"/>
  <c r="J270" i="2" a="1"/>
  <c r="J270" i="2" s="1"/>
  <c r="J274" i="2" a="1"/>
  <c r="J274" i="2" s="1"/>
  <c r="J280" i="2" a="1"/>
  <c r="J280" i="2" s="1"/>
  <c r="J283" i="2" a="1"/>
  <c r="J283" i="2" s="1"/>
  <c r="J286" i="2" a="1"/>
  <c r="J286" i="2" s="1"/>
  <c r="J290" i="2" a="1"/>
  <c r="J290" i="2" s="1"/>
  <c r="J296" i="2" a="1"/>
  <c r="J296" i="2" s="1"/>
  <c r="J299" i="2" a="1"/>
  <c r="J299" i="2" s="1"/>
  <c r="J302" i="2" a="1"/>
  <c r="J302" i="2" s="1"/>
  <c r="J306" i="2" a="1"/>
  <c r="J306" i="2" s="1"/>
  <c r="J312" i="2" a="1"/>
  <c r="J312" i="2" s="1"/>
  <c r="J315" i="2" a="1"/>
  <c r="J315" i="2" s="1"/>
  <c r="J318" i="2" a="1"/>
  <c r="J318" i="2" s="1"/>
  <c r="J322" i="2" a="1"/>
  <c r="J322" i="2" s="1"/>
  <c r="J328" i="2" a="1"/>
  <c r="J328" i="2" s="1"/>
  <c r="J331" i="2" a="1"/>
  <c r="J331" i="2" s="1"/>
  <c r="J334" i="2" a="1"/>
  <c r="J334" i="2" s="1"/>
  <c r="J338" i="2" a="1"/>
  <c r="J338" i="2" s="1"/>
  <c r="J344" i="2" a="1"/>
  <c r="J344" i="2" s="1"/>
  <c r="J347" i="2" a="1"/>
  <c r="J347" i="2" s="1"/>
  <c r="J350" i="2" a="1"/>
  <c r="J350" i="2" s="1"/>
  <c r="J354" i="2" a="1"/>
  <c r="J354" i="2" s="1"/>
  <c r="J360" i="2" a="1"/>
  <c r="J360" i="2" s="1"/>
  <c r="J363" i="2" a="1"/>
  <c r="J363" i="2" s="1"/>
  <c r="J366" i="2" a="1"/>
  <c r="J366" i="2" s="1"/>
  <c r="J370" i="2" a="1"/>
  <c r="J370" i="2" s="1"/>
  <c r="J376" i="2" a="1"/>
  <c r="J376" i="2" s="1"/>
  <c r="J398" i="2" a="1"/>
  <c r="J398" i="2" s="1"/>
  <c r="J421" i="2" a="1"/>
  <c r="J421" i="2" s="1"/>
  <c r="J425" i="2" a="1"/>
  <c r="J425" i="2" s="1"/>
  <c r="J428" i="2" a="1"/>
  <c r="J428" i="2" s="1"/>
  <c r="J432" i="2" a="1"/>
  <c r="J432" i="2" s="1"/>
  <c r="J436" i="2" a="1"/>
  <c r="J436" i="2" s="1"/>
  <c r="J439" i="2" a="1"/>
  <c r="J439" i="2" s="1"/>
  <c r="J443" i="2" a="1"/>
  <c r="J443" i="2" s="1"/>
  <c r="J446" i="2" a="1"/>
  <c r="J446" i="2" s="1"/>
  <c r="J450" i="2" a="1"/>
  <c r="J450" i="2" s="1"/>
  <c r="J453" i="2" a="1"/>
  <c r="J453" i="2" s="1"/>
  <c r="J457" i="2" a="1"/>
  <c r="J457" i="2" s="1"/>
  <c r="J464" i="2" a="1"/>
  <c r="J464" i="2" s="1"/>
  <c r="J468" i="2" a="1"/>
  <c r="J468" i="2" s="1"/>
  <c r="J471" i="2" a="1"/>
  <c r="J471" i="2" s="1"/>
  <c r="J475" i="2" a="1"/>
  <c r="J475" i="2" s="1"/>
  <c r="J478" i="2" a="1"/>
  <c r="J478" i="2" s="1"/>
  <c r="J481" i="2" a="1"/>
  <c r="J481" i="2" s="1"/>
  <c r="J488" i="2" a="1"/>
  <c r="J488" i="2" s="1"/>
  <c r="J492" i="2" a="1"/>
  <c r="J492" i="2" s="1"/>
  <c r="J495" i="2" a="1"/>
  <c r="J495" i="2" s="1"/>
  <c r="J499" i="2" a="1"/>
  <c r="J499" i="2" s="1"/>
  <c r="J502" i="2" a="1"/>
  <c r="J502" i="2" s="1"/>
  <c r="J185" i="2" a="1"/>
  <c r="J185" i="2" s="1"/>
  <c r="J189" i="2" a="1"/>
  <c r="J189" i="2" s="1"/>
  <c r="J193" i="2" a="1"/>
  <c r="J193" i="2" s="1"/>
  <c r="J210" i="2" a="1"/>
  <c r="J210" i="2" s="1"/>
  <c r="J215" i="2" a="1"/>
  <c r="J215" i="2" s="1"/>
  <c r="J217" i="2" a="1"/>
  <c r="J217" i="2" s="1"/>
  <c r="J220" i="2" a="1"/>
  <c r="J220" i="2" s="1"/>
  <c r="J223" i="2" a="1"/>
  <c r="J223" i="2" s="1"/>
  <c r="J229" i="2" a="1"/>
  <c r="J229" i="2" s="1"/>
  <c r="J233" i="2" a="1"/>
  <c r="J233" i="2" s="1"/>
  <c r="J236" i="2" a="1"/>
  <c r="J236" i="2" s="1"/>
  <c r="J239" i="2" a="1"/>
  <c r="J239" i="2" s="1"/>
  <c r="J245" i="2" a="1"/>
  <c r="J245" i="2" s="1"/>
  <c r="J249" i="2" a="1"/>
  <c r="J249" i="2" s="1"/>
  <c r="J252" i="2" a="1"/>
  <c r="J252" i="2" s="1"/>
  <c r="J255" i="2" a="1"/>
  <c r="J255" i="2" s="1"/>
  <c r="J261" i="2" a="1"/>
  <c r="J261" i="2" s="1"/>
  <c r="J265" i="2" a="1"/>
  <c r="J265" i="2" s="1"/>
  <c r="J268" i="2" a="1"/>
  <c r="J268" i="2" s="1"/>
  <c r="J271" i="2" a="1"/>
  <c r="J271" i="2" s="1"/>
  <c r="J277" i="2" a="1"/>
  <c r="J277" i="2" s="1"/>
  <c r="J281" i="2" a="1"/>
  <c r="J281" i="2" s="1"/>
  <c r="J284" i="2" a="1"/>
  <c r="J284" i="2" s="1"/>
  <c r="J287" i="2" a="1"/>
  <c r="J287" i="2" s="1"/>
  <c r="J293" i="2" a="1"/>
  <c r="J293" i="2" s="1"/>
  <c r="J297" i="2" a="1"/>
  <c r="J297" i="2" s="1"/>
  <c r="J300" i="2" a="1"/>
  <c r="J300" i="2" s="1"/>
  <c r="J303" i="2" a="1"/>
  <c r="J303" i="2" s="1"/>
  <c r="J309" i="2" a="1"/>
  <c r="J309" i="2" s="1"/>
  <c r="J313" i="2" a="1"/>
  <c r="J313" i="2" s="1"/>
  <c r="J316" i="2" a="1"/>
  <c r="J316" i="2" s="1"/>
  <c r="J319" i="2" a="1"/>
  <c r="J319" i="2" s="1"/>
  <c r="J325" i="2" a="1"/>
  <c r="J325" i="2" s="1"/>
  <c r="J329" i="2" a="1"/>
  <c r="J329" i="2" s="1"/>
  <c r="J332" i="2" a="1"/>
  <c r="J332" i="2" s="1"/>
  <c r="J335" i="2" a="1"/>
  <c r="J335" i="2" s="1"/>
  <c r="J341" i="2" a="1"/>
  <c r="J341" i="2" s="1"/>
  <c r="J345" i="2" a="1"/>
  <c r="J345" i="2" s="1"/>
  <c r="J348" i="2" a="1"/>
  <c r="J348" i="2" s="1"/>
  <c r="J351" i="2" a="1"/>
  <c r="J351" i="2" s="1"/>
  <c r="J357" i="2" a="1"/>
  <c r="J357" i="2" s="1"/>
  <c r="J361" i="2" a="1"/>
  <c r="J361" i="2" s="1"/>
  <c r="J364" i="2" a="1"/>
  <c r="J364" i="2" s="1"/>
  <c r="J367" i="2" a="1"/>
  <c r="J367" i="2" s="1"/>
  <c r="J373" i="2" a="1"/>
  <c r="J373" i="2" s="1"/>
  <c r="J377" i="2" a="1"/>
  <c r="J377" i="2" s="1"/>
  <c r="J399" i="2" a="1"/>
  <c r="J399" i="2" s="1"/>
  <c r="J409" i="2" a="1"/>
  <c r="J409" i="2" s="1"/>
  <c r="J422" i="2" a="1"/>
  <c r="J422" i="2" s="1"/>
  <c r="J426" i="2" a="1"/>
  <c r="J426" i="2" s="1"/>
  <c r="J429" i="2" a="1"/>
  <c r="J429" i="2" s="1"/>
  <c r="J433" i="2" a="1"/>
  <c r="J433" i="2" s="1"/>
  <c r="J440" i="2" a="1"/>
  <c r="J440" i="2" s="1"/>
  <c r="J444" i="2" a="1"/>
  <c r="J444" i="2" s="1"/>
  <c r="J447" i="2" a="1"/>
  <c r="J447" i="2" s="1"/>
  <c r="J451" i="2" a="1"/>
  <c r="J451" i="2" s="1"/>
  <c r="J454" i="2" a="1"/>
  <c r="J454" i="2" s="1"/>
  <c r="J458" i="2" a="1"/>
  <c r="J458" i="2" s="1"/>
  <c r="J461" i="2" a="1"/>
  <c r="J461" i="2" s="1"/>
  <c r="J465" i="2" a="1"/>
  <c r="J465" i="2" s="1"/>
  <c r="J472" i="2" a="1"/>
  <c r="J472" i="2" s="1"/>
  <c r="J479" i="2" a="1"/>
  <c r="J479" i="2" s="1"/>
  <c r="J482" i="2" a="1"/>
  <c r="J482" i="2" s="1"/>
  <c r="J485" i="2" a="1"/>
  <c r="J485" i="2" s="1"/>
  <c r="J489" i="2" a="1"/>
  <c r="J489" i="2" s="1"/>
  <c r="J496" i="2" a="1"/>
  <c r="J496" i="2" s="1"/>
  <c r="J500" i="2" a="1"/>
  <c r="J500" i="2" s="1"/>
  <c r="J503" i="2" a="1"/>
  <c r="J503" i="2" s="1"/>
  <c r="J506" i="2" a="1"/>
  <c r="J506" i="2" s="1"/>
  <c r="J509" i="2" a="1"/>
  <c r="J509" i="2" s="1"/>
  <c r="J516" i="2" a="1"/>
  <c r="J516" i="2" s="1"/>
  <c r="J181" i="2" a="1"/>
  <c r="J181" i="2" s="1"/>
  <c r="J186" i="2" a="1"/>
  <c r="J186" i="2" s="1"/>
  <c r="J190" i="2" a="1"/>
  <c r="J190" i="2" s="1"/>
  <c r="J1619" i="2" a="1"/>
  <c r="J1619" i="2" s="1"/>
  <c r="J199" i="2" a="1"/>
  <c r="J199" i="2" s="1"/>
  <c r="J205" i="2" a="1"/>
  <c r="J205" i="2" s="1"/>
  <c r="J218" i="2" a="1"/>
  <c r="J218" i="2" s="1"/>
  <c r="J224" i="2" a="1"/>
  <c r="J224" i="2" s="1"/>
  <c r="J227" i="2" a="1"/>
  <c r="J227" i="2" s="1"/>
  <c r="J230" i="2" a="1"/>
  <c r="J230" i="2" s="1"/>
  <c r="J234" i="2" a="1"/>
  <c r="J234" i="2" s="1"/>
  <c r="J240" i="2" a="1"/>
  <c r="J240" i="2" s="1"/>
  <c r="J243" i="2" a="1"/>
  <c r="J243" i="2" s="1"/>
  <c r="J246" i="2" a="1"/>
  <c r="J246" i="2" s="1"/>
  <c r="J250" i="2" a="1"/>
  <c r="J250" i="2" s="1"/>
  <c r="J256" i="2" a="1"/>
  <c r="J256" i="2" s="1"/>
  <c r="J259" i="2" a="1"/>
  <c r="J259" i="2" s="1"/>
  <c r="J262" i="2" a="1"/>
  <c r="J262" i="2" s="1"/>
  <c r="J266" i="2" a="1"/>
  <c r="J266" i="2" s="1"/>
  <c r="J272" i="2" a="1"/>
  <c r="J272" i="2" s="1"/>
  <c r="J275" i="2" a="1"/>
  <c r="J275" i="2" s="1"/>
  <c r="J278" i="2" a="1"/>
  <c r="J278" i="2" s="1"/>
  <c r="J282" i="2" a="1"/>
  <c r="J282" i="2" s="1"/>
  <c r="J288" i="2" a="1"/>
  <c r="J288" i="2" s="1"/>
  <c r="J291" i="2" a="1"/>
  <c r="J291" i="2" s="1"/>
  <c r="J294" i="2" a="1"/>
  <c r="J294" i="2" s="1"/>
  <c r="J298" i="2" a="1"/>
  <c r="J298" i="2" s="1"/>
  <c r="J304" i="2" a="1"/>
  <c r="J304" i="2" s="1"/>
  <c r="J307" i="2" a="1"/>
  <c r="J307" i="2" s="1"/>
  <c r="J310" i="2" a="1"/>
  <c r="J310" i="2" s="1"/>
  <c r="J314" i="2" a="1"/>
  <c r="J314" i="2" s="1"/>
  <c r="J320" i="2" a="1"/>
  <c r="J320" i="2" s="1"/>
  <c r="J323" i="2" a="1"/>
  <c r="J323" i="2" s="1"/>
  <c r="J326" i="2" a="1"/>
  <c r="J326" i="2" s="1"/>
  <c r="J330" i="2" a="1"/>
  <c r="J330" i="2" s="1"/>
  <c r="J336" i="2" a="1"/>
  <c r="J336" i="2" s="1"/>
  <c r="J339" i="2" a="1"/>
  <c r="J339" i="2" s="1"/>
  <c r="J342" i="2" a="1"/>
  <c r="J342" i="2" s="1"/>
  <c r="J346" i="2" a="1"/>
  <c r="J346" i="2" s="1"/>
  <c r="J352" i="2" a="1"/>
  <c r="J352" i="2" s="1"/>
  <c r="J355" i="2" a="1"/>
  <c r="J355" i="2" s="1"/>
  <c r="J358" i="2" a="1"/>
  <c r="J358" i="2" s="1"/>
  <c r="J362" i="2" a="1"/>
  <c r="J362" i="2" s="1"/>
  <c r="J368" i="2" a="1"/>
  <c r="J368" i="2" s="1"/>
  <c r="J371" i="2" a="1"/>
  <c r="J371" i="2" s="1"/>
  <c r="J374" i="2" a="1"/>
  <c r="J374" i="2" s="1"/>
  <c r="J378" i="2" a="1"/>
  <c r="J378" i="2" s="1"/>
  <c r="J419" i="2" a="1"/>
  <c r="J419" i="2" s="1"/>
  <c r="J423" i="2" a="1"/>
  <c r="J423" i="2" s="1"/>
  <c r="J430" i="2" a="1"/>
  <c r="J430" i="2" s="1"/>
  <c r="J434" i="2" a="1"/>
  <c r="J434" i="2" s="1"/>
  <c r="J437" i="2" a="1"/>
  <c r="J437" i="2" s="1"/>
  <c r="J441" i="2" a="1"/>
  <c r="J441" i="2" s="1"/>
  <c r="J448" i="2" a="1"/>
  <c r="J448" i="2" s="1"/>
  <c r="J452" i="2" a="1"/>
  <c r="J452" i="2" s="1"/>
  <c r="J455" i="2" a="1"/>
  <c r="J455" i="2" s="1"/>
  <c r="J459" i="2" a="1"/>
  <c r="J459" i="2" s="1"/>
  <c r="J462" i="2" a="1"/>
  <c r="J462" i="2" s="1"/>
  <c r="J466" i="2" a="1"/>
  <c r="J466" i="2" s="1"/>
  <c r="J473" i="2" a="1"/>
  <c r="J473" i="2" s="1"/>
  <c r="J480" i="2" a="1"/>
  <c r="J480" i="2" s="1"/>
  <c r="J483" i="2" a="1"/>
  <c r="J483" i="2" s="1"/>
  <c r="J486" i="2" a="1"/>
  <c r="J486" i="2" s="1"/>
  <c r="J490" i="2" a="1"/>
  <c r="J490" i="2" s="1"/>
  <c r="J493" i="2" a="1"/>
  <c r="J493" i="2" s="1"/>
  <c r="J497" i="2" a="1"/>
  <c r="J497" i="2" s="1"/>
  <c r="J504" i="2" a="1"/>
  <c r="J504" i="2" s="1"/>
  <c r="J507" i="2" a="1"/>
  <c r="J507" i="2" s="1"/>
  <c r="J510" i="2" a="1"/>
  <c r="J510" i="2" s="1"/>
  <c r="J513" i="2" a="1"/>
  <c r="J513" i="2" s="1"/>
  <c r="J520" i="2" a="1"/>
  <c r="J520" i="2" s="1"/>
  <c r="J183" i="2" a="1"/>
  <c r="J183" i="2" s="1"/>
  <c r="J187" i="2" a="1"/>
  <c r="J187" i="2" s="1"/>
  <c r="J191" i="2" a="1"/>
  <c r="J191" i="2" s="1"/>
  <c r="J195" i="2" a="1"/>
  <c r="J195" i="2" s="1"/>
  <c r="J1659" i="2" a="1"/>
  <c r="J1659" i="2" s="1"/>
  <c r="J207" i="2" a="1"/>
  <c r="J207" i="2" s="1"/>
  <c r="J212" i="2" a="1"/>
  <c r="J212" i="2" s="1"/>
  <c r="J216" i="2" a="1"/>
  <c r="J216" i="2" s="1"/>
  <c r="J221" i="2" a="1"/>
  <c r="J221" i="2" s="1"/>
  <c r="J225" i="2" a="1"/>
  <c r="J225" i="2" s="1"/>
  <c r="J228" i="2" a="1"/>
  <c r="J228" i="2" s="1"/>
  <c r="J231" i="2" a="1"/>
  <c r="J231" i="2" s="1"/>
  <c r="J237" i="2" a="1"/>
  <c r="J237" i="2" s="1"/>
  <c r="J241" i="2" a="1"/>
  <c r="J241" i="2" s="1"/>
  <c r="J244" i="2" a="1"/>
  <c r="J244" i="2" s="1"/>
  <c r="J247" i="2" a="1"/>
  <c r="J247" i="2" s="1"/>
  <c r="J253" i="2" a="1"/>
  <c r="J253" i="2" s="1"/>
  <c r="J257" i="2" a="1"/>
  <c r="J257" i="2" s="1"/>
  <c r="J260" i="2" a="1"/>
  <c r="J260" i="2" s="1"/>
  <c r="J263" i="2" a="1"/>
  <c r="J263" i="2" s="1"/>
  <c r="J269" i="2" a="1"/>
  <c r="J269" i="2" s="1"/>
  <c r="J273" i="2" a="1"/>
  <c r="J273" i="2" s="1"/>
  <c r="J276" i="2" a="1"/>
  <c r="J276" i="2" s="1"/>
  <c r="J279" i="2" a="1"/>
  <c r="J279" i="2" s="1"/>
  <c r="J285" i="2" a="1"/>
  <c r="J285" i="2" s="1"/>
  <c r="J289" i="2" a="1"/>
  <c r="J289" i="2" s="1"/>
  <c r="J292" i="2" a="1"/>
  <c r="J292" i="2" s="1"/>
  <c r="J295" i="2" a="1"/>
  <c r="J295" i="2" s="1"/>
  <c r="J301" i="2" a="1"/>
  <c r="J301" i="2" s="1"/>
  <c r="J305" i="2" a="1"/>
  <c r="J305" i="2" s="1"/>
  <c r="J308" i="2" a="1"/>
  <c r="J308" i="2" s="1"/>
  <c r="J311" i="2" a="1"/>
  <c r="J311" i="2" s="1"/>
  <c r="J317" i="2" a="1"/>
  <c r="J317" i="2" s="1"/>
  <c r="J321" i="2" a="1"/>
  <c r="J321" i="2" s="1"/>
  <c r="J324" i="2" a="1"/>
  <c r="J324" i="2" s="1"/>
  <c r="J327" i="2" a="1"/>
  <c r="J327" i="2" s="1"/>
  <c r="J333" i="2" a="1"/>
  <c r="J333" i="2" s="1"/>
  <c r="J337" i="2" a="1"/>
  <c r="J337" i="2" s="1"/>
  <c r="J340" i="2" a="1"/>
  <c r="J340" i="2" s="1"/>
  <c r="J1662" i="2" a="1"/>
  <c r="J1662" i="2" s="1"/>
  <c r="J349" i="2" a="1"/>
  <c r="J349" i="2" s="1"/>
  <c r="J353" i="2" a="1"/>
  <c r="J353" i="2" s="1"/>
  <c r="J356" i="2" a="1"/>
  <c r="J356" i="2" s="1"/>
  <c r="J359" i="2" a="1"/>
  <c r="J359" i="2" s="1"/>
  <c r="J365" i="2" a="1"/>
  <c r="J365" i="2" s="1"/>
  <c r="J369" i="2" a="1"/>
  <c r="J369" i="2" s="1"/>
  <c r="J372" i="2" a="1"/>
  <c r="J372" i="2" s="1"/>
  <c r="J375" i="2" a="1"/>
  <c r="J375" i="2" s="1"/>
  <c r="J397" i="2" a="1"/>
  <c r="J397" i="2" s="1"/>
  <c r="J420" i="2" a="1"/>
  <c r="J420" i="2" s="1"/>
  <c r="J424" i="2" a="1"/>
  <c r="J424" i="2" s="1"/>
  <c r="J427" i="2" a="1"/>
  <c r="J427" i="2" s="1"/>
  <c r="J431" i="2" a="1"/>
  <c r="J431" i="2" s="1"/>
  <c r="J438" i="2" a="1"/>
  <c r="J438" i="2" s="1"/>
  <c r="J442" i="2" a="1"/>
  <c r="J442" i="2" s="1"/>
  <c r="J445" i="2" a="1"/>
  <c r="J445" i="2" s="1"/>
  <c r="J449" i="2" a="1"/>
  <c r="J449" i="2" s="1"/>
  <c r="J456" i="2" a="1"/>
  <c r="J456" i="2" s="1"/>
  <c r="J460" i="2" a="1"/>
  <c r="J460" i="2" s="1"/>
  <c r="J463" i="2" a="1"/>
  <c r="J463" i="2" s="1"/>
  <c r="J467" i="2" a="1"/>
  <c r="J467" i="2" s="1"/>
  <c r="J470" i="2" a="1"/>
  <c r="J470" i="2" s="1"/>
  <c r="J474" i="2" a="1"/>
  <c r="J474" i="2" s="1"/>
  <c r="J477" i="2" a="1"/>
  <c r="J477" i="2" s="1"/>
  <c r="J484" i="2" a="1"/>
  <c r="J484" i="2" s="1"/>
  <c r="J487" i="2" a="1"/>
  <c r="J487" i="2" s="1"/>
  <c r="J491" i="2" a="1"/>
  <c r="J491" i="2" s="1"/>
  <c r="J494" i="2" a="1"/>
  <c r="J494" i="2" s="1"/>
  <c r="J498" i="2" a="1"/>
  <c r="J498" i="2" s="1"/>
  <c r="J501" i="2" a="1"/>
  <c r="J501" i="2" s="1"/>
  <c r="J508" i="2" a="1"/>
  <c r="J508" i="2" s="1"/>
  <c r="J512" i="2" a="1"/>
  <c r="J512" i="2" s="1"/>
  <c r="J518" i="2" a="1"/>
  <c r="J518" i="2" s="1"/>
  <c r="J522" i="2" a="1"/>
  <c r="J522" i="2" s="1"/>
  <c r="J525" i="2" a="1"/>
  <c r="J525" i="2" s="1"/>
  <c r="J532" i="2" a="1"/>
  <c r="J532" i="2" s="1"/>
  <c r="J535" i="2" a="1"/>
  <c r="J535" i="2" s="1"/>
  <c r="J4" i="2" a="1"/>
  <c r="J4" i="2" s="1"/>
  <c r="J992" i="2" a="1"/>
  <c r="J992" i="2" s="1"/>
  <c r="J548" i="2" a="1"/>
  <c r="J548" i="2" s="1"/>
  <c r="J551" i="2" a="1"/>
  <c r="J551" i="2" s="1"/>
  <c r="J554" i="2" a="1"/>
  <c r="J554" i="2" s="1"/>
  <c r="J557" i="2" a="1"/>
  <c r="J557" i="2" s="1"/>
  <c r="J559" i="2" a="1"/>
  <c r="J559" i="2" s="1"/>
  <c r="J566" i="2" a="1"/>
  <c r="J566" i="2" s="1"/>
  <c r="J570" i="2" a="1"/>
  <c r="J570" i="2" s="1"/>
  <c r="J573" i="2" a="1"/>
  <c r="J573" i="2" s="1"/>
  <c r="J577" i="2" a="1"/>
  <c r="J577" i="2" s="1"/>
  <c r="J580" i="2" a="1"/>
  <c r="J580" i="2" s="1"/>
  <c r="J583" i="2" a="1"/>
  <c r="J583" i="2" s="1"/>
  <c r="J590" i="2" a="1"/>
  <c r="J590" i="2" s="1"/>
  <c r="J594" i="2" a="1"/>
  <c r="J594" i="2" s="1"/>
  <c r="J597" i="2" a="1"/>
  <c r="J597" i="2" s="1"/>
  <c r="J600" i="2" a="1"/>
  <c r="J600" i="2" s="1"/>
  <c r="J603" i="2" a="1"/>
  <c r="J603" i="2" s="1"/>
  <c r="J610" i="2" a="1"/>
  <c r="J610" i="2" s="1"/>
  <c r="J613" i="2" a="1"/>
  <c r="J613" i="2" s="1"/>
  <c r="J616" i="2" a="1"/>
  <c r="J616" i="2" s="1"/>
  <c r="J619" i="2" a="1"/>
  <c r="J619" i="2" s="1"/>
  <c r="J623" i="2" a="1"/>
  <c r="J623" i="2" s="1"/>
  <c r="J630" i="2" a="1"/>
  <c r="J630" i="2" s="1"/>
  <c r="J634" i="2" a="1"/>
  <c r="J634" i="2" s="1"/>
  <c r="J637" i="2" a="1"/>
  <c r="J637" i="2" s="1"/>
  <c r="J648" i="2" a="1"/>
  <c r="J648" i="2" s="1"/>
  <c r="J658" i="2" a="1"/>
  <c r="J658" i="2" s="1"/>
  <c r="J661" i="2" a="1"/>
  <c r="J661" i="2" s="1"/>
  <c r="J671" i="2" a="1"/>
  <c r="J671" i="2" s="1"/>
  <c r="J674" i="2" a="1"/>
  <c r="J674" i="2" s="1"/>
  <c r="J684" i="2" a="1"/>
  <c r="J684" i="2" s="1"/>
  <c r="J694" i="2" a="1"/>
  <c r="J694" i="2" s="1"/>
  <c r="J697" i="2" a="1"/>
  <c r="J697" i="2" s="1"/>
  <c r="J700" i="2" a="1"/>
  <c r="J700" i="2" s="1"/>
  <c r="J710" i="2" a="1"/>
  <c r="J710" i="2" s="1"/>
  <c r="J720" i="2" a="1"/>
  <c r="J720" i="2" s="1"/>
  <c r="J727" i="2" a="1"/>
  <c r="J727" i="2" s="1"/>
  <c r="J734" i="2" a="1"/>
  <c r="J734" i="2" s="1"/>
  <c r="J737" i="2" a="1"/>
  <c r="J737" i="2" s="1"/>
  <c r="J741" i="2" a="1"/>
  <c r="J741" i="2" s="1"/>
  <c r="J748" i="2" a="1"/>
  <c r="J748" i="2" s="1"/>
  <c r="J758" i="2" a="1"/>
  <c r="J758" i="2" s="1"/>
  <c r="J761" i="2" a="1"/>
  <c r="J761" i="2" s="1"/>
  <c r="J772" i="2" a="1"/>
  <c r="J772" i="2" s="1"/>
  <c r="J782" i="2" a="1"/>
  <c r="J782" i="2" s="1"/>
  <c r="J785" i="2" a="1"/>
  <c r="J785" i="2" s="1"/>
  <c r="J805" i="2" a="1"/>
  <c r="J805" i="2" s="1"/>
  <c r="J808" i="2" a="1"/>
  <c r="J808" i="2" s="1"/>
  <c r="J812" i="2" a="1"/>
  <c r="J812" i="2" s="1"/>
  <c r="J825" i="2" a="1"/>
  <c r="J825" i="2" s="1"/>
  <c r="J831" i="2" a="1"/>
  <c r="J831" i="2" s="1"/>
  <c r="J835" i="2" a="1"/>
  <c r="J835" i="2" s="1"/>
  <c r="J857" i="2" a="1"/>
  <c r="J857" i="2" s="1"/>
  <c r="J870" i="2" a="1"/>
  <c r="J870" i="2" s="1"/>
  <c r="J879" i="2" a="1"/>
  <c r="J879" i="2" s="1"/>
  <c r="J883" i="2" a="1"/>
  <c r="J883" i="2" s="1"/>
  <c r="J886" i="2" a="1"/>
  <c r="J886" i="2" s="1"/>
  <c r="J896" i="2" a="1"/>
  <c r="J896" i="2" s="1"/>
  <c r="J900" i="2" a="1"/>
  <c r="J900" i="2" s="1"/>
  <c r="J913" i="2" a="1"/>
  <c r="J913" i="2" s="1"/>
  <c r="J919" i="2" a="1"/>
  <c r="J919" i="2" s="1"/>
  <c r="J505" i="2" a="1"/>
  <c r="J505" i="2" s="1"/>
  <c r="J514" i="2" a="1"/>
  <c r="J514" i="2" s="1"/>
  <c r="J519" i="2" a="1"/>
  <c r="J519" i="2" s="1"/>
  <c r="J523" i="2" a="1"/>
  <c r="J523" i="2" s="1"/>
  <c r="J526" i="2" a="1"/>
  <c r="J526" i="2" s="1"/>
  <c r="J529" i="2" a="1"/>
  <c r="J529" i="2" s="1"/>
  <c r="J536" i="2" a="1"/>
  <c r="J536" i="2" s="1"/>
  <c r="J539" i="2" a="1"/>
  <c r="J539" i="2" s="1"/>
  <c r="J542" i="2" a="1"/>
  <c r="J542" i="2" s="1"/>
  <c r="J545" i="2" a="1"/>
  <c r="J545" i="2" s="1"/>
  <c r="J552" i="2" a="1"/>
  <c r="J552" i="2" s="1"/>
  <c r="J555" i="2" a="1"/>
  <c r="J555" i="2" s="1"/>
  <c r="J560" i="2" a="1"/>
  <c r="J560" i="2" s="1"/>
  <c r="J563" i="2" a="1"/>
  <c r="J563" i="2" s="1"/>
  <c r="J567" i="2" a="1"/>
  <c r="J567" i="2" s="1"/>
  <c r="J574" i="2" a="1"/>
  <c r="J574" i="2" s="1"/>
  <c r="J578" i="2" a="1"/>
  <c r="J578" i="2" s="1"/>
  <c r="J581" i="2" a="1"/>
  <c r="J581" i="2" s="1"/>
  <c r="J584" i="2" a="1"/>
  <c r="J584" i="2" s="1"/>
  <c r="J587" i="2" a="1"/>
  <c r="J587" i="2" s="1"/>
  <c r="J591" i="2" a="1"/>
  <c r="J591" i="2" s="1"/>
  <c r="J598" i="2" a="1"/>
  <c r="J598" i="2" s="1"/>
  <c r="J601" i="2" a="1"/>
  <c r="J601" i="2" s="1"/>
  <c r="J604" i="2" a="1"/>
  <c r="J604" i="2" s="1"/>
  <c r="J607" i="2" a="1"/>
  <c r="J607" i="2" s="1"/>
  <c r="J614" i="2" a="1"/>
  <c r="J614" i="2" s="1"/>
  <c r="J1574" i="2" a="1"/>
  <c r="J1574" i="2" s="1"/>
  <c r="J620" i="2" a="1"/>
  <c r="J620" i="2" s="1"/>
  <c r="J624" i="2" a="1"/>
  <c r="J624" i="2" s="1"/>
  <c r="J627" i="2" a="1"/>
  <c r="J627" i="2" s="1"/>
  <c r="J631" i="2" a="1"/>
  <c r="J631" i="2" s="1"/>
  <c r="J638" i="2" a="1"/>
  <c r="J638" i="2" s="1"/>
  <c r="J655" i="2" a="1"/>
  <c r="J655" i="2" s="1"/>
  <c r="J659" i="2" a="1"/>
  <c r="J659" i="2" s="1"/>
  <c r="J662" i="2" a="1"/>
  <c r="J662" i="2" s="1"/>
  <c r="J672" i="2" a="1"/>
  <c r="J672" i="2" s="1"/>
  <c r="J675" i="2" a="1"/>
  <c r="J675" i="2" s="1"/>
  <c r="J681" i="2" a="1"/>
  <c r="J681" i="2" s="1"/>
  <c r="J685" i="2" a="1"/>
  <c r="J685" i="2" s="1"/>
  <c r="J695" i="2" a="1"/>
  <c r="J695" i="2" s="1"/>
  <c r="J698" i="2" a="1"/>
  <c r="J698" i="2" s="1"/>
  <c r="J707" i="2" a="1"/>
  <c r="J707" i="2" s="1"/>
  <c r="J711" i="2" a="1"/>
  <c r="J711" i="2" s="1"/>
  <c r="J728" i="2" a="1"/>
  <c r="J728" i="2" s="1"/>
  <c r="J735" i="2" a="1"/>
  <c r="J735" i="2" s="1"/>
  <c r="J738" i="2" a="1"/>
  <c r="J738" i="2" s="1"/>
  <c r="J742" i="2" a="1"/>
  <c r="J742" i="2" s="1"/>
  <c r="J749" i="2" a="1"/>
  <c r="J749" i="2" s="1"/>
  <c r="J755" i="2" a="1"/>
  <c r="J755" i="2" s="1"/>
  <c r="J769" i="2" a="1"/>
  <c r="J769" i="2" s="1"/>
  <c r="J762" i="2" a="1"/>
  <c r="J762" i="2" s="1"/>
  <c r="J773" i="2" a="1"/>
  <c r="J773" i="2" s="1"/>
  <c r="J780" i="2" a="1"/>
  <c r="J780" i="2" s="1"/>
  <c r="J783" i="2" a="1"/>
  <c r="J783" i="2" s="1"/>
  <c r="J786" i="2" a="1"/>
  <c r="J786" i="2" s="1"/>
  <c r="J789" i="2" a="1"/>
  <c r="J789" i="2" s="1"/>
  <c r="J796" i="2" a="1"/>
  <c r="J796" i="2" s="1"/>
  <c r="J809" i="2" a="1"/>
  <c r="J809" i="2" s="1"/>
  <c r="J822" i="2" a="1"/>
  <c r="J822" i="2" s="1"/>
  <c r="J829" i="2" a="1"/>
  <c r="J829" i="2" s="1"/>
  <c r="J832" i="2" a="1"/>
  <c r="J832" i="2" s="1"/>
  <c r="J858" i="2" a="1"/>
  <c r="J858" i="2" s="1"/>
  <c r="J868" i="2" a="1"/>
  <c r="J868" i="2" s="1"/>
  <c r="J871" i="2" a="1"/>
  <c r="J871" i="2" s="1"/>
  <c r="J877" i="2" a="1"/>
  <c r="J877" i="2" s="1"/>
  <c r="J880" i="2" a="1"/>
  <c r="J880" i="2" s="1"/>
  <c r="J884" i="2" a="1"/>
  <c r="J884" i="2" s="1"/>
  <c r="J887" i="2" a="1"/>
  <c r="J887" i="2" s="1"/>
  <c r="J515" i="2" a="1"/>
  <c r="J515" i="2" s="1"/>
  <c r="J148" i="2" a="1"/>
  <c r="J148" i="2" s="1"/>
  <c r="J527" i="2" a="1"/>
  <c r="J527" i="2" s="1"/>
  <c r="J530" i="2" a="1"/>
  <c r="J530" i="2" s="1"/>
  <c r="J533" i="2" a="1"/>
  <c r="J533" i="2" s="1"/>
  <c r="J540" i="2" a="1"/>
  <c r="J540" i="2" s="1"/>
  <c r="J543" i="2" a="1"/>
  <c r="J543" i="2" s="1"/>
  <c r="J546" i="2" a="1"/>
  <c r="J546" i="2" s="1"/>
  <c r="J549" i="2" a="1"/>
  <c r="J549" i="2" s="1"/>
  <c r="J556" i="2" a="1"/>
  <c r="J556" i="2" s="1"/>
  <c r="J558" i="2" a="1"/>
  <c r="J558" i="2" s="1"/>
  <c r="J561" i="2" a="1"/>
  <c r="J561" i="2" s="1"/>
  <c r="J564" i="2" a="1"/>
  <c r="J564" i="2" s="1"/>
  <c r="J568" i="2" a="1"/>
  <c r="J568" i="2" s="1"/>
  <c r="J571" i="2" a="1"/>
  <c r="J571" i="2" s="1"/>
  <c r="J575" i="2" a="1"/>
  <c r="J575" i="2" s="1"/>
  <c r="J582" i="2" a="1"/>
  <c r="J582" i="2" s="1"/>
  <c r="J585" i="2" a="1"/>
  <c r="J585" i="2" s="1"/>
  <c r="J588" i="2" a="1"/>
  <c r="J588" i="2" s="1"/>
  <c r="J592" i="2" a="1"/>
  <c r="J592" i="2" s="1"/>
  <c r="J595" i="2" a="1"/>
  <c r="J595" i="2" s="1"/>
  <c r="J602" i="2" a="1"/>
  <c r="J602" i="2" s="1"/>
  <c r="J605" i="2" a="1"/>
  <c r="J605" i="2" s="1"/>
  <c r="J608" i="2" a="1"/>
  <c r="J608" i="2" s="1"/>
  <c r="J611" i="2" a="1"/>
  <c r="J611" i="2" s="1"/>
  <c r="J156" i="2" a="1"/>
  <c r="J156" i="2" s="1"/>
  <c r="J621" i="2" a="1"/>
  <c r="J621" i="2" s="1"/>
  <c r="J625" i="2" a="1"/>
  <c r="J625" i="2" s="1"/>
  <c r="J628" i="2" a="1"/>
  <c r="J628" i="2" s="1"/>
  <c r="J632" i="2" a="1"/>
  <c r="J632" i="2" s="1"/>
  <c r="J635" i="2" a="1"/>
  <c r="J635" i="2" s="1"/>
  <c r="J639" i="2" a="1"/>
  <c r="J639" i="2" s="1"/>
  <c r="J656" i="2" a="1"/>
  <c r="J656" i="2" s="1"/>
  <c r="J660" i="2" a="1"/>
  <c r="J660" i="2" s="1"/>
  <c r="J669" i="2" a="1"/>
  <c r="J669" i="2" s="1"/>
  <c r="J676" i="2" a="1"/>
  <c r="J676" i="2" s="1"/>
  <c r="J682" i="2" a="1"/>
  <c r="J682" i="2" s="1"/>
  <c r="J692" i="2" a="1"/>
  <c r="J692" i="2" s="1"/>
  <c r="J696" i="2" a="1"/>
  <c r="J696" i="2" s="1"/>
  <c r="J708" i="2" a="1"/>
  <c r="J708" i="2" s="1"/>
  <c r="J718" i="2" a="1"/>
  <c r="J718" i="2" s="1"/>
  <c r="J721" i="2" a="1"/>
  <c r="J721" i="2" s="1"/>
  <c r="J725" i="2" a="1"/>
  <c r="J725" i="2" s="1"/>
  <c r="J736" i="2" a="1"/>
  <c r="J736" i="2" s="1"/>
  <c r="J739" i="2" a="1"/>
  <c r="J739" i="2" s="1"/>
  <c r="J746" i="2" a="1"/>
  <c r="J746" i="2" s="1"/>
  <c r="J750" i="2" a="1"/>
  <c r="J750" i="2" s="1"/>
  <c r="J756" i="2" a="1"/>
  <c r="J756" i="2" s="1"/>
  <c r="J760" i="2" a="1"/>
  <c r="J760" i="2" s="1"/>
  <c r="J770" i="2" a="1"/>
  <c r="J770" i="2" s="1"/>
  <c r="J774" i="2" a="1"/>
  <c r="J774" i="2" s="1"/>
  <c r="J784" i="2" a="1"/>
  <c r="J784" i="2" s="1"/>
  <c r="J787" i="2" a="1"/>
  <c r="J787" i="2" s="1"/>
  <c r="J797" i="2" a="1"/>
  <c r="J797" i="2" s="1"/>
  <c r="J803" i="2" a="1"/>
  <c r="J803" i="2" s="1"/>
  <c r="J806" i="2" a="1"/>
  <c r="J806" i="2" s="1"/>
  <c r="J810" i="2" a="1"/>
  <c r="J810" i="2" s="1"/>
  <c r="J823" i="2" a="1"/>
  <c r="J823" i="2" s="1"/>
  <c r="J833" i="2" a="1"/>
  <c r="J833" i="2" s="1"/>
  <c r="J836" i="2" a="1"/>
  <c r="J836" i="2" s="1"/>
  <c r="J855" i="2" a="1"/>
  <c r="J855" i="2" s="1"/>
  <c r="J859" i="2" a="1"/>
  <c r="J859" i="2" s="1"/>
  <c r="J869" i="2" a="1"/>
  <c r="J869" i="2" s="1"/>
  <c r="J872" i="2" a="1"/>
  <c r="J872" i="2" s="1"/>
  <c r="J881" i="2" a="1"/>
  <c r="J881" i="2" s="1"/>
  <c r="J885" i="2" a="1"/>
  <c r="J885" i="2" s="1"/>
  <c r="J888" i="2" a="1"/>
  <c r="J888" i="2" s="1"/>
  <c r="J894" i="2" a="1"/>
  <c r="J894" i="2" s="1"/>
  <c r="J511" i="2" a="1"/>
  <c r="J511" i="2" s="1"/>
  <c r="J517" i="2" a="1"/>
  <c r="J517" i="2" s="1"/>
  <c r="J521" i="2" a="1"/>
  <c r="J521" i="2" s="1"/>
  <c r="J528" i="2" a="1"/>
  <c r="J528" i="2" s="1"/>
  <c r="J531" i="2" a="1"/>
  <c r="J531" i="2" s="1"/>
  <c r="J534" i="2" a="1"/>
  <c r="J534" i="2" s="1"/>
  <c r="J537" i="2" a="1"/>
  <c r="J537" i="2" s="1"/>
  <c r="J544" i="2" a="1"/>
  <c r="J544" i="2" s="1"/>
  <c r="J547" i="2" a="1"/>
  <c r="J547" i="2" s="1"/>
  <c r="J550" i="2" a="1"/>
  <c r="J550" i="2" s="1"/>
  <c r="J553" i="2" a="1"/>
  <c r="J553" i="2" s="1"/>
  <c r="J562" i="2" a="1"/>
  <c r="J562" i="2" s="1"/>
  <c r="J565" i="2" a="1"/>
  <c r="J565" i="2" s="1"/>
  <c r="J569" i="2" a="1"/>
  <c r="J569" i="2" s="1"/>
  <c r="J572" i="2" a="1"/>
  <c r="J572" i="2" s="1"/>
  <c r="J576" i="2" a="1"/>
  <c r="J576" i="2" s="1"/>
  <c r="J579" i="2" a="1"/>
  <c r="J579" i="2" s="1"/>
  <c r="J586" i="2" a="1"/>
  <c r="J586" i="2" s="1"/>
  <c r="J589" i="2" a="1"/>
  <c r="J589" i="2" s="1"/>
  <c r="J593" i="2" a="1"/>
  <c r="J593" i="2" s="1"/>
  <c r="J596" i="2" a="1"/>
  <c r="J596" i="2" s="1"/>
  <c r="J599" i="2" a="1"/>
  <c r="J599" i="2" s="1"/>
  <c r="J606" i="2" a="1"/>
  <c r="J606" i="2" s="1"/>
  <c r="J609" i="2" a="1"/>
  <c r="J609" i="2" s="1"/>
  <c r="J612" i="2" a="1"/>
  <c r="J612" i="2" s="1"/>
  <c r="J615" i="2" a="1"/>
  <c r="J615" i="2" s="1"/>
  <c r="J622" i="2" a="1"/>
  <c r="J622" i="2" s="1"/>
  <c r="J626" i="2" a="1"/>
  <c r="J626" i="2" s="1"/>
  <c r="J629" i="2" a="1"/>
  <c r="J629" i="2" s="1"/>
  <c r="J633" i="2" a="1"/>
  <c r="J633" i="2" s="1"/>
  <c r="J636" i="2" a="1"/>
  <c r="J636" i="2" s="1"/>
  <c r="J640" i="2" a="1"/>
  <c r="J640" i="2" s="1"/>
  <c r="J647" i="2" a="1"/>
  <c r="J647" i="2" s="1"/>
  <c r="J657" i="2" a="1"/>
  <c r="J657" i="2" s="1"/>
  <c r="J670" i="2" a="1"/>
  <c r="J670" i="2" s="1"/>
  <c r="J673" i="2" a="1"/>
  <c r="J673" i="2" s="1"/>
  <c r="J683" i="2" a="1"/>
  <c r="J683" i="2" s="1"/>
  <c r="J693" i="2" a="1"/>
  <c r="J693" i="2" s="1"/>
  <c r="J699" i="2" a="1"/>
  <c r="J699" i="2" s="1"/>
  <c r="J709" i="2" a="1"/>
  <c r="J709" i="2" s="1"/>
  <c r="J719" i="2" a="1"/>
  <c r="J719" i="2" s="1"/>
  <c r="J722" i="2" a="1"/>
  <c r="J722" i="2" s="1"/>
  <c r="J726" i="2" a="1"/>
  <c r="J726" i="2" s="1"/>
  <c r="J729" i="2" a="1"/>
  <c r="J729" i="2" s="1"/>
  <c r="J1024" i="2" a="1"/>
  <c r="J1024" i="2" s="1"/>
  <c r="J747" i="2" a="1"/>
  <c r="J747" i="2" s="1"/>
  <c r="J1073" i="2" a="1"/>
  <c r="J1073" i="2" s="1"/>
  <c r="J771" i="2" a="1"/>
  <c r="J771" i="2" s="1"/>
  <c r="J775" i="2" a="1"/>
  <c r="J775" i="2" s="1"/>
  <c r="J781" i="2" a="1"/>
  <c r="J781" i="2" s="1"/>
  <c r="J788" i="2" a="1"/>
  <c r="J788" i="2" s="1"/>
  <c r="J804" i="2" a="1"/>
  <c r="J804" i="2" s="1"/>
  <c r="J807" i="2" a="1"/>
  <c r="J807" i="2" s="1"/>
  <c r="J811" i="2" a="1"/>
  <c r="J811" i="2" s="1"/>
  <c r="J821" i="2" a="1"/>
  <c r="J821" i="2" s="1"/>
  <c r="J824" i="2" a="1"/>
  <c r="J824" i="2" s="1"/>
  <c r="J830" i="2" a="1"/>
  <c r="J830" i="2" s="1"/>
  <c r="J834" i="2" a="1"/>
  <c r="J834" i="2" s="1"/>
  <c r="J837" i="2" a="1"/>
  <c r="J837" i="2" s="1"/>
  <c r="J856" i="2" a="1"/>
  <c r="J856" i="2" s="1"/>
  <c r="J1726" i="2" a="1"/>
  <c r="J1726" i="2" s="1"/>
  <c r="J873" i="2" a="1"/>
  <c r="J873" i="2" s="1"/>
  <c r="J878" i="2" a="1"/>
  <c r="J878" i="2" s="1"/>
  <c r="J882" i="2" a="1"/>
  <c r="J882" i="2" s="1"/>
  <c r="J895" i="2" a="1"/>
  <c r="J895" i="2" s="1"/>
  <c r="J899" i="2" a="1"/>
  <c r="J899" i="2" s="1"/>
  <c r="J902" i="2" a="1"/>
  <c r="J902" i="2" s="1"/>
  <c r="J921" i="2" a="1"/>
  <c r="J921" i="2" s="1"/>
  <c r="J924" i="2" a="1"/>
  <c r="J924" i="2" s="1"/>
  <c r="J930" i="2" a="1"/>
  <c r="J930" i="2" s="1"/>
  <c r="J937" i="2" a="1"/>
  <c r="J937" i="2" s="1"/>
  <c r="J947" i="2" a="1"/>
  <c r="J947" i="2" s="1"/>
  <c r="J961" i="2" a="1"/>
  <c r="J961" i="2" s="1"/>
  <c r="J965" i="2" a="1"/>
  <c r="J965" i="2" s="1"/>
  <c r="J968" i="2" a="1"/>
  <c r="J968" i="2" s="1"/>
  <c r="J981" i="2" a="1"/>
  <c r="J981" i="2" s="1"/>
  <c r="J984" i="2" a="1"/>
  <c r="J984" i="2" s="1"/>
  <c r="J987" i="2" a="1"/>
  <c r="J987" i="2" s="1"/>
  <c r="J990" i="2" a="1"/>
  <c r="J990" i="2" s="1"/>
  <c r="J1003" i="2" a="1"/>
  <c r="J1003" i="2" s="1"/>
  <c r="J1006" i="2" a="1"/>
  <c r="J1006" i="2" s="1"/>
  <c r="J1019" i="2" a="1"/>
  <c r="J1019" i="2" s="1"/>
  <c r="J1022" i="2" a="1"/>
  <c r="J1022" i="2" s="1"/>
  <c r="J1032" i="2" a="1"/>
  <c r="J1032" i="2" s="1"/>
  <c r="J1038" i="2" a="1"/>
  <c r="J1038" i="2" s="1"/>
  <c r="J1051" i="2" a="1"/>
  <c r="J1051" i="2" s="1"/>
  <c r="J1061" i="2" a="1"/>
  <c r="J1061" i="2" s="1"/>
  <c r="J1064" i="2" a="1"/>
  <c r="J1064" i="2" s="1"/>
  <c r="J1067" i="2" a="1"/>
  <c r="J1067" i="2" s="1"/>
  <c r="J1070" i="2" a="1"/>
  <c r="J1070" i="2" s="1"/>
  <c r="J1077" i="2" a="1"/>
  <c r="J1077" i="2" s="1"/>
  <c r="J1083" i="2" a="1"/>
  <c r="J1083" i="2" s="1"/>
  <c r="J1086" i="2" a="1"/>
  <c r="J1086" i="2" s="1"/>
  <c r="J1096" i="2" a="1"/>
  <c r="J1096" i="2" s="1"/>
  <c r="J54" i="2" a="1"/>
  <c r="J54" i="2" s="1"/>
  <c r="J754" i="2" a="1"/>
  <c r="J754" i="2" s="1"/>
  <c r="J1112" i="2" a="1"/>
  <c r="J1112" i="2" s="1"/>
  <c r="J1115" i="2" a="1"/>
  <c r="J1115" i="2" s="1"/>
  <c r="J1125" i="2" a="1"/>
  <c r="J1125" i="2" s="1"/>
  <c r="J1128" i="2" a="1"/>
  <c r="J1128" i="2" s="1"/>
  <c r="J1141" i="2" a="1"/>
  <c r="J1141" i="2" s="1"/>
  <c r="J1147" i="2" a="1"/>
  <c r="J1147" i="2" s="1"/>
  <c r="J1150" i="2" a="1"/>
  <c r="J1150" i="2" s="1"/>
  <c r="J1160" i="2" a="1"/>
  <c r="J1160" i="2" s="1"/>
  <c r="J1163" i="2" a="1"/>
  <c r="J1163" i="2" s="1"/>
  <c r="J1172" i="2" a="1"/>
  <c r="J1172" i="2" s="1"/>
  <c r="J1175" i="2" a="1"/>
  <c r="J1175" i="2" s="1"/>
  <c r="J1181" i="2" a="1"/>
  <c r="J1181" i="2" s="1"/>
  <c r="J1184" i="2" a="1"/>
  <c r="J1184" i="2" s="1"/>
  <c r="J1187" i="2" a="1"/>
  <c r="J1187" i="2" s="1"/>
  <c r="J1193" i="2" a="1"/>
  <c r="J1193" i="2" s="1"/>
  <c r="J1199" i="2" a="1"/>
  <c r="J1199" i="2" s="1"/>
  <c r="J1205" i="2" a="1"/>
  <c r="J1205" i="2" s="1"/>
  <c r="J1217" i="2" a="1"/>
  <c r="J1217" i="2" s="1"/>
  <c r="J1220" i="2" a="1"/>
  <c r="J1220" i="2" s="1"/>
  <c r="J1229" i="2" a="1"/>
  <c r="J1229" i="2" s="1"/>
  <c r="J1234" i="2" a="1"/>
  <c r="J1234" i="2" s="1"/>
  <c r="J1240" i="2" a="1"/>
  <c r="J1240" i="2" s="1"/>
  <c r="J1243" i="2" a="1"/>
  <c r="J1243" i="2" s="1"/>
  <c r="J1261" i="2" a="1"/>
  <c r="J1261" i="2" s="1"/>
  <c r="J1273" i="2" a="1"/>
  <c r="J1273" i="2" s="1"/>
  <c r="J1276" i="2" a="1"/>
  <c r="J1276" i="2" s="1"/>
  <c r="J1282" i="2" a="1"/>
  <c r="J1282" i="2" s="1"/>
  <c r="J1288" i="2" a="1"/>
  <c r="J1288" i="2" s="1"/>
  <c r="J1291" i="2" a="1"/>
  <c r="J1291" i="2" s="1"/>
  <c r="J1294" i="2" a="1"/>
  <c r="J1294" i="2" s="1"/>
  <c r="J1365" i="2" a="1"/>
  <c r="J1365" i="2" s="1"/>
  <c r="J1370" i="2" a="1"/>
  <c r="J1370" i="2" s="1"/>
  <c r="J1376" i="2" a="1"/>
  <c r="J1376" i="2" s="1"/>
  <c r="J1379" i="2" a="1"/>
  <c r="J1379" i="2" s="1"/>
  <c r="J1382" i="2" a="1"/>
  <c r="J1382" i="2" s="1"/>
  <c r="J1277" i="2" a="1"/>
  <c r="J1277" i="2" s="1"/>
  <c r="J1388" i="2" a="1"/>
  <c r="J1388" i="2" s="1"/>
  <c r="J1391" i="2" a="1"/>
  <c r="J1391" i="2" s="1"/>
  <c r="J1397" i="2" a="1"/>
  <c r="J1397" i="2" s="1"/>
  <c r="J1402" i="2" a="1"/>
  <c r="J1402" i="2" s="1"/>
  <c r="J1409" i="2" a="1"/>
  <c r="J1409" i="2" s="1"/>
  <c r="J1412" i="2" a="1"/>
  <c r="J1412" i="2" s="1"/>
  <c r="J1415" i="2" a="1"/>
  <c r="J1415" i="2" s="1"/>
  <c r="J1421" i="2" a="1"/>
  <c r="J1421" i="2" s="1"/>
  <c r="J1424" i="2" a="1"/>
  <c r="J1424" i="2" s="1"/>
  <c r="J1427" i="2" a="1"/>
  <c r="J1427" i="2" s="1"/>
  <c r="J1430" i="2" a="1"/>
  <c r="J1430" i="2" s="1"/>
  <c r="J1433" i="2" a="1"/>
  <c r="J1433" i="2" s="1"/>
  <c r="J1436" i="2" a="1"/>
  <c r="J1436" i="2" s="1"/>
  <c r="J1439" i="2" a="1"/>
  <c r="J1439" i="2" s="1"/>
  <c r="J1445" i="2" a="1"/>
  <c r="J1445" i="2" s="1"/>
  <c r="J1450" i="2" a="1"/>
  <c r="J1450" i="2" s="1"/>
  <c r="J1456" i="2" a="1"/>
  <c r="J1456" i="2" s="1"/>
  <c r="J1459" i="2" a="1"/>
  <c r="J1459" i="2" s="1"/>
  <c r="J1462" i="2" a="1"/>
  <c r="J1462" i="2" s="1"/>
  <c r="J1465" i="2" a="1"/>
  <c r="J1465" i="2" s="1"/>
  <c r="J1468" i="2" a="1"/>
  <c r="J1468" i="2" s="1"/>
  <c r="J1471" i="2" a="1"/>
  <c r="J1471" i="2" s="1"/>
  <c r="J1477" i="2" a="1"/>
  <c r="J1477" i="2" s="1"/>
  <c r="J1480" i="2" a="1"/>
  <c r="J1480" i="2" s="1"/>
  <c r="J1483" i="2" a="1"/>
  <c r="J1483" i="2" s="1"/>
  <c r="J1486" i="2" a="1"/>
  <c r="J1486" i="2" s="1"/>
  <c r="J1493" i="2" a="1"/>
  <c r="J1493" i="2" s="1"/>
  <c r="J1496" i="2" a="1"/>
  <c r="J1496" i="2" s="1"/>
  <c r="J1499" i="2" a="1"/>
  <c r="J1499" i="2" s="1"/>
  <c r="J1502" i="2" a="1"/>
  <c r="J1502" i="2" s="1"/>
  <c r="J1509" i="2" a="1"/>
  <c r="J1509" i="2" s="1"/>
  <c r="J1512" i="2" a="1"/>
  <c r="J1512" i="2" s="1"/>
  <c r="J1515" i="2" a="1"/>
  <c r="J1515" i="2" s="1"/>
  <c r="J1518" i="2" a="1"/>
  <c r="J1518" i="2" s="1"/>
  <c r="J1525" i="2" a="1"/>
  <c r="J1525" i="2" s="1"/>
  <c r="J1528" i="2" a="1"/>
  <c r="J1528" i="2" s="1"/>
  <c r="J1531" i="2" a="1"/>
  <c r="J1531" i="2" s="1"/>
  <c r="J1534" i="2" a="1"/>
  <c r="J1534" i="2" s="1"/>
  <c r="J1541" i="2" a="1"/>
  <c r="J1541" i="2" s="1"/>
  <c r="J1544" i="2" a="1"/>
  <c r="J1544" i="2" s="1"/>
  <c r="J1385" i="2" a="1"/>
  <c r="J1385" i="2" s="1"/>
  <c r="J1550" i="2" a="1"/>
  <c r="J1550" i="2" s="1"/>
  <c r="J1557" i="2" a="1"/>
  <c r="J1557" i="2" s="1"/>
  <c r="J1560" i="2" a="1"/>
  <c r="J1560" i="2" s="1"/>
  <c r="J1563" i="2" a="1"/>
  <c r="J1563" i="2" s="1"/>
  <c r="J1566" i="2" a="1"/>
  <c r="J1566" i="2" s="1"/>
  <c r="J1573" i="2" a="1"/>
  <c r="J1573" i="2" s="1"/>
  <c r="J1576" i="2" a="1"/>
  <c r="J1576" i="2" s="1"/>
  <c r="J1579" i="2" a="1"/>
  <c r="J1579" i="2" s="1"/>
  <c r="J1582" i="2" a="1"/>
  <c r="J1582" i="2" s="1"/>
  <c r="J538" i="2" a="1"/>
  <c r="J538" i="2" s="1"/>
  <c r="J1592" i="2" a="1"/>
  <c r="J1592" i="2" s="1"/>
  <c r="J1601" i="2" a="1"/>
  <c r="J1601" i="2" s="1"/>
  <c r="J1604" i="2" a="1"/>
  <c r="J1604" i="2" s="1"/>
  <c r="J897" i="2" a="1"/>
  <c r="J897" i="2" s="1"/>
  <c r="J910" i="2" a="1"/>
  <c r="J910" i="2" s="1"/>
  <c r="J922" i="2" a="1"/>
  <c r="J922" i="2" s="1"/>
  <c r="J1102" i="2" a="1"/>
  <c r="J1102" i="2" s="1"/>
  <c r="J931" i="2" a="1"/>
  <c r="J931" i="2" s="1"/>
  <c r="J934" i="2" a="1"/>
  <c r="J934" i="2" s="1"/>
  <c r="J948" i="2" a="1"/>
  <c r="J948" i="2" s="1"/>
  <c r="J958" i="2" a="1"/>
  <c r="J958" i="2" s="1"/>
  <c r="J962" i="2" a="1"/>
  <c r="J962" i="2" s="1"/>
  <c r="J969" i="2" a="1"/>
  <c r="J969" i="2" s="1"/>
  <c r="J985" i="2" a="1"/>
  <c r="J985" i="2" s="1"/>
  <c r="J988" i="2" a="1"/>
  <c r="J988" i="2" s="1"/>
  <c r="J991" i="2" a="1"/>
  <c r="J991" i="2" s="1"/>
  <c r="J1001" i="2" a="1"/>
  <c r="J1001" i="2" s="1"/>
  <c r="J1004" i="2" a="1"/>
  <c r="J1004" i="2" s="1"/>
  <c r="J1007" i="2" a="1"/>
  <c r="J1007" i="2" s="1"/>
  <c r="J1010" i="2" a="1"/>
  <c r="J1010" i="2" s="1"/>
  <c r="J1020" i="2" a="1"/>
  <c r="J1020" i="2" s="1"/>
  <c r="J1023" i="2" a="1"/>
  <c r="J1023" i="2" s="1"/>
  <c r="J1026" i="2" a="1"/>
  <c r="J1026" i="2" s="1"/>
  <c r="J1033" i="2" a="1"/>
  <c r="J1033" i="2" s="1"/>
  <c r="J1039" i="2" a="1"/>
  <c r="J1039" i="2" s="1"/>
  <c r="J1042" i="2" a="1"/>
  <c r="J1042" i="2" s="1"/>
  <c r="J1052" i="2" a="1"/>
  <c r="J1052" i="2" s="1"/>
  <c r="J1065" i="2" a="1"/>
  <c r="J1065" i="2" s="1"/>
  <c r="J1068" i="2" a="1"/>
  <c r="J1068" i="2" s="1"/>
  <c r="J1074" i="2" a="1"/>
  <c r="J1074" i="2" s="1"/>
  <c r="J1084" i="2" a="1"/>
  <c r="J1084" i="2" s="1"/>
  <c r="J1087" i="2" a="1"/>
  <c r="J1087" i="2" s="1"/>
  <c r="J1090" i="2" a="1"/>
  <c r="J1090" i="2" s="1"/>
  <c r="J1097" i="2" a="1"/>
  <c r="J1097" i="2" s="1"/>
  <c r="J1100" i="2" a="1"/>
  <c r="J1100" i="2" s="1"/>
  <c r="J1113" i="2" a="1"/>
  <c r="J1113" i="2" s="1"/>
  <c r="J1122" i="2" a="1"/>
  <c r="J1122" i="2" s="1"/>
  <c r="J1129" i="2" a="1"/>
  <c r="J1129" i="2" s="1"/>
  <c r="J1135" i="2" a="1"/>
  <c r="J1135" i="2" s="1"/>
  <c r="J1138" i="2" a="1"/>
  <c r="J1138" i="2" s="1"/>
  <c r="J1148" i="2" a="1"/>
  <c r="J1148" i="2" s="1"/>
  <c r="J1151" i="2" a="1"/>
  <c r="J1151" i="2" s="1"/>
  <c r="J1154" i="2" a="1"/>
  <c r="J1154" i="2" s="1"/>
  <c r="J1161" i="2" a="1"/>
  <c r="J1161" i="2" s="1"/>
  <c r="J1164" i="2" a="1"/>
  <c r="J1164" i="2" s="1"/>
  <c r="J1173" i="2" a="1"/>
  <c r="J1173" i="2" s="1"/>
  <c r="J1225" i="2" a="1"/>
  <c r="J1225" i="2" s="1"/>
  <c r="J1208" i="2" a="1"/>
  <c r="J1208" i="2" s="1"/>
  <c r="J1221" i="2" a="1"/>
  <c r="J1221" i="2" s="1"/>
  <c r="J1226" i="2" a="1"/>
  <c r="J1226" i="2" s="1"/>
  <c r="J1232" i="2" a="1"/>
  <c r="J1232" i="2" s="1"/>
  <c r="J1241" i="2" a="1"/>
  <c r="J1241" i="2" s="1"/>
  <c r="J1244" i="2" a="1"/>
  <c r="J1244" i="2" s="1"/>
  <c r="J1258" i="2" a="1"/>
  <c r="J1258" i="2" s="1"/>
  <c r="J1267" i="2" a="1"/>
  <c r="J1267" i="2" s="1"/>
  <c r="J1270" i="2" a="1"/>
  <c r="J1270" i="2" s="1"/>
  <c r="J1280" i="2" a="1"/>
  <c r="J1280" i="2" s="1"/>
  <c r="J1283" i="2" a="1"/>
  <c r="J1283" i="2" s="1"/>
  <c r="J1289" i="2" a="1"/>
  <c r="J1289" i="2" s="1"/>
  <c r="J1292" i="2" a="1"/>
  <c r="J1292" i="2" s="1"/>
  <c r="J1295" i="2" a="1"/>
  <c r="J1295" i="2" s="1"/>
  <c r="J1362" i="2" a="1"/>
  <c r="J1362" i="2" s="1"/>
  <c r="J1368" i="2" a="1"/>
  <c r="J1368" i="2" s="1"/>
  <c r="J1371" i="2" a="1"/>
  <c r="J1371" i="2" s="1"/>
  <c r="J1374" i="2" a="1"/>
  <c r="J1374" i="2" s="1"/>
  <c r="J1377" i="2" a="1"/>
  <c r="J1377" i="2" s="1"/>
  <c r="J1380" i="2" a="1"/>
  <c r="J1380" i="2" s="1"/>
  <c r="J1383" i="2" a="1"/>
  <c r="J1383" i="2" s="1"/>
  <c r="J1389" i="2" a="1"/>
  <c r="J1389" i="2" s="1"/>
  <c r="J1394" i="2" a="1"/>
  <c r="J1394" i="2" s="1"/>
  <c r="J1400" i="2" a="1"/>
  <c r="J1400" i="2" s="1"/>
  <c r="J1403" i="2" a="1"/>
  <c r="J1403" i="2" s="1"/>
  <c r="J1406" i="2" a="1"/>
  <c r="J1406" i="2" s="1"/>
  <c r="J1413" i="2" a="1"/>
  <c r="J1413" i="2" s="1"/>
  <c r="J1418" i="2" a="1"/>
  <c r="J1418" i="2" s="1"/>
  <c r="J1425" i="2" a="1"/>
  <c r="J1425" i="2" s="1"/>
  <c r="J1428" i="2" a="1"/>
  <c r="J1428" i="2" s="1"/>
  <c r="J1431" i="2" a="1"/>
  <c r="J1431" i="2" s="1"/>
  <c r="J1437" i="2" a="1"/>
  <c r="J1437" i="2" s="1"/>
  <c r="J1442" i="2" a="1"/>
  <c r="J1442" i="2" s="1"/>
  <c r="J1448" i="2" a="1"/>
  <c r="J1448" i="2" s="1"/>
  <c r="J1451" i="2" a="1"/>
  <c r="J1451" i="2" s="1"/>
  <c r="J1454" i="2" a="1"/>
  <c r="J1454" i="2" s="1"/>
  <c r="J1457" i="2" a="1"/>
  <c r="J1457" i="2" s="1"/>
  <c r="J1460" i="2" a="1"/>
  <c r="J1460" i="2" s="1"/>
  <c r="J1463" i="2" a="1"/>
  <c r="J1463" i="2" s="1"/>
  <c r="J1469" i="2" a="1"/>
  <c r="J1469" i="2" s="1"/>
  <c r="J1474" i="2" a="1"/>
  <c r="J1474" i="2" s="1"/>
  <c r="J1481" i="2" a="1"/>
  <c r="J1481" i="2" s="1"/>
  <c r="J1484" i="2" a="1"/>
  <c r="J1484" i="2" s="1"/>
  <c r="J1487" i="2" a="1"/>
  <c r="J1487" i="2" s="1"/>
  <c r="J1490" i="2" a="1"/>
  <c r="J1490" i="2" s="1"/>
  <c r="J1497" i="2" a="1"/>
  <c r="J1497" i="2" s="1"/>
  <c r="J1500" i="2" a="1"/>
  <c r="J1500" i="2" s="1"/>
  <c r="J1503" i="2" a="1"/>
  <c r="J1503" i="2" s="1"/>
  <c r="J1506" i="2" a="1"/>
  <c r="J1506" i="2" s="1"/>
  <c r="J1513" i="2" a="1"/>
  <c r="J1513" i="2" s="1"/>
  <c r="J1516" i="2" a="1"/>
  <c r="J1516" i="2" s="1"/>
  <c r="J1519" i="2" a="1"/>
  <c r="J1519" i="2" s="1"/>
  <c r="J1522" i="2" a="1"/>
  <c r="J1522" i="2" s="1"/>
  <c r="J1529" i="2" a="1"/>
  <c r="J1529" i="2" s="1"/>
  <c r="J1532" i="2" a="1"/>
  <c r="J1532" i="2" s="1"/>
  <c r="J1535" i="2" a="1"/>
  <c r="J1535" i="2" s="1"/>
  <c r="J1538" i="2" a="1"/>
  <c r="J1538" i="2" s="1"/>
  <c r="J1545" i="2" a="1"/>
  <c r="J1545" i="2" s="1"/>
  <c r="J1548" i="2" a="1"/>
  <c r="J1548" i="2" s="1"/>
  <c r="J1551" i="2" a="1"/>
  <c r="J1551" i="2" s="1"/>
  <c r="J1554" i="2" a="1"/>
  <c r="J1554" i="2" s="1"/>
  <c r="J1561" i="2" a="1"/>
  <c r="J1561" i="2" s="1"/>
  <c r="J1564" i="2" a="1"/>
  <c r="J1564" i="2" s="1"/>
  <c r="J1567" i="2" a="1"/>
  <c r="J1567" i="2" s="1"/>
  <c r="J1570" i="2" a="1"/>
  <c r="J1570" i="2" s="1"/>
  <c r="J1577" i="2" a="1"/>
  <c r="J1577" i="2" s="1"/>
  <c r="J1580" i="2" a="1"/>
  <c r="J1580" i="2" s="1"/>
  <c r="J1583" i="2" a="1"/>
  <c r="J1583" i="2" s="1"/>
  <c r="J1586" i="2" a="1"/>
  <c r="J1586" i="2" s="1"/>
  <c r="J1593" i="2" a="1"/>
  <c r="J1593" i="2" s="1"/>
  <c r="J1595" i="2" a="1"/>
  <c r="J1595" i="2" s="1"/>
  <c r="J1597" i="2" a="1"/>
  <c r="J1597" i="2" s="1"/>
  <c r="J1599" i="2" a="1"/>
  <c r="J1599" i="2" s="1"/>
  <c r="J1602" i="2" a="1"/>
  <c r="J1602" i="2" s="1"/>
  <c r="J541" i="2" a="1"/>
  <c r="J541" i="2" s="1"/>
  <c r="J1610" i="2" a="1"/>
  <c r="J1610" i="2" s="1"/>
  <c r="J898" i="2" a="1"/>
  <c r="J898" i="2" s="1"/>
  <c r="J911" i="2" a="1"/>
  <c r="J911" i="2" s="1"/>
  <c r="J923" i="2" a="1"/>
  <c r="J923" i="2" s="1"/>
  <c r="J932" i="2" a="1"/>
  <c r="J932" i="2" s="1"/>
  <c r="J935" i="2" a="1"/>
  <c r="J935" i="2" s="1"/>
  <c r="J945" i="2" a="1"/>
  <c r="J945" i="2" s="1"/>
  <c r="J949" i="2" a="1"/>
  <c r="J949" i="2" s="1"/>
  <c r="J952" i="2" a="1"/>
  <c r="J952" i="2" s="1"/>
  <c r="J956" i="2" a="1"/>
  <c r="J956" i="2" s="1"/>
  <c r="J959" i="2" a="1"/>
  <c r="J959" i="2" s="1"/>
  <c r="J963" i="2" a="1"/>
  <c r="J963" i="2" s="1"/>
  <c r="J982" i="2" a="1"/>
  <c r="J982" i="2" s="1"/>
  <c r="J989" i="2" a="1"/>
  <c r="J989" i="2" s="1"/>
  <c r="J1133" i="2" a="1"/>
  <c r="J1133" i="2" s="1"/>
  <c r="J1005" i="2" a="1"/>
  <c r="J1005" i="2" s="1"/>
  <c r="J1008" i="2" a="1"/>
  <c r="J1008" i="2" s="1"/>
  <c r="J1011" i="2" a="1"/>
  <c r="J1011" i="2" s="1"/>
  <c r="J1021" i="2" a="1"/>
  <c r="J1021" i="2" s="1"/>
  <c r="J1185" i="2" a="1"/>
  <c r="J1185" i="2" s="1"/>
  <c r="J1030" i="2" a="1"/>
  <c r="J1030" i="2" s="1"/>
  <c r="J1040" i="2" a="1"/>
  <c r="J1040" i="2" s="1"/>
  <c r="J1043" i="2" a="1"/>
  <c r="J1043" i="2" s="1"/>
  <c r="J1053" i="2" a="1"/>
  <c r="J1053" i="2" s="1"/>
  <c r="J1056" i="2" a="1"/>
  <c r="J1056" i="2" s="1"/>
  <c r="J1059" i="2" a="1"/>
  <c r="J1059" i="2" s="1"/>
  <c r="J1062" i="2" a="1"/>
  <c r="J1062" i="2" s="1"/>
  <c r="J1069" i="2" a="1"/>
  <c r="J1069" i="2" s="1"/>
  <c r="J1075" i="2" a="1"/>
  <c r="J1075" i="2" s="1"/>
  <c r="J1078" i="2" a="1"/>
  <c r="J1078" i="2" s="1"/>
  <c r="J1085" i="2" a="1"/>
  <c r="J1085" i="2" s="1"/>
  <c r="J1088" i="2" a="1"/>
  <c r="J1088" i="2" s="1"/>
  <c r="J1091" i="2" a="1"/>
  <c r="J1091" i="2" s="1"/>
  <c r="J1101" i="2" a="1"/>
  <c r="J1101" i="2" s="1"/>
  <c r="J1123" i="2" a="1"/>
  <c r="J1123" i="2" s="1"/>
  <c r="J1126" i="2" a="1"/>
  <c r="J1126" i="2" s="1"/>
  <c r="J1136" i="2" a="1"/>
  <c r="J1136" i="2" s="1"/>
  <c r="J1139" i="2" a="1"/>
  <c r="J1139" i="2" s="1"/>
  <c r="J1142" i="2" a="1"/>
  <c r="J1142" i="2" s="1"/>
  <c r="J1149" i="2" a="1"/>
  <c r="J1149" i="2" s="1"/>
  <c r="J1152" i="2" a="1"/>
  <c r="J1152" i="2" s="1"/>
  <c r="J1165" i="2" a="1"/>
  <c r="J1165" i="2" s="1"/>
  <c r="J1170" i="2" a="1"/>
  <c r="J1170" i="2" s="1"/>
  <c r="J1176" i="2" a="1"/>
  <c r="J1176" i="2" s="1"/>
  <c r="J1179" i="2" a="1"/>
  <c r="J1179" i="2" s="1"/>
  <c r="J1182" i="2" a="1"/>
  <c r="J1182" i="2" s="1"/>
  <c r="J1194" i="2" a="1"/>
  <c r="J1194" i="2" s="1"/>
  <c r="J1206" i="2" a="1"/>
  <c r="J1206" i="2" s="1"/>
  <c r="J1209" i="2" a="1"/>
  <c r="J1209" i="2" s="1"/>
  <c r="J1215" i="2" a="1"/>
  <c r="J1215" i="2" s="1"/>
  <c r="J1218" i="2" a="1"/>
  <c r="J1218" i="2" s="1"/>
  <c r="J1227" i="2" a="1"/>
  <c r="J1227" i="2" s="1"/>
  <c r="J1230" i="2" a="1"/>
  <c r="J1230" i="2" s="1"/>
  <c r="J1233" i="2" a="1"/>
  <c r="J1233" i="2" s="1"/>
  <c r="J1239" i="2" a="1"/>
  <c r="J1239" i="2" s="1"/>
  <c r="J1256" i="2" a="1"/>
  <c r="J1256" i="2" s="1"/>
  <c r="J1259" i="2" a="1"/>
  <c r="J1259" i="2" s="1"/>
  <c r="J1262" i="2" a="1"/>
  <c r="J1262" i="2" s="1"/>
  <c r="J1268" i="2" a="1"/>
  <c r="J1268" i="2" s="1"/>
  <c r="J1271" i="2" a="1"/>
  <c r="J1271" i="2" s="1"/>
  <c r="J1274" i="2" a="1"/>
  <c r="J1274" i="2" s="1"/>
  <c r="J1281" i="2" a="1"/>
  <c r="J1281" i="2" s="1"/>
  <c r="J1293" i="2" a="1"/>
  <c r="J1293" i="2" s="1"/>
  <c r="J1363" i="2" a="1"/>
  <c r="J1363" i="2" s="1"/>
  <c r="J1366" i="2" a="1"/>
  <c r="J1366" i="2" s="1"/>
  <c r="J1369" i="2" a="1"/>
  <c r="J1369" i="2" s="1"/>
  <c r="J1372" i="2" a="1"/>
  <c r="J1372" i="2" s="1"/>
  <c r="J1375" i="2" a="1"/>
  <c r="J1375" i="2" s="1"/>
  <c r="J1381" i="2" a="1"/>
  <c r="J1381" i="2" s="1"/>
  <c r="J1386" i="2" a="1"/>
  <c r="J1386" i="2" s="1"/>
  <c r="J1392" i="2" a="1"/>
  <c r="J1392" i="2" s="1"/>
  <c r="J1395" i="2" a="1"/>
  <c r="J1395" i="2" s="1"/>
  <c r="J1398" i="2" a="1"/>
  <c r="J1398" i="2" s="1"/>
  <c r="J1401" i="2" a="1"/>
  <c r="J1401" i="2" s="1"/>
  <c r="J1404" i="2" a="1"/>
  <c r="J1404" i="2" s="1"/>
  <c r="J1407" i="2" a="1"/>
  <c r="J1407" i="2" s="1"/>
  <c r="J1410" i="2" a="1"/>
  <c r="J1410" i="2" s="1"/>
  <c r="J1416" i="2" a="1"/>
  <c r="J1416" i="2" s="1"/>
  <c r="J1419" i="2" a="1"/>
  <c r="J1419" i="2" s="1"/>
  <c r="J1422" i="2" a="1"/>
  <c r="J1422" i="2" s="1"/>
  <c r="J1429" i="2" a="1"/>
  <c r="J1429" i="2" s="1"/>
  <c r="J1434" i="2" a="1"/>
  <c r="J1434" i="2" s="1"/>
  <c r="J1440" i="2" a="1"/>
  <c r="J1440" i="2" s="1"/>
  <c r="J1443" i="2" a="1"/>
  <c r="J1443" i="2" s="1"/>
  <c r="J1446" i="2" a="1"/>
  <c r="J1446" i="2" s="1"/>
  <c r="J1449" i="2" a="1"/>
  <c r="J1449" i="2" s="1"/>
  <c r="J1452" i="2" a="1"/>
  <c r="J1452" i="2" s="1"/>
  <c r="J1278" i="2" a="1"/>
  <c r="J1278" i="2" s="1"/>
  <c r="J1461" i="2" a="1"/>
  <c r="J1461" i="2" s="1"/>
  <c r="J1466" i="2" a="1"/>
  <c r="J1466" i="2" s="1"/>
  <c r="J1472" i="2" a="1"/>
  <c r="J1472" i="2" s="1"/>
  <c r="J1475" i="2" a="1"/>
  <c r="J1475" i="2" s="1"/>
  <c r="J1478" i="2" a="1"/>
  <c r="J1478" i="2" s="1"/>
  <c r="J1485" i="2" a="1"/>
  <c r="J1485" i="2" s="1"/>
  <c r="J1488" i="2" a="1"/>
  <c r="J1488" i="2" s="1"/>
  <c r="J1491" i="2" a="1"/>
  <c r="J1491" i="2" s="1"/>
  <c r="J1494" i="2" a="1"/>
  <c r="J1494" i="2" s="1"/>
  <c r="J1501" i="2" a="1"/>
  <c r="J1501" i="2" s="1"/>
  <c r="J1504" i="2" a="1"/>
  <c r="J1504" i="2" s="1"/>
  <c r="J1507" i="2" a="1"/>
  <c r="J1507" i="2" s="1"/>
  <c r="J1510" i="2" a="1"/>
  <c r="J1510" i="2" s="1"/>
  <c r="J1517" i="2" a="1"/>
  <c r="J1517" i="2" s="1"/>
  <c r="J1520" i="2" a="1"/>
  <c r="J1520" i="2" s="1"/>
  <c r="J1523" i="2" a="1"/>
  <c r="J1523" i="2" s="1"/>
  <c r="J1526" i="2" a="1"/>
  <c r="J1526" i="2" s="1"/>
  <c r="J1533" i="2" a="1"/>
  <c r="J1533" i="2" s="1"/>
  <c r="J1536" i="2" a="1"/>
  <c r="J1536" i="2" s="1"/>
  <c r="J1539" i="2" a="1"/>
  <c r="J1539" i="2" s="1"/>
  <c r="J1542" i="2" a="1"/>
  <c r="J1542" i="2" s="1"/>
  <c r="J1549" i="2" a="1"/>
  <c r="J1549" i="2" s="1"/>
  <c r="J1552" i="2" a="1"/>
  <c r="J1552" i="2" s="1"/>
  <c r="J1555" i="2" a="1"/>
  <c r="J1555" i="2" s="1"/>
  <c r="J1558" i="2" a="1"/>
  <c r="J1558" i="2" s="1"/>
  <c r="J1565" i="2" a="1"/>
  <c r="J1565" i="2" s="1"/>
  <c r="J1568" i="2" a="1"/>
  <c r="J1568" i="2" s="1"/>
  <c r="J1571" i="2" a="1"/>
  <c r="J1571" i="2" s="1"/>
  <c r="J1455" i="2" a="1"/>
  <c r="J1455" i="2" s="1"/>
  <c r="J1581" i="2" a="1"/>
  <c r="J1581" i="2" s="1"/>
  <c r="J1584" i="2" a="1"/>
  <c r="J1584" i="2" s="1"/>
  <c r="J1587" i="2" a="1"/>
  <c r="J1587" i="2" s="1"/>
  <c r="J901" i="2" a="1"/>
  <c r="J901" i="2" s="1"/>
  <c r="J912" i="2" a="1"/>
  <c r="J912" i="2" s="1"/>
  <c r="J920" i="2" a="1"/>
  <c r="J920" i="2" s="1"/>
  <c r="J926" i="2" a="1"/>
  <c r="J926" i="2" s="1"/>
  <c r="J933" i="2" a="1"/>
  <c r="J933" i="2" s="1"/>
  <c r="J936" i="2" a="1"/>
  <c r="J936" i="2" s="1"/>
  <c r="J946" i="2" a="1"/>
  <c r="J946" i="2" s="1"/>
  <c r="J957" i="2" a="1"/>
  <c r="J957" i="2" s="1"/>
  <c r="J960" i="2" a="1"/>
  <c r="J960" i="2" s="1"/>
  <c r="J964" i="2" a="1"/>
  <c r="J964" i="2" s="1"/>
  <c r="J967" i="2" a="1"/>
  <c r="J967" i="2" s="1"/>
  <c r="J970" i="2" a="1"/>
  <c r="J970" i="2" s="1"/>
  <c r="J980" i="2" a="1"/>
  <c r="J980" i="2" s="1"/>
  <c r="J983" i="2" a="1"/>
  <c r="J983" i="2" s="1"/>
  <c r="J986" i="2" a="1"/>
  <c r="J986" i="2" s="1"/>
  <c r="J1002" i="2" a="1"/>
  <c r="J1002" i="2" s="1"/>
  <c r="J1009" i="2" a="1"/>
  <c r="J1009" i="2" s="1"/>
  <c r="J1012" i="2" a="1"/>
  <c r="J1012" i="2" s="1"/>
  <c r="J1025" i="2" a="1"/>
  <c r="J1025" i="2" s="1"/>
  <c r="J1031" i="2" a="1"/>
  <c r="J1031" i="2" s="1"/>
  <c r="J1041" i="2" a="1"/>
  <c r="J1041" i="2" s="1"/>
  <c r="J1044" i="2" a="1"/>
  <c r="J1044" i="2" s="1"/>
  <c r="J1050" i="2" a="1"/>
  <c r="J1050" i="2" s="1"/>
  <c r="J1060" i="2" a="1"/>
  <c r="J1060" i="2" s="1"/>
  <c r="J1063" i="2" a="1"/>
  <c r="J1063" i="2" s="1"/>
  <c r="J1066" i="2" a="1"/>
  <c r="J1066" i="2" s="1"/>
  <c r="J1076" i="2" a="1"/>
  <c r="J1076" i="2" s="1"/>
  <c r="J1079" i="2" a="1"/>
  <c r="J1079" i="2" s="1"/>
  <c r="J1082" i="2" a="1"/>
  <c r="J1082" i="2" s="1"/>
  <c r="J1089" i="2" a="1"/>
  <c r="J1089" i="2" s="1"/>
  <c r="J1092" i="2" a="1"/>
  <c r="J1092" i="2" s="1"/>
  <c r="J1098" i="2" a="1"/>
  <c r="J1098" i="2" s="1"/>
  <c r="J1111" i="2" a="1"/>
  <c r="J1111" i="2" s="1"/>
  <c r="J1114" i="2" a="1"/>
  <c r="J1114" i="2" s="1"/>
  <c r="J1121" i="2" a="1"/>
  <c r="J1121" i="2" s="1"/>
  <c r="J1124" i="2" a="1"/>
  <c r="J1124" i="2" s="1"/>
  <c r="J1127" i="2" a="1"/>
  <c r="J1127" i="2" s="1"/>
  <c r="J1137" i="2" a="1"/>
  <c r="J1137" i="2" s="1"/>
  <c r="J1140" i="2" a="1"/>
  <c r="J1140" i="2" s="1"/>
  <c r="J1146" i="2" a="1"/>
  <c r="J1146" i="2" s="1"/>
  <c r="J1153" i="2" a="1"/>
  <c r="J1153" i="2" s="1"/>
  <c r="J1162" i="2" a="1"/>
  <c r="J1162" i="2" s="1"/>
  <c r="J1171" i="2" a="1"/>
  <c r="J1171" i="2" s="1"/>
  <c r="J1174" i="2" a="1"/>
  <c r="J1174" i="2" s="1"/>
  <c r="J1180" i="2" a="1"/>
  <c r="J1180" i="2" s="1"/>
  <c r="J1183" i="2" a="1"/>
  <c r="J1183" i="2" s="1"/>
  <c r="J1186" i="2" a="1"/>
  <c r="J1186" i="2" s="1"/>
  <c r="J1192" i="2" a="1"/>
  <c r="J1192" i="2" s="1"/>
  <c r="J1198" i="2" a="1"/>
  <c r="J1198" i="2" s="1"/>
  <c r="J1207" i="2" a="1"/>
  <c r="J1207" i="2" s="1"/>
  <c r="J1216" i="2" a="1"/>
  <c r="J1216" i="2" s="1"/>
  <c r="J1219" i="2" a="1"/>
  <c r="J1219" i="2" s="1"/>
  <c r="J1222" i="2" a="1"/>
  <c r="J1222" i="2" s="1"/>
  <c r="J1228" i="2" a="1"/>
  <c r="J1228" i="2" s="1"/>
  <c r="J1231" i="2" a="1"/>
  <c r="J1231" i="2" s="1"/>
  <c r="J1242" i="2" a="1"/>
  <c r="J1242" i="2" s="1"/>
  <c r="J1257" i="2" a="1"/>
  <c r="J1257" i="2" s="1"/>
  <c r="J1260" i="2" a="1"/>
  <c r="J1260" i="2" s="1"/>
  <c r="J1263" i="2" a="1"/>
  <c r="J1263" i="2" s="1"/>
  <c r="J1269" i="2" a="1"/>
  <c r="J1269" i="2" s="1"/>
  <c r="J1272" i="2" a="1"/>
  <c r="J1272" i="2" s="1"/>
  <c r="J1275" i="2" a="1"/>
  <c r="J1275" i="2" s="1"/>
  <c r="J1290" i="2" a="1"/>
  <c r="J1290" i="2" s="1"/>
  <c r="J1364" i="2" a="1"/>
  <c r="J1364" i="2" s="1"/>
  <c r="J1367" i="2" a="1"/>
  <c r="J1367" i="2" s="1"/>
  <c r="J1373" i="2" a="1"/>
  <c r="J1373" i="2" s="1"/>
  <c r="J1378" i="2" a="1"/>
  <c r="J1378" i="2" s="1"/>
  <c r="J1384" i="2" a="1"/>
  <c r="J1384" i="2" s="1"/>
  <c r="J1387" i="2" a="1"/>
  <c r="J1387" i="2" s="1"/>
  <c r="J1390" i="2" a="1"/>
  <c r="J1390" i="2" s="1"/>
  <c r="J1393" i="2" a="1"/>
  <c r="J1393" i="2" s="1"/>
  <c r="J1396" i="2" a="1"/>
  <c r="J1396" i="2" s="1"/>
  <c r="J1399" i="2" a="1"/>
  <c r="J1399" i="2" s="1"/>
  <c r="J1405" i="2" a="1"/>
  <c r="J1405" i="2" s="1"/>
  <c r="J1408" i="2" a="1"/>
  <c r="J1408" i="2" s="1"/>
  <c r="J1411" i="2" a="1"/>
  <c r="J1411" i="2" s="1"/>
  <c r="J1414" i="2" a="1"/>
  <c r="J1414" i="2" s="1"/>
  <c r="J1417" i="2" a="1"/>
  <c r="J1417" i="2" s="1"/>
  <c r="J1420" i="2" a="1"/>
  <c r="J1420" i="2" s="1"/>
  <c r="J1423" i="2" a="1"/>
  <c r="J1423" i="2" s="1"/>
  <c r="J1426" i="2" a="1"/>
  <c r="J1426" i="2" s="1"/>
  <c r="J1432" i="2" a="1"/>
  <c r="J1432" i="2" s="1"/>
  <c r="J1435" i="2" a="1"/>
  <c r="J1435" i="2" s="1"/>
  <c r="J1438" i="2" a="1"/>
  <c r="J1438" i="2" s="1"/>
  <c r="J1441" i="2" a="1"/>
  <c r="J1441" i="2" s="1"/>
  <c r="J1444" i="2" a="1"/>
  <c r="J1444" i="2" s="1"/>
  <c r="J1447" i="2" a="1"/>
  <c r="J1447" i="2" s="1"/>
  <c r="J1453" i="2" a="1"/>
  <c r="J1453" i="2" s="1"/>
  <c r="J1458" i="2" a="1"/>
  <c r="J1458" i="2" s="1"/>
  <c r="J1464" i="2" a="1"/>
  <c r="J1464" i="2" s="1"/>
  <c r="J1467" i="2" a="1"/>
  <c r="J1467" i="2" s="1"/>
  <c r="J1470" i="2" a="1"/>
  <c r="J1470" i="2" s="1"/>
  <c r="J1473" i="2" a="1"/>
  <c r="J1473" i="2" s="1"/>
  <c r="J1476" i="2" a="1"/>
  <c r="J1476" i="2" s="1"/>
  <c r="J1479" i="2" a="1"/>
  <c r="J1479" i="2" s="1"/>
  <c r="J1482" i="2" a="1"/>
  <c r="J1482" i="2" s="1"/>
  <c r="J1489" i="2" a="1"/>
  <c r="J1489" i="2" s="1"/>
  <c r="J1492" i="2" a="1"/>
  <c r="J1492" i="2" s="1"/>
  <c r="J1495" i="2" a="1"/>
  <c r="J1495" i="2" s="1"/>
  <c r="J1498" i="2" a="1"/>
  <c r="J1498" i="2" s="1"/>
  <c r="J1505" i="2" a="1"/>
  <c r="J1505" i="2" s="1"/>
  <c r="J1508" i="2" a="1"/>
  <c r="J1508" i="2" s="1"/>
  <c r="J1511" i="2" a="1"/>
  <c r="J1511" i="2" s="1"/>
  <c r="J1514" i="2" a="1"/>
  <c r="J1514" i="2" s="1"/>
  <c r="J1521" i="2" a="1"/>
  <c r="J1521" i="2" s="1"/>
  <c r="J1524" i="2" a="1"/>
  <c r="J1524" i="2" s="1"/>
  <c r="J1527" i="2" a="1"/>
  <c r="J1527" i="2" s="1"/>
  <c r="J1530" i="2" a="1"/>
  <c r="J1530" i="2" s="1"/>
  <c r="J1537" i="2" a="1"/>
  <c r="J1537" i="2" s="1"/>
  <c r="J1540" i="2" a="1"/>
  <c r="J1540" i="2" s="1"/>
  <c r="J1543" i="2" a="1"/>
  <c r="J1543" i="2" s="1"/>
  <c r="J1546" i="2" a="1"/>
  <c r="J1546" i="2" s="1"/>
  <c r="J1553" i="2" a="1"/>
  <c r="J1553" i="2" s="1"/>
  <c r="J1556" i="2" a="1"/>
  <c r="J1556" i="2" s="1"/>
  <c r="J1559" i="2" a="1"/>
  <c r="J1559" i="2" s="1"/>
  <c r="J1562" i="2" a="1"/>
  <c r="J1562" i="2" s="1"/>
  <c r="J1569" i="2" a="1"/>
  <c r="J1569" i="2" s="1"/>
  <c r="J1572" i="2" a="1"/>
  <c r="J1572" i="2" s="1"/>
  <c r="J1578" i="2" a="1"/>
  <c r="J1578" i="2" s="1"/>
  <c r="J1590" i="2" a="1"/>
  <c r="J1590" i="2" s="1"/>
  <c r="J1600" i="2" a="1"/>
  <c r="J1600" i="2" s="1"/>
  <c r="J1605" i="2" a="1"/>
  <c r="J1605" i="2" s="1"/>
  <c r="J1612" i="2" a="1"/>
  <c r="J1612" i="2" s="1"/>
  <c r="J1617" i="2" a="1"/>
  <c r="J1617" i="2" s="1"/>
  <c r="J1620" i="2" a="1"/>
  <c r="J1620" i="2" s="1"/>
  <c r="J1624" i="2" a="1"/>
  <c r="J1624" i="2" s="1"/>
  <c r="J1628" i="2" a="1"/>
  <c r="J1628" i="2" s="1"/>
  <c r="J1632" i="2" a="1"/>
  <c r="J1632" i="2" s="1"/>
  <c r="J1636" i="2" a="1"/>
  <c r="J1636" i="2" s="1"/>
  <c r="J1640" i="2" a="1"/>
  <c r="J1640" i="2" s="1"/>
  <c r="J1644" i="2" a="1"/>
  <c r="J1644" i="2" s="1"/>
  <c r="J1648" i="2" a="1"/>
  <c r="J1648" i="2" s="1"/>
  <c r="J1652" i="2" a="1"/>
  <c r="J1652" i="2" s="1"/>
  <c r="J1656" i="2" a="1"/>
  <c r="J1656" i="2" s="1"/>
  <c r="J1660" i="2" a="1"/>
  <c r="J1660" i="2" s="1"/>
  <c r="J1664" i="2" a="1"/>
  <c r="J1664" i="2" s="1"/>
  <c r="J1668" i="2" a="1"/>
  <c r="J1668" i="2" s="1"/>
  <c r="J1672" i="2" a="1"/>
  <c r="J1672" i="2" s="1"/>
  <c r="J1676" i="2" a="1"/>
  <c r="J1676" i="2" s="1"/>
  <c r="J1680" i="2" a="1"/>
  <c r="J1680" i="2" s="1"/>
  <c r="J1684" i="2" a="1"/>
  <c r="J1684" i="2" s="1"/>
  <c r="J1688" i="2" a="1"/>
  <c r="J1688" i="2" s="1"/>
  <c r="J1692" i="2" a="1"/>
  <c r="J1692" i="2" s="1"/>
  <c r="J1696" i="2" a="1"/>
  <c r="J1696" i="2" s="1"/>
  <c r="J1700" i="2" a="1"/>
  <c r="J1700" i="2" s="1"/>
  <c r="J1704" i="2" a="1"/>
  <c r="J1704" i="2" s="1"/>
  <c r="J1708" i="2" a="1"/>
  <c r="J1708" i="2" s="1"/>
  <c r="J1712" i="2" a="1"/>
  <c r="J1712" i="2" s="1"/>
  <c r="J1716" i="2" a="1"/>
  <c r="J1716" i="2" s="1"/>
  <c r="J1720" i="2" a="1"/>
  <c r="J1720" i="2" s="1"/>
  <c r="J1724" i="2" a="1"/>
  <c r="J1724" i="2" s="1"/>
  <c r="J1728" i="2" a="1"/>
  <c r="J1728" i="2" s="1"/>
  <c r="J1732" i="2" a="1"/>
  <c r="J1732" i="2" s="1"/>
  <c r="J1591" i="2" a="1"/>
  <c r="J1591" i="2" s="1"/>
  <c r="J1596" i="2" a="1"/>
  <c r="J1596" i="2" s="1"/>
  <c r="J1606" i="2" a="1"/>
  <c r="J1606" i="2" s="1"/>
  <c r="J1609" i="2" a="1"/>
  <c r="J1609" i="2" s="1"/>
  <c r="J1615" i="2" a="1"/>
  <c r="J1615" i="2" s="1"/>
  <c r="J1618" i="2" a="1"/>
  <c r="J1618" i="2" s="1"/>
  <c r="J1621" i="2" a="1"/>
  <c r="J1621" i="2" s="1"/>
  <c r="J1625" i="2" a="1"/>
  <c r="J1625" i="2" s="1"/>
  <c r="J1629" i="2" a="1"/>
  <c r="J1629" i="2" s="1"/>
  <c r="J1633" i="2" a="1"/>
  <c r="J1633" i="2" s="1"/>
  <c r="J1637" i="2" a="1"/>
  <c r="J1637" i="2" s="1"/>
  <c r="J1641" i="2" a="1"/>
  <c r="J1641" i="2" s="1"/>
  <c r="J1645" i="2" a="1"/>
  <c r="J1645" i="2" s="1"/>
  <c r="J1649" i="2" a="1"/>
  <c r="J1649" i="2" s="1"/>
  <c r="J1653" i="2" a="1"/>
  <c r="J1653" i="2" s="1"/>
  <c r="J1657" i="2" a="1"/>
  <c r="J1657" i="2" s="1"/>
  <c r="J1661" i="2" a="1"/>
  <c r="J1661" i="2" s="1"/>
  <c r="J1665" i="2" a="1"/>
  <c r="J1665" i="2" s="1"/>
  <c r="J1669" i="2" a="1"/>
  <c r="J1669" i="2" s="1"/>
  <c r="J1673" i="2" a="1"/>
  <c r="J1673" i="2" s="1"/>
  <c r="J1677" i="2" a="1"/>
  <c r="J1677" i="2" s="1"/>
  <c r="J1681" i="2" a="1"/>
  <c r="J1681" i="2" s="1"/>
  <c r="J1685" i="2" a="1"/>
  <c r="J1685" i="2" s="1"/>
  <c r="J1689" i="2" a="1"/>
  <c r="J1689" i="2" s="1"/>
  <c r="J1693" i="2" a="1"/>
  <c r="J1693" i="2" s="1"/>
  <c r="J1697" i="2" a="1"/>
  <c r="J1697" i="2" s="1"/>
  <c r="J1701" i="2" a="1"/>
  <c r="J1701" i="2" s="1"/>
  <c r="J1705" i="2" a="1"/>
  <c r="J1705" i="2" s="1"/>
  <c r="J1709" i="2" a="1"/>
  <c r="J1709" i="2" s="1"/>
  <c r="J1713" i="2" a="1"/>
  <c r="J1713" i="2" s="1"/>
  <c r="J1717" i="2" a="1"/>
  <c r="J1717" i="2" s="1"/>
  <c r="J1721" i="2" a="1"/>
  <c r="J1721" i="2" s="1"/>
  <c r="J1725" i="2" a="1"/>
  <c r="J1725" i="2" s="1"/>
  <c r="J1729" i="2" a="1"/>
  <c r="J1729" i="2" s="1"/>
  <c r="J1585" i="2" a="1"/>
  <c r="J1585" i="2" s="1"/>
  <c r="J1613" i="2" a="1"/>
  <c r="J1613" i="2" s="1"/>
  <c r="J1616" i="2" a="1"/>
  <c r="J1616" i="2" s="1"/>
  <c r="J1622" i="2" a="1"/>
  <c r="J1622" i="2" s="1"/>
  <c r="J1626" i="2" a="1"/>
  <c r="J1626" i="2" s="1"/>
  <c r="J1630" i="2" a="1"/>
  <c r="J1630" i="2" s="1"/>
  <c r="J1634" i="2" a="1"/>
  <c r="J1634" i="2" s="1"/>
  <c r="J1638" i="2" a="1"/>
  <c r="J1638" i="2" s="1"/>
  <c r="J1642" i="2" a="1"/>
  <c r="J1642" i="2" s="1"/>
  <c r="J1646" i="2" a="1"/>
  <c r="J1646" i="2" s="1"/>
  <c r="J1650" i="2" a="1"/>
  <c r="J1650" i="2" s="1"/>
  <c r="J1654" i="2" a="1"/>
  <c r="J1654" i="2" s="1"/>
  <c r="J1658" i="2" a="1"/>
  <c r="J1658" i="2" s="1"/>
  <c r="J52" i="2" a="1"/>
  <c r="J52" i="2" s="1"/>
  <c r="J1666" i="2" a="1"/>
  <c r="J1666" i="2" s="1"/>
  <c r="J1670" i="2" a="1"/>
  <c r="J1670" i="2" s="1"/>
  <c r="J1674" i="2" a="1"/>
  <c r="J1674" i="2" s="1"/>
  <c r="J1678" i="2" a="1"/>
  <c r="J1678" i="2" s="1"/>
  <c r="J1682" i="2" a="1"/>
  <c r="J1682" i="2" s="1"/>
  <c r="J1686" i="2" a="1"/>
  <c r="J1686" i="2" s="1"/>
  <c r="J1690" i="2" a="1"/>
  <c r="J1690" i="2" s="1"/>
  <c r="J1694" i="2" a="1"/>
  <c r="J1694" i="2" s="1"/>
  <c r="J1698" i="2" a="1"/>
  <c r="J1698" i="2" s="1"/>
  <c r="J1702" i="2" a="1"/>
  <c r="J1702" i="2" s="1"/>
  <c r="J1706" i="2" a="1"/>
  <c r="J1706" i="2" s="1"/>
  <c r="J1710" i="2" a="1"/>
  <c r="J1710" i="2" s="1"/>
  <c r="J1714" i="2" a="1"/>
  <c r="J1714" i="2" s="1"/>
  <c r="J1718" i="2" a="1"/>
  <c r="J1718" i="2" s="1"/>
  <c r="J1722" i="2" a="1"/>
  <c r="J1722" i="2" s="1"/>
  <c r="J617" i="2" a="1"/>
  <c r="J617" i="2" s="1"/>
  <c r="J1730" i="2" a="1"/>
  <c r="J1730" i="2" s="1"/>
  <c r="J1711" i="2" a="1"/>
  <c r="J1711" i="2" s="1"/>
  <c r="J1719" i="2" a="1"/>
  <c r="J1719" i="2" s="1"/>
  <c r="J1727" i="2" a="1"/>
  <c r="J1727" i="2" s="1"/>
  <c r="J1733" i="2" a="1"/>
  <c r="J1733" i="2" s="1"/>
  <c r="J1575" i="2" a="1"/>
  <c r="J1575" i="2" s="1"/>
  <c r="J1588" i="2" a="1"/>
  <c r="J1588" i="2" s="1"/>
  <c r="J1594" i="2" a="1"/>
  <c r="J1594" i="2" s="1"/>
  <c r="J1598" i="2" a="1"/>
  <c r="J1598" i="2" s="1"/>
  <c r="J1603" i="2" a="1"/>
  <c r="J1603" i="2" s="1"/>
  <c r="J1608" i="2" a="1"/>
  <c r="J1608" i="2" s="1"/>
  <c r="J1611" i="2" a="1"/>
  <c r="J1611" i="2" s="1"/>
  <c r="J1614" i="2" a="1"/>
  <c r="J1614" i="2" s="1"/>
  <c r="J51" i="2" a="1"/>
  <c r="J51" i="2" s="1"/>
  <c r="J1623" i="2" a="1"/>
  <c r="J1623" i="2" s="1"/>
  <c r="J1627" i="2" a="1"/>
  <c r="J1627" i="2" s="1"/>
  <c r="J1631" i="2" a="1"/>
  <c r="J1631" i="2" s="1"/>
  <c r="J1635" i="2" a="1"/>
  <c r="J1635" i="2" s="1"/>
  <c r="J1639" i="2" a="1"/>
  <c r="J1639" i="2" s="1"/>
  <c r="J1643" i="2" a="1"/>
  <c r="J1643" i="2" s="1"/>
  <c r="J1647" i="2" a="1"/>
  <c r="J1647" i="2" s="1"/>
  <c r="J1651" i="2" a="1"/>
  <c r="J1651" i="2" s="1"/>
  <c r="J1655" i="2" a="1"/>
  <c r="J1655" i="2" s="1"/>
  <c r="J1547" i="2" a="1"/>
  <c r="J1547" i="2" s="1"/>
  <c r="J1663" i="2" a="1"/>
  <c r="J1663" i="2" s="1"/>
  <c r="J1667" i="2" a="1"/>
  <c r="J1667" i="2" s="1"/>
  <c r="J1671" i="2" a="1"/>
  <c r="J1671" i="2" s="1"/>
  <c r="J1675" i="2" a="1"/>
  <c r="J1675" i="2" s="1"/>
  <c r="J1679" i="2" a="1"/>
  <c r="J1679" i="2" s="1"/>
  <c r="J1683" i="2" a="1"/>
  <c r="J1683" i="2" s="1"/>
  <c r="J1687" i="2" a="1"/>
  <c r="J1687" i="2" s="1"/>
  <c r="J1691" i="2" a="1"/>
  <c r="J1691" i="2" s="1"/>
  <c r="J1695" i="2" a="1"/>
  <c r="J1695" i="2" s="1"/>
  <c r="J1699" i="2" a="1"/>
  <c r="J1699" i="2" s="1"/>
  <c r="J1703" i="2" a="1"/>
  <c r="J1703" i="2" s="1"/>
  <c r="J1707" i="2" a="1"/>
  <c r="J1707" i="2" s="1"/>
  <c r="J1715" i="2" a="1"/>
  <c r="J1715" i="2" s="1"/>
  <c r="J1723" i="2" a="1"/>
  <c r="J1723" i="2" s="1"/>
  <c r="J1731" i="2" a="1"/>
  <c r="J1731" i="2" s="1"/>
  <c r="D11" i="5" l="1"/>
  <c r="G6" i="1"/>
  <c r="G7" i="1"/>
  <c r="G8" i="1"/>
  <c r="G9" i="1"/>
  <c r="G10" i="1"/>
  <c r="G11" i="1"/>
  <c r="D10" i="5"/>
  <c r="D9" i="5"/>
  <c r="D8" i="5"/>
  <c r="D7" i="5"/>
  <c r="F10" i="1"/>
  <c r="L6" i="1"/>
  <c r="N10" i="1"/>
  <c r="Q8" i="1"/>
  <c r="H11" i="1"/>
  <c r="M9" i="1"/>
  <c r="P7" i="1"/>
  <c r="H8" i="1"/>
  <c r="M6" i="1"/>
  <c r="O10" i="1"/>
  <c r="F9" i="1"/>
  <c r="N9" i="1"/>
  <c r="L9" i="1"/>
  <c r="O11" i="1"/>
  <c r="H6" i="1"/>
  <c r="L10" i="1"/>
  <c r="O8" i="1"/>
  <c r="F7" i="1"/>
  <c r="I9" i="1"/>
  <c r="N7" i="1"/>
  <c r="P11" i="1"/>
  <c r="I6" i="1"/>
  <c r="M10" i="1"/>
  <c r="P8" i="1"/>
  <c r="H9" i="1"/>
  <c r="Q7" i="1"/>
  <c r="O7" i="1"/>
  <c r="H10" i="1"/>
  <c r="M8" i="1"/>
  <c r="P6" i="1"/>
  <c r="F11" i="1"/>
  <c r="L7" i="1"/>
  <c r="N11" i="1"/>
  <c r="Q9" i="1"/>
  <c r="I10" i="1"/>
  <c r="N8" i="1"/>
  <c r="Q6" i="1"/>
  <c r="I7" i="1"/>
  <c r="M11" i="1"/>
  <c r="Q11" i="1"/>
  <c r="F6" i="1"/>
  <c r="I8" i="1"/>
  <c r="N6" i="1"/>
  <c r="P10" i="1"/>
  <c r="H7" i="1"/>
  <c r="L11" i="1"/>
  <c r="O9" i="1"/>
  <c r="F8" i="1"/>
  <c r="L8" i="1"/>
  <c r="O6" i="1"/>
  <c r="Q10" i="1"/>
  <c r="I11" i="1"/>
  <c r="P9" i="1"/>
  <c r="M7" i="1"/>
  <c r="U11" i="1" l="1"/>
  <c r="R11" i="1"/>
  <c r="AT11" i="1" s="1"/>
  <c r="R7" i="1"/>
  <c r="AT7" i="1" s="1"/>
  <c r="U7" i="1"/>
  <c r="AO7" i="1" s="1"/>
  <c r="T9" i="1"/>
  <c r="AN9" i="1" s="1"/>
  <c r="X9" i="1"/>
  <c r="AR9" i="1" s="1"/>
  <c r="S9" i="1"/>
  <c r="W9" i="1"/>
  <c r="AQ9" i="1" s="1"/>
  <c r="Y9" i="1"/>
  <c r="AS9" i="1" s="1"/>
  <c r="V9" i="1"/>
  <c r="AP9" i="1" s="1"/>
  <c r="AM9" i="1"/>
  <c r="AA9" i="1"/>
  <c r="AB9" i="1"/>
  <c r="AI9" i="1"/>
  <c r="AJ9" i="1"/>
  <c r="AC9" i="1"/>
  <c r="AD9" i="1"/>
  <c r="AK9" i="1"/>
  <c r="AG9" i="1"/>
  <c r="AE9" i="1"/>
  <c r="AF9" i="1"/>
  <c r="Z9" i="1"/>
  <c r="AH9" i="1"/>
  <c r="R10" i="1"/>
  <c r="AT10" i="1" s="1"/>
  <c r="U10" i="1"/>
  <c r="AW10" i="1" s="1"/>
  <c r="R6" i="1"/>
  <c r="AT6" i="1" s="1"/>
  <c r="U6" i="1"/>
  <c r="AW6" i="1" s="1"/>
  <c r="S8" i="1"/>
  <c r="AM8" i="1" s="1"/>
  <c r="W8" i="1"/>
  <c r="AY8" i="1" s="1"/>
  <c r="Y8" i="1"/>
  <c r="AS8" i="1" s="1"/>
  <c r="T8" i="1"/>
  <c r="AN8" i="1" s="1"/>
  <c r="V8" i="1"/>
  <c r="AP8" i="1" s="1"/>
  <c r="X8" i="1"/>
  <c r="AR8" i="1" s="1"/>
  <c r="Z8" i="1"/>
  <c r="AB8" i="1"/>
  <c r="AD8" i="1"/>
  <c r="AF8" i="1"/>
  <c r="AH8" i="1"/>
  <c r="AJ8" i="1"/>
  <c r="AC8" i="1"/>
  <c r="AK8" i="1"/>
  <c r="AA8" i="1"/>
  <c r="AI8" i="1"/>
  <c r="AE8" i="1"/>
  <c r="AG8" i="1"/>
  <c r="AZ9" i="1"/>
  <c r="U9" i="1"/>
  <c r="AO9" i="1" s="1"/>
  <c r="AX9" i="1"/>
  <c r="R9" i="1"/>
  <c r="AL9" i="1" s="1"/>
  <c r="AU9" i="1"/>
  <c r="Y11" i="1"/>
  <c r="BA11" i="1" s="1"/>
  <c r="AO11" i="1"/>
  <c r="AL11" i="1"/>
  <c r="T11" i="1"/>
  <c r="AN11" i="1" s="1"/>
  <c r="X11" i="1"/>
  <c r="V11" i="1"/>
  <c r="AP11" i="1" s="1"/>
  <c r="S11" i="1"/>
  <c r="W11" i="1"/>
  <c r="AQ11" i="1" s="1"/>
  <c r="AM11" i="1"/>
  <c r="S7" i="1"/>
  <c r="AU7" i="1" s="1"/>
  <c r="W7" i="1"/>
  <c r="AY7" i="1" s="1"/>
  <c r="AL7" i="1"/>
  <c r="V7" i="1"/>
  <c r="AP7" i="1" s="1"/>
  <c r="T7" i="1"/>
  <c r="AV7" i="1" s="1"/>
  <c r="Y7" i="1"/>
  <c r="BA7" i="1" s="1"/>
  <c r="X7" i="1"/>
  <c r="AZ7" i="1" s="1"/>
  <c r="AF11" i="1"/>
  <c r="AG11" i="1"/>
  <c r="Z11" i="1"/>
  <c r="AA11" i="1"/>
  <c r="AH11" i="1"/>
  <c r="AI11" i="1"/>
  <c r="AD11" i="1"/>
  <c r="AB11" i="1"/>
  <c r="AC11" i="1"/>
  <c r="AJ11" i="1"/>
  <c r="AK11" i="1"/>
  <c r="AE11" i="1"/>
  <c r="AD7" i="1"/>
  <c r="AE7" i="1"/>
  <c r="AF7" i="1"/>
  <c r="AG7" i="1"/>
  <c r="AB7" i="1"/>
  <c r="AJ7" i="1"/>
  <c r="Z7" i="1"/>
  <c r="AA7" i="1"/>
  <c r="AH7" i="1"/>
  <c r="AI7" i="1"/>
  <c r="AC7" i="1"/>
  <c r="AK7" i="1"/>
  <c r="U8" i="1"/>
  <c r="AO8" i="1" s="1"/>
  <c r="R8" i="1"/>
  <c r="AL8" i="1" s="1"/>
  <c r="AV8" i="1"/>
  <c r="AX8" i="1"/>
  <c r="AZ8" i="1"/>
  <c r="BA8" i="1"/>
  <c r="T10" i="1"/>
  <c r="AN10" i="1" s="1"/>
  <c r="V10" i="1"/>
  <c r="AX10" i="1" s="1"/>
  <c r="X10" i="1"/>
  <c r="AZ10" i="1" s="1"/>
  <c r="S10" i="1"/>
  <c r="AU10" i="1" s="1"/>
  <c r="W10" i="1"/>
  <c r="AQ10" i="1" s="1"/>
  <c r="Y10" i="1"/>
  <c r="AO10" i="1"/>
  <c r="AL10" i="1"/>
  <c r="T6" i="1"/>
  <c r="AN6" i="1" s="1"/>
  <c r="V6" i="1"/>
  <c r="AP6" i="1" s="1"/>
  <c r="X6" i="1"/>
  <c r="S6" i="1"/>
  <c r="AM6" i="1" s="1"/>
  <c r="W6" i="1"/>
  <c r="AQ6" i="1" s="1"/>
  <c r="Y6" i="1"/>
  <c r="AO6" i="1"/>
  <c r="AL6" i="1"/>
  <c r="AA10" i="1"/>
  <c r="AC10" i="1"/>
  <c r="AE10" i="1"/>
  <c r="AG10" i="1"/>
  <c r="AI10" i="1"/>
  <c r="AK10" i="1"/>
  <c r="Z10" i="1"/>
  <c r="AH10" i="1"/>
  <c r="AF10" i="1"/>
  <c r="AB10" i="1"/>
  <c r="AJ10" i="1"/>
  <c r="AD10" i="1"/>
  <c r="AA6" i="1"/>
  <c r="AC6" i="1"/>
  <c r="AE6" i="1"/>
  <c r="AG6" i="1"/>
  <c r="AI6" i="1"/>
  <c r="AK6" i="1"/>
  <c r="AF6" i="1"/>
  <c r="AD6" i="1"/>
  <c r="Z6" i="1"/>
  <c r="AH6" i="1"/>
  <c r="AB6" i="1"/>
  <c r="AJ6" i="1"/>
  <c r="D6" i="5"/>
  <c r="AR10" i="1" l="1"/>
  <c r="AU8" i="1"/>
  <c r="AN7" i="1"/>
  <c r="AP10" i="1"/>
  <c r="AM7" i="1"/>
  <c r="AW9" i="1"/>
  <c r="AT9" i="1"/>
  <c r="AS10" i="1"/>
  <c r="AQ7" i="1"/>
  <c r="AS11" i="1"/>
  <c r="AV9" i="1"/>
  <c r="BA9" i="1"/>
  <c r="AY9" i="1"/>
  <c r="BA10" i="1"/>
  <c r="AR6" i="1"/>
  <c r="AW8" i="1"/>
  <c r="AR7" i="1"/>
  <c r="AW7" i="1"/>
  <c r="AX11" i="1"/>
  <c r="AX6" i="1"/>
  <c r="AM10" i="1"/>
  <c r="AQ8" i="1"/>
  <c r="AV6" i="1"/>
  <c r="AU6" i="1"/>
  <c r="AY10" i="1"/>
  <c r="AX7" i="1"/>
  <c r="AU11" i="1"/>
  <c r="AW11" i="1"/>
  <c r="AS6" i="1"/>
  <c r="AZ11" i="1"/>
  <c r="AR11" i="1"/>
  <c r="BA6" i="1"/>
  <c r="AV10" i="1"/>
  <c r="AV11" i="1"/>
  <c r="AT8" i="1"/>
  <c r="AS7" i="1"/>
  <c r="AZ6" i="1"/>
  <c r="AY6" i="1"/>
  <c r="AY11" i="1"/>
  <c r="B8" i="5"/>
  <c r="N5" i="1"/>
  <c r="Q5" i="1"/>
  <c r="F5" i="1"/>
  <c r="O5" i="1"/>
  <c r="L5" i="1"/>
  <c r="M5" i="1"/>
  <c r="P5" i="1"/>
  <c r="AJ1733" i="2" l="1"/>
  <c r="H1733" i="2" s="1"/>
  <c r="AI1733" i="2"/>
  <c r="Y1733" i="2"/>
  <c r="AJ1732" i="2"/>
  <c r="AI1732" i="2"/>
  <c r="Y1732" i="2"/>
  <c r="U1733" i="2"/>
  <c r="Q1732" i="2"/>
  <c r="V1732" i="2"/>
  <c r="R1733" i="2"/>
  <c r="S1732" i="2"/>
  <c r="V1733" i="2"/>
  <c r="S1733" i="2"/>
  <c r="T1732" i="2"/>
  <c r="U1732" i="2"/>
  <c r="Q1733" i="2"/>
  <c r="T1733" i="2"/>
  <c r="R1732" i="2"/>
  <c r="X1733" i="2" l="1"/>
  <c r="AF1733" i="2" s="1"/>
  <c r="H1732" i="2"/>
  <c r="AJ1731" i="2"/>
  <c r="AI1731" i="2"/>
  <c r="Y1731" i="2"/>
  <c r="R1731" i="2"/>
  <c r="U1731" i="2"/>
  <c r="S1731" i="2"/>
  <c r="Q1731" i="2"/>
  <c r="V1731" i="2"/>
  <c r="T1731" i="2"/>
  <c r="Z1733" i="2" l="1"/>
  <c r="AA1733" i="2"/>
  <c r="AB1733" i="2"/>
  <c r="AC1733" i="2"/>
  <c r="AE1733" i="2"/>
  <c r="AD1733" i="2"/>
  <c r="AG1733" i="2"/>
  <c r="AH1733" i="2" s="1"/>
  <c r="X1732" i="2"/>
  <c r="AF1732" i="2" s="1"/>
  <c r="H1731" i="2"/>
  <c r="AJ1730" i="2"/>
  <c r="AI1730" i="2"/>
  <c r="Y1730" i="2"/>
  <c r="V1730" i="2"/>
  <c r="R1730" i="2"/>
  <c r="T1730" i="2"/>
  <c r="U1730" i="2"/>
  <c r="Q1730" i="2"/>
  <c r="S1730" i="2"/>
  <c r="AC1732" i="2" l="1"/>
  <c r="AD1732" i="2"/>
  <c r="Z1732" i="2"/>
  <c r="AA1732" i="2"/>
  <c r="AE1732" i="2"/>
  <c r="AB1732" i="2"/>
  <c r="X1731" i="2"/>
  <c r="AF1731" i="2" s="1"/>
  <c r="H1730" i="2"/>
  <c r="AJ1729" i="2"/>
  <c r="AI1729" i="2"/>
  <c r="Y1729" i="2"/>
  <c r="U1729" i="2"/>
  <c r="S1729" i="2"/>
  <c r="R1729" i="2"/>
  <c r="Q1729" i="2"/>
  <c r="T1729" i="2"/>
  <c r="V1729" i="2"/>
  <c r="AG1732" i="2" l="1"/>
  <c r="AH1732" i="2" s="1"/>
  <c r="AA1731" i="2"/>
  <c r="Z1731" i="2"/>
  <c r="X1730" i="2"/>
  <c r="AE1731" i="2"/>
  <c r="AD1731" i="2"/>
  <c r="AB1731" i="2"/>
  <c r="AG1731" i="2" s="1"/>
  <c r="AH1731" i="2" s="1"/>
  <c r="AC1731" i="2"/>
  <c r="AF1730" i="2"/>
  <c r="AB1730" i="2"/>
  <c r="AE1730" i="2"/>
  <c r="AA1730" i="2"/>
  <c r="AD1730" i="2"/>
  <c r="Z1730" i="2"/>
  <c r="AG1730" i="2" s="1"/>
  <c r="AH1730" i="2" s="1"/>
  <c r="AC1730" i="2"/>
  <c r="H1729" i="2"/>
  <c r="AJ1728" i="2"/>
  <c r="AI1728" i="2"/>
  <c r="Y1728" i="2"/>
  <c r="U1728" i="2"/>
  <c r="S1728" i="2"/>
  <c r="V1728" i="2"/>
  <c r="R1728" i="2"/>
  <c r="Q1728" i="2"/>
  <c r="T1728" i="2"/>
  <c r="X1729" i="2" l="1"/>
  <c r="AC1729" i="2" s="1"/>
  <c r="H1728" i="2"/>
  <c r="AJ1727" i="2"/>
  <c r="AI1727" i="2"/>
  <c r="Y1727" i="2"/>
  <c r="S1727" i="2"/>
  <c r="U1727" i="2"/>
  <c r="T1727" i="2"/>
  <c r="V1727" i="2"/>
  <c r="Q1727" i="2"/>
  <c r="R1727" i="2"/>
  <c r="AD1729" i="2" l="1"/>
  <c r="AE1729" i="2"/>
  <c r="AF1729" i="2"/>
  <c r="Z1729" i="2"/>
  <c r="AB1729" i="2"/>
  <c r="AA1729" i="2"/>
  <c r="X1728" i="2"/>
  <c r="AC1728" i="2" s="1"/>
  <c r="AF1728" i="2"/>
  <c r="AE1728" i="2"/>
  <c r="H1727" i="2"/>
  <c r="AJ617" i="2"/>
  <c r="AI617" i="2"/>
  <c r="Y617" i="2"/>
  <c r="U617" i="2"/>
  <c r="V617" i="2"/>
  <c r="T617" i="2"/>
  <c r="Q617" i="2"/>
  <c r="S617" i="2"/>
  <c r="R617" i="2"/>
  <c r="AG1729" i="2" l="1"/>
  <c r="AH1729" i="2" s="1"/>
  <c r="AD1728" i="2"/>
  <c r="Z1728" i="2"/>
  <c r="AB1728" i="2"/>
  <c r="AA1728" i="2"/>
  <c r="X1727" i="2"/>
  <c r="AB1727" i="2" s="1"/>
  <c r="H617" i="2"/>
  <c r="AJ1725" i="2"/>
  <c r="AI1725" i="2"/>
  <c r="Y1725" i="2"/>
  <c r="Q1725" i="2"/>
  <c r="V1725" i="2"/>
  <c r="U1725" i="2"/>
  <c r="S1725" i="2"/>
  <c r="T1725" i="2"/>
  <c r="R1725" i="2"/>
  <c r="AA1727" i="2" l="1"/>
  <c r="AD1727" i="2"/>
  <c r="AF1727" i="2"/>
  <c r="AG1728" i="2"/>
  <c r="AH1728" i="2" s="1"/>
  <c r="AC1727" i="2"/>
  <c r="AE1727" i="2"/>
  <c r="Z1727" i="2"/>
  <c r="AG1727" i="2" s="1"/>
  <c r="AH1727" i="2" s="1"/>
  <c r="X617" i="2"/>
  <c r="AF617" i="2" s="1"/>
  <c r="H1725" i="2"/>
  <c r="AJ1724" i="2"/>
  <c r="AI1724" i="2"/>
  <c r="Y1724" i="2"/>
  <c r="U1724" i="2"/>
  <c r="Q1724" i="2"/>
  <c r="S1724" i="2"/>
  <c r="V1724" i="2"/>
  <c r="T1724" i="2"/>
  <c r="R1724" i="2"/>
  <c r="AA617" i="2" l="1"/>
  <c r="Z617" i="2"/>
  <c r="AB617" i="2"/>
  <c r="AC617" i="2"/>
  <c r="AE617" i="2"/>
  <c r="AD617" i="2"/>
  <c r="X1725" i="2"/>
  <c r="AF1725" i="2" s="1"/>
  <c r="H1724" i="2"/>
  <c r="AJ1723" i="2"/>
  <c r="AI1723" i="2"/>
  <c r="Y1723" i="2"/>
  <c r="V1723" i="2"/>
  <c r="R1723" i="2"/>
  <c r="S1723" i="2"/>
  <c r="U1723" i="2"/>
  <c r="T1723" i="2"/>
  <c r="Q1723" i="2"/>
  <c r="Z1725" i="2" l="1"/>
  <c r="AE1725" i="2"/>
  <c r="AC1725" i="2"/>
  <c r="AB1725" i="2"/>
  <c r="AD1725" i="2"/>
  <c r="AG617" i="2"/>
  <c r="AH617" i="2" s="1"/>
  <c r="AA1725" i="2"/>
  <c r="X1724" i="2"/>
  <c r="AB1724" i="2" s="1"/>
  <c r="H1723" i="2"/>
  <c r="AJ1722" i="2"/>
  <c r="AI1722" i="2"/>
  <c r="Y1722" i="2"/>
  <c r="U1722" i="2"/>
  <c r="R1722" i="2"/>
  <c r="V1722" i="2"/>
  <c r="S1722" i="2"/>
  <c r="Q1722" i="2"/>
  <c r="T1722" i="2"/>
  <c r="AC1724" i="2" l="1"/>
  <c r="Z1724" i="2"/>
  <c r="AG1725" i="2"/>
  <c r="AH1725" i="2" s="1"/>
  <c r="AD1724" i="2"/>
  <c r="AA1724" i="2"/>
  <c r="AF1724" i="2"/>
  <c r="AE1724" i="2"/>
  <c r="X1723" i="2"/>
  <c r="AB1723" i="2" s="1"/>
  <c r="AC1723" i="2"/>
  <c r="H1722" i="2"/>
  <c r="AJ1721" i="2"/>
  <c r="AI1721" i="2"/>
  <c r="Y1721" i="2"/>
  <c r="S1721" i="2"/>
  <c r="U1721" i="2"/>
  <c r="T1721" i="2"/>
  <c r="Q1721" i="2"/>
  <c r="V1721" i="2"/>
  <c r="R1721" i="2"/>
  <c r="AG1724" i="2" l="1"/>
  <c r="AH1724" i="2" s="1"/>
  <c r="AA1723" i="2"/>
  <c r="Z1723" i="2"/>
  <c r="AF1723" i="2"/>
  <c r="AD1723" i="2"/>
  <c r="AE1723" i="2"/>
  <c r="X1722" i="2"/>
  <c r="AB1722" i="2" s="1"/>
  <c r="H1721" i="2"/>
  <c r="AJ1720" i="2"/>
  <c r="AI1720" i="2"/>
  <c r="Y1720" i="2"/>
  <c r="Q1720" i="2"/>
  <c r="T1720" i="2"/>
  <c r="V1720" i="2"/>
  <c r="S1720" i="2"/>
  <c r="U1720" i="2"/>
  <c r="R1720" i="2"/>
  <c r="AG1723" i="2" l="1"/>
  <c r="AH1723" i="2" s="1"/>
  <c r="Z1722" i="2"/>
  <c r="AD1722" i="2"/>
  <c r="AA1722" i="2"/>
  <c r="AF1722" i="2"/>
  <c r="AC1722" i="2"/>
  <c r="X1721" i="2"/>
  <c r="AE1721" i="2" s="1"/>
  <c r="AG1722" i="2"/>
  <c r="AH1722" i="2" s="1"/>
  <c r="AE1722" i="2"/>
  <c r="Z1721" i="2"/>
  <c r="H1720" i="2"/>
  <c r="AJ1719" i="2"/>
  <c r="AI1719" i="2"/>
  <c r="Y1719" i="2"/>
  <c r="V1719" i="2"/>
  <c r="U1719" i="2"/>
  <c r="T1719" i="2"/>
  <c r="R1719" i="2"/>
  <c r="Q1719" i="2"/>
  <c r="S1719" i="2"/>
  <c r="AB1721" i="2" l="1"/>
  <c r="AD1721" i="2"/>
  <c r="AF1721" i="2"/>
  <c r="AA1721" i="2"/>
  <c r="AC1721" i="2"/>
  <c r="X1720" i="2"/>
  <c r="AF1720" i="2" s="1"/>
  <c r="H1719" i="2"/>
  <c r="AJ1718" i="2"/>
  <c r="AI1718" i="2"/>
  <c r="Y1718" i="2"/>
  <c r="R1718" i="2"/>
  <c r="Q1718" i="2"/>
  <c r="S1718" i="2"/>
  <c r="U1718" i="2"/>
  <c r="T1718" i="2"/>
  <c r="V1718" i="2"/>
  <c r="AA1720" i="2" l="1"/>
  <c r="AC1720" i="2"/>
  <c r="AG1721" i="2"/>
  <c r="AH1721" i="2" s="1"/>
  <c r="AE1720" i="2"/>
  <c r="Z1720" i="2"/>
  <c r="AG1720" i="2" s="1"/>
  <c r="AH1720" i="2" s="1"/>
  <c r="X1719" i="2"/>
  <c r="AA1719" i="2" s="1"/>
  <c r="AD1720" i="2"/>
  <c r="AB1720" i="2"/>
  <c r="AB1719" i="2"/>
  <c r="AC1719" i="2"/>
  <c r="H1718" i="2"/>
  <c r="AJ1717" i="2"/>
  <c r="AI1717" i="2"/>
  <c r="Y1717" i="2"/>
  <c r="V1717" i="2"/>
  <c r="Q1717" i="2"/>
  <c r="U1717" i="2"/>
  <c r="T1717" i="2"/>
  <c r="S1717" i="2"/>
  <c r="R1717" i="2"/>
  <c r="Z1719" i="2" l="1"/>
  <c r="AG1719" i="2" s="1"/>
  <c r="AH1719" i="2" s="1"/>
  <c r="AF1719" i="2"/>
  <c r="AD1719" i="2"/>
  <c r="AE1719" i="2"/>
  <c r="X1718" i="2"/>
  <c r="AF1718" i="2" s="1"/>
  <c r="H1717" i="2"/>
  <c r="AJ1716" i="2"/>
  <c r="AI1716" i="2"/>
  <c r="Y1716" i="2"/>
  <c r="Q1716" i="2"/>
  <c r="V1716" i="2"/>
  <c r="S1716" i="2"/>
  <c r="T1716" i="2"/>
  <c r="U1716" i="2"/>
  <c r="R1716" i="2"/>
  <c r="AA1718" i="2" l="1"/>
  <c r="AB1718" i="2"/>
  <c r="Z1718" i="2"/>
  <c r="X1717" i="2"/>
  <c r="AC1718" i="2"/>
  <c r="AE1718" i="2"/>
  <c r="AD1718" i="2"/>
  <c r="AF1717" i="2"/>
  <c r="AB1717" i="2"/>
  <c r="AE1717" i="2"/>
  <c r="AA1717" i="2"/>
  <c r="AD1717" i="2"/>
  <c r="Z1717" i="2"/>
  <c r="AC1717" i="2"/>
  <c r="H1716" i="2"/>
  <c r="AJ1715" i="2"/>
  <c r="AI1715" i="2"/>
  <c r="Y1715" i="2"/>
  <c r="Q1715" i="2"/>
  <c r="T1715" i="2"/>
  <c r="U1715" i="2"/>
  <c r="R1715" i="2"/>
  <c r="S1715" i="2"/>
  <c r="V1715" i="2"/>
  <c r="AG1718" i="2" l="1"/>
  <c r="AH1718" i="2" s="1"/>
  <c r="AG1717" i="2"/>
  <c r="AH1717" i="2" s="1"/>
  <c r="X1716" i="2"/>
  <c r="AB1716" i="2" s="1"/>
  <c r="H1715" i="2"/>
  <c r="AJ1714" i="2"/>
  <c r="AI1714" i="2"/>
  <c r="Y1714" i="2"/>
  <c r="Q1714" i="2"/>
  <c r="T1714" i="2"/>
  <c r="U1714" i="2"/>
  <c r="V1714" i="2"/>
  <c r="S1714" i="2"/>
  <c r="R1714" i="2"/>
  <c r="AC1716" i="2" l="1"/>
  <c r="Z1716" i="2"/>
  <c r="AE1716" i="2"/>
  <c r="AD1716" i="2"/>
  <c r="AF1716" i="2"/>
  <c r="AA1716" i="2"/>
  <c r="AG1716" i="2" s="1"/>
  <c r="AH1716" i="2" s="1"/>
  <c r="X1715" i="2"/>
  <c r="AF1715" i="2" s="1"/>
  <c r="H1714" i="2"/>
  <c r="AJ1713" i="2"/>
  <c r="AI1713" i="2"/>
  <c r="Y1713" i="2"/>
  <c r="R1713" i="2"/>
  <c r="T1713" i="2"/>
  <c r="V1713" i="2"/>
  <c r="S1713" i="2"/>
  <c r="U1713" i="2"/>
  <c r="Q1713" i="2"/>
  <c r="AC1715" i="2" l="1"/>
  <c r="AD1715" i="2"/>
  <c r="AB1715" i="2"/>
  <c r="AE1715" i="2"/>
  <c r="AA1715" i="2"/>
  <c r="Z1715" i="2"/>
  <c r="AG1715" i="2" s="1"/>
  <c r="AH1715" i="2" s="1"/>
  <c r="X1714" i="2"/>
  <c r="AF1714" i="2" s="1"/>
  <c r="H1713" i="2"/>
  <c r="AJ1712" i="2"/>
  <c r="AI1712" i="2"/>
  <c r="Y1712" i="2"/>
  <c r="V1712" i="2"/>
  <c r="R1712" i="2"/>
  <c r="S1712" i="2"/>
  <c r="Q1712" i="2"/>
  <c r="U1712" i="2"/>
  <c r="T1712" i="2"/>
  <c r="Z1714" i="2" l="1"/>
  <c r="AG1714" i="2" s="1"/>
  <c r="AH1714" i="2" s="1"/>
  <c r="AA1714" i="2"/>
  <c r="AD1714" i="2"/>
  <c r="AE1714" i="2"/>
  <c r="AB1714" i="2"/>
  <c r="AC1714" i="2"/>
  <c r="X1713" i="2"/>
  <c r="AA1713" i="2" s="1"/>
  <c r="H1712" i="2"/>
  <c r="AJ1711" i="2"/>
  <c r="AI1711" i="2"/>
  <c r="Y1711" i="2"/>
  <c r="R1711" i="2"/>
  <c r="Q1711" i="2"/>
  <c r="T1711" i="2"/>
  <c r="U1711" i="2"/>
  <c r="S1711" i="2"/>
  <c r="V1711" i="2"/>
  <c r="AC1713" i="2" l="1"/>
  <c r="AD1713" i="2"/>
  <c r="AE1713" i="2"/>
  <c r="AB1713" i="2"/>
  <c r="AG1713" i="2" s="1"/>
  <c r="AH1713" i="2" s="1"/>
  <c r="Z1713" i="2"/>
  <c r="X1712" i="2"/>
  <c r="AF1712" i="2" s="1"/>
  <c r="AF1713" i="2"/>
  <c r="AD1712" i="2"/>
  <c r="H1711" i="2"/>
  <c r="AJ1710" i="2"/>
  <c r="AI1710" i="2"/>
  <c r="Y1710" i="2"/>
  <c r="T1710" i="2"/>
  <c r="U1710" i="2"/>
  <c r="V1710" i="2"/>
  <c r="Q1710" i="2"/>
  <c r="S1710" i="2"/>
  <c r="R1710" i="2"/>
  <c r="AE1712" i="2" l="1"/>
  <c r="AC1712" i="2"/>
  <c r="AA1712" i="2"/>
  <c r="Z1712" i="2"/>
  <c r="AB1712" i="2"/>
  <c r="X1711" i="2"/>
  <c r="AF1711" i="2" s="1"/>
  <c r="H1710" i="2"/>
  <c r="AJ1709" i="2"/>
  <c r="AI1709" i="2"/>
  <c r="Y1709" i="2"/>
  <c r="Q1709" i="2"/>
  <c r="V1709" i="2"/>
  <c r="T1709" i="2"/>
  <c r="R1709" i="2"/>
  <c r="U1709" i="2"/>
  <c r="S1709" i="2"/>
  <c r="Z1711" i="2" l="1"/>
  <c r="AA1711" i="2"/>
  <c r="AB1711" i="2"/>
  <c r="AG1712" i="2"/>
  <c r="AH1712" i="2" s="1"/>
  <c r="AC1711" i="2"/>
  <c r="AE1711" i="2"/>
  <c r="AD1711" i="2"/>
  <c r="X1710" i="2"/>
  <c r="AF1710" i="2" s="1"/>
  <c r="H1709" i="2"/>
  <c r="AJ1708" i="2"/>
  <c r="AI1708" i="2"/>
  <c r="Y1708" i="2"/>
  <c r="T1708" i="2"/>
  <c r="V1708" i="2"/>
  <c r="S1708" i="2"/>
  <c r="Q1708" i="2"/>
  <c r="R1708" i="2"/>
  <c r="U1708" i="2"/>
  <c r="X1709" i="2" l="1"/>
  <c r="AB1709" i="2" s="1"/>
  <c r="AG1711" i="2"/>
  <c r="AH1711" i="2" s="1"/>
  <c r="AB1710" i="2"/>
  <c r="Z1710" i="2"/>
  <c r="AG1710" i="2" s="1"/>
  <c r="AH1710" i="2" s="1"/>
  <c r="AA1710" i="2"/>
  <c r="AC1710" i="2"/>
  <c r="AE1710" i="2"/>
  <c r="AD1710" i="2"/>
  <c r="AF1709" i="2"/>
  <c r="AC1709" i="2"/>
  <c r="H1708" i="2"/>
  <c r="AJ1707" i="2"/>
  <c r="AI1707" i="2"/>
  <c r="Y1707" i="2"/>
  <c r="S1707" i="2"/>
  <c r="T1707" i="2"/>
  <c r="Q1707" i="2"/>
  <c r="V1707" i="2"/>
  <c r="U1707" i="2"/>
  <c r="R1707" i="2"/>
  <c r="Z1709" i="2" l="1"/>
  <c r="AA1709" i="2"/>
  <c r="AG1709" i="2" s="1"/>
  <c r="AH1709" i="2" s="1"/>
  <c r="AD1709" i="2"/>
  <c r="AE1709" i="2"/>
  <c r="X1708" i="2"/>
  <c r="AF1708" i="2" s="1"/>
  <c r="H1707" i="2"/>
  <c r="AJ1706" i="2"/>
  <c r="AI1706" i="2"/>
  <c r="Y1706" i="2"/>
  <c r="V1706" i="2"/>
  <c r="S1706" i="2"/>
  <c r="Q1706" i="2"/>
  <c r="U1706" i="2"/>
  <c r="T1706" i="2"/>
  <c r="R1706" i="2"/>
  <c r="AC1708" i="2" l="1"/>
  <c r="Z1708" i="2"/>
  <c r="AD1708" i="2"/>
  <c r="AB1708" i="2"/>
  <c r="AA1708" i="2"/>
  <c r="AG1708" i="2" s="1"/>
  <c r="AH1708" i="2" s="1"/>
  <c r="AE1708" i="2"/>
  <c r="X1707" i="2"/>
  <c r="AF1707" i="2" s="1"/>
  <c r="AC1707" i="2"/>
  <c r="AE1707" i="2"/>
  <c r="H1706" i="2"/>
  <c r="AJ1705" i="2"/>
  <c r="AI1705" i="2"/>
  <c r="Y1705" i="2"/>
  <c r="S1705" i="2"/>
  <c r="T1705" i="2"/>
  <c r="V1705" i="2"/>
  <c r="R1705" i="2"/>
  <c r="U1705" i="2"/>
  <c r="Q1705" i="2"/>
  <c r="Z1707" i="2" l="1"/>
  <c r="AD1707" i="2"/>
  <c r="AA1707" i="2"/>
  <c r="AB1707" i="2"/>
  <c r="X1706" i="2"/>
  <c r="AF1706" i="2" s="1"/>
  <c r="H1705" i="2"/>
  <c r="AJ1704" i="2"/>
  <c r="AI1704" i="2"/>
  <c r="Y1704" i="2"/>
  <c r="V1704" i="2"/>
  <c r="S1704" i="2"/>
  <c r="U1704" i="2"/>
  <c r="T1704" i="2"/>
  <c r="R1704" i="2"/>
  <c r="Q1704" i="2"/>
  <c r="AA1706" i="2" l="1"/>
  <c r="AG1707" i="2"/>
  <c r="AH1707" i="2" s="1"/>
  <c r="AD1706" i="2"/>
  <c r="AC1706" i="2"/>
  <c r="AE1706" i="2"/>
  <c r="AB1706" i="2"/>
  <c r="Z1706" i="2"/>
  <c r="X1705" i="2"/>
  <c r="AD1705" i="2" s="1"/>
  <c r="H1704" i="2"/>
  <c r="AJ1703" i="2"/>
  <c r="AI1703" i="2"/>
  <c r="Y1703" i="2"/>
  <c r="V1703" i="2"/>
  <c r="T1703" i="2"/>
  <c r="Q1703" i="2"/>
  <c r="R1703" i="2"/>
  <c r="S1703" i="2"/>
  <c r="U1703" i="2"/>
  <c r="Z1705" i="2" l="1"/>
  <c r="AB1705" i="2"/>
  <c r="AE1705" i="2"/>
  <c r="AC1705" i="2"/>
  <c r="AF1705" i="2"/>
  <c r="AA1705" i="2"/>
  <c r="AG1706" i="2"/>
  <c r="AH1706" i="2" s="1"/>
  <c r="X1704" i="2"/>
  <c r="AF1704" i="2" s="1"/>
  <c r="AE1704" i="2"/>
  <c r="AA1704" i="2"/>
  <c r="AD1704" i="2"/>
  <c r="Z1704" i="2"/>
  <c r="AC1704" i="2"/>
  <c r="H1703" i="2"/>
  <c r="AJ1702" i="2"/>
  <c r="AI1702" i="2"/>
  <c r="Y1702" i="2"/>
  <c r="T1702" i="2"/>
  <c r="Q1702" i="2"/>
  <c r="V1702" i="2"/>
  <c r="U1702" i="2"/>
  <c r="S1702" i="2"/>
  <c r="R1702" i="2"/>
  <c r="AG1705" i="2" l="1"/>
  <c r="AH1705" i="2" s="1"/>
  <c r="AB1704" i="2"/>
  <c r="AG1704" i="2"/>
  <c r="AH1704" i="2" s="1"/>
  <c r="X1703" i="2"/>
  <c r="AE1703" i="2" s="1"/>
  <c r="H1702" i="2"/>
  <c r="AJ1701" i="2"/>
  <c r="AI1701" i="2"/>
  <c r="Y1701" i="2"/>
  <c r="R1701" i="2"/>
  <c r="V1701" i="2"/>
  <c r="S1701" i="2"/>
  <c r="U1701" i="2"/>
  <c r="T1701" i="2"/>
  <c r="Q1701" i="2"/>
  <c r="AD1703" i="2" l="1"/>
  <c r="AB1703" i="2"/>
  <c r="AC1703" i="2"/>
  <c r="Z1703" i="2"/>
  <c r="AG1703" i="2" s="1"/>
  <c r="AH1703" i="2" s="1"/>
  <c r="AF1703" i="2"/>
  <c r="AA1703" i="2"/>
  <c r="X1702" i="2"/>
  <c r="AE1702" i="2" s="1"/>
  <c r="AA1702" i="2"/>
  <c r="H1701" i="2"/>
  <c r="AJ1700" i="2"/>
  <c r="AI1700" i="2"/>
  <c r="Y1700" i="2"/>
  <c r="T1700" i="2"/>
  <c r="Q1700" i="2"/>
  <c r="V1700" i="2"/>
  <c r="S1700" i="2"/>
  <c r="U1700" i="2"/>
  <c r="R1700" i="2"/>
  <c r="AB1702" i="2" l="1"/>
  <c r="Z1702" i="2"/>
  <c r="AG1702" i="2" s="1"/>
  <c r="AH1702" i="2" s="1"/>
  <c r="AD1702" i="2"/>
  <c r="AF1702" i="2"/>
  <c r="AC1702" i="2"/>
  <c r="X1701" i="2"/>
  <c r="AF1701" i="2" s="1"/>
  <c r="H1700" i="2"/>
  <c r="AJ1699" i="2"/>
  <c r="AI1699" i="2"/>
  <c r="Y1699" i="2"/>
  <c r="S1699" i="2"/>
  <c r="T1699" i="2"/>
  <c r="V1699" i="2"/>
  <c r="R1699" i="2"/>
  <c r="Q1699" i="2"/>
  <c r="U1699" i="2"/>
  <c r="AA1701" i="2" l="1"/>
  <c r="Z1701" i="2"/>
  <c r="AG1701" i="2" s="1"/>
  <c r="AH1701" i="2" s="1"/>
  <c r="AB1701" i="2"/>
  <c r="AC1701" i="2"/>
  <c r="AE1701" i="2"/>
  <c r="AD1701" i="2"/>
  <c r="X1700" i="2"/>
  <c r="AF1700" i="2" s="1"/>
  <c r="H1699" i="2"/>
  <c r="AJ1698" i="2"/>
  <c r="AI1698" i="2"/>
  <c r="Y1698" i="2"/>
  <c r="V1698" i="2"/>
  <c r="S1698" i="2"/>
  <c r="Q1698" i="2"/>
  <c r="R1698" i="2"/>
  <c r="U1698" i="2"/>
  <c r="T1698" i="2"/>
  <c r="Z1700" i="2" l="1"/>
  <c r="AG1700" i="2" s="1"/>
  <c r="AH1700" i="2" s="1"/>
  <c r="AB1700" i="2"/>
  <c r="AA1700" i="2"/>
  <c r="AC1700" i="2"/>
  <c r="AE1700" i="2"/>
  <c r="X1699" i="2"/>
  <c r="AB1699" i="2" s="1"/>
  <c r="AD1700" i="2"/>
  <c r="H1698" i="2"/>
  <c r="AJ1697" i="2"/>
  <c r="AI1697" i="2"/>
  <c r="Y1697" i="2"/>
  <c r="S1697" i="2"/>
  <c r="V1697" i="2"/>
  <c r="R1697" i="2"/>
  <c r="Q1697" i="2"/>
  <c r="T1697" i="2"/>
  <c r="U1697" i="2"/>
  <c r="AD1699" i="2" l="1"/>
  <c r="AA1699" i="2"/>
  <c r="AE1699" i="2"/>
  <c r="AC1699" i="2"/>
  <c r="AF1699" i="2"/>
  <c r="Z1699" i="2"/>
  <c r="AG1699" i="2" s="1"/>
  <c r="AH1699" i="2" s="1"/>
  <c r="X1698" i="2"/>
  <c r="AF1698" i="2" s="1"/>
  <c r="H1697" i="2"/>
  <c r="AJ1696" i="2"/>
  <c r="AI1696" i="2"/>
  <c r="Y1696" i="2"/>
  <c r="S1696" i="2"/>
  <c r="T1696" i="2"/>
  <c r="U1696" i="2"/>
  <c r="V1696" i="2"/>
  <c r="Q1696" i="2"/>
  <c r="R1696" i="2"/>
  <c r="Z1698" i="2" l="1"/>
  <c r="AG1698" i="2" s="1"/>
  <c r="AH1698" i="2" s="1"/>
  <c r="AE1698" i="2"/>
  <c r="AC1698" i="2"/>
  <c r="AB1698" i="2"/>
  <c r="AA1698" i="2"/>
  <c r="AD1698" i="2"/>
  <c r="X1697" i="2"/>
  <c r="AF1697" i="2" s="1"/>
  <c r="H1696" i="2"/>
  <c r="AJ1695" i="2"/>
  <c r="AI1695" i="2"/>
  <c r="Y1695" i="2"/>
  <c r="U1695" i="2"/>
  <c r="S1695" i="2"/>
  <c r="T1695" i="2"/>
  <c r="Q1695" i="2"/>
  <c r="V1695" i="2"/>
  <c r="R1695" i="2"/>
  <c r="AD1697" i="2" l="1"/>
  <c r="AC1697" i="2"/>
  <c r="X1696" i="2"/>
  <c r="AA1696" i="2" s="1"/>
  <c r="AB1697" i="2"/>
  <c r="AA1697" i="2"/>
  <c r="AE1697" i="2"/>
  <c r="Z1697" i="2"/>
  <c r="H1695" i="2"/>
  <c r="AJ1694" i="2"/>
  <c r="AI1694" i="2"/>
  <c r="Y1694" i="2"/>
  <c r="R1694" i="2"/>
  <c r="U1694" i="2"/>
  <c r="V1694" i="2"/>
  <c r="S1694" i="2"/>
  <c r="T1694" i="2"/>
  <c r="Q1694" i="2"/>
  <c r="AD1696" i="2" l="1"/>
  <c r="AB1696" i="2"/>
  <c r="AG1696" i="2" s="1"/>
  <c r="AH1696" i="2" s="1"/>
  <c r="AC1696" i="2"/>
  <c r="Z1696" i="2"/>
  <c r="AF1696" i="2"/>
  <c r="AE1696" i="2"/>
  <c r="X1695" i="2"/>
  <c r="AD1695" i="2" s="1"/>
  <c r="AG1697" i="2"/>
  <c r="AH1697" i="2" s="1"/>
  <c r="H1694" i="2"/>
  <c r="AJ1693" i="2"/>
  <c r="AI1693" i="2"/>
  <c r="Y1693" i="2"/>
  <c r="V1693" i="2"/>
  <c r="Q1693" i="2"/>
  <c r="S1693" i="2"/>
  <c r="U1693" i="2"/>
  <c r="T1693" i="2"/>
  <c r="R1693" i="2"/>
  <c r="AE1695" i="2" l="1"/>
  <c r="AB1695" i="2"/>
  <c r="X1694" i="2"/>
  <c r="AF1694" i="2" s="1"/>
  <c r="AC1695" i="2"/>
  <c r="AF1695" i="2"/>
  <c r="Z1695" i="2"/>
  <c r="AA1695" i="2"/>
  <c r="H1693" i="2"/>
  <c r="AJ1692" i="2"/>
  <c r="AI1692" i="2"/>
  <c r="Y1692" i="2"/>
  <c r="V1692" i="2"/>
  <c r="R1692" i="2"/>
  <c r="S1692" i="2"/>
  <c r="Q1692" i="2"/>
  <c r="T1692" i="2"/>
  <c r="U1692" i="2"/>
  <c r="Z1694" i="2" l="1"/>
  <c r="AA1694" i="2"/>
  <c r="AB1694" i="2"/>
  <c r="AC1694" i="2"/>
  <c r="AE1694" i="2"/>
  <c r="AD1694" i="2"/>
  <c r="AG1695" i="2"/>
  <c r="AH1695" i="2" s="1"/>
  <c r="X1693" i="2"/>
  <c r="AF1693" i="2" s="1"/>
  <c r="H1692" i="2"/>
  <c r="AJ1691" i="2"/>
  <c r="AI1691" i="2"/>
  <c r="Y1691" i="2"/>
  <c r="U1691" i="2"/>
  <c r="R1691" i="2"/>
  <c r="S1691" i="2"/>
  <c r="T1691" i="2"/>
  <c r="V1691" i="2"/>
  <c r="Q1691" i="2"/>
  <c r="AG1694" i="2" l="1"/>
  <c r="AH1694" i="2" s="1"/>
  <c r="Z1693" i="2"/>
  <c r="AG1693" i="2" s="1"/>
  <c r="AH1693" i="2" s="1"/>
  <c r="X1692" i="2"/>
  <c r="Z1692" i="2" s="1"/>
  <c r="AD1693" i="2"/>
  <c r="AE1693" i="2"/>
  <c r="AA1693" i="2"/>
  <c r="AC1693" i="2"/>
  <c r="AB1693" i="2"/>
  <c r="AC1692" i="2"/>
  <c r="H1691" i="2"/>
  <c r="AJ1690" i="2"/>
  <c r="AI1690" i="2"/>
  <c r="Y1690" i="2"/>
  <c r="U1690" i="2"/>
  <c r="V1690" i="2"/>
  <c r="T1690" i="2"/>
  <c r="Q1690" i="2"/>
  <c r="S1690" i="2"/>
  <c r="R1690" i="2"/>
  <c r="AF1692" i="2" l="1"/>
  <c r="AA1692" i="2"/>
  <c r="AD1692" i="2"/>
  <c r="AE1692" i="2"/>
  <c r="AB1692" i="2"/>
  <c r="AG1692" i="2" s="1"/>
  <c r="AH1692" i="2" s="1"/>
  <c r="X1691" i="2"/>
  <c r="AB1691" i="2" s="1"/>
  <c r="AA1691" i="2"/>
  <c r="H1690" i="2"/>
  <c r="AJ1689" i="2"/>
  <c r="AI1689" i="2"/>
  <c r="Y1689" i="2"/>
  <c r="T1689" i="2"/>
  <c r="R1689" i="2"/>
  <c r="V1689" i="2"/>
  <c r="Q1689" i="2"/>
  <c r="S1689" i="2"/>
  <c r="U1689" i="2"/>
  <c r="AE1691" i="2" l="1"/>
  <c r="AC1691" i="2"/>
  <c r="Z1691" i="2"/>
  <c r="AD1691" i="2"/>
  <c r="AF1691" i="2"/>
  <c r="X1690" i="2"/>
  <c r="AF1690" i="2" s="1"/>
  <c r="AG1691" i="2"/>
  <c r="AH1691" i="2" s="1"/>
  <c r="AD1690" i="2"/>
  <c r="Z1690" i="2"/>
  <c r="AC1690" i="2"/>
  <c r="AE1690" i="2"/>
  <c r="AA1690" i="2"/>
  <c r="H1689" i="2"/>
  <c r="AJ1688" i="2"/>
  <c r="AI1688" i="2"/>
  <c r="Y1688" i="2"/>
  <c r="U1688" i="2"/>
  <c r="T1688" i="2"/>
  <c r="V1688" i="2"/>
  <c r="R1688" i="2"/>
  <c r="Q1688" i="2"/>
  <c r="S1688" i="2"/>
  <c r="AB1690" i="2" l="1"/>
  <c r="AG1690" i="2" s="1"/>
  <c r="AH1690" i="2" s="1"/>
  <c r="X1689" i="2"/>
  <c r="AF1689" i="2" s="1"/>
  <c r="H1688" i="2"/>
  <c r="AJ1687" i="2"/>
  <c r="AI1687" i="2"/>
  <c r="Y1687" i="2"/>
  <c r="U1687" i="2"/>
  <c r="V1687" i="2"/>
  <c r="Q1687" i="2"/>
  <c r="S1687" i="2"/>
  <c r="T1687" i="2"/>
  <c r="R1687" i="2"/>
  <c r="AC1689" i="2" l="1"/>
  <c r="Z1689" i="2"/>
  <c r="AB1689" i="2"/>
  <c r="AE1689" i="2"/>
  <c r="AA1689" i="2"/>
  <c r="AD1689" i="2"/>
  <c r="X1688" i="2"/>
  <c r="AB1688" i="2" s="1"/>
  <c r="H1687" i="2"/>
  <c r="AJ1686" i="2"/>
  <c r="AI1686" i="2"/>
  <c r="Y1686" i="2"/>
  <c r="Q1686" i="2"/>
  <c r="T1686" i="2"/>
  <c r="S1686" i="2"/>
  <c r="U1686" i="2"/>
  <c r="V1686" i="2"/>
  <c r="R1686" i="2"/>
  <c r="AE1688" i="2" l="1"/>
  <c r="AF1688" i="2"/>
  <c r="Z1688" i="2"/>
  <c r="AG1688" i="2" s="1"/>
  <c r="AH1688" i="2" s="1"/>
  <c r="AA1688" i="2"/>
  <c r="AG1689" i="2"/>
  <c r="AH1689" i="2" s="1"/>
  <c r="AD1688" i="2"/>
  <c r="AC1688" i="2"/>
  <c r="X1687" i="2"/>
  <c r="AB1687" i="2" s="1"/>
  <c r="AA1687" i="2"/>
  <c r="AD1687" i="2"/>
  <c r="AC1687" i="2"/>
  <c r="H1686" i="2"/>
  <c r="AJ1685" i="2"/>
  <c r="AI1685" i="2"/>
  <c r="Y1685" i="2"/>
  <c r="S1685" i="2"/>
  <c r="T1685" i="2"/>
  <c r="R1685" i="2"/>
  <c r="U1685" i="2"/>
  <c r="Q1685" i="2"/>
  <c r="V1685" i="2"/>
  <c r="AE1687" i="2" l="1"/>
  <c r="AF1687" i="2"/>
  <c r="Z1687" i="2"/>
  <c r="AG1687" i="2" s="1"/>
  <c r="AH1687" i="2" s="1"/>
  <c r="X1686" i="2"/>
  <c r="AF1686" i="2" s="1"/>
  <c r="AB1686" i="2"/>
  <c r="AE1686" i="2"/>
  <c r="H1685" i="2"/>
  <c r="AJ1684" i="2"/>
  <c r="AI1684" i="2"/>
  <c r="Y1684" i="2"/>
  <c r="R1684" i="2"/>
  <c r="V1684" i="2"/>
  <c r="Q1684" i="2"/>
  <c r="U1684" i="2"/>
  <c r="T1684" i="2"/>
  <c r="S1684" i="2"/>
  <c r="Z1686" i="2" l="1"/>
  <c r="AA1686" i="2"/>
  <c r="AD1686" i="2"/>
  <c r="AG1686" i="2" s="1"/>
  <c r="AH1686" i="2" s="1"/>
  <c r="AC1686" i="2"/>
  <c r="X1685" i="2"/>
  <c r="AD1685" i="2" s="1"/>
  <c r="H1684" i="2"/>
  <c r="AJ1683" i="2"/>
  <c r="AI1683" i="2"/>
  <c r="Y1683" i="2"/>
  <c r="U1683" i="2"/>
  <c r="V1683" i="2"/>
  <c r="Q1683" i="2"/>
  <c r="R1683" i="2"/>
  <c r="T1683" i="2"/>
  <c r="S1683" i="2"/>
  <c r="AE1685" i="2" l="1"/>
  <c r="AA1685" i="2"/>
  <c r="AC1685" i="2"/>
  <c r="AB1685" i="2"/>
  <c r="Z1685" i="2"/>
  <c r="AG1685" i="2" s="1"/>
  <c r="AH1685" i="2" s="1"/>
  <c r="AF1685" i="2"/>
  <c r="X1684" i="2"/>
  <c r="AF1684" i="2" s="1"/>
  <c r="H1683" i="2"/>
  <c r="AJ1682" i="2"/>
  <c r="AI1682" i="2"/>
  <c r="Y1682" i="2"/>
  <c r="R1682" i="2"/>
  <c r="T1682" i="2"/>
  <c r="S1682" i="2"/>
  <c r="V1682" i="2"/>
  <c r="Q1682" i="2"/>
  <c r="U1682" i="2"/>
  <c r="AD1684" i="2" l="1"/>
  <c r="AB1684" i="2"/>
  <c r="AC1684" i="2"/>
  <c r="AE1684" i="2"/>
  <c r="AA1684" i="2"/>
  <c r="X1683" i="2"/>
  <c r="AB1683" i="2" s="1"/>
  <c r="Z1684" i="2"/>
  <c r="H1682" i="2"/>
  <c r="AJ1681" i="2"/>
  <c r="AI1681" i="2"/>
  <c r="Y1681" i="2"/>
  <c r="Q1681" i="2"/>
  <c r="R1681" i="2"/>
  <c r="S1681" i="2"/>
  <c r="V1681" i="2"/>
  <c r="T1681" i="2"/>
  <c r="U1681" i="2"/>
  <c r="X1682" i="2" l="1"/>
  <c r="AD1683" i="2"/>
  <c r="AC1683" i="2"/>
  <c r="AA1683" i="2"/>
  <c r="AG1684" i="2"/>
  <c r="AH1684" i="2" s="1"/>
  <c r="AF1683" i="2"/>
  <c r="AE1683" i="2"/>
  <c r="Z1683" i="2"/>
  <c r="AG1683" i="2" s="1"/>
  <c r="AH1683" i="2" s="1"/>
  <c r="AF1682" i="2"/>
  <c r="AB1682" i="2"/>
  <c r="AE1682" i="2"/>
  <c r="AA1682" i="2"/>
  <c r="AD1682" i="2"/>
  <c r="Z1682" i="2"/>
  <c r="AC1682" i="2"/>
  <c r="H1681" i="2"/>
  <c r="AJ1680" i="2"/>
  <c r="AI1680" i="2"/>
  <c r="Y1680" i="2"/>
  <c r="Q1680" i="2"/>
  <c r="V1680" i="2"/>
  <c r="U1680" i="2"/>
  <c r="R1680" i="2"/>
  <c r="T1680" i="2"/>
  <c r="S1680" i="2"/>
  <c r="AG1682" i="2" l="1"/>
  <c r="AH1682" i="2" s="1"/>
  <c r="X1681" i="2"/>
  <c r="AF1681" i="2" s="1"/>
  <c r="H1680" i="2"/>
  <c r="AJ1679" i="2"/>
  <c r="AI1679" i="2"/>
  <c r="Y1679" i="2"/>
  <c r="Q1679" i="2"/>
  <c r="T1679" i="2"/>
  <c r="S1679" i="2"/>
  <c r="V1679" i="2"/>
  <c r="R1679" i="2"/>
  <c r="U1679" i="2"/>
  <c r="Z1681" i="2" l="1"/>
  <c r="AG1681" i="2" s="1"/>
  <c r="AH1681" i="2" s="1"/>
  <c r="AA1681" i="2"/>
  <c r="X1680" i="2"/>
  <c r="AE1680" i="2" s="1"/>
  <c r="AB1681" i="2"/>
  <c r="AC1681" i="2"/>
  <c r="AE1681" i="2"/>
  <c r="AD1681" i="2"/>
  <c r="AB1680" i="2"/>
  <c r="AA1680" i="2"/>
  <c r="Z1680" i="2"/>
  <c r="H1679" i="2"/>
  <c r="AJ1678" i="2"/>
  <c r="AI1678" i="2"/>
  <c r="Y1678" i="2"/>
  <c r="Q1678" i="2"/>
  <c r="U1678" i="2"/>
  <c r="T1678" i="2"/>
  <c r="V1678" i="2"/>
  <c r="R1678" i="2"/>
  <c r="S1678" i="2"/>
  <c r="AD1680" i="2" l="1"/>
  <c r="AF1680" i="2"/>
  <c r="AG1680" i="2"/>
  <c r="AH1680" i="2" s="1"/>
  <c r="AC1680" i="2"/>
  <c r="X1679" i="2"/>
  <c r="AF1679" i="2" s="1"/>
  <c r="AD1679" i="2"/>
  <c r="AC1679" i="2"/>
  <c r="AA1679" i="2"/>
  <c r="H1678" i="2"/>
  <c r="AJ1677" i="2"/>
  <c r="AI1677" i="2"/>
  <c r="Y1677" i="2"/>
  <c r="R1677" i="2"/>
  <c r="V1677" i="2"/>
  <c r="T1677" i="2"/>
  <c r="Q1677" i="2"/>
  <c r="S1677" i="2"/>
  <c r="U1677" i="2"/>
  <c r="Z1679" i="2" l="1"/>
  <c r="AB1679" i="2"/>
  <c r="AE1679" i="2"/>
  <c r="X1678" i="2"/>
  <c r="AB1678" i="2" s="1"/>
  <c r="H1677" i="2"/>
  <c r="AJ1676" i="2"/>
  <c r="AI1676" i="2"/>
  <c r="Y1676" i="2"/>
  <c r="T1676" i="2"/>
  <c r="U1676" i="2"/>
  <c r="R1676" i="2"/>
  <c r="Q1676" i="2"/>
  <c r="V1676" i="2"/>
  <c r="S1676" i="2"/>
  <c r="AG1679" i="2" l="1"/>
  <c r="AH1679" i="2" s="1"/>
  <c r="Z1678" i="2"/>
  <c r="AA1678" i="2"/>
  <c r="AC1678" i="2"/>
  <c r="AF1678" i="2"/>
  <c r="AD1678" i="2"/>
  <c r="AE1678" i="2"/>
  <c r="X1677" i="2"/>
  <c r="AF1677" i="2" s="1"/>
  <c r="AG1678" i="2"/>
  <c r="AH1678" i="2" s="1"/>
  <c r="AD1677" i="2"/>
  <c r="Z1677" i="2"/>
  <c r="H1676" i="2"/>
  <c r="AJ1675" i="2"/>
  <c r="AI1675" i="2"/>
  <c r="Y1675" i="2"/>
  <c r="V1675" i="2"/>
  <c r="S1675" i="2"/>
  <c r="Q1675" i="2"/>
  <c r="U1675" i="2"/>
  <c r="R1675" i="2"/>
  <c r="T1675" i="2"/>
  <c r="AE1677" i="2" l="1"/>
  <c r="AA1677" i="2"/>
  <c r="AC1677" i="2"/>
  <c r="AB1677" i="2"/>
  <c r="AG1677" i="2" s="1"/>
  <c r="AH1677" i="2" s="1"/>
  <c r="X1676" i="2"/>
  <c r="AD1676" i="2" s="1"/>
  <c r="H1675" i="2"/>
  <c r="AJ1674" i="2"/>
  <c r="AI1674" i="2"/>
  <c r="Y1674" i="2"/>
  <c r="T1674" i="2"/>
  <c r="U1674" i="2"/>
  <c r="Q1674" i="2"/>
  <c r="V1674" i="2"/>
  <c r="S1674" i="2"/>
  <c r="R1674" i="2"/>
  <c r="Z1676" i="2" l="1"/>
  <c r="AE1676" i="2"/>
  <c r="AF1676" i="2"/>
  <c r="AA1676" i="2"/>
  <c r="AC1676" i="2"/>
  <c r="AB1676" i="2"/>
  <c r="X1675" i="2"/>
  <c r="AF1675" i="2" s="1"/>
  <c r="H1674" i="2"/>
  <c r="AJ1673" i="2"/>
  <c r="AI1673" i="2"/>
  <c r="Y1673" i="2"/>
  <c r="V1673" i="2"/>
  <c r="R1673" i="2"/>
  <c r="U1673" i="2"/>
  <c r="S1673" i="2"/>
  <c r="T1673" i="2"/>
  <c r="Q1673" i="2"/>
  <c r="AG1676" i="2" l="1"/>
  <c r="AH1676" i="2" s="1"/>
  <c r="AE1675" i="2"/>
  <c r="Z1675" i="2"/>
  <c r="AC1675" i="2"/>
  <c r="AA1675" i="2"/>
  <c r="AB1675" i="2"/>
  <c r="AD1675" i="2"/>
  <c r="X1674" i="2"/>
  <c r="AF1674" i="2" s="1"/>
  <c r="H1673" i="2"/>
  <c r="AJ1672" i="2"/>
  <c r="AI1672" i="2"/>
  <c r="Y1672" i="2"/>
  <c r="T1672" i="2"/>
  <c r="Q1672" i="2"/>
  <c r="R1672" i="2"/>
  <c r="S1672" i="2"/>
  <c r="U1672" i="2"/>
  <c r="V1672" i="2"/>
  <c r="AG1675" i="2" l="1"/>
  <c r="AH1675" i="2" s="1"/>
  <c r="AC1674" i="2"/>
  <c r="AD1674" i="2"/>
  <c r="AB1674" i="2"/>
  <c r="AE1674" i="2"/>
  <c r="AA1674" i="2"/>
  <c r="X1673" i="2"/>
  <c r="AF1673" i="2" s="1"/>
  <c r="Z1674" i="2"/>
  <c r="AA1673" i="2"/>
  <c r="AD1673" i="2"/>
  <c r="Z1673" i="2"/>
  <c r="AC1673" i="2"/>
  <c r="H1672" i="2"/>
  <c r="AJ1671" i="2"/>
  <c r="AI1671" i="2"/>
  <c r="Y1671" i="2"/>
  <c r="U1671" i="2"/>
  <c r="R1671" i="2"/>
  <c r="Q1671" i="2"/>
  <c r="T1671" i="2"/>
  <c r="V1671" i="2"/>
  <c r="S1671" i="2"/>
  <c r="AE1673" i="2" l="1"/>
  <c r="AB1673" i="2"/>
  <c r="AG1673" i="2" s="1"/>
  <c r="AH1673" i="2" s="1"/>
  <c r="AG1674" i="2"/>
  <c r="AH1674" i="2" s="1"/>
  <c r="X1672" i="2"/>
  <c r="AE1672" i="2" s="1"/>
  <c r="H1671" i="2"/>
  <c r="AJ1670" i="2"/>
  <c r="AI1670" i="2"/>
  <c r="Y1670" i="2"/>
  <c r="Q1670" i="2"/>
  <c r="V1670" i="2"/>
  <c r="U1670" i="2"/>
  <c r="T1670" i="2"/>
  <c r="R1670" i="2"/>
  <c r="S1670" i="2"/>
  <c r="Z1672" i="2" l="1"/>
  <c r="AA1672" i="2"/>
  <c r="AB1672" i="2"/>
  <c r="AG1672" i="2" s="1"/>
  <c r="AH1672" i="2" s="1"/>
  <c r="X1671" i="2"/>
  <c r="AA1671" i="2" s="1"/>
  <c r="AD1672" i="2"/>
  <c r="AF1672" i="2"/>
  <c r="AC1672" i="2"/>
  <c r="AF1671" i="2"/>
  <c r="H1670" i="2"/>
  <c r="AJ1669" i="2"/>
  <c r="AI1669" i="2"/>
  <c r="Y1669" i="2"/>
  <c r="T1669" i="2"/>
  <c r="U1669" i="2"/>
  <c r="V1669" i="2"/>
  <c r="R1669" i="2"/>
  <c r="Q1669" i="2"/>
  <c r="S1669" i="2"/>
  <c r="AC1671" i="2" l="1"/>
  <c r="AE1671" i="2"/>
  <c r="AD1671" i="2"/>
  <c r="Z1671" i="2"/>
  <c r="AB1671" i="2"/>
  <c r="X1670" i="2"/>
  <c r="AF1670" i="2" s="1"/>
  <c r="H1669" i="2"/>
  <c r="AJ1668" i="2"/>
  <c r="AI1668" i="2"/>
  <c r="Y1668" i="2"/>
  <c r="U1668" i="2"/>
  <c r="Q1668" i="2"/>
  <c r="V1668" i="2"/>
  <c r="T1668" i="2"/>
  <c r="S1668" i="2"/>
  <c r="R1668" i="2"/>
  <c r="AG1671" i="2" l="1"/>
  <c r="AH1671" i="2" s="1"/>
  <c r="AD1670" i="2"/>
  <c r="AC1670" i="2"/>
  <c r="AB1670" i="2"/>
  <c r="AA1670" i="2"/>
  <c r="AE1670" i="2"/>
  <c r="X1669" i="2"/>
  <c r="AF1669" i="2" s="1"/>
  <c r="Z1670" i="2"/>
  <c r="H1668" i="2"/>
  <c r="AJ1667" i="2"/>
  <c r="AI1667" i="2"/>
  <c r="Y1667" i="2"/>
  <c r="S1667" i="2"/>
  <c r="T1667" i="2"/>
  <c r="R1667" i="2"/>
  <c r="V1667" i="2"/>
  <c r="U1667" i="2"/>
  <c r="Q1667" i="2"/>
  <c r="Z1669" i="2" l="1"/>
  <c r="AA1669" i="2"/>
  <c r="AE1669" i="2"/>
  <c r="AC1669" i="2"/>
  <c r="AD1669" i="2"/>
  <c r="AG1670" i="2"/>
  <c r="AH1670" i="2" s="1"/>
  <c r="AB1669" i="2"/>
  <c r="X1668" i="2"/>
  <c r="AF1668" i="2" s="1"/>
  <c r="Z1668" i="2"/>
  <c r="H1667" i="2"/>
  <c r="AJ1666" i="2"/>
  <c r="AI1666" i="2"/>
  <c r="Y1666" i="2"/>
  <c r="U1666" i="2"/>
  <c r="S1666" i="2"/>
  <c r="Q1666" i="2"/>
  <c r="V1666" i="2"/>
  <c r="R1666" i="2"/>
  <c r="T1666" i="2"/>
  <c r="AD1668" i="2" l="1"/>
  <c r="AG1669" i="2"/>
  <c r="AH1669" i="2" s="1"/>
  <c r="AA1668" i="2"/>
  <c r="AC1668" i="2"/>
  <c r="AE1668" i="2"/>
  <c r="AB1668" i="2"/>
  <c r="AG1668" i="2" s="1"/>
  <c r="AH1668" i="2" s="1"/>
  <c r="X1667" i="2"/>
  <c r="AF1667" i="2" s="1"/>
  <c r="H1666" i="2"/>
  <c r="AJ1665" i="2"/>
  <c r="AI1665" i="2"/>
  <c r="Y1665" i="2"/>
  <c r="S1665" i="2"/>
  <c r="V1665" i="2"/>
  <c r="U1665" i="2"/>
  <c r="Q1665" i="2"/>
  <c r="R1665" i="2"/>
  <c r="T1665" i="2"/>
  <c r="AA1667" i="2" l="1"/>
  <c r="AC1667" i="2"/>
  <c r="Z1667" i="2"/>
  <c r="AG1667" i="2" s="1"/>
  <c r="AH1667" i="2" s="1"/>
  <c r="AE1667" i="2"/>
  <c r="AD1667" i="2"/>
  <c r="AB1667" i="2"/>
  <c r="X1666" i="2"/>
  <c r="AF1666" i="2" s="1"/>
  <c r="H1665" i="2"/>
  <c r="AJ1664" i="2"/>
  <c r="AI1664" i="2"/>
  <c r="Y1664" i="2"/>
  <c r="R1664" i="2"/>
  <c r="U1664" i="2"/>
  <c r="S1664" i="2"/>
  <c r="V1664" i="2"/>
  <c r="T1664" i="2"/>
  <c r="Q1664" i="2"/>
  <c r="AC1666" i="2" l="1"/>
  <c r="Z1666" i="2"/>
  <c r="AD1666" i="2"/>
  <c r="AA1666" i="2"/>
  <c r="AG1666" i="2" s="1"/>
  <c r="AH1666" i="2" s="1"/>
  <c r="AE1666" i="2"/>
  <c r="AB1666" i="2"/>
  <c r="X1665" i="2"/>
  <c r="AF1665" i="2" s="1"/>
  <c r="H1664" i="2"/>
  <c r="AJ1663" i="2"/>
  <c r="AI1663" i="2"/>
  <c r="Y1663" i="2"/>
  <c r="T1663" i="2"/>
  <c r="U1663" i="2"/>
  <c r="S1663" i="2"/>
  <c r="V1663" i="2"/>
  <c r="Q1663" i="2"/>
  <c r="R1663" i="2"/>
  <c r="Z1665" i="2" l="1"/>
  <c r="AA1665" i="2"/>
  <c r="AG1665" i="2" s="1"/>
  <c r="AH1665" i="2" s="1"/>
  <c r="AC1665" i="2"/>
  <c r="AB1665" i="2"/>
  <c r="AD1665" i="2"/>
  <c r="AE1665" i="2"/>
  <c r="X1664" i="2"/>
  <c r="AE1664" i="2" s="1"/>
  <c r="AB1664" i="2"/>
  <c r="Z1664" i="2"/>
  <c r="H1663" i="2"/>
  <c r="AJ52" i="2"/>
  <c r="AI52" i="2"/>
  <c r="Y52" i="2"/>
  <c r="Q52" i="2"/>
  <c r="T52" i="2"/>
  <c r="S52" i="2"/>
  <c r="V52" i="2"/>
  <c r="U52" i="2"/>
  <c r="R52" i="2"/>
  <c r="AD1664" i="2" l="1"/>
  <c r="AA1664" i="2"/>
  <c r="AG1664" i="2" s="1"/>
  <c r="AH1664" i="2" s="1"/>
  <c r="X1663" i="2"/>
  <c r="AE1663" i="2" s="1"/>
  <c r="AC1664" i="2"/>
  <c r="AF1664" i="2"/>
  <c r="H52" i="2"/>
  <c r="AJ1661" i="2"/>
  <c r="AI1661" i="2"/>
  <c r="Y1661" i="2"/>
  <c r="U1661" i="2"/>
  <c r="V1661" i="2"/>
  <c r="T1661" i="2"/>
  <c r="Q1661" i="2"/>
  <c r="R1661" i="2"/>
  <c r="S1661" i="2"/>
  <c r="Z1663" i="2" l="1"/>
  <c r="AB1663" i="2"/>
  <c r="AD1663" i="2"/>
  <c r="AF1663" i="2"/>
  <c r="AA1663" i="2"/>
  <c r="AG1663" i="2" s="1"/>
  <c r="AH1663" i="2" s="1"/>
  <c r="AC1663" i="2"/>
  <c r="X52" i="2"/>
  <c r="AB52" i="2" s="1"/>
  <c r="H1661" i="2"/>
  <c r="AJ1660" i="2"/>
  <c r="AI1660" i="2"/>
  <c r="Y1660" i="2"/>
  <c r="U1660" i="2"/>
  <c r="Q1660" i="2"/>
  <c r="V1660" i="2"/>
  <c r="T1660" i="2"/>
  <c r="R1660" i="2"/>
  <c r="S1660" i="2"/>
  <c r="AD52" i="2" l="1"/>
  <c r="X1661" i="2"/>
  <c r="AA52" i="2"/>
  <c r="AF52" i="2"/>
  <c r="AC52" i="2"/>
  <c r="AE52" i="2"/>
  <c r="Z52" i="2"/>
  <c r="AC1661" i="2"/>
  <c r="AF1661" i="2"/>
  <c r="AB1661" i="2"/>
  <c r="AE1661" i="2"/>
  <c r="AA1661" i="2"/>
  <c r="AD1661" i="2"/>
  <c r="Z1661" i="2"/>
  <c r="H1660" i="2"/>
  <c r="AJ1547" i="2"/>
  <c r="AI1547" i="2"/>
  <c r="Y1547" i="2"/>
  <c r="U1547" i="2"/>
  <c r="V1547" i="2"/>
  <c r="T1547" i="2"/>
  <c r="R1547" i="2"/>
  <c r="Q1547" i="2"/>
  <c r="S1547" i="2"/>
  <c r="AG1661" i="2" l="1"/>
  <c r="AH1661" i="2" s="1"/>
  <c r="AG52" i="2"/>
  <c r="AH52" i="2" s="1"/>
  <c r="X1660" i="2"/>
  <c r="AB1660" i="2" s="1"/>
  <c r="AD1660" i="2"/>
  <c r="AC1660" i="2"/>
  <c r="AA1660" i="2"/>
  <c r="H1547" i="2"/>
  <c r="AJ1658" i="2"/>
  <c r="AI1658" i="2"/>
  <c r="Y1658" i="2"/>
  <c r="S1658" i="2"/>
  <c r="V1658" i="2"/>
  <c r="R1658" i="2"/>
  <c r="T1658" i="2"/>
  <c r="U1658" i="2"/>
  <c r="Q1658" i="2"/>
  <c r="Z1660" i="2" l="1"/>
  <c r="AG1660" i="2" s="1"/>
  <c r="AH1660" i="2" s="1"/>
  <c r="AF1660" i="2"/>
  <c r="AE1660" i="2"/>
  <c r="X1547" i="2"/>
  <c r="AB1547" i="2" s="1"/>
  <c r="H1658" i="2"/>
  <c r="AJ1657" i="2"/>
  <c r="AI1657" i="2"/>
  <c r="Y1657" i="2"/>
  <c r="U1657" i="2"/>
  <c r="T1657" i="2"/>
  <c r="Q1657" i="2"/>
  <c r="V1657" i="2"/>
  <c r="S1657" i="2"/>
  <c r="R1657" i="2"/>
  <c r="AD1547" i="2" l="1"/>
  <c r="AA1547" i="2"/>
  <c r="AF1547" i="2"/>
  <c r="AC1547" i="2"/>
  <c r="AE1547" i="2"/>
  <c r="X1658" i="2"/>
  <c r="AB1658" i="2" s="1"/>
  <c r="Z1547" i="2"/>
  <c r="AE1658" i="2"/>
  <c r="Z1658" i="2"/>
  <c r="AA1658" i="2"/>
  <c r="H1657" i="2"/>
  <c r="AJ1656" i="2"/>
  <c r="AI1656" i="2"/>
  <c r="Y1656" i="2"/>
  <c r="R1656" i="2"/>
  <c r="Q1656" i="2"/>
  <c r="S1656" i="2"/>
  <c r="T1656" i="2"/>
  <c r="U1656" i="2"/>
  <c r="V1656" i="2"/>
  <c r="AF1658" i="2" l="1"/>
  <c r="X1657" i="2"/>
  <c r="AB1657" i="2" s="1"/>
  <c r="AD1658" i="2"/>
  <c r="AG1547" i="2"/>
  <c r="AH1547" i="2" s="1"/>
  <c r="AC1658" i="2"/>
  <c r="AF1657" i="2"/>
  <c r="H1656" i="2"/>
  <c r="AJ1655" i="2"/>
  <c r="AI1655" i="2"/>
  <c r="Y1655" i="2"/>
  <c r="V1655" i="2"/>
  <c r="U1655" i="2"/>
  <c r="Q1655" i="2"/>
  <c r="S1655" i="2"/>
  <c r="T1655" i="2"/>
  <c r="R1655" i="2"/>
  <c r="AD1657" i="2" l="1"/>
  <c r="AA1657" i="2"/>
  <c r="AC1657" i="2"/>
  <c r="AE1657" i="2"/>
  <c r="Z1657" i="2"/>
  <c r="AG1657" i="2" s="1"/>
  <c r="AH1657" i="2" s="1"/>
  <c r="AG1658" i="2"/>
  <c r="AH1658" i="2" s="1"/>
  <c r="X1656" i="2"/>
  <c r="AF1656" i="2" s="1"/>
  <c r="H1655" i="2"/>
  <c r="AJ1654" i="2"/>
  <c r="AI1654" i="2"/>
  <c r="Y1654" i="2"/>
  <c r="T1654" i="2"/>
  <c r="R1654" i="2"/>
  <c r="V1654" i="2"/>
  <c r="S1654" i="2"/>
  <c r="Q1654" i="2"/>
  <c r="U1654" i="2"/>
  <c r="AC1656" i="2" l="1"/>
  <c r="Z1656" i="2"/>
  <c r="AD1656" i="2"/>
  <c r="AA1656" i="2"/>
  <c r="AE1656" i="2"/>
  <c r="AB1656" i="2"/>
  <c r="X1655" i="2"/>
  <c r="AF1655" i="2" s="1"/>
  <c r="H1654" i="2"/>
  <c r="AJ1653" i="2"/>
  <c r="AI1653" i="2"/>
  <c r="Y1653" i="2"/>
  <c r="T1653" i="2"/>
  <c r="U1653" i="2"/>
  <c r="V1653" i="2"/>
  <c r="R1653" i="2"/>
  <c r="Q1653" i="2"/>
  <c r="S1653" i="2"/>
  <c r="AG1656" i="2" l="1"/>
  <c r="AH1656" i="2" s="1"/>
  <c r="AA1655" i="2"/>
  <c r="Z1655" i="2"/>
  <c r="AB1655" i="2"/>
  <c r="AC1655" i="2"/>
  <c r="AE1655" i="2"/>
  <c r="AD1655" i="2"/>
  <c r="X1654" i="2"/>
  <c r="AF1654" i="2" s="1"/>
  <c r="H1653" i="2"/>
  <c r="AJ1652" i="2"/>
  <c r="AI1652" i="2"/>
  <c r="Y1652" i="2"/>
  <c r="V1652" i="2"/>
  <c r="T1652" i="2"/>
  <c r="S1652" i="2"/>
  <c r="R1652" i="2"/>
  <c r="U1652" i="2"/>
  <c r="Q1652" i="2"/>
  <c r="AA1654" i="2" l="1"/>
  <c r="Z1654" i="2"/>
  <c r="AD1654" i="2"/>
  <c r="AE1654" i="2"/>
  <c r="X1653" i="2"/>
  <c r="AB1653" i="2" s="1"/>
  <c r="AG1655" i="2"/>
  <c r="AH1655" i="2" s="1"/>
  <c r="AC1654" i="2"/>
  <c r="AB1654" i="2"/>
  <c r="AF1653" i="2"/>
  <c r="H1652" i="2"/>
  <c r="AJ1651" i="2"/>
  <c r="AI1651" i="2"/>
  <c r="Y1651" i="2"/>
  <c r="V1651" i="2"/>
  <c r="T1651" i="2"/>
  <c r="Q1651" i="2"/>
  <c r="U1651" i="2"/>
  <c r="R1651" i="2"/>
  <c r="S1651" i="2"/>
  <c r="AG1654" i="2" l="1"/>
  <c r="AH1654" i="2" s="1"/>
  <c r="AD1653" i="2"/>
  <c r="AA1653" i="2"/>
  <c r="AC1653" i="2"/>
  <c r="AE1653" i="2"/>
  <c r="Z1653" i="2"/>
  <c r="X1652" i="2"/>
  <c r="AF1652" i="2" s="1"/>
  <c r="H1651" i="2"/>
  <c r="AJ1650" i="2"/>
  <c r="AI1650" i="2"/>
  <c r="Y1650" i="2"/>
  <c r="V1650" i="2"/>
  <c r="T1650" i="2"/>
  <c r="S1650" i="2"/>
  <c r="U1650" i="2"/>
  <c r="Q1650" i="2"/>
  <c r="R1650" i="2"/>
  <c r="AA1652" i="2" l="1"/>
  <c r="AB1652" i="2"/>
  <c r="Z1652" i="2"/>
  <c r="AG1652" i="2" s="1"/>
  <c r="AH1652" i="2" s="1"/>
  <c r="AG1653" i="2"/>
  <c r="AH1653" i="2" s="1"/>
  <c r="AC1652" i="2"/>
  <c r="AE1652" i="2"/>
  <c r="AD1652" i="2"/>
  <c r="X1651" i="2"/>
  <c r="AF1651" i="2" s="1"/>
  <c r="H1650" i="2"/>
  <c r="AJ1649" i="2"/>
  <c r="AI1649" i="2"/>
  <c r="Y1649" i="2"/>
  <c r="T1649" i="2"/>
  <c r="S1649" i="2"/>
  <c r="V1649" i="2"/>
  <c r="Q1649" i="2"/>
  <c r="U1649" i="2"/>
  <c r="R1649" i="2"/>
  <c r="Z1651" i="2" l="1"/>
  <c r="AG1651" i="2" s="1"/>
  <c r="AH1651" i="2" s="1"/>
  <c r="AB1651" i="2"/>
  <c r="AA1651" i="2"/>
  <c r="X1650" i="2"/>
  <c r="AB1650" i="2" s="1"/>
  <c r="AC1651" i="2"/>
  <c r="AE1651" i="2"/>
  <c r="AD1651" i="2"/>
  <c r="AF1650" i="2"/>
  <c r="Z1650" i="2"/>
  <c r="H1649" i="2"/>
  <c r="AJ1648" i="2"/>
  <c r="AI1648" i="2"/>
  <c r="Y1648" i="2"/>
  <c r="U1648" i="2"/>
  <c r="T1648" i="2"/>
  <c r="S1648" i="2"/>
  <c r="Q1648" i="2"/>
  <c r="R1648" i="2"/>
  <c r="V1648" i="2"/>
  <c r="AD1650" i="2" l="1"/>
  <c r="AE1650" i="2"/>
  <c r="AA1650" i="2"/>
  <c r="AG1650" i="2" s="1"/>
  <c r="AH1650" i="2" s="1"/>
  <c r="AC1650" i="2"/>
  <c r="X1649" i="2"/>
  <c r="AE1649" i="2" s="1"/>
  <c r="H1648" i="2"/>
  <c r="AJ1647" i="2"/>
  <c r="AI1647" i="2"/>
  <c r="Y1647" i="2"/>
  <c r="V1647" i="2"/>
  <c r="S1647" i="2"/>
  <c r="R1647" i="2"/>
  <c r="Q1647" i="2"/>
  <c r="U1647" i="2"/>
  <c r="T1647" i="2"/>
  <c r="AD1649" i="2" l="1"/>
  <c r="AC1649" i="2"/>
  <c r="AB1649" i="2"/>
  <c r="Z1649" i="2"/>
  <c r="AF1649" i="2"/>
  <c r="AA1649" i="2"/>
  <c r="X1648" i="2"/>
  <c r="AE1648" i="2" s="1"/>
  <c r="H1647" i="2"/>
  <c r="AJ1646" i="2"/>
  <c r="AI1646" i="2"/>
  <c r="Y1646" i="2"/>
  <c r="V1646" i="2"/>
  <c r="R1646" i="2"/>
  <c r="Q1646" i="2"/>
  <c r="T1646" i="2"/>
  <c r="U1646" i="2"/>
  <c r="S1646" i="2"/>
  <c r="AC1648" i="2" l="1"/>
  <c r="AA1648" i="2"/>
  <c r="AF1648" i="2"/>
  <c r="AD1648" i="2"/>
  <c r="AG1649" i="2"/>
  <c r="AH1649" i="2" s="1"/>
  <c r="Z1648" i="2"/>
  <c r="AG1648" i="2" s="1"/>
  <c r="AH1648" i="2" s="1"/>
  <c r="AB1648" i="2"/>
  <c r="X1647" i="2"/>
  <c r="AF1647" i="2" s="1"/>
  <c r="H1646" i="2"/>
  <c r="AJ1645" i="2"/>
  <c r="AI1645" i="2"/>
  <c r="Y1645" i="2"/>
  <c r="V1645" i="2"/>
  <c r="R1645" i="2"/>
  <c r="S1645" i="2"/>
  <c r="U1645" i="2"/>
  <c r="Q1645" i="2"/>
  <c r="T1645" i="2"/>
  <c r="AA1647" i="2" l="1"/>
  <c r="Z1647" i="2"/>
  <c r="AB1647" i="2"/>
  <c r="AC1647" i="2"/>
  <c r="AE1647" i="2"/>
  <c r="AD1647" i="2"/>
  <c r="X1646" i="2"/>
  <c r="AB1646" i="2" s="1"/>
  <c r="H1645" i="2"/>
  <c r="AJ1644" i="2"/>
  <c r="AI1644" i="2"/>
  <c r="Y1644" i="2"/>
  <c r="R1644" i="2"/>
  <c r="U1644" i="2"/>
  <c r="Q1644" i="2"/>
  <c r="T1644" i="2"/>
  <c r="S1644" i="2"/>
  <c r="V1644" i="2"/>
  <c r="AG1647" i="2" l="1"/>
  <c r="AH1647" i="2" s="1"/>
  <c r="AD1646" i="2"/>
  <c r="AA1646" i="2"/>
  <c r="AF1646" i="2"/>
  <c r="AC1646" i="2"/>
  <c r="AE1646" i="2"/>
  <c r="Z1646" i="2"/>
  <c r="AG1646" i="2" s="1"/>
  <c r="AH1646" i="2" s="1"/>
  <c r="X1645" i="2"/>
  <c r="AE1645" i="2" s="1"/>
  <c r="H1644" i="2"/>
  <c r="AJ1643" i="2"/>
  <c r="AI1643" i="2"/>
  <c r="Y1643" i="2"/>
  <c r="S1643" i="2"/>
  <c r="V1643" i="2"/>
  <c r="R1643" i="2"/>
  <c r="Q1643" i="2"/>
  <c r="T1643" i="2"/>
  <c r="U1643" i="2"/>
  <c r="Z1645" i="2" l="1"/>
  <c r="AG1645" i="2" s="1"/>
  <c r="AH1645" i="2" s="1"/>
  <c r="AA1645" i="2"/>
  <c r="AB1645" i="2"/>
  <c r="X1644" i="2"/>
  <c r="AB1644" i="2" s="1"/>
  <c r="AD1645" i="2"/>
  <c r="AF1645" i="2"/>
  <c r="AC1645" i="2"/>
  <c r="AF1644" i="2"/>
  <c r="Z1644" i="2"/>
  <c r="H1643" i="2"/>
  <c r="AJ1642" i="2"/>
  <c r="AI1642" i="2"/>
  <c r="Y1642" i="2"/>
  <c r="T1642" i="2"/>
  <c r="Q1642" i="2"/>
  <c r="S1642" i="2"/>
  <c r="R1642" i="2"/>
  <c r="V1642" i="2"/>
  <c r="U1642" i="2"/>
  <c r="AD1644" i="2" l="1"/>
  <c r="AE1644" i="2"/>
  <c r="AA1644" i="2"/>
  <c r="AG1644" i="2" s="1"/>
  <c r="AH1644" i="2" s="1"/>
  <c r="AC1644" i="2"/>
  <c r="X1643" i="2"/>
  <c r="AB1643" i="2" s="1"/>
  <c r="H1642" i="2"/>
  <c r="AJ1641" i="2"/>
  <c r="AI1641" i="2"/>
  <c r="Y1641" i="2"/>
  <c r="R1641" i="2"/>
  <c r="U1641" i="2"/>
  <c r="Q1641" i="2"/>
  <c r="S1641" i="2"/>
  <c r="T1641" i="2"/>
  <c r="V1641" i="2"/>
  <c r="X1642" i="2" l="1"/>
  <c r="AE1643" i="2"/>
  <c r="AA1643" i="2"/>
  <c r="AC1643" i="2"/>
  <c r="AF1643" i="2"/>
  <c r="AD1643" i="2"/>
  <c r="Z1643" i="2"/>
  <c r="AG1643" i="2" s="1"/>
  <c r="AH1643" i="2" s="1"/>
  <c r="AF1642" i="2"/>
  <c r="AB1642" i="2"/>
  <c r="AE1642" i="2"/>
  <c r="AA1642" i="2"/>
  <c r="AD1642" i="2"/>
  <c r="Z1642" i="2"/>
  <c r="AC1642" i="2"/>
  <c r="H1641" i="2"/>
  <c r="AJ1640" i="2"/>
  <c r="AI1640" i="2"/>
  <c r="Y1640" i="2"/>
  <c r="T1640" i="2"/>
  <c r="R1640" i="2"/>
  <c r="U1640" i="2"/>
  <c r="V1640" i="2"/>
  <c r="Q1640" i="2"/>
  <c r="S1640" i="2"/>
  <c r="X1641" i="2" l="1"/>
  <c r="AB1641" i="2" s="1"/>
  <c r="AG1642" i="2"/>
  <c r="AH1642" i="2" s="1"/>
  <c r="AF1641" i="2"/>
  <c r="AE1641" i="2"/>
  <c r="AA1641" i="2"/>
  <c r="AD1641" i="2"/>
  <c r="AC1641" i="2"/>
  <c r="H1640" i="2"/>
  <c r="AJ1639" i="2"/>
  <c r="AI1639" i="2"/>
  <c r="Y1639" i="2"/>
  <c r="R1639" i="2"/>
  <c r="S1639" i="2"/>
  <c r="Q1639" i="2"/>
  <c r="V1639" i="2"/>
  <c r="T1639" i="2"/>
  <c r="U1639" i="2"/>
  <c r="Z1641" i="2" l="1"/>
  <c r="AG1641" i="2" s="1"/>
  <c r="AH1641" i="2" s="1"/>
  <c r="X1640" i="2"/>
  <c r="AF1640" i="2" s="1"/>
  <c r="H1639" i="2"/>
  <c r="AJ1638" i="2"/>
  <c r="AI1638" i="2"/>
  <c r="Y1638" i="2"/>
  <c r="S1638" i="2"/>
  <c r="Q1638" i="2"/>
  <c r="R1638" i="2"/>
  <c r="T1638" i="2"/>
  <c r="V1638" i="2"/>
  <c r="U1638" i="2"/>
  <c r="Z1640" i="2" l="1"/>
  <c r="AE1640" i="2"/>
  <c r="AB1640" i="2"/>
  <c r="AA1640" i="2"/>
  <c r="AD1640" i="2"/>
  <c r="AC1640" i="2"/>
  <c r="X1639" i="2"/>
  <c r="AB1639" i="2" s="1"/>
  <c r="H1638" i="2"/>
  <c r="AJ1637" i="2"/>
  <c r="AI1637" i="2"/>
  <c r="Y1637" i="2"/>
  <c r="U1637" i="2"/>
  <c r="S1637" i="2"/>
  <c r="Q1637" i="2"/>
  <c r="T1637" i="2"/>
  <c r="V1637" i="2"/>
  <c r="R1637" i="2"/>
  <c r="Z1639" i="2" l="1"/>
  <c r="AE1639" i="2"/>
  <c r="AA1639" i="2"/>
  <c r="AC1639" i="2"/>
  <c r="AF1639" i="2"/>
  <c r="AG1640" i="2"/>
  <c r="AH1640" i="2" s="1"/>
  <c r="AD1639" i="2"/>
  <c r="X1638" i="2"/>
  <c r="AF1638" i="2" s="1"/>
  <c r="H1637" i="2"/>
  <c r="AJ1636" i="2"/>
  <c r="AI1636" i="2"/>
  <c r="Y1636" i="2"/>
  <c r="R1636" i="2"/>
  <c r="T1636" i="2"/>
  <c r="U1636" i="2"/>
  <c r="S1636" i="2"/>
  <c r="Q1636" i="2"/>
  <c r="V1636" i="2"/>
  <c r="AG1639" i="2" l="1"/>
  <c r="AH1639" i="2" s="1"/>
  <c r="AA1638" i="2"/>
  <c r="Z1638" i="2"/>
  <c r="X1637" i="2"/>
  <c r="AB1637" i="2" s="1"/>
  <c r="AB1638" i="2"/>
  <c r="AC1638" i="2"/>
  <c r="AE1638" i="2"/>
  <c r="AD1638" i="2"/>
  <c r="H1636" i="2"/>
  <c r="AJ1635" i="2"/>
  <c r="AI1635" i="2"/>
  <c r="Y1635" i="2"/>
  <c r="R1635" i="2"/>
  <c r="U1635" i="2"/>
  <c r="T1635" i="2"/>
  <c r="Q1635" i="2"/>
  <c r="V1635" i="2"/>
  <c r="S1635" i="2"/>
  <c r="AA1637" i="2" l="1"/>
  <c r="AF1637" i="2"/>
  <c r="AD1637" i="2"/>
  <c r="AC1637" i="2"/>
  <c r="AE1637" i="2"/>
  <c r="Z1637" i="2"/>
  <c r="AG1637" i="2" s="1"/>
  <c r="AH1637" i="2" s="1"/>
  <c r="X1636" i="2"/>
  <c r="AF1636" i="2" s="1"/>
  <c r="AG1638" i="2"/>
  <c r="AH1638" i="2" s="1"/>
  <c r="H1635" i="2"/>
  <c r="AJ1634" i="2"/>
  <c r="AI1634" i="2"/>
  <c r="Y1634" i="2"/>
  <c r="V1634" i="2"/>
  <c r="U1634" i="2"/>
  <c r="Q1634" i="2"/>
  <c r="R1634" i="2"/>
  <c r="S1634" i="2"/>
  <c r="T1634" i="2"/>
  <c r="AA1636" i="2" l="1"/>
  <c r="AD1636" i="2"/>
  <c r="AC1636" i="2"/>
  <c r="AE1636" i="2"/>
  <c r="Z1636" i="2"/>
  <c r="AB1636" i="2"/>
  <c r="X1635" i="2"/>
  <c r="AG1635" i="2" s="1"/>
  <c r="AH1635" i="2" s="1"/>
  <c r="H1634" i="2"/>
  <c r="AJ1633" i="2"/>
  <c r="AI1633" i="2"/>
  <c r="Y1633" i="2"/>
  <c r="V1633" i="2"/>
  <c r="Q1633" i="2"/>
  <c r="U1633" i="2"/>
  <c r="T1633" i="2"/>
  <c r="S1633" i="2"/>
  <c r="R1633" i="2"/>
  <c r="AB1635" i="2" l="1"/>
  <c r="AG1636" i="2"/>
  <c r="AH1636" i="2" s="1"/>
  <c r="Z1635" i="2"/>
  <c r="AA1635" i="2"/>
  <c r="X1634" i="2"/>
  <c r="AE1634" i="2" s="1"/>
  <c r="AC1635" i="2"/>
  <c r="AE1635" i="2"/>
  <c r="AD1635" i="2"/>
  <c r="AF1635" i="2"/>
  <c r="AB1634" i="2"/>
  <c r="Z1634" i="2"/>
  <c r="AG1634" i="2" s="1"/>
  <c r="AH1634" i="2" s="1"/>
  <c r="H1633" i="2"/>
  <c r="AJ1632" i="2"/>
  <c r="AI1632" i="2"/>
  <c r="Y1632" i="2"/>
  <c r="U1632" i="2"/>
  <c r="Q1632" i="2"/>
  <c r="T1632" i="2"/>
  <c r="R1632" i="2"/>
  <c r="V1632" i="2"/>
  <c r="S1632" i="2"/>
  <c r="AA1634" i="2" l="1"/>
  <c r="AD1634" i="2"/>
  <c r="AF1634" i="2"/>
  <c r="AC1634" i="2"/>
  <c r="X1633" i="2"/>
  <c r="AF1633" i="2" s="1"/>
  <c r="H1632" i="2"/>
  <c r="AJ1631" i="2"/>
  <c r="AI1631" i="2"/>
  <c r="Y1631" i="2"/>
  <c r="R1631" i="2"/>
  <c r="S1631" i="2"/>
  <c r="V1631" i="2"/>
  <c r="Q1631" i="2"/>
  <c r="U1631" i="2"/>
  <c r="T1631" i="2"/>
  <c r="AD1633" i="2" l="1"/>
  <c r="AA1633" i="2"/>
  <c r="AB1633" i="2"/>
  <c r="X1632" i="2"/>
  <c r="AE1632" i="2" s="1"/>
  <c r="Z1633" i="2"/>
  <c r="AG1633" i="2" s="1"/>
  <c r="AH1633" i="2" s="1"/>
  <c r="AE1633" i="2"/>
  <c r="AC1633" i="2"/>
  <c r="AF1632" i="2"/>
  <c r="AB1632" i="2"/>
  <c r="H1631" i="2"/>
  <c r="AJ1630" i="2"/>
  <c r="AI1630" i="2"/>
  <c r="Y1630" i="2"/>
  <c r="U1630" i="2"/>
  <c r="V1630" i="2"/>
  <c r="S1630" i="2"/>
  <c r="R1630" i="2"/>
  <c r="Q1630" i="2"/>
  <c r="T1630" i="2"/>
  <c r="Z1632" i="2" l="1"/>
  <c r="AD1632" i="2"/>
  <c r="AA1632" i="2"/>
  <c r="AG1632" i="2" s="1"/>
  <c r="AH1632" i="2" s="1"/>
  <c r="AC1632" i="2"/>
  <c r="X1631" i="2"/>
  <c r="AF1631" i="2" s="1"/>
  <c r="H1630" i="2"/>
  <c r="AJ1629" i="2"/>
  <c r="AI1629" i="2"/>
  <c r="Y1629" i="2"/>
  <c r="S1629" i="2"/>
  <c r="T1629" i="2"/>
  <c r="V1629" i="2"/>
  <c r="Q1629" i="2"/>
  <c r="U1629" i="2"/>
  <c r="R1629" i="2"/>
  <c r="AB1631" i="2" l="1"/>
  <c r="Z1631" i="2"/>
  <c r="AA1631" i="2"/>
  <c r="AC1631" i="2"/>
  <c r="AE1631" i="2"/>
  <c r="AD1631" i="2"/>
  <c r="X1630" i="2"/>
  <c r="AF1630" i="2" s="1"/>
  <c r="AB1630" i="2"/>
  <c r="AE1630" i="2"/>
  <c r="AA1630" i="2"/>
  <c r="AD1630" i="2"/>
  <c r="Z1630" i="2"/>
  <c r="AG1630" i="2" s="1"/>
  <c r="AH1630" i="2" s="1"/>
  <c r="AC1630" i="2"/>
  <c r="H1629" i="2"/>
  <c r="AJ1628" i="2"/>
  <c r="AI1628" i="2"/>
  <c r="Y1628" i="2"/>
  <c r="V1628" i="2"/>
  <c r="S1628" i="2"/>
  <c r="T1628" i="2"/>
  <c r="U1628" i="2"/>
  <c r="R1628" i="2"/>
  <c r="Q1628" i="2"/>
  <c r="AG1631" i="2" l="1"/>
  <c r="AH1631" i="2" s="1"/>
  <c r="X1629" i="2"/>
  <c r="AF1629" i="2" s="1"/>
  <c r="H1628" i="2"/>
  <c r="AJ1627" i="2"/>
  <c r="AI1627" i="2"/>
  <c r="Y1627" i="2"/>
  <c r="Q1627" i="2"/>
  <c r="U1627" i="2"/>
  <c r="S1627" i="2"/>
  <c r="R1627" i="2"/>
  <c r="V1627" i="2"/>
  <c r="T1627" i="2"/>
  <c r="AB1629" i="2" l="1"/>
  <c r="Z1629" i="2"/>
  <c r="AA1629" i="2"/>
  <c r="AC1629" i="2"/>
  <c r="AE1629" i="2"/>
  <c r="AD1629" i="2"/>
  <c r="X1628" i="2"/>
  <c r="AF1628" i="2" s="1"/>
  <c r="AA1628" i="2"/>
  <c r="H1627" i="2"/>
  <c r="AJ1626" i="2"/>
  <c r="AI1626" i="2"/>
  <c r="Y1626" i="2"/>
  <c r="T1626" i="2"/>
  <c r="Q1626" i="2"/>
  <c r="R1626" i="2"/>
  <c r="V1626" i="2"/>
  <c r="U1626" i="2"/>
  <c r="S1626" i="2"/>
  <c r="AB1628" i="2" l="1"/>
  <c r="Z1628" i="2"/>
  <c r="AG1628" i="2" s="1"/>
  <c r="AH1628" i="2" s="1"/>
  <c r="AG1629" i="2"/>
  <c r="AH1629" i="2" s="1"/>
  <c r="X1627" i="2"/>
  <c r="AE1627" i="2" s="1"/>
  <c r="AC1628" i="2"/>
  <c r="AE1628" i="2"/>
  <c r="AD1628" i="2"/>
  <c r="AF1627" i="2"/>
  <c r="AB1627" i="2"/>
  <c r="AD1627" i="2"/>
  <c r="Z1627" i="2"/>
  <c r="H1626" i="2"/>
  <c r="AJ1625" i="2"/>
  <c r="AI1625" i="2"/>
  <c r="Y1625" i="2"/>
  <c r="U1625" i="2"/>
  <c r="V1625" i="2"/>
  <c r="Q1625" i="2"/>
  <c r="R1625" i="2"/>
  <c r="S1625" i="2"/>
  <c r="T1625" i="2"/>
  <c r="AA1627" i="2" l="1"/>
  <c r="AG1627" i="2" s="1"/>
  <c r="AH1627" i="2" s="1"/>
  <c r="AC1627" i="2"/>
  <c r="X1626" i="2"/>
  <c r="AF1626" i="2" s="1"/>
  <c r="H1625" i="2"/>
  <c r="AJ1624" i="2"/>
  <c r="AI1624" i="2"/>
  <c r="Y1624" i="2"/>
  <c r="V1624" i="2"/>
  <c r="Q1624" i="2"/>
  <c r="S1624" i="2"/>
  <c r="U1624" i="2"/>
  <c r="R1624" i="2"/>
  <c r="T1624" i="2"/>
  <c r="Z1626" i="2" l="1"/>
  <c r="AA1626" i="2"/>
  <c r="AB1626" i="2"/>
  <c r="AG1626" i="2" s="1"/>
  <c r="AH1626" i="2" s="1"/>
  <c r="AC1626" i="2"/>
  <c r="AE1626" i="2"/>
  <c r="X1625" i="2"/>
  <c r="AF1625" i="2" s="1"/>
  <c r="AD1626" i="2"/>
  <c r="H1624" i="2"/>
  <c r="AJ1623" i="2"/>
  <c r="AI1623" i="2"/>
  <c r="Y1623" i="2"/>
  <c r="R1623" i="2"/>
  <c r="Q1623" i="2"/>
  <c r="U1623" i="2"/>
  <c r="S1623" i="2"/>
  <c r="V1623" i="2"/>
  <c r="T1623" i="2"/>
  <c r="AA1625" i="2" l="1"/>
  <c r="Z1625" i="2"/>
  <c r="AD1625" i="2"/>
  <c r="AE1625" i="2"/>
  <c r="AB1625" i="2"/>
  <c r="AC1625" i="2"/>
  <c r="X1624" i="2"/>
  <c r="AA1624" i="2" s="1"/>
  <c r="H1623" i="2"/>
  <c r="D11" i="1" s="1"/>
  <c r="AJ1622" i="2"/>
  <c r="AI1622" i="2"/>
  <c r="Y1622" i="2"/>
  <c r="Q1622" i="2"/>
  <c r="V1622" i="2"/>
  <c r="R1622" i="2"/>
  <c r="T1622" i="2"/>
  <c r="U1622" i="2"/>
  <c r="S1622" i="2"/>
  <c r="AC1624" i="2" l="1"/>
  <c r="AG1625" i="2"/>
  <c r="AH1625" i="2" s="1"/>
  <c r="AD1624" i="2"/>
  <c r="AE1624" i="2"/>
  <c r="Z1624" i="2"/>
  <c r="AB1624" i="2"/>
  <c r="AF1624" i="2"/>
  <c r="X1623" i="2"/>
  <c r="AF1623" i="2" s="1"/>
  <c r="AB1623" i="2"/>
  <c r="H1622" i="2"/>
  <c r="AJ1621" i="2"/>
  <c r="AI1621" i="2"/>
  <c r="Y1621" i="2"/>
  <c r="U1621" i="2"/>
  <c r="R1621" i="2"/>
  <c r="V1621" i="2"/>
  <c r="T1621" i="2"/>
  <c r="S1621" i="2"/>
  <c r="Q1621" i="2"/>
  <c r="Z1623" i="2" l="1"/>
  <c r="AA1623" i="2"/>
  <c r="AG1624" i="2"/>
  <c r="AH1624" i="2" s="1"/>
  <c r="AC1623" i="2"/>
  <c r="AE1623" i="2"/>
  <c r="AD1623" i="2"/>
  <c r="X1622" i="2"/>
  <c r="Z1622" i="2" s="1"/>
  <c r="H1621" i="2"/>
  <c r="AJ1620" i="2"/>
  <c r="AI1620" i="2"/>
  <c r="Y1620" i="2"/>
  <c r="U1620" i="2"/>
  <c r="S1620" i="2"/>
  <c r="Q1620" i="2"/>
  <c r="T1620" i="2"/>
  <c r="R1620" i="2"/>
  <c r="V1620" i="2"/>
  <c r="AE1622" i="2" l="1"/>
  <c r="AB1622" i="2"/>
  <c r="AG1623" i="2"/>
  <c r="AH1623" i="2" s="1"/>
  <c r="AA1622" i="2"/>
  <c r="AD1622" i="2"/>
  <c r="AC1622" i="2"/>
  <c r="AF1622" i="2"/>
  <c r="X1621" i="2"/>
  <c r="AB1621" i="2" s="1"/>
  <c r="AC1621" i="2"/>
  <c r="H1620" i="2"/>
  <c r="AJ51" i="2"/>
  <c r="AI51" i="2"/>
  <c r="Y51" i="2"/>
  <c r="U51" i="2"/>
  <c r="Q51" i="2"/>
  <c r="S51" i="2"/>
  <c r="V51" i="2"/>
  <c r="R51" i="2"/>
  <c r="T51" i="2"/>
  <c r="AD1621" i="2" l="1"/>
  <c r="AE1621" i="2"/>
  <c r="AF1621" i="2"/>
  <c r="AG1622" i="2"/>
  <c r="AH1622" i="2" s="1"/>
  <c r="AA1621" i="2"/>
  <c r="Z1621" i="2"/>
  <c r="AG1621" i="2" s="1"/>
  <c r="AH1621" i="2" s="1"/>
  <c r="X1620" i="2"/>
  <c r="AB1620" i="2" s="1"/>
  <c r="H51" i="2"/>
  <c r="AJ1618" i="2"/>
  <c r="AI1618" i="2"/>
  <c r="Y1618" i="2"/>
  <c r="S1618" i="2"/>
  <c r="U1618" i="2"/>
  <c r="V1618" i="2"/>
  <c r="Q1618" i="2"/>
  <c r="T1618" i="2"/>
  <c r="R1618" i="2"/>
  <c r="AD1620" i="2" l="1"/>
  <c r="AA1620" i="2"/>
  <c r="AF1620" i="2"/>
  <c r="X51" i="2"/>
  <c r="AD51" i="2" s="1"/>
  <c r="AC1620" i="2"/>
  <c r="AE1620" i="2"/>
  <c r="Z1620" i="2"/>
  <c r="AG1620" i="2" s="1"/>
  <c r="AH1620" i="2" s="1"/>
  <c r="AF51" i="2"/>
  <c r="H1618" i="2"/>
  <c r="AJ1617" i="2"/>
  <c r="AI1617" i="2"/>
  <c r="Y1617" i="2"/>
  <c r="Q1617" i="2"/>
  <c r="T1617" i="2"/>
  <c r="V1617" i="2"/>
  <c r="R1617" i="2"/>
  <c r="U1617" i="2"/>
  <c r="S1617" i="2"/>
  <c r="AE51" i="2" l="1"/>
  <c r="AC51" i="2"/>
  <c r="AB51" i="2"/>
  <c r="X1618" i="2"/>
  <c r="AA1618" i="2" s="1"/>
  <c r="Z51" i="2"/>
  <c r="AA51" i="2"/>
  <c r="AB1618" i="2"/>
  <c r="AC1618" i="2"/>
  <c r="H1617" i="2"/>
  <c r="AJ1616" i="2"/>
  <c r="AI1616" i="2"/>
  <c r="Y1616" i="2"/>
  <c r="V1616" i="2"/>
  <c r="S1616" i="2"/>
  <c r="R1616" i="2"/>
  <c r="Q1616" i="2"/>
  <c r="U1616" i="2"/>
  <c r="T1616" i="2"/>
  <c r="AG51" i="2" l="1"/>
  <c r="AH51" i="2" s="1"/>
  <c r="Z1618" i="2"/>
  <c r="AF1618" i="2"/>
  <c r="AD1618" i="2"/>
  <c r="AE1618" i="2"/>
  <c r="X1617" i="2"/>
  <c r="AF1617" i="2" s="1"/>
  <c r="AG1618" i="2"/>
  <c r="AH1618" i="2" s="1"/>
  <c r="AB1617" i="2"/>
  <c r="AE1617" i="2"/>
  <c r="AA1617" i="2"/>
  <c r="AD1617" i="2"/>
  <c r="Z1617" i="2"/>
  <c r="AC1617" i="2"/>
  <c r="H1616" i="2"/>
  <c r="AJ1615" i="2"/>
  <c r="AI1615" i="2"/>
  <c r="Y1615" i="2"/>
  <c r="Q1615" i="2"/>
  <c r="T1615" i="2"/>
  <c r="S1615" i="2"/>
  <c r="R1615" i="2"/>
  <c r="U1615" i="2"/>
  <c r="V1615" i="2"/>
  <c r="AG1617" i="2" l="1"/>
  <c r="AH1617" i="2" s="1"/>
  <c r="X1616" i="2"/>
  <c r="H1615" i="2"/>
  <c r="AJ1614" i="2"/>
  <c r="AI1614" i="2"/>
  <c r="Y1614" i="2"/>
  <c r="T1614" i="2"/>
  <c r="R1614" i="2"/>
  <c r="Q1614" i="2"/>
  <c r="U1614" i="2"/>
  <c r="V1614" i="2"/>
  <c r="S1614" i="2"/>
  <c r="X1615" i="2" l="1"/>
  <c r="AF1615" i="2" s="1"/>
  <c r="AA1616" i="2"/>
  <c r="AC1616" i="2"/>
  <c r="AE1616" i="2"/>
  <c r="Z1616" i="2"/>
  <c r="AB1616" i="2"/>
  <c r="AD1616" i="2"/>
  <c r="AF1616" i="2"/>
  <c r="H1614" i="2"/>
  <c r="AJ1613" i="2"/>
  <c r="AI1613" i="2"/>
  <c r="Y1613" i="2"/>
  <c r="V1613" i="2"/>
  <c r="R1613" i="2"/>
  <c r="Q1613" i="2"/>
  <c r="S1613" i="2"/>
  <c r="T1613" i="2"/>
  <c r="U1613" i="2"/>
  <c r="AE1615" i="2" l="1"/>
  <c r="AC1615" i="2"/>
  <c r="Z1615" i="2"/>
  <c r="AD1615" i="2"/>
  <c r="AA1615" i="2"/>
  <c r="AB1615" i="2"/>
  <c r="AG1615" i="2" s="1"/>
  <c r="AH1615" i="2" s="1"/>
  <c r="X1614" i="2"/>
  <c r="AG1616" i="2"/>
  <c r="AH1616" i="2" s="1"/>
  <c r="AF1614" i="2"/>
  <c r="AB1614" i="2"/>
  <c r="AE1614" i="2"/>
  <c r="AA1614" i="2"/>
  <c r="AD1614" i="2"/>
  <c r="Z1614" i="2"/>
  <c r="AC1614" i="2"/>
  <c r="H1613" i="2"/>
  <c r="AJ1612" i="2"/>
  <c r="AI1612" i="2"/>
  <c r="Y1612" i="2"/>
  <c r="Q1612" i="2"/>
  <c r="S1612" i="2"/>
  <c r="U1612" i="2"/>
  <c r="T1612" i="2"/>
  <c r="V1612" i="2"/>
  <c r="R1612" i="2"/>
  <c r="AG1614" i="2" l="1"/>
  <c r="AH1614" i="2" s="1"/>
  <c r="X1613" i="2"/>
  <c r="AB1613" i="2" s="1"/>
  <c r="H1612" i="2"/>
  <c r="AJ1611" i="2"/>
  <c r="AI1611" i="2"/>
  <c r="Y1611" i="2"/>
  <c r="U1611" i="2"/>
  <c r="T1611" i="2"/>
  <c r="V1611" i="2"/>
  <c r="R1611" i="2"/>
  <c r="Q1611" i="2"/>
  <c r="S1611" i="2"/>
  <c r="AA1613" i="2" l="1"/>
  <c r="AE1613" i="2"/>
  <c r="AF1613" i="2"/>
  <c r="AC1613" i="2"/>
  <c r="Z1613" i="2"/>
  <c r="AG1613" i="2" s="1"/>
  <c r="AH1613" i="2" s="1"/>
  <c r="AD1613" i="2"/>
  <c r="X1612" i="2"/>
  <c r="AE1612" i="2" s="1"/>
  <c r="AA1612" i="2"/>
  <c r="H1611" i="2"/>
  <c r="AJ1610" i="2"/>
  <c r="AI1610" i="2"/>
  <c r="Y1610" i="2"/>
  <c r="V1610" i="2"/>
  <c r="R1610" i="2"/>
  <c r="U1610" i="2"/>
  <c r="Q1610" i="2"/>
  <c r="S1610" i="2"/>
  <c r="T1610" i="2"/>
  <c r="AB1612" i="2" l="1"/>
  <c r="Z1612" i="2"/>
  <c r="AG1612" i="2" s="1"/>
  <c r="AH1612" i="2" s="1"/>
  <c r="AD1612" i="2"/>
  <c r="AF1612" i="2"/>
  <c r="AC1612" i="2"/>
  <c r="X1611" i="2"/>
  <c r="AF1611" i="2" s="1"/>
  <c r="H1610" i="2"/>
  <c r="D10" i="1" s="1"/>
  <c r="AJ1609" i="2"/>
  <c r="AI1609" i="2"/>
  <c r="Y1609" i="2"/>
  <c r="Q1609" i="2"/>
  <c r="V1609" i="2"/>
  <c r="S1609" i="2"/>
  <c r="R1609" i="2"/>
  <c r="U1609" i="2"/>
  <c r="T1609" i="2"/>
  <c r="AA1611" i="2" l="1"/>
  <c r="AB1611" i="2"/>
  <c r="Z1611" i="2"/>
  <c r="AC1611" i="2"/>
  <c r="AE1611" i="2"/>
  <c r="AD1611" i="2"/>
  <c r="X1610" i="2"/>
  <c r="AE1610" i="2" s="1"/>
  <c r="H1609" i="2"/>
  <c r="AJ1608" i="2"/>
  <c r="AI1608" i="2"/>
  <c r="Y1608" i="2"/>
  <c r="Q1608" i="2"/>
  <c r="V1608" i="2"/>
  <c r="T1608" i="2"/>
  <c r="S1608" i="2"/>
  <c r="U1608" i="2"/>
  <c r="R1608" i="2"/>
  <c r="AG1611" i="2" l="1"/>
  <c r="AH1611" i="2" s="1"/>
  <c r="Z1610" i="2"/>
  <c r="AB1610" i="2"/>
  <c r="AA1610" i="2"/>
  <c r="AD1610" i="2"/>
  <c r="AF1610" i="2"/>
  <c r="AC1610" i="2"/>
  <c r="X1609" i="2"/>
  <c r="AE1609" i="2" s="1"/>
  <c r="AD1609" i="2"/>
  <c r="H1608" i="2"/>
  <c r="AJ541" i="2"/>
  <c r="AI541" i="2"/>
  <c r="Y541" i="2"/>
  <c r="U541" i="2"/>
  <c r="S541" i="2"/>
  <c r="Q541" i="2"/>
  <c r="T541" i="2"/>
  <c r="R541" i="2"/>
  <c r="V541" i="2"/>
  <c r="AB1609" i="2" l="1"/>
  <c r="AC1609" i="2"/>
  <c r="Z1609" i="2"/>
  <c r="AG1609" i="2" s="1"/>
  <c r="AH1609" i="2" s="1"/>
  <c r="AF1609" i="2"/>
  <c r="AA1609" i="2"/>
  <c r="AG1610" i="2"/>
  <c r="AH1610" i="2" s="1"/>
  <c r="X1608" i="2"/>
  <c r="AF1608" i="2" s="1"/>
  <c r="H541" i="2"/>
  <c r="AJ1606" i="2"/>
  <c r="AI1606" i="2"/>
  <c r="Y1606" i="2"/>
  <c r="V1606" i="2"/>
  <c r="S1606" i="2"/>
  <c r="Q1606" i="2"/>
  <c r="R1606" i="2"/>
  <c r="T1606" i="2"/>
  <c r="U1606" i="2"/>
  <c r="Z1608" i="2" l="1"/>
  <c r="AA1608" i="2"/>
  <c r="AB1608" i="2"/>
  <c r="AC1608" i="2"/>
  <c r="AE1608" i="2"/>
  <c r="AD1608" i="2"/>
  <c r="X541" i="2"/>
  <c r="AF541" i="2" s="1"/>
  <c r="H1606" i="2"/>
  <c r="AJ1605" i="2"/>
  <c r="AI1605" i="2"/>
  <c r="Y1605" i="2"/>
  <c r="R1605" i="2"/>
  <c r="T1605" i="2"/>
  <c r="V1605" i="2"/>
  <c r="Q1605" i="2"/>
  <c r="U1605" i="2"/>
  <c r="S1605" i="2"/>
  <c r="AG1608" i="2" l="1"/>
  <c r="AH1608" i="2" s="1"/>
  <c r="AA541" i="2"/>
  <c r="AC541" i="2"/>
  <c r="AE541" i="2"/>
  <c r="Z541" i="2"/>
  <c r="AB541" i="2"/>
  <c r="AD541" i="2"/>
  <c r="X1606" i="2"/>
  <c r="AF1606" i="2" s="1"/>
  <c r="H1605" i="2"/>
  <c r="AJ1604" i="2"/>
  <c r="AI1604" i="2"/>
  <c r="Y1604" i="2"/>
  <c r="V1604" i="2"/>
  <c r="T1604" i="2"/>
  <c r="S1604" i="2"/>
  <c r="Q1604" i="2"/>
  <c r="U1604" i="2"/>
  <c r="R1604" i="2"/>
  <c r="AA1606" i="2" l="1"/>
  <c r="AG541" i="2"/>
  <c r="AH541" i="2" s="1"/>
  <c r="Z1606" i="2"/>
  <c r="AB1606" i="2"/>
  <c r="AC1606" i="2"/>
  <c r="AE1606" i="2"/>
  <c r="AD1606" i="2"/>
  <c r="X1605" i="2"/>
  <c r="AF1605" i="2" s="1"/>
  <c r="H1604" i="2"/>
  <c r="AJ1603" i="2"/>
  <c r="AI1603" i="2"/>
  <c r="Y1603" i="2"/>
  <c r="S1603" i="2"/>
  <c r="T1603" i="2"/>
  <c r="Q1603" i="2"/>
  <c r="U1603" i="2"/>
  <c r="R1603" i="2"/>
  <c r="V1603" i="2"/>
  <c r="AG1606" i="2" l="1"/>
  <c r="AH1606" i="2" s="1"/>
  <c r="Z1605" i="2"/>
  <c r="AG1605" i="2" s="1"/>
  <c r="AH1605" i="2" s="1"/>
  <c r="AD1605" i="2"/>
  <c r="AE1605" i="2"/>
  <c r="AA1605" i="2"/>
  <c r="AC1605" i="2"/>
  <c r="AB1605" i="2"/>
  <c r="X1604" i="2"/>
  <c r="AF1604" i="2" s="1"/>
  <c r="H1603" i="2"/>
  <c r="AJ1602" i="2"/>
  <c r="AI1602" i="2"/>
  <c r="Y1602" i="2"/>
  <c r="T1602" i="2"/>
  <c r="V1602" i="2"/>
  <c r="R1602" i="2"/>
  <c r="U1602" i="2"/>
  <c r="S1602" i="2"/>
  <c r="Q1602" i="2"/>
  <c r="AD1604" i="2" l="1"/>
  <c r="X1603" i="2"/>
  <c r="AB1604" i="2"/>
  <c r="AC1604" i="2"/>
  <c r="AE1604" i="2"/>
  <c r="AA1604" i="2"/>
  <c r="Z1604" i="2"/>
  <c r="AG1604" i="2" s="1"/>
  <c r="AH1604" i="2" s="1"/>
  <c r="AF1603" i="2"/>
  <c r="AB1603" i="2"/>
  <c r="AE1603" i="2"/>
  <c r="AA1603" i="2"/>
  <c r="AD1603" i="2"/>
  <c r="Z1603" i="2"/>
  <c r="AC1603" i="2"/>
  <c r="H1602" i="2"/>
  <c r="AJ1601" i="2"/>
  <c r="AI1601" i="2"/>
  <c r="Y1601" i="2"/>
  <c r="U1601" i="2"/>
  <c r="T1601" i="2"/>
  <c r="R1601" i="2"/>
  <c r="S1601" i="2"/>
  <c r="Q1601" i="2"/>
  <c r="V1601" i="2"/>
  <c r="AG1603" i="2" l="1"/>
  <c r="AH1603" i="2" s="1"/>
  <c r="X1602" i="2"/>
  <c r="AE1602" i="2" s="1"/>
  <c r="H1601" i="2"/>
  <c r="AJ1600" i="2"/>
  <c r="AI1600" i="2"/>
  <c r="Y1600" i="2"/>
  <c r="S1600" i="2"/>
  <c r="U1600" i="2"/>
  <c r="V1600" i="2"/>
  <c r="T1600" i="2"/>
  <c r="Q1600" i="2"/>
  <c r="R1600" i="2"/>
  <c r="X1601" i="2" l="1"/>
  <c r="AB1601" i="2" s="1"/>
  <c r="AC1602" i="2"/>
  <c r="AA1602" i="2"/>
  <c r="Z1602" i="2"/>
  <c r="AG1602" i="2" s="1"/>
  <c r="AH1602" i="2" s="1"/>
  <c r="AB1602" i="2"/>
  <c r="AD1602" i="2"/>
  <c r="AF1602" i="2"/>
  <c r="H1600" i="2"/>
  <c r="AJ1599" i="2"/>
  <c r="AI1599" i="2"/>
  <c r="Y1599" i="2"/>
  <c r="T1599" i="2"/>
  <c r="V1599" i="2"/>
  <c r="U1599" i="2"/>
  <c r="Q1599" i="2"/>
  <c r="R1599" i="2"/>
  <c r="S1599" i="2"/>
  <c r="AD1601" i="2" l="1"/>
  <c r="AA1601" i="2"/>
  <c r="AF1601" i="2"/>
  <c r="AC1601" i="2"/>
  <c r="AE1601" i="2"/>
  <c r="Z1601" i="2"/>
  <c r="AG1601" i="2" s="1"/>
  <c r="AH1601" i="2" s="1"/>
  <c r="X1600" i="2"/>
  <c r="AE1600" i="2" s="1"/>
  <c r="H1599" i="2"/>
  <c r="AJ1598" i="2"/>
  <c r="AI1598" i="2"/>
  <c r="Y1598" i="2"/>
  <c r="V1598" i="2"/>
  <c r="R1598" i="2"/>
  <c r="T1598" i="2"/>
  <c r="Q1598" i="2"/>
  <c r="U1598" i="2"/>
  <c r="S1598" i="2"/>
  <c r="AA1600" i="2" l="1"/>
  <c r="AB1600" i="2"/>
  <c r="Z1600" i="2"/>
  <c r="AD1600" i="2"/>
  <c r="AF1600" i="2"/>
  <c r="AC1600" i="2"/>
  <c r="X1599" i="2"/>
  <c r="AF1599" i="2" s="1"/>
  <c r="H1598" i="2"/>
  <c r="AJ1597" i="2"/>
  <c r="AI1597" i="2"/>
  <c r="Y1597" i="2"/>
  <c r="S1597" i="2"/>
  <c r="V1597" i="2"/>
  <c r="R1597" i="2"/>
  <c r="T1597" i="2"/>
  <c r="Q1597" i="2"/>
  <c r="U1597" i="2"/>
  <c r="AG1600" i="2" l="1"/>
  <c r="AH1600" i="2" s="1"/>
  <c r="AC1599" i="2"/>
  <c r="AD1599" i="2"/>
  <c r="X1598" i="2"/>
  <c r="AE1598" i="2" s="1"/>
  <c r="AB1599" i="2"/>
  <c r="AA1599" i="2"/>
  <c r="AE1599" i="2"/>
  <c r="Z1599" i="2"/>
  <c r="AG1599" i="2" s="1"/>
  <c r="AH1599" i="2" s="1"/>
  <c r="H1597" i="2"/>
  <c r="AJ1596" i="2"/>
  <c r="AI1596" i="2"/>
  <c r="Y1596" i="2"/>
  <c r="S1596" i="2"/>
  <c r="Q1596" i="2"/>
  <c r="T1596" i="2"/>
  <c r="R1596" i="2"/>
  <c r="U1596" i="2"/>
  <c r="V1596" i="2"/>
  <c r="Z1598" i="2" l="1"/>
  <c r="AG1598" i="2" s="1"/>
  <c r="AH1598" i="2" s="1"/>
  <c r="AA1598" i="2"/>
  <c r="AB1598" i="2"/>
  <c r="AD1598" i="2"/>
  <c r="AF1598" i="2"/>
  <c r="AC1598" i="2"/>
  <c r="X1597" i="2"/>
  <c r="AF1597" i="2" s="1"/>
  <c r="H1596" i="2"/>
  <c r="AJ1595" i="2"/>
  <c r="AI1595" i="2"/>
  <c r="Y1595" i="2"/>
  <c r="T1595" i="2"/>
  <c r="V1595" i="2"/>
  <c r="U1595" i="2"/>
  <c r="S1595" i="2"/>
  <c r="Q1595" i="2"/>
  <c r="R1595" i="2"/>
  <c r="X1596" i="2" l="1"/>
  <c r="AE1596" i="2" s="1"/>
  <c r="AC1597" i="2"/>
  <c r="AD1597" i="2"/>
  <c r="AB1597" i="2"/>
  <c r="AE1597" i="2"/>
  <c r="AA1597" i="2"/>
  <c r="Z1597" i="2"/>
  <c r="AG1597" i="2" s="1"/>
  <c r="AH1597" i="2" s="1"/>
  <c r="H1595" i="2"/>
  <c r="AJ1594" i="2"/>
  <c r="AI1594" i="2"/>
  <c r="Y1594" i="2"/>
  <c r="T1594" i="2"/>
  <c r="U1594" i="2"/>
  <c r="V1594" i="2"/>
  <c r="R1594" i="2"/>
  <c r="S1594" i="2"/>
  <c r="Q1594" i="2"/>
  <c r="Z1596" i="2" l="1"/>
  <c r="AB1596" i="2"/>
  <c r="X1595" i="2"/>
  <c r="AA1595" i="2" s="1"/>
  <c r="AD1596" i="2"/>
  <c r="AF1596" i="2"/>
  <c r="AA1596" i="2"/>
  <c r="AC1596" i="2"/>
  <c r="AB1595" i="2"/>
  <c r="H1594" i="2"/>
  <c r="AJ1593" i="2"/>
  <c r="AI1593" i="2"/>
  <c r="Y1593" i="2"/>
  <c r="R1593" i="2"/>
  <c r="S1593" i="2"/>
  <c r="Q1593" i="2"/>
  <c r="V1593" i="2"/>
  <c r="T1593" i="2"/>
  <c r="U1593" i="2"/>
  <c r="AC1595" i="2" l="1"/>
  <c r="AD1595" i="2"/>
  <c r="Z1595" i="2"/>
  <c r="AF1595" i="2"/>
  <c r="AE1595" i="2"/>
  <c r="AG1596" i="2"/>
  <c r="AH1596" i="2" s="1"/>
  <c r="AG1595" i="2"/>
  <c r="AH1595" i="2" s="1"/>
  <c r="X1594" i="2"/>
  <c r="AF1594" i="2" s="1"/>
  <c r="AA1594" i="2"/>
  <c r="H1593" i="2"/>
  <c r="AJ1592" i="2"/>
  <c r="AI1592" i="2"/>
  <c r="Y1592" i="2"/>
  <c r="S1592" i="2"/>
  <c r="R1592" i="2"/>
  <c r="U1592" i="2"/>
  <c r="T1592" i="2"/>
  <c r="Q1592" i="2"/>
  <c r="V1592" i="2"/>
  <c r="AC1594" i="2" l="1"/>
  <c r="AB1594" i="2"/>
  <c r="AE1594" i="2"/>
  <c r="Z1594" i="2"/>
  <c r="AG1594" i="2" s="1"/>
  <c r="AH1594" i="2" s="1"/>
  <c r="AD1594" i="2"/>
  <c r="X1593" i="2"/>
  <c r="AF1593" i="2" s="1"/>
  <c r="H1592" i="2"/>
  <c r="AJ1591" i="2"/>
  <c r="AI1591" i="2"/>
  <c r="Y1591" i="2"/>
  <c r="V1591" i="2"/>
  <c r="S1591" i="2"/>
  <c r="T1591" i="2"/>
  <c r="Q1591" i="2"/>
  <c r="R1591" i="2"/>
  <c r="U1591" i="2"/>
  <c r="AC1593" i="2" l="1"/>
  <c r="AB1593" i="2"/>
  <c r="AD1593" i="2"/>
  <c r="AA1593" i="2"/>
  <c r="AE1593" i="2"/>
  <c r="Z1593" i="2"/>
  <c r="X1592" i="2"/>
  <c r="AF1592" i="2" s="1"/>
  <c r="H1591" i="2"/>
  <c r="AJ1590" i="2"/>
  <c r="AI1590" i="2"/>
  <c r="Y1590" i="2"/>
  <c r="Q1590" i="2"/>
  <c r="U1590" i="2"/>
  <c r="T1590" i="2"/>
  <c r="V1590" i="2"/>
  <c r="S1590" i="2"/>
  <c r="R1590" i="2"/>
  <c r="AG1593" i="2" l="1"/>
  <c r="AH1593" i="2" s="1"/>
  <c r="AE1592" i="2"/>
  <c r="AA1592" i="2"/>
  <c r="AB1592" i="2"/>
  <c r="Z1592" i="2"/>
  <c r="AC1592" i="2"/>
  <c r="X1591" i="2"/>
  <c r="AE1591" i="2" s="1"/>
  <c r="AD1592" i="2"/>
  <c r="AB1591" i="2"/>
  <c r="H1590" i="2"/>
  <c r="AJ538" i="2"/>
  <c r="AI538" i="2"/>
  <c r="Y538" i="2"/>
  <c r="R538" i="2"/>
  <c r="V538" i="2"/>
  <c r="Q538" i="2"/>
  <c r="U538" i="2"/>
  <c r="T538" i="2"/>
  <c r="S538" i="2"/>
  <c r="AG1592" i="2" l="1"/>
  <c r="AH1592" i="2" s="1"/>
  <c r="AC1591" i="2"/>
  <c r="Z1591" i="2"/>
  <c r="AF1591" i="2"/>
  <c r="AD1591" i="2"/>
  <c r="AA1591" i="2"/>
  <c r="X1590" i="2"/>
  <c r="AF1590" i="2" s="1"/>
  <c r="H538" i="2"/>
  <c r="AJ1588" i="2"/>
  <c r="AI1588" i="2"/>
  <c r="Y1588" i="2"/>
  <c r="R1588" i="2"/>
  <c r="S1588" i="2"/>
  <c r="U1588" i="2"/>
  <c r="Q1588" i="2"/>
  <c r="V1588" i="2"/>
  <c r="T1588" i="2"/>
  <c r="AG1591" i="2" l="1"/>
  <c r="AH1591" i="2" s="1"/>
  <c r="AE1590" i="2"/>
  <c r="AC1590" i="2"/>
  <c r="AA1590" i="2"/>
  <c r="Z1590" i="2"/>
  <c r="AB1590" i="2"/>
  <c r="AD1590" i="2"/>
  <c r="X538" i="2"/>
  <c r="AC538" i="2" s="1"/>
  <c r="H1588" i="2"/>
  <c r="AJ1587" i="2"/>
  <c r="AI1587" i="2"/>
  <c r="Y1587" i="2"/>
  <c r="U1587" i="2"/>
  <c r="S1587" i="2"/>
  <c r="V1587" i="2"/>
  <c r="Q1587" i="2"/>
  <c r="R1587" i="2"/>
  <c r="T1587" i="2"/>
  <c r="Z538" i="2" l="1"/>
  <c r="AE538" i="2"/>
  <c r="AA538" i="2"/>
  <c r="AD538" i="2"/>
  <c r="AG1590" i="2"/>
  <c r="AH1590" i="2" s="1"/>
  <c r="AB538" i="2"/>
  <c r="AF538" i="2"/>
  <c r="X1588" i="2"/>
  <c r="AF1588" i="2" s="1"/>
  <c r="H1587" i="2"/>
  <c r="AJ1586" i="2"/>
  <c r="AI1586" i="2"/>
  <c r="Y1586" i="2"/>
  <c r="Q1586" i="2"/>
  <c r="V1586" i="2"/>
  <c r="U1586" i="2"/>
  <c r="S1586" i="2"/>
  <c r="T1586" i="2"/>
  <c r="R1586" i="2"/>
  <c r="AA1588" i="2" l="1"/>
  <c r="AB1588" i="2"/>
  <c r="AG538" i="2"/>
  <c r="AH538" i="2" s="1"/>
  <c r="Z1588" i="2"/>
  <c r="AD1588" i="2"/>
  <c r="AC1588" i="2"/>
  <c r="AE1588" i="2"/>
  <c r="AG1588" i="2"/>
  <c r="AH1588" i="2" s="1"/>
  <c r="X1587" i="2"/>
  <c r="AB1587" i="2" s="1"/>
  <c r="H1586" i="2"/>
  <c r="AJ1585" i="2"/>
  <c r="AI1585" i="2"/>
  <c r="Y1585" i="2"/>
  <c r="R1585" i="2"/>
  <c r="U1585" i="2"/>
  <c r="V1585" i="2"/>
  <c r="Q1585" i="2"/>
  <c r="T1585" i="2"/>
  <c r="S1585" i="2"/>
  <c r="AD1587" i="2" l="1"/>
  <c r="AA1587" i="2"/>
  <c r="AC1587" i="2"/>
  <c r="AE1587" i="2"/>
  <c r="Z1587" i="2"/>
  <c r="AF1587" i="2"/>
  <c r="AG1587" i="2"/>
  <c r="AH1587" i="2" s="1"/>
  <c r="X1586" i="2"/>
  <c r="AF1586" i="2" s="1"/>
  <c r="H1585" i="2"/>
  <c r="AJ1584" i="2"/>
  <c r="AI1584" i="2"/>
  <c r="Y1584" i="2"/>
  <c r="R1584" i="2"/>
  <c r="V1584" i="2"/>
  <c r="S1584" i="2"/>
  <c r="T1584" i="2"/>
  <c r="Q1584" i="2"/>
  <c r="U1584" i="2"/>
  <c r="AC1586" i="2" l="1"/>
  <c r="AD1586" i="2"/>
  <c r="AB1586" i="2"/>
  <c r="AE1586" i="2"/>
  <c r="AA1586" i="2"/>
  <c r="X1585" i="2"/>
  <c r="AB1585" i="2" s="1"/>
  <c r="Z1586" i="2"/>
  <c r="AG1586" i="2" s="1"/>
  <c r="AH1586" i="2" s="1"/>
  <c r="AA1585" i="2"/>
  <c r="H1584" i="2"/>
  <c r="AJ1583" i="2"/>
  <c r="AI1583" i="2"/>
  <c r="Y1583" i="2"/>
  <c r="Q1583" i="2"/>
  <c r="T1583" i="2"/>
  <c r="V1583" i="2"/>
  <c r="U1583" i="2"/>
  <c r="R1583" i="2"/>
  <c r="S1583" i="2"/>
  <c r="AE1585" i="2" l="1"/>
  <c r="AF1585" i="2"/>
  <c r="AC1585" i="2"/>
  <c r="AD1585" i="2"/>
  <c r="X1584" i="2"/>
  <c r="AB1584" i="2" s="1"/>
  <c r="Z1585" i="2"/>
  <c r="AG1585" i="2" s="1"/>
  <c r="AH1585" i="2" s="1"/>
  <c r="AD1584" i="2"/>
  <c r="H1583" i="2"/>
  <c r="AJ1582" i="2"/>
  <c r="AI1582" i="2"/>
  <c r="Y1582" i="2"/>
  <c r="S1582" i="2"/>
  <c r="R1582" i="2"/>
  <c r="T1582" i="2"/>
  <c r="V1582" i="2"/>
  <c r="Q1582" i="2"/>
  <c r="U1582" i="2"/>
  <c r="AE1584" i="2" l="1"/>
  <c r="AA1584" i="2"/>
  <c r="AF1584" i="2"/>
  <c r="Z1584" i="2"/>
  <c r="AG1584" i="2" s="1"/>
  <c r="AH1584" i="2" s="1"/>
  <c r="AC1584" i="2"/>
  <c r="X1583" i="2"/>
  <c r="AF1583" i="2" s="1"/>
  <c r="H1582" i="2"/>
  <c r="AJ1581" i="2"/>
  <c r="AI1581" i="2"/>
  <c r="Y1581" i="2"/>
  <c r="R1581" i="2"/>
  <c r="S1581" i="2"/>
  <c r="V1581" i="2"/>
  <c r="Q1581" i="2"/>
  <c r="U1581" i="2"/>
  <c r="T1581" i="2"/>
  <c r="AA1583" i="2" l="1"/>
  <c r="Z1583" i="2"/>
  <c r="X1582" i="2"/>
  <c r="AA1582" i="2" s="1"/>
  <c r="AB1583" i="2"/>
  <c r="AC1583" i="2"/>
  <c r="AE1583" i="2"/>
  <c r="AD1583" i="2"/>
  <c r="H1581" i="2"/>
  <c r="AJ1580" i="2"/>
  <c r="AI1580" i="2"/>
  <c r="Y1580" i="2"/>
  <c r="T1580" i="2"/>
  <c r="V1580" i="2"/>
  <c r="R1580" i="2"/>
  <c r="S1580" i="2"/>
  <c r="Q1580" i="2"/>
  <c r="U1580" i="2"/>
  <c r="AD1582" i="2" l="1"/>
  <c r="AB1582" i="2"/>
  <c r="AC1582" i="2"/>
  <c r="Z1582" i="2"/>
  <c r="AF1582" i="2"/>
  <c r="AE1582" i="2"/>
  <c r="AG1583" i="2"/>
  <c r="AH1583" i="2" s="1"/>
  <c r="X1581" i="2"/>
  <c r="AA1581" i="2" s="1"/>
  <c r="H1580" i="2"/>
  <c r="AJ1579" i="2"/>
  <c r="AI1579" i="2"/>
  <c r="Y1579" i="2"/>
  <c r="Q1579" i="2"/>
  <c r="R1579" i="2"/>
  <c r="S1579" i="2"/>
  <c r="V1579" i="2"/>
  <c r="U1579" i="2"/>
  <c r="T1579" i="2"/>
  <c r="AG1582" i="2" l="1"/>
  <c r="AH1582" i="2" s="1"/>
  <c r="AC1581" i="2"/>
  <c r="AD1581" i="2"/>
  <c r="AE1581" i="2"/>
  <c r="AF1581" i="2"/>
  <c r="Z1581" i="2"/>
  <c r="AB1581" i="2"/>
  <c r="X1580" i="2"/>
  <c r="AB1580" i="2" s="1"/>
  <c r="H1579" i="2"/>
  <c r="AJ1578" i="2"/>
  <c r="AI1578" i="2"/>
  <c r="Y1578" i="2"/>
  <c r="S1578" i="2"/>
  <c r="Q1578" i="2"/>
  <c r="R1578" i="2"/>
  <c r="T1578" i="2"/>
  <c r="V1578" i="2"/>
  <c r="U1578" i="2"/>
  <c r="Z1580" i="2" l="1"/>
  <c r="AG1581" i="2"/>
  <c r="AH1581" i="2" s="1"/>
  <c r="AD1580" i="2"/>
  <c r="AA1580" i="2"/>
  <c r="AE1580" i="2"/>
  <c r="AC1580" i="2"/>
  <c r="AF1580" i="2"/>
  <c r="X1579" i="2"/>
  <c r="AB1579" i="2" s="1"/>
  <c r="H1578" i="2"/>
  <c r="AJ1577" i="2"/>
  <c r="AI1577" i="2"/>
  <c r="Y1577" i="2"/>
  <c r="S1577" i="2"/>
  <c r="T1577" i="2"/>
  <c r="R1577" i="2"/>
  <c r="Q1577" i="2"/>
  <c r="V1577" i="2"/>
  <c r="U1577" i="2"/>
  <c r="AD1579" i="2" l="1"/>
  <c r="AG1580" i="2"/>
  <c r="AH1580" i="2" s="1"/>
  <c r="AE1579" i="2"/>
  <c r="AA1579" i="2"/>
  <c r="AC1579" i="2"/>
  <c r="AF1579" i="2"/>
  <c r="Z1579" i="2"/>
  <c r="X1578" i="2"/>
  <c r="AF1578" i="2" s="1"/>
  <c r="H1577" i="2"/>
  <c r="AJ1576" i="2"/>
  <c r="AI1576" i="2"/>
  <c r="Y1576" i="2"/>
  <c r="S1576" i="2"/>
  <c r="U1576" i="2"/>
  <c r="T1576" i="2"/>
  <c r="R1576" i="2"/>
  <c r="Q1576" i="2"/>
  <c r="V1576" i="2"/>
  <c r="AG1579" i="2" l="1"/>
  <c r="AH1579" i="2" s="1"/>
  <c r="X1577" i="2"/>
  <c r="AB1577" i="2" s="1"/>
  <c r="Z1578" i="2"/>
  <c r="AE1578" i="2"/>
  <c r="AA1578" i="2"/>
  <c r="AC1578" i="2"/>
  <c r="AB1578" i="2"/>
  <c r="AD1578" i="2"/>
  <c r="H1576" i="2"/>
  <c r="AJ1575" i="2"/>
  <c r="AI1575" i="2"/>
  <c r="Y1575" i="2"/>
  <c r="T1575" i="2"/>
  <c r="R1575" i="2"/>
  <c r="U1575" i="2"/>
  <c r="V1575" i="2"/>
  <c r="S1575" i="2"/>
  <c r="Q1575" i="2"/>
  <c r="AG1578" i="2" l="1"/>
  <c r="AH1578" i="2" s="1"/>
  <c r="AD1577" i="2"/>
  <c r="Z1577" i="2"/>
  <c r="AF1577" i="2"/>
  <c r="AE1577" i="2"/>
  <c r="AA1577" i="2"/>
  <c r="AC1577" i="2"/>
  <c r="X1576" i="2"/>
  <c r="AF1576" i="2" s="1"/>
  <c r="H1575" i="2"/>
  <c r="AJ1455" i="2"/>
  <c r="AI1455" i="2"/>
  <c r="Y1455" i="2"/>
  <c r="S1455" i="2"/>
  <c r="Q1455" i="2"/>
  <c r="V1455" i="2"/>
  <c r="T1455" i="2"/>
  <c r="U1455" i="2"/>
  <c r="R1455" i="2"/>
  <c r="AG1577" i="2" l="1"/>
  <c r="AH1577" i="2" s="1"/>
  <c r="AA1576" i="2"/>
  <c r="AB1576" i="2"/>
  <c r="Z1576" i="2"/>
  <c r="AC1576" i="2"/>
  <c r="AE1576" i="2"/>
  <c r="X1575" i="2"/>
  <c r="AF1575" i="2" s="1"/>
  <c r="AD1576" i="2"/>
  <c r="H1455" i="2"/>
  <c r="AJ1573" i="2"/>
  <c r="AI1573" i="2"/>
  <c r="Y1573" i="2"/>
  <c r="T1573" i="2"/>
  <c r="Q1573" i="2"/>
  <c r="U1573" i="2"/>
  <c r="S1573" i="2"/>
  <c r="R1573" i="2"/>
  <c r="V1573" i="2"/>
  <c r="AD1575" i="2" l="1"/>
  <c r="AC1575" i="2"/>
  <c r="AE1575" i="2"/>
  <c r="Z1575" i="2"/>
  <c r="AG1575" i="2" s="1"/>
  <c r="AH1575" i="2" s="1"/>
  <c r="AA1575" i="2"/>
  <c r="AB1575" i="2"/>
  <c r="AG1576" i="2"/>
  <c r="AH1576" i="2" s="1"/>
  <c r="X1455" i="2"/>
  <c r="AB1455" i="2" s="1"/>
  <c r="X1573" i="2"/>
  <c r="H1573" i="2"/>
  <c r="AJ1572" i="2"/>
  <c r="AI1572" i="2"/>
  <c r="Y1572" i="2"/>
  <c r="R1572" i="2"/>
  <c r="Q1572" i="2"/>
  <c r="V1572" i="2"/>
  <c r="U1572" i="2"/>
  <c r="S1572" i="2"/>
  <c r="T1572" i="2"/>
  <c r="AD1455" i="2" l="1"/>
  <c r="AA1455" i="2"/>
  <c r="AC1455" i="2"/>
  <c r="AE1455" i="2"/>
  <c r="Z1455" i="2"/>
  <c r="AG1455" i="2" s="1"/>
  <c r="AH1455" i="2" s="1"/>
  <c r="AF1455" i="2"/>
  <c r="AF1573" i="2"/>
  <c r="AB1573" i="2"/>
  <c r="AE1573" i="2"/>
  <c r="AD1573" i="2"/>
  <c r="Z1573" i="2"/>
  <c r="AC1573" i="2"/>
  <c r="AA1573" i="2"/>
  <c r="H1572" i="2"/>
  <c r="AJ1571" i="2"/>
  <c r="AI1571" i="2"/>
  <c r="Y1571" i="2"/>
  <c r="T1571" i="2"/>
  <c r="U1571" i="2"/>
  <c r="Q1571" i="2"/>
  <c r="R1571" i="2"/>
  <c r="V1571" i="2"/>
  <c r="S1571" i="2"/>
  <c r="AG1573" i="2" l="1"/>
  <c r="AH1573" i="2" s="1"/>
  <c r="X1572" i="2"/>
  <c r="AF1572" i="2" s="1"/>
  <c r="AB1572" i="2"/>
  <c r="AE1572" i="2"/>
  <c r="AA1572" i="2"/>
  <c r="AD1572" i="2"/>
  <c r="Z1572" i="2"/>
  <c r="AG1572" i="2" s="1"/>
  <c r="AH1572" i="2" s="1"/>
  <c r="AC1572" i="2"/>
  <c r="H1571" i="2"/>
  <c r="AJ1570" i="2"/>
  <c r="AI1570" i="2"/>
  <c r="Y1570" i="2"/>
  <c r="T1570" i="2"/>
  <c r="Q1570" i="2"/>
  <c r="V1570" i="2"/>
  <c r="S1570" i="2"/>
  <c r="R1570" i="2"/>
  <c r="U1570" i="2"/>
  <c r="X1571" i="2" l="1"/>
  <c r="AF1571" i="2" s="1"/>
  <c r="AD1571" i="2"/>
  <c r="H1570" i="2"/>
  <c r="AJ1569" i="2"/>
  <c r="AI1569" i="2"/>
  <c r="Y1569" i="2"/>
  <c r="R1569" i="2"/>
  <c r="U1569" i="2"/>
  <c r="S1569" i="2"/>
  <c r="Q1569" i="2"/>
  <c r="V1569" i="2"/>
  <c r="T1569" i="2"/>
  <c r="AC1571" i="2" l="1"/>
  <c r="AB1571" i="2"/>
  <c r="AA1571" i="2"/>
  <c r="AE1571" i="2"/>
  <c r="X1570" i="2"/>
  <c r="AB1570" i="2" s="1"/>
  <c r="Z1571" i="2"/>
  <c r="AG1571" i="2" s="1"/>
  <c r="AH1571" i="2" s="1"/>
  <c r="AD1570" i="2"/>
  <c r="H1569" i="2"/>
  <c r="AJ1568" i="2"/>
  <c r="AI1568" i="2"/>
  <c r="Y1568" i="2"/>
  <c r="Q1568" i="2"/>
  <c r="V1568" i="2"/>
  <c r="R1568" i="2"/>
  <c r="U1568" i="2"/>
  <c r="T1568" i="2"/>
  <c r="S1568" i="2"/>
  <c r="AE1570" i="2" l="1"/>
  <c r="AA1570" i="2"/>
  <c r="AF1570" i="2"/>
  <c r="Z1570" i="2"/>
  <c r="AG1570" i="2" s="1"/>
  <c r="AH1570" i="2" s="1"/>
  <c r="AC1570" i="2"/>
  <c r="X1569" i="2"/>
  <c r="AF1569" i="2" s="1"/>
  <c r="AA1569" i="2"/>
  <c r="Z1569" i="2"/>
  <c r="AG1569" i="2" s="1"/>
  <c r="AH1569" i="2" s="1"/>
  <c r="H1568" i="2"/>
  <c r="AJ1567" i="2"/>
  <c r="AI1567" i="2"/>
  <c r="Y1567" i="2"/>
  <c r="U1567" i="2"/>
  <c r="Q1567" i="2"/>
  <c r="V1567" i="2"/>
  <c r="T1567" i="2"/>
  <c r="S1567" i="2"/>
  <c r="R1567" i="2"/>
  <c r="AB1569" i="2" l="1"/>
  <c r="AC1569" i="2"/>
  <c r="AE1569" i="2"/>
  <c r="X1568" i="2"/>
  <c r="AF1568" i="2" s="1"/>
  <c r="AD1569" i="2"/>
  <c r="Z1568" i="2"/>
  <c r="AG1568" i="2" s="1"/>
  <c r="AH1568" i="2" s="1"/>
  <c r="H1567" i="2"/>
  <c r="AJ1566" i="2"/>
  <c r="AI1566" i="2"/>
  <c r="Y1566" i="2"/>
  <c r="R1566" i="2"/>
  <c r="T1566" i="2"/>
  <c r="S1566" i="2"/>
  <c r="Q1566" i="2"/>
  <c r="U1566" i="2"/>
  <c r="V1566" i="2"/>
  <c r="AA1568" i="2" l="1"/>
  <c r="AB1568" i="2"/>
  <c r="X1567" i="2"/>
  <c r="AB1567" i="2" s="1"/>
  <c r="AD1568" i="2"/>
  <c r="AC1568" i="2"/>
  <c r="AE1568" i="2"/>
  <c r="AF1567" i="2"/>
  <c r="AD1567" i="2"/>
  <c r="H1566" i="2"/>
  <c r="AJ1565" i="2"/>
  <c r="AI1565" i="2"/>
  <c r="Y1565" i="2"/>
  <c r="S1565" i="2"/>
  <c r="R1565" i="2"/>
  <c r="U1565" i="2"/>
  <c r="V1565" i="2"/>
  <c r="Q1565" i="2"/>
  <c r="T1565" i="2"/>
  <c r="AA1567" i="2" l="1"/>
  <c r="AC1567" i="2"/>
  <c r="AE1567" i="2"/>
  <c r="Z1567" i="2"/>
  <c r="AG1567" i="2" s="1"/>
  <c r="AH1567" i="2" s="1"/>
  <c r="X1566" i="2"/>
  <c r="AF1566" i="2" s="1"/>
  <c r="AB1566" i="2"/>
  <c r="AA1566" i="2"/>
  <c r="H1565" i="2"/>
  <c r="AJ1564" i="2"/>
  <c r="AI1564" i="2"/>
  <c r="Y1564" i="2"/>
  <c r="R1564" i="2"/>
  <c r="U1564" i="2"/>
  <c r="V1564" i="2"/>
  <c r="Q1564" i="2"/>
  <c r="S1564" i="2"/>
  <c r="T1564" i="2"/>
  <c r="Z1566" i="2" l="1"/>
  <c r="AG1566" i="2" s="1"/>
  <c r="AH1566" i="2" s="1"/>
  <c r="AC1566" i="2"/>
  <c r="AE1566" i="2"/>
  <c r="AD1566" i="2"/>
  <c r="X1565" i="2"/>
  <c r="AF1565" i="2" s="1"/>
  <c r="H1564" i="2"/>
  <c r="AJ1563" i="2"/>
  <c r="AI1563" i="2"/>
  <c r="Y1563" i="2"/>
  <c r="Q1563" i="2"/>
  <c r="S1563" i="2"/>
  <c r="T1563" i="2"/>
  <c r="U1563" i="2"/>
  <c r="R1563" i="2"/>
  <c r="V1563" i="2"/>
  <c r="AA1565" i="2" l="1"/>
  <c r="Z1565" i="2"/>
  <c r="AG1565" i="2" s="1"/>
  <c r="AH1565" i="2" s="1"/>
  <c r="AB1565" i="2"/>
  <c r="AC1565" i="2"/>
  <c r="AE1565" i="2"/>
  <c r="AD1565" i="2"/>
  <c r="X1564" i="2"/>
  <c r="AF1564" i="2" s="1"/>
  <c r="H1563" i="2"/>
  <c r="AJ1562" i="2"/>
  <c r="AI1562" i="2"/>
  <c r="Y1562" i="2"/>
  <c r="Q1562" i="2"/>
  <c r="V1562" i="2"/>
  <c r="R1562" i="2"/>
  <c r="U1562" i="2"/>
  <c r="S1562" i="2"/>
  <c r="T1562" i="2"/>
  <c r="Z1564" i="2" l="1"/>
  <c r="AG1564" i="2" s="1"/>
  <c r="AH1564" i="2" s="1"/>
  <c r="AA1564" i="2"/>
  <c r="AB1564" i="2"/>
  <c r="AC1564" i="2"/>
  <c r="AE1564" i="2"/>
  <c r="AD1564" i="2"/>
  <c r="X1563" i="2"/>
  <c r="AF1563" i="2" s="1"/>
  <c r="H1562" i="2"/>
  <c r="AJ1561" i="2"/>
  <c r="AI1561" i="2"/>
  <c r="Y1561" i="2"/>
  <c r="T1561" i="2"/>
  <c r="S1561" i="2"/>
  <c r="U1561" i="2"/>
  <c r="R1561" i="2"/>
  <c r="V1561" i="2"/>
  <c r="Q1561" i="2"/>
  <c r="AB1563" i="2" l="1"/>
  <c r="X1562" i="2"/>
  <c r="AD1562" i="2" s="1"/>
  <c r="Z1563" i="2"/>
  <c r="AA1563" i="2"/>
  <c r="AC1563" i="2"/>
  <c r="AE1563" i="2"/>
  <c r="AD1563" i="2"/>
  <c r="AF1562" i="2"/>
  <c r="AE1562" i="2"/>
  <c r="Z1562" i="2"/>
  <c r="AG1562" i="2" s="1"/>
  <c r="AH1562" i="2" s="1"/>
  <c r="AA1562" i="2"/>
  <c r="H1561" i="2"/>
  <c r="AJ1560" i="2"/>
  <c r="AI1560" i="2"/>
  <c r="Y1560" i="2"/>
  <c r="R1560" i="2"/>
  <c r="T1560" i="2"/>
  <c r="U1560" i="2"/>
  <c r="Q1560" i="2"/>
  <c r="V1560" i="2"/>
  <c r="S1560" i="2"/>
  <c r="AC1562" i="2" l="1"/>
  <c r="AB1562" i="2"/>
  <c r="X1561" i="2"/>
  <c r="AF1561" i="2" s="1"/>
  <c r="AG1563" i="2"/>
  <c r="AH1563" i="2" s="1"/>
  <c r="AC1561" i="2"/>
  <c r="AE1561" i="2"/>
  <c r="AD1561" i="2"/>
  <c r="H1560" i="2"/>
  <c r="AJ1559" i="2"/>
  <c r="AI1559" i="2"/>
  <c r="Y1559" i="2"/>
  <c r="R1559" i="2"/>
  <c r="T1559" i="2"/>
  <c r="Q1559" i="2"/>
  <c r="U1559" i="2"/>
  <c r="S1559" i="2"/>
  <c r="V1559" i="2"/>
  <c r="AA1561" i="2" l="1"/>
  <c r="Z1561" i="2"/>
  <c r="AB1561" i="2"/>
  <c r="X1560" i="2"/>
  <c r="AC1560" i="2" s="1"/>
  <c r="H1559" i="2"/>
  <c r="AJ1558" i="2"/>
  <c r="AI1558" i="2"/>
  <c r="Y1558" i="2"/>
  <c r="U1558" i="2"/>
  <c r="T1558" i="2"/>
  <c r="R1558" i="2"/>
  <c r="V1558" i="2"/>
  <c r="Q1558" i="2"/>
  <c r="S1558" i="2"/>
  <c r="AG1561" i="2" l="1"/>
  <c r="AH1561" i="2" s="1"/>
  <c r="X1559" i="2"/>
  <c r="AE1559" i="2" s="1"/>
  <c r="Z1560" i="2"/>
  <c r="AD1560" i="2"/>
  <c r="AA1560" i="2"/>
  <c r="AB1560" i="2"/>
  <c r="AE1560" i="2"/>
  <c r="AF1560" i="2"/>
  <c r="AB1559" i="2"/>
  <c r="Z1559" i="2"/>
  <c r="H1558" i="2"/>
  <c r="AJ1557" i="2"/>
  <c r="AI1557" i="2"/>
  <c r="Y1557" i="2"/>
  <c r="Q1557" i="2"/>
  <c r="R1557" i="2"/>
  <c r="S1557" i="2"/>
  <c r="U1557" i="2"/>
  <c r="V1557" i="2"/>
  <c r="T1557" i="2"/>
  <c r="AD1559" i="2" l="1"/>
  <c r="AF1559" i="2"/>
  <c r="AA1559" i="2"/>
  <c r="AG1559" i="2" s="1"/>
  <c r="AH1559" i="2" s="1"/>
  <c r="AC1559" i="2"/>
  <c r="AG1560" i="2"/>
  <c r="AH1560" i="2" s="1"/>
  <c r="X1558" i="2"/>
  <c r="AF1558" i="2" s="1"/>
  <c r="Z1558" i="2"/>
  <c r="AG1558" i="2" s="1"/>
  <c r="AH1558" i="2" s="1"/>
  <c r="H1557" i="2"/>
  <c r="AJ1556" i="2"/>
  <c r="AI1556" i="2"/>
  <c r="Y1556" i="2"/>
  <c r="Q1556" i="2"/>
  <c r="R1556" i="2"/>
  <c r="V1556" i="2"/>
  <c r="T1556" i="2"/>
  <c r="S1556" i="2"/>
  <c r="U1556" i="2"/>
  <c r="AC1558" i="2" l="1"/>
  <c r="AD1558" i="2"/>
  <c r="AA1558" i="2"/>
  <c r="AE1558" i="2"/>
  <c r="AB1558" i="2"/>
  <c r="X1557" i="2"/>
  <c r="AF1557" i="2" s="1"/>
  <c r="H1556" i="2"/>
  <c r="AJ1555" i="2"/>
  <c r="AI1555" i="2"/>
  <c r="Y1555" i="2"/>
  <c r="R1555" i="2"/>
  <c r="T1555" i="2"/>
  <c r="U1555" i="2"/>
  <c r="V1555" i="2"/>
  <c r="S1555" i="2"/>
  <c r="Q1555" i="2"/>
  <c r="AD1557" i="2" l="1"/>
  <c r="AC1557" i="2"/>
  <c r="AB1557" i="2"/>
  <c r="AA1557" i="2"/>
  <c r="AE1557" i="2"/>
  <c r="Z1557" i="2"/>
  <c r="X1556" i="2"/>
  <c r="AF1556" i="2" s="1"/>
  <c r="H1555" i="2"/>
  <c r="AJ1554" i="2"/>
  <c r="AI1554" i="2"/>
  <c r="Y1554" i="2"/>
  <c r="S1554" i="2"/>
  <c r="Q1554" i="2"/>
  <c r="U1554" i="2"/>
  <c r="V1554" i="2"/>
  <c r="T1554" i="2"/>
  <c r="R1554" i="2"/>
  <c r="AB1556" i="2" l="1"/>
  <c r="AA1556" i="2"/>
  <c r="Z1556" i="2"/>
  <c r="AG1556" i="2" s="1"/>
  <c r="AH1556" i="2" s="1"/>
  <c r="AG1557" i="2"/>
  <c r="AH1557" i="2" s="1"/>
  <c r="X1555" i="2"/>
  <c r="AB1555" i="2" s="1"/>
  <c r="AC1556" i="2"/>
  <c r="AE1556" i="2"/>
  <c r="AD1556" i="2"/>
  <c r="AF1555" i="2"/>
  <c r="AD1555" i="2"/>
  <c r="H1554" i="2"/>
  <c r="AJ1553" i="2"/>
  <c r="AI1553" i="2"/>
  <c r="Y1553" i="2"/>
  <c r="V1553" i="2"/>
  <c r="U1553" i="2"/>
  <c r="R1553" i="2"/>
  <c r="S1553" i="2"/>
  <c r="T1553" i="2"/>
  <c r="Q1553" i="2"/>
  <c r="AA1555" i="2" l="1"/>
  <c r="AC1555" i="2"/>
  <c r="AE1555" i="2"/>
  <c r="X1554" i="2"/>
  <c r="AF1554" i="2" s="1"/>
  <c r="Z1555" i="2"/>
  <c r="AG1555" i="2" s="1"/>
  <c r="AH1555" i="2" s="1"/>
  <c r="AD1554" i="2"/>
  <c r="Z1554" i="2"/>
  <c r="H1553" i="2"/>
  <c r="AJ1552" i="2"/>
  <c r="AI1552" i="2"/>
  <c r="Y1552" i="2"/>
  <c r="Q1552" i="2"/>
  <c r="R1552" i="2"/>
  <c r="V1552" i="2"/>
  <c r="U1552" i="2"/>
  <c r="S1552" i="2"/>
  <c r="T1552" i="2"/>
  <c r="AA1554" i="2" l="1"/>
  <c r="AC1554" i="2"/>
  <c r="AE1554" i="2"/>
  <c r="AB1554" i="2"/>
  <c r="AG1554" i="2" s="1"/>
  <c r="AH1554" i="2" s="1"/>
  <c r="X1553" i="2"/>
  <c r="AB1553" i="2" s="1"/>
  <c r="H1552" i="2"/>
  <c r="AJ1551" i="2"/>
  <c r="AI1551" i="2"/>
  <c r="Y1551" i="2"/>
  <c r="R1551" i="2"/>
  <c r="U1551" i="2"/>
  <c r="S1551" i="2"/>
  <c r="V1551" i="2"/>
  <c r="Q1551" i="2"/>
  <c r="T1551" i="2"/>
  <c r="AD1553" i="2" l="1"/>
  <c r="AE1553" i="2"/>
  <c r="AA1553" i="2"/>
  <c r="AC1553" i="2"/>
  <c r="AF1553" i="2"/>
  <c r="Z1553" i="2"/>
  <c r="X1552" i="2"/>
  <c r="AF1552" i="2" s="1"/>
  <c r="AG1553" i="2"/>
  <c r="AH1553" i="2" s="1"/>
  <c r="AB1552" i="2"/>
  <c r="AA1552" i="2"/>
  <c r="AD1552" i="2"/>
  <c r="Z1552" i="2"/>
  <c r="AG1552" i="2" s="1"/>
  <c r="AH1552" i="2" s="1"/>
  <c r="H1551" i="2"/>
  <c r="AJ1550" i="2"/>
  <c r="AI1550" i="2"/>
  <c r="Y1550" i="2"/>
  <c r="T1550" i="2"/>
  <c r="V1550" i="2"/>
  <c r="Q1550" i="2"/>
  <c r="R1550" i="2"/>
  <c r="U1550" i="2"/>
  <c r="S1550" i="2"/>
  <c r="AE1552" i="2" l="1"/>
  <c r="AC1552" i="2"/>
  <c r="X1551" i="2"/>
  <c r="AE1551" i="2" s="1"/>
  <c r="Z1551" i="2"/>
  <c r="H1550" i="2"/>
  <c r="AJ1549" i="2"/>
  <c r="AI1549" i="2"/>
  <c r="Y1549" i="2"/>
  <c r="T1549" i="2"/>
  <c r="Q1549" i="2"/>
  <c r="S1549" i="2"/>
  <c r="U1549" i="2"/>
  <c r="R1549" i="2"/>
  <c r="V1549" i="2"/>
  <c r="AC1551" i="2" l="1"/>
  <c r="AD1551" i="2"/>
  <c r="AA1551" i="2"/>
  <c r="AF1551" i="2"/>
  <c r="AB1551" i="2"/>
  <c r="X1550" i="2"/>
  <c r="AF1550" i="2" s="1"/>
  <c r="AA1550" i="2"/>
  <c r="H1549" i="2"/>
  <c r="AJ1548" i="2"/>
  <c r="AI1548" i="2"/>
  <c r="Y1548" i="2"/>
  <c r="S1548" i="2"/>
  <c r="Q1548" i="2"/>
  <c r="U1548" i="2"/>
  <c r="V1548" i="2"/>
  <c r="R1548" i="2"/>
  <c r="T1548" i="2"/>
  <c r="Z1550" i="2" l="1"/>
  <c r="AG1551" i="2"/>
  <c r="AH1551" i="2" s="1"/>
  <c r="AB1550" i="2"/>
  <c r="X1549" i="2"/>
  <c r="AB1549" i="2" s="1"/>
  <c r="AC1550" i="2"/>
  <c r="AE1550" i="2"/>
  <c r="AD1550" i="2"/>
  <c r="AF1549" i="2"/>
  <c r="AD1549" i="2"/>
  <c r="H1548" i="2"/>
  <c r="AJ1385" i="2"/>
  <c r="AI1385" i="2"/>
  <c r="Y1385" i="2"/>
  <c r="V1385" i="2"/>
  <c r="U1385" i="2"/>
  <c r="Q1385" i="2"/>
  <c r="T1385" i="2"/>
  <c r="S1385" i="2"/>
  <c r="R1385" i="2"/>
  <c r="AC1549" i="2" l="1"/>
  <c r="AE1549" i="2"/>
  <c r="AA1549" i="2"/>
  <c r="Z1549" i="2"/>
  <c r="AG1549" i="2" s="1"/>
  <c r="AH1549" i="2" s="1"/>
  <c r="AG1550" i="2"/>
  <c r="AH1550" i="2" s="1"/>
  <c r="X1548" i="2"/>
  <c r="AF1548" i="2" s="1"/>
  <c r="H1385" i="2"/>
  <c r="AJ1546" i="2"/>
  <c r="AI1546" i="2"/>
  <c r="Y1546" i="2"/>
  <c r="T1546" i="2"/>
  <c r="V1546" i="2"/>
  <c r="R1546" i="2"/>
  <c r="Q1546" i="2"/>
  <c r="U1546" i="2"/>
  <c r="S1546" i="2"/>
  <c r="AA1548" i="2" l="1"/>
  <c r="Z1548" i="2"/>
  <c r="AB1548" i="2"/>
  <c r="AC1548" i="2"/>
  <c r="AE1548" i="2"/>
  <c r="X1385" i="2"/>
  <c r="AF1385" i="2" s="1"/>
  <c r="AD1548" i="2"/>
  <c r="AE1385" i="2"/>
  <c r="AA1385" i="2"/>
  <c r="AC1385" i="2"/>
  <c r="H1546" i="2"/>
  <c r="AJ1545" i="2"/>
  <c r="AI1545" i="2"/>
  <c r="Y1545" i="2"/>
  <c r="R1545" i="2"/>
  <c r="V1545" i="2"/>
  <c r="U1545" i="2"/>
  <c r="Q1545" i="2"/>
  <c r="T1545" i="2"/>
  <c r="S1545" i="2"/>
  <c r="Z1385" i="2" l="1"/>
  <c r="AB1385" i="2"/>
  <c r="AD1385" i="2"/>
  <c r="AG1548" i="2"/>
  <c r="AH1548" i="2" s="1"/>
  <c r="X1546" i="2"/>
  <c r="AF1546" i="2" s="1"/>
  <c r="H1545" i="2"/>
  <c r="AJ1544" i="2"/>
  <c r="AI1544" i="2"/>
  <c r="Y1544" i="2"/>
  <c r="V1544" i="2"/>
  <c r="U1544" i="2"/>
  <c r="Q1544" i="2"/>
  <c r="R1544" i="2"/>
  <c r="S1544" i="2"/>
  <c r="T1544" i="2"/>
  <c r="Z1546" i="2" l="1"/>
  <c r="AB1546" i="2"/>
  <c r="AA1546" i="2"/>
  <c r="AG1385" i="2"/>
  <c r="AH1385" i="2" s="1"/>
  <c r="AC1546" i="2"/>
  <c r="AE1546" i="2"/>
  <c r="X1545" i="2"/>
  <c r="AB1545" i="2" s="1"/>
  <c r="AD1546" i="2"/>
  <c r="H1544" i="2"/>
  <c r="AJ1543" i="2"/>
  <c r="AI1543" i="2"/>
  <c r="Y1543" i="2"/>
  <c r="S1543" i="2"/>
  <c r="Q1543" i="2"/>
  <c r="V1543" i="2"/>
  <c r="U1543" i="2"/>
  <c r="T1543" i="2"/>
  <c r="R1543" i="2"/>
  <c r="AG1546" i="2" l="1"/>
  <c r="AH1546" i="2" s="1"/>
  <c r="Z1545" i="2"/>
  <c r="AG1545" i="2" s="1"/>
  <c r="AH1545" i="2" s="1"/>
  <c r="AA1545" i="2"/>
  <c r="AE1545" i="2"/>
  <c r="AF1545" i="2"/>
  <c r="AD1545" i="2"/>
  <c r="AC1545" i="2"/>
  <c r="X1544" i="2"/>
  <c r="AF1544" i="2" s="1"/>
  <c r="Z1544" i="2"/>
  <c r="H1543" i="2"/>
  <c r="AJ1542" i="2"/>
  <c r="AI1542" i="2"/>
  <c r="Y1542" i="2"/>
  <c r="R1542" i="2"/>
  <c r="Q1542" i="2"/>
  <c r="U1542" i="2"/>
  <c r="T1542" i="2"/>
  <c r="V1542" i="2"/>
  <c r="S1542" i="2"/>
  <c r="AD1544" i="2" l="1"/>
  <c r="AA1544" i="2"/>
  <c r="AC1544" i="2"/>
  <c r="AE1544" i="2"/>
  <c r="AG1544" i="2"/>
  <c r="AH1544" i="2" s="1"/>
  <c r="AB1544" i="2"/>
  <c r="X1543" i="2"/>
  <c r="AF1543" i="2" s="1"/>
  <c r="H1542" i="2"/>
  <c r="AJ1541" i="2"/>
  <c r="AI1541" i="2"/>
  <c r="Y1541" i="2"/>
  <c r="S1541" i="2"/>
  <c r="T1541" i="2"/>
  <c r="Q1541" i="2"/>
  <c r="U1541" i="2"/>
  <c r="V1541" i="2"/>
  <c r="R1541" i="2"/>
  <c r="Z1543" i="2" l="1"/>
  <c r="X1542" i="2"/>
  <c r="AA1542" i="2" s="1"/>
  <c r="AC1543" i="2"/>
  <c r="AA1543" i="2"/>
  <c r="AD1543" i="2"/>
  <c r="AE1543" i="2"/>
  <c r="AB1543" i="2"/>
  <c r="AF1542" i="2"/>
  <c r="AE1542" i="2"/>
  <c r="AD1542" i="2"/>
  <c r="AC1542" i="2"/>
  <c r="H1541" i="2"/>
  <c r="AJ1540" i="2"/>
  <c r="AI1540" i="2"/>
  <c r="Y1540" i="2"/>
  <c r="U1540" i="2"/>
  <c r="Q1540" i="2"/>
  <c r="V1540" i="2"/>
  <c r="S1540" i="2"/>
  <c r="T1540" i="2"/>
  <c r="R1540" i="2"/>
  <c r="Z1542" i="2" l="1"/>
  <c r="AB1542" i="2"/>
  <c r="AG1542" i="2" s="1"/>
  <c r="AH1542" i="2" s="1"/>
  <c r="AG1543" i="2"/>
  <c r="AH1543" i="2" s="1"/>
  <c r="X1541" i="2"/>
  <c r="AF1541" i="2" s="1"/>
  <c r="H1540" i="2"/>
  <c r="AJ1539" i="2"/>
  <c r="AI1539" i="2"/>
  <c r="Y1539" i="2"/>
  <c r="V1539" i="2"/>
  <c r="S1539" i="2"/>
  <c r="T1539" i="2"/>
  <c r="R1539" i="2"/>
  <c r="Q1539" i="2"/>
  <c r="U1539" i="2"/>
  <c r="AD1541" i="2" l="1"/>
  <c r="AE1541" i="2"/>
  <c r="AA1541" i="2"/>
  <c r="AC1541" i="2"/>
  <c r="AB1541" i="2"/>
  <c r="AG1541" i="2" s="1"/>
  <c r="AH1541" i="2" s="1"/>
  <c r="Z1541" i="2"/>
  <c r="X1540" i="2"/>
  <c r="AB1540" i="2" s="1"/>
  <c r="AD1540" i="2"/>
  <c r="H1539" i="2"/>
  <c r="AJ1538" i="2"/>
  <c r="AI1538" i="2"/>
  <c r="Y1538" i="2"/>
  <c r="T1538" i="2"/>
  <c r="Q1538" i="2"/>
  <c r="V1538" i="2"/>
  <c r="S1538" i="2"/>
  <c r="R1538" i="2"/>
  <c r="U1538" i="2"/>
  <c r="Z1540" i="2" l="1"/>
  <c r="AF1540" i="2"/>
  <c r="AA1540" i="2"/>
  <c r="AE1540" i="2"/>
  <c r="X1539" i="2"/>
  <c r="AD1539" i="2" s="1"/>
  <c r="AC1540" i="2"/>
  <c r="Z1539" i="2"/>
  <c r="AG1539" i="2" s="1"/>
  <c r="AH1539" i="2" s="1"/>
  <c r="H1538" i="2"/>
  <c r="AJ1537" i="2"/>
  <c r="AI1537" i="2"/>
  <c r="Y1537" i="2"/>
  <c r="R1537" i="2"/>
  <c r="U1537" i="2"/>
  <c r="V1537" i="2"/>
  <c r="T1537" i="2"/>
  <c r="S1537" i="2"/>
  <c r="Q1537" i="2"/>
  <c r="X1538" i="2" l="1"/>
  <c r="AE1539" i="2"/>
  <c r="AF1539" i="2"/>
  <c r="AA1539" i="2"/>
  <c r="AC1539" i="2"/>
  <c r="AB1539" i="2"/>
  <c r="AG1540" i="2"/>
  <c r="AH1540" i="2" s="1"/>
  <c r="AF1538" i="2"/>
  <c r="AB1538" i="2"/>
  <c r="AE1538" i="2"/>
  <c r="AD1538" i="2"/>
  <c r="Z1538" i="2"/>
  <c r="AC1538" i="2"/>
  <c r="AA1538" i="2"/>
  <c r="H1537" i="2"/>
  <c r="AJ1536" i="2"/>
  <c r="AI1536" i="2"/>
  <c r="Y1536" i="2"/>
  <c r="U1536" i="2"/>
  <c r="R1536" i="2"/>
  <c r="S1536" i="2"/>
  <c r="Q1536" i="2"/>
  <c r="V1536" i="2"/>
  <c r="T1536" i="2"/>
  <c r="X1537" i="2" l="1"/>
  <c r="AF1537" i="2" s="1"/>
  <c r="AG1538" i="2"/>
  <c r="AH1538" i="2" s="1"/>
  <c r="AB1537" i="2"/>
  <c r="AA1537" i="2"/>
  <c r="AD1537" i="2"/>
  <c r="Z1537" i="2"/>
  <c r="H1536" i="2"/>
  <c r="AJ1535" i="2"/>
  <c r="AI1535" i="2"/>
  <c r="Y1535" i="2"/>
  <c r="Q1535" i="2"/>
  <c r="V1535" i="2"/>
  <c r="S1535" i="2"/>
  <c r="T1535" i="2"/>
  <c r="U1535" i="2"/>
  <c r="R1535" i="2"/>
  <c r="AC1537" i="2" l="1"/>
  <c r="AE1537" i="2"/>
  <c r="AG1537" i="2"/>
  <c r="AH1537" i="2" s="1"/>
  <c r="X1536" i="2"/>
  <c r="AF1536" i="2" s="1"/>
  <c r="H1535" i="2"/>
  <c r="AJ1534" i="2"/>
  <c r="AI1534" i="2"/>
  <c r="Y1534" i="2"/>
  <c r="T1534" i="2"/>
  <c r="U1534" i="2"/>
  <c r="S1534" i="2"/>
  <c r="V1534" i="2"/>
  <c r="R1534" i="2"/>
  <c r="Q1534" i="2"/>
  <c r="AA1536" i="2" l="1"/>
  <c r="AC1536" i="2"/>
  <c r="AE1536" i="2"/>
  <c r="Z1536" i="2"/>
  <c r="AG1536" i="2" s="1"/>
  <c r="AH1536" i="2" s="1"/>
  <c r="AB1536" i="2"/>
  <c r="AD1536" i="2"/>
  <c r="X1535" i="2"/>
  <c r="AB1535" i="2" s="1"/>
  <c r="AF1535" i="2"/>
  <c r="AA1535" i="2"/>
  <c r="AD1535" i="2"/>
  <c r="H1534" i="2"/>
  <c r="AJ1533" i="2"/>
  <c r="AI1533" i="2"/>
  <c r="Y1533" i="2"/>
  <c r="V1533" i="2"/>
  <c r="Q1533" i="2"/>
  <c r="R1533" i="2"/>
  <c r="T1533" i="2"/>
  <c r="U1533" i="2"/>
  <c r="S1533" i="2"/>
  <c r="AC1535" i="2" l="1"/>
  <c r="AE1535" i="2"/>
  <c r="Z1535" i="2"/>
  <c r="AG1535" i="2" s="1"/>
  <c r="AH1535" i="2" s="1"/>
  <c r="X1534" i="2"/>
  <c r="AF1534" i="2" s="1"/>
  <c r="H1533" i="2"/>
  <c r="AJ1532" i="2"/>
  <c r="AI1532" i="2"/>
  <c r="Y1532" i="2"/>
  <c r="V1532" i="2"/>
  <c r="T1532" i="2"/>
  <c r="Q1532" i="2"/>
  <c r="R1532" i="2"/>
  <c r="U1532" i="2"/>
  <c r="S1532" i="2"/>
  <c r="AC1534" i="2" l="1"/>
  <c r="AA1534" i="2"/>
  <c r="Z1534" i="2"/>
  <c r="AD1534" i="2"/>
  <c r="AE1534" i="2"/>
  <c r="AB1534" i="2"/>
  <c r="X1533" i="2"/>
  <c r="AF1533" i="2" s="1"/>
  <c r="AC1533" i="2"/>
  <c r="AA1533" i="2"/>
  <c r="AD1533" i="2"/>
  <c r="H1532" i="2"/>
  <c r="AJ1531" i="2"/>
  <c r="AI1531" i="2"/>
  <c r="Y1531" i="2"/>
  <c r="V1531" i="2"/>
  <c r="Q1531" i="2"/>
  <c r="T1531" i="2"/>
  <c r="S1531" i="2"/>
  <c r="R1531" i="2"/>
  <c r="U1531" i="2"/>
  <c r="AG1534" i="2" l="1"/>
  <c r="AH1534" i="2" s="1"/>
  <c r="AE1533" i="2"/>
  <c r="Z1533" i="2"/>
  <c r="AG1533" i="2" s="1"/>
  <c r="AH1533" i="2" s="1"/>
  <c r="AB1533" i="2"/>
  <c r="X1532" i="2"/>
  <c r="AF1532" i="2" s="1"/>
  <c r="H1531" i="2"/>
  <c r="AJ1530" i="2"/>
  <c r="AI1530" i="2"/>
  <c r="Y1530" i="2"/>
  <c r="T1530" i="2"/>
  <c r="U1530" i="2"/>
  <c r="Q1530" i="2"/>
  <c r="V1530" i="2"/>
  <c r="S1530" i="2"/>
  <c r="R1530" i="2"/>
  <c r="AD1532" i="2" l="1"/>
  <c r="AC1532" i="2"/>
  <c r="AB1532" i="2"/>
  <c r="AA1532" i="2"/>
  <c r="AE1532" i="2"/>
  <c r="Z1532" i="2"/>
  <c r="AG1532" i="2" s="1"/>
  <c r="AH1532" i="2" s="1"/>
  <c r="X1531" i="2"/>
  <c r="AC1531" i="2" s="1"/>
  <c r="H1530" i="2"/>
  <c r="AJ1529" i="2"/>
  <c r="AI1529" i="2"/>
  <c r="Y1529" i="2"/>
  <c r="S1529" i="2"/>
  <c r="R1529" i="2"/>
  <c r="V1529" i="2"/>
  <c r="U1529" i="2"/>
  <c r="T1529" i="2"/>
  <c r="Q1529" i="2"/>
  <c r="Z1531" i="2" l="1"/>
  <c r="AG1531" i="2" s="1"/>
  <c r="AH1531" i="2" s="1"/>
  <c r="AD1531" i="2"/>
  <c r="AA1531" i="2"/>
  <c r="AB1531" i="2"/>
  <c r="AE1531" i="2"/>
  <c r="AF1531" i="2"/>
  <c r="X1530" i="2"/>
  <c r="AC1530" i="2" s="1"/>
  <c r="H1529" i="2"/>
  <c r="AJ1528" i="2"/>
  <c r="AI1528" i="2"/>
  <c r="Y1528" i="2"/>
  <c r="T1528" i="2"/>
  <c r="V1528" i="2"/>
  <c r="R1528" i="2"/>
  <c r="Q1528" i="2"/>
  <c r="U1528" i="2"/>
  <c r="S1528" i="2"/>
  <c r="AD1530" i="2" l="1"/>
  <c r="AE1530" i="2"/>
  <c r="AA1530" i="2"/>
  <c r="Z1530" i="2"/>
  <c r="AB1530" i="2"/>
  <c r="AF1530" i="2"/>
  <c r="X1529" i="2"/>
  <c r="AC1529" i="2" s="1"/>
  <c r="AD1529" i="2"/>
  <c r="Z1529" i="2"/>
  <c r="AG1529" i="2" s="1"/>
  <c r="AH1529" i="2" s="1"/>
  <c r="H1528" i="2"/>
  <c r="AJ1527" i="2"/>
  <c r="AI1527" i="2"/>
  <c r="Y1527" i="2"/>
  <c r="U1527" i="2"/>
  <c r="V1527" i="2"/>
  <c r="T1527" i="2"/>
  <c r="Q1527" i="2"/>
  <c r="S1527" i="2"/>
  <c r="R1527" i="2"/>
  <c r="AG1530" i="2" l="1"/>
  <c r="AH1530" i="2" s="1"/>
  <c r="X1528" i="2"/>
  <c r="AA1529" i="2"/>
  <c r="AE1529" i="2"/>
  <c r="AB1529" i="2"/>
  <c r="AF1529" i="2"/>
  <c r="AF1528" i="2"/>
  <c r="AB1528" i="2"/>
  <c r="AE1528" i="2"/>
  <c r="AA1528" i="2"/>
  <c r="AD1528" i="2"/>
  <c r="Z1528" i="2"/>
  <c r="AC1528" i="2"/>
  <c r="H1527" i="2"/>
  <c r="AJ1526" i="2"/>
  <c r="AI1526" i="2"/>
  <c r="Y1526" i="2"/>
  <c r="Q1526" i="2"/>
  <c r="R1526" i="2"/>
  <c r="S1526" i="2"/>
  <c r="V1526" i="2"/>
  <c r="T1526" i="2"/>
  <c r="U1526" i="2"/>
  <c r="AG1528" i="2" l="1"/>
  <c r="AH1528" i="2" s="1"/>
  <c r="X1527" i="2"/>
  <c r="AF1527" i="2"/>
  <c r="AB1527" i="2"/>
  <c r="AE1527" i="2"/>
  <c r="AA1527" i="2"/>
  <c r="AD1527" i="2"/>
  <c r="Z1527" i="2"/>
  <c r="AC1527" i="2"/>
  <c r="H1526" i="2"/>
  <c r="AJ1525" i="2"/>
  <c r="AI1525" i="2"/>
  <c r="Y1525" i="2"/>
  <c r="U1525" i="2"/>
  <c r="Q1525" i="2"/>
  <c r="R1525" i="2"/>
  <c r="V1525" i="2"/>
  <c r="T1525" i="2"/>
  <c r="S1525" i="2"/>
  <c r="AG1527" i="2" l="1"/>
  <c r="AH1527" i="2" s="1"/>
  <c r="X1526" i="2"/>
  <c r="AF1526" i="2" s="1"/>
  <c r="H1525" i="2"/>
  <c r="AJ1524" i="2"/>
  <c r="AI1524" i="2"/>
  <c r="Y1524" i="2"/>
  <c r="T1524" i="2"/>
  <c r="S1524" i="2"/>
  <c r="U1524" i="2"/>
  <c r="V1524" i="2"/>
  <c r="R1524" i="2"/>
  <c r="Q1524" i="2"/>
  <c r="AD1526" i="2" l="1"/>
  <c r="AC1526" i="2"/>
  <c r="AB1526" i="2"/>
  <c r="X1525" i="2"/>
  <c r="AB1525" i="2" s="1"/>
  <c r="AE1526" i="2"/>
  <c r="AA1526" i="2"/>
  <c r="Z1526" i="2"/>
  <c r="AF1525" i="2"/>
  <c r="H1524" i="2"/>
  <c r="AJ1523" i="2"/>
  <c r="AI1523" i="2"/>
  <c r="Y1523" i="2"/>
  <c r="U1523" i="2"/>
  <c r="R1523" i="2"/>
  <c r="V1523" i="2"/>
  <c r="T1523" i="2"/>
  <c r="Q1523" i="2"/>
  <c r="S1523" i="2"/>
  <c r="Z1525" i="2" l="1"/>
  <c r="AG1525" i="2" s="1"/>
  <c r="AH1525" i="2" s="1"/>
  <c r="AD1525" i="2"/>
  <c r="AA1525" i="2"/>
  <c r="AE1525" i="2"/>
  <c r="AC1525" i="2"/>
  <c r="AG1526" i="2"/>
  <c r="AH1526" i="2" s="1"/>
  <c r="X1524" i="2"/>
  <c r="AF1524" i="2" s="1"/>
  <c r="AD1524" i="2"/>
  <c r="H1523" i="2"/>
  <c r="AJ1522" i="2"/>
  <c r="AI1522" i="2"/>
  <c r="Y1522" i="2"/>
  <c r="S1522" i="2"/>
  <c r="Q1522" i="2"/>
  <c r="V1522" i="2"/>
  <c r="U1522" i="2"/>
  <c r="T1522" i="2"/>
  <c r="R1522" i="2"/>
  <c r="AC1524" i="2" l="1"/>
  <c r="AE1524" i="2"/>
  <c r="Z1524" i="2"/>
  <c r="AB1524" i="2"/>
  <c r="AG1524" i="2" s="1"/>
  <c r="AH1524" i="2" s="1"/>
  <c r="AA1524" i="2"/>
  <c r="X1523" i="2"/>
  <c r="AB1523" i="2" s="1"/>
  <c r="AD1523" i="2"/>
  <c r="Z1523" i="2"/>
  <c r="AC1523" i="2"/>
  <c r="H1522" i="2"/>
  <c r="AJ1521" i="2"/>
  <c r="AI1521" i="2"/>
  <c r="Y1521" i="2"/>
  <c r="V1521" i="2"/>
  <c r="S1521" i="2"/>
  <c r="R1521" i="2"/>
  <c r="T1521" i="2"/>
  <c r="U1521" i="2"/>
  <c r="Q1521" i="2"/>
  <c r="AF1523" i="2" l="1"/>
  <c r="AA1523" i="2"/>
  <c r="AG1523" i="2" s="1"/>
  <c r="AH1523" i="2" s="1"/>
  <c r="AE1523" i="2"/>
  <c r="X1522" i="2"/>
  <c r="AB1522" i="2" s="1"/>
  <c r="H1521" i="2"/>
  <c r="AJ1520" i="2"/>
  <c r="AI1520" i="2"/>
  <c r="Y1520" i="2"/>
  <c r="T1520" i="2"/>
  <c r="S1520" i="2"/>
  <c r="Q1520" i="2"/>
  <c r="U1520" i="2"/>
  <c r="R1520" i="2"/>
  <c r="V1520" i="2"/>
  <c r="AD1522" i="2" l="1"/>
  <c r="X1521" i="2"/>
  <c r="AE1521" i="2" s="1"/>
  <c r="AC1522" i="2"/>
  <c r="AE1522" i="2"/>
  <c r="Z1522" i="2"/>
  <c r="AF1522" i="2"/>
  <c r="AA1522" i="2"/>
  <c r="AG1522" i="2" s="1"/>
  <c r="AH1522" i="2" s="1"/>
  <c r="AB1521" i="2"/>
  <c r="Z1521" i="2"/>
  <c r="AG1521" i="2" s="1"/>
  <c r="AH1521" i="2" s="1"/>
  <c r="H1520" i="2"/>
  <c r="AJ1519" i="2"/>
  <c r="AI1519" i="2"/>
  <c r="Y1519" i="2"/>
  <c r="R1519" i="2"/>
  <c r="S1519" i="2"/>
  <c r="U1519" i="2"/>
  <c r="T1519" i="2"/>
  <c r="Q1519" i="2"/>
  <c r="V1519" i="2"/>
  <c r="X1520" i="2" l="1"/>
  <c r="AD1521" i="2"/>
  <c r="AF1521" i="2"/>
  <c r="AA1521" i="2"/>
  <c r="AC1521" i="2"/>
  <c r="AF1520" i="2"/>
  <c r="AB1520" i="2"/>
  <c r="AE1520" i="2"/>
  <c r="AD1520" i="2"/>
  <c r="Z1520" i="2"/>
  <c r="AC1520" i="2"/>
  <c r="AA1520" i="2"/>
  <c r="H1519" i="2"/>
  <c r="AJ1518" i="2"/>
  <c r="AI1518" i="2"/>
  <c r="Y1518" i="2"/>
  <c r="Q1518" i="2"/>
  <c r="V1518" i="2"/>
  <c r="S1518" i="2"/>
  <c r="T1518" i="2"/>
  <c r="R1518" i="2"/>
  <c r="U1518" i="2"/>
  <c r="X1519" i="2" l="1"/>
  <c r="AF1519" i="2" s="1"/>
  <c r="AG1520" i="2"/>
  <c r="AH1520" i="2" s="1"/>
  <c r="H1518" i="2"/>
  <c r="AJ1517" i="2"/>
  <c r="AI1517" i="2"/>
  <c r="Y1517" i="2"/>
  <c r="Q1517" i="2"/>
  <c r="S1517" i="2"/>
  <c r="R1517" i="2"/>
  <c r="T1517" i="2"/>
  <c r="U1517" i="2"/>
  <c r="V1517" i="2"/>
  <c r="AE1519" i="2" l="1"/>
  <c r="AC1519" i="2"/>
  <c r="AA1519" i="2"/>
  <c r="Z1519" i="2"/>
  <c r="AB1519" i="2"/>
  <c r="AD1519" i="2"/>
  <c r="X1518" i="2"/>
  <c r="AB1518" i="2" s="1"/>
  <c r="AD1518" i="2"/>
  <c r="H1517" i="2"/>
  <c r="AJ1516" i="2"/>
  <c r="AI1516" i="2"/>
  <c r="Y1516" i="2"/>
  <c r="S1516" i="2"/>
  <c r="T1516" i="2"/>
  <c r="U1516" i="2"/>
  <c r="R1516" i="2"/>
  <c r="V1516" i="2"/>
  <c r="Q1516" i="2"/>
  <c r="X1517" i="2" l="1"/>
  <c r="AF1518" i="2"/>
  <c r="Z1518" i="2"/>
  <c r="AG1518" i="2" s="1"/>
  <c r="AH1518" i="2" s="1"/>
  <c r="AG1519" i="2"/>
  <c r="AH1519" i="2" s="1"/>
  <c r="AA1518" i="2"/>
  <c r="AC1518" i="2"/>
  <c r="AE1518" i="2"/>
  <c r="AF1517" i="2"/>
  <c r="AB1517" i="2"/>
  <c r="AE1517" i="2"/>
  <c r="AA1517" i="2"/>
  <c r="AD1517" i="2"/>
  <c r="Z1517" i="2"/>
  <c r="AG1517" i="2" s="1"/>
  <c r="AH1517" i="2" s="1"/>
  <c r="AC1517" i="2"/>
  <c r="H1516" i="2"/>
  <c r="AJ1515" i="2"/>
  <c r="AI1515" i="2"/>
  <c r="Y1515" i="2"/>
  <c r="U1515" i="2"/>
  <c r="V1515" i="2"/>
  <c r="Q1515" i="2"/>
  <c r="S1515" i="2"/>
  <c r="R1515" i="2"/>
  <c r="T1515" i="2"/>
  <c r="X1516" i="2" l="1"/>
  <c r="AF1516" i="2" s="1"/>
  <c r="AA1516" i="2"/>
  <c r="H1515" i="2"/>
  <c r="AJ1514" i="2"/>
  <c r="AI1514" i="2"/>
  <c r="Y1514" i="2"/>
  <c r="U1514" i="2"/>
  <c r="Q1514" i="2"/>
  <c r="R1514" i="2"/>
  <c r="V1514" i="2"/>
  <c r="S1514" i="2"/>
  <c r="T1514" i="2"/>
  <c r="AE1516" i="2" l="1"/>
  <c r="Z1516" i="2"/>
  <c r="AB1516" i="2"/>
  <c r="AD1516" i="2"/>
  <c r="AC1516" i="2"/>
  <c r="X1515" i="2"/>
  <c r="AF1515" i="2" s="1"/>
  <c r="AG1516" i="2"/>
  <c r="AH1516" i="2" s="1"/>
  <c r="AE1515" i="2"/>
  <c r="AA1515" i="2"/>
  <c r="H1514" i="2"/>
  <c r="AJ1513" i="2"/>
  <c r="AI1513" i="2"/>
  <c r="Y1513" i="2"/>
  <c r="T1513" i="2"/>
  <c r="U1513" i="2"/>
  <c r="S1513" i="2"/>
  <c r="R1513" i="2"/>
  <c r="V1513" i="2"/>
  <c r="Q1513" i="2"/>
  <c r="AB1515" i="2" l="1"/>
  <c r="Z1515" i="2"/>
  <c r="AC1515" i="2"/>
  <c r="AD1515" i="2"/>
  <c r="X1514" i="2"/>
  <c r="AF1514" i="2" s="1"/>
  <c r="H1513" i="2"/>
  <c r="AJ1512" i="2"/>
  <c r="AI1512" i="2"/>
  <c r="Y1512" i="2"/>
  <c r="U1512" i="2"/>
  <c r="R1512" i="2"/>
  <c r="S1512" i="2"/>
  <c r="T1512" i="2"/>
  <c r="Q1512" i="2"/>
  <c r="V1512" i="2"/>
  <c r="AG1515" i="2" l="1"/>
  <c r="AH1515" i="2" s="1"/>
  <c r="Z1514" i="2"/>
  <c r="AB1514" i="2"/>
  <c r="AA1514" i="2"/>
  <c r="AC1514" i="2"/>
  <c r="AE1514" i="2"/>
  <c r="AD1514" i="2"/>
  <c r="X1513" i="2"/>
  <c r="AE1513" i="2" s="1"/>
  <c r="Z1513" i="2"/>
  <c r="H1512" i="2"/>
  <c r="AJ1511" i="2"/>
  <c r="AI1511" i="2"/>
  <c r="Y1511" i="2"/>
  <c r="T1511" i="2"/>
  <c r="U1511" i="2"/>
  <c r="R1511" i="2"/>
  <c r="S1511" i="2"/>
  <c r="Q1511" i="2"/>
  <c r="V1511" i="2"/>
  <c r="AA1513" i="2" l="1"/>
  <c r="AC1513" i="2"/>
  <c r="AB1513" i="2"/>
  <c r="AD1513" i="2"/>
  <c r="AG1514" i="2"/>
  <c r="AH1514" i="2" s="1"/>
  <c r="AF1513" i="2"/>
  <c r="X1512" i="2"/>
  <c r="AB1512" i="2" s="1"/>
  <c r="H1511" i="2"/>
  <c r="AJ1510" i="2"/>
  <c r="AI1510" i="2"/>
  <c r="Y1510" i="2"/>
  <c r="T1510" i="2"/>
  <c r="Q1510" i="2"/>
  <c r="S1510" i="2"/>
  <c r="V1510" i="2"/>
  <c r="U1510" i="2"/>
  <c r="R1510" i="2"/>
  <c r="AG1513" i="2" l="1"/>
  <c r="AH1513" i="2" s="1"/>
  <c r="Z1512" i="2"/>
  <c r="AD1512" i="2"/>
  <c r="AF1512" i="2"/>
  <c r="X1511" i="2"/>
  <c r="AB1511" i="2" s="1"/>
  <c r="AE1512" i="2"/>
  <c r="AA1512" i="2"/>
  <c r="AC1512" i="2"/>
  <c r="AF1511" i="2"/>
  <c r="AD1511" i="2"/>
  <c r="Z1511" i="2"/>
  <c r="H1510" i="2"/>
  <c r="AJ1509" i="2"/>
  <c r="AI1509" i="2"/>
  <c r="Y1509" i="2"/>
  <c r="V1509" i="2"/>
  <c r="T1509" i="2"/>
  <c r="S1509" i="2"/>
  <c r="Q1509" i="2"/>
  <c r="R1509" i="2"/>
  <c r="U1509" i="2"/>
  <c r="AE1511" i="2" l="1"/>
  <c r="AA1511" i="2"/>
  <c r="AC1511" i="2"/>
  <c r="AG1512" i="2"/>
  <c r="AH1512" i="2" s="1"/>
  <c r="X1510" i="2"/>
  <c r="AF1510" i="2" s="1"/>
  <c r="AG1511" i="2"/>
  <c r="AH1511" i="2" s="1"/>
  <c r="AB1510" i="2"/>
  <c r="AE1510" i="2"/>
  <c r="AA1510" i="2"/>
  <c r="Z1510" i="2"/>
  <c r="H1509" i="2"/>
  <c r="AJ1508" i="2"/>
  <c r="AI1508" i="2"/>
  <c r="Y1508" i="2"/>
  <c r="R1508" i="2"/>
  <c r="Q1508" i="2"/>
  <c r="U1508" i="2"/>
  <c r="S1508" i="2"/>
  <c r="V1508" i="2"/>
  <c r="T1508" i="2"/>
  <c r="AC1510" i="2" l="1"/>
  <c r="X1509" i="2"/>
  <c r="AE1509" i="2" s="1"/>
  <c r="AG1510" i="2"/>
  <c r="AH1510" i="2" s="1"/>
  <c r="AD1510" i="2"/>
  <c r="AB1509" i="2"/>
  <c r="AC1509" i="2"/>
  <c r="H1508" i="2"/>
  <c r="AJ1507" i="2"/>
  <c r="AI1507" i="2"/>
  <c r="Y1507" i="2"/>
  <c r="V1507" i="2"/>
  <c r="U1507" i="2"/>
  <c r="R1507" i="2"/>
  <c r="Q1507" i="2"/>
  <c r="T1507" i="2"/>
  <c r="S1507" i="2"/>
  <c r="Z1509" i="2" l="1"/>
  <c r="AF1509" i="2"/>
  <c r="AD1509" i="2"/>
  <c r="AA1509" i="2"/>
  <c r="X1508" i="2"/>
  <c r="AF1508" i="2" s="1"/>
  <c r="AB1508" i="2"/>
  <c r="AE1508" i="2"/>
  <c r="AA1508" i="2"/>
  <c r="Z1508" i="2"/>
  <c r="AG1508" i="2" s="1"/>
  <c r="AH1508" i="2" s="1"/>
  <c r="AC1508" i="2"/>
  <c r="H1507" i="2"/>
  <c r="AJ1506" i="2"/>
  <c r="AI1506" i="2"/>
  <c r="Y1506" i="2"/>
  <c r="S1506" i="2"/>
  <c r="R1506" i="2"/>
  <c r="V1506" i="2"/>
  <c r="T1506" i="2"/>
  <c r="Q1506" i="2"/>
  <c r="U1506" i="2"/>
  <c r="AG1509" i="2" l="1"/>
  <c r="AH1509" i="2" s="1"/>
  <c r="AD1508" i="2"/>
  <c r="X1507" i="2"/>
  <c r="AF1507" i="2" s="1"/>
  <c r="X1506" i="2"/>
  <c r="H1506" i="2"/>
  <c r="AJ1505" i="2"/>
  <c r="AI1505" i="2"/>
  <c r="Y1505" i="2"/>
  <c r="R1505" i="2"/>
  <c r="U1505" i="2"/>
  <c r="V1505" i="2"/>
  <c r="Q1505" i="2"/>
  <c r="T1505" i="2"/>
  <c r="S1505" i="2"/>
  <c r="AD1507" i="2" l="1"/>
  <c r="AC1507" i="2"/>
  <c r="AB1507" i="2"/>
  <c r="AA1507" i="2"/>
  <c r="AE1507" i="2"/>
  <c r="Z1507" i="2"/>
  <c r="AF1506" i="2"/>
  <c r="AB1506" i="2"/>
  <c r="AE1506" i="2"/>
  <c r="AA1506" i="2"/>
  <c r="AD1506" i="2"/>
  <c r="Z1506" i="2"/>
  <c r="AC1506" i="2"/>
  <c r="H1505" i="2"/>
  <c r="AJ1504" i="2"/>
  <c r="AI1504" i="2"/>
  <c r="Y1504" i="2"/>
  <c r="V1504" i="2"/>
  <c r="Q1504" i="2"/>
  <c r="R1504" i="2"/>
  <c r="S1504" i="2"/>
  <c r="T1504" i="2"/>
  <c r="U1504" i="2"/>
  <c r="AG1507" i="2" l="1"/>
  <c r="AH1507" i="2" s="1"/>
  <c r="AG1506" i="2"/>
  <c r="AH1506" i="2" s="1"/>
  <c r="X1505" i="2"/>
  <c r="AF1505" i="2" s="1"/>
  <c r="AB1505" i="2"/>
  <c r="H1504" i="2"/>
  <c r="AJ1503" i="2"/>
  <c r="AI1503" i="2"/>
  <c r="Y1503" i="2"/>
  <c r="R1503" i="2"/>
  <c r="U1503" i="2"/>
  <c r="V1503" i="2"/>
  <c r="Q1503" i="2"/>
  <c r="S1503" i="2"/>
  <c r="T1503" i="2"/>
  <c r="Z1505" i="2" l="1"/>
  <c r="AA1505" i="2"/>
  <c r="AG1505" i="2" s="1"/>
  <c r="AH1505" i="2" s="1"/>
  <c r="X1504" i="2"/>
  <c r="AA1504" i="2" s="1"/>
  <c r="AC1505" i="2"/>
  <c r="AE1505" i="2"/>
  <c r="AD1505" i="2"/>
  <c r="AD1504" i="2"/>
  <c r="H1503" i="2"/>
  <c r="AJ1502" i="2"/>
  <c r="AI1502" i="2"/>
  <c r="Y1502" i="2"/>
  <c r="T1502" i="2"/>
  <c r="U1502" i="2"/>
  <c r="V1502" i="2"/>
  <c r="Q1502" i="2"/>
  <c r="S1502" i="2"/>
  <c r="R1502" i="2"/>
  <c r="AF1504" i="2" l="1"/>
  <c r="AC1504" i="2"/>
  <c r="AE1504" i="2"/>
  <c r="Z1504" i="2"/>
  <c r="AB1504" i="2"/>
  <c r="X1503" i="2"/>
  <c r="AF1503" i="2" s="1"/>
  <c r="H1502" i="2"/>
  <c r="AJ1501" i="2"/>
  <c r="AI1501" i="2"/>
  <c r="Y1501" i="2"/>
  <c r="T1501" i="2"/>
  <c r="R1501" i="2"/>
  <c r="U1501" i="2"/>
  <c r="S1501" i="2"/>
  <c r="Q1501" i="2"/>
  <c r="V1501" i="2"/>
  <c r="AG1504" i="2" l="1"/>
  <c r="AH1504" i="2" s="1"/>
  <c r="AB1503" i="2"/>
  <c r="X1502" i="2"/>
  <c r="AB1502" i="2" s="1"/>
  <c r="Z1503" i="2"/>
  <c r="AA1503" i="2"/>
  <c r="AC1503" i="2"/>
  <c r="AE1503" i="2"/>
  <c r="AD1503" i="2"/>
  <c r="AF1502" i="2"/>
  <c r="AE1502" i="2"/>
  <c r="AD1502" i="2"/>
  <c r="AC1502" i="2"/>
  <c r="H1501" i="2"/>
  <c r="AJ1500" i="2"/>
  <c r="AI1500" i="2"/>
  <c r="Y1500" i="2"/>
  <c r="R1500" i="2"/>
  <c r="T1500" i="2"/>
  <c r="U1500" i="2"/>
  <c r="S1500" i="2"/>
  <c r="Q1500" i="2"/>
  <c r="V1500" i="2"/>
  <c r="AA1502" i="2" l="1"/>
  <c r="AG1503" i="2"/>
  <c r="AH1503" i="2" s="1"/>
  <c r="Z1502" i="2"/>
  <c r="X1501" i="2"/>
  <c r="AF1501" i="2" s="1"/>
  <c r="Z1501" i="2"/>
  <c r="H1500" i="2"/>
  <c r="AJ1499" i="2"/>
  <c r="AI1499" i="2"/>
  <c r="Y1499" i="2"/>
  <c r="Q1499" i="2"/>
  <c r="R1499" i="2"/>
  <c r="V1499" i="2"/>
  <c r="S1499" i="2"/>
  <c r="U1499" i="2"/>
  <c r="T1499" i="2"/>
  <c r="AD1501" i="2" l="1"/>
  <c r="AA1501" i="2"/>
  <c r="AC1501" i="2"/>
  <c r="AE1501" i="2"/>
  <c r="AG1502" i="2"/>
  <c r="AH1502" i="2" s="1"/>
  <c r="AB1501" i="2"/>
  <c r="AG1501" i="2" s="1"/>
  <c r="AH1501" i="2" s="1"/>
  <c r="X1500" i="2"/>
  <c r="AA1500" i="2" s="1"/>
  <c r="AC1500" i="2"/>
  <c r="H1499" i="2"/>
  <c r="AJ1498" i="2"/>
  <c r="AI1498" i="2"/>
  <c r="Y1498" i="2"/>
  <c r="U1498" i="2"/>
  <c r="T1498" i="2"/>
  <c r="Q1498" i="2"/>
  <c r="V1498" i="2"/>
  <c r="R1498" i="2"/>
  <c r="S1498" i="2"/>
  <c r="AE1500" i="2" l="1"/>
  <c r="Z1500" i="2"/>
  <c r="AB1500" i="2"/>
  <c r="AD1500" i="2"/>
  <c r="AF1500" i="2"/>
  <c r="X1499" i="2"/>
  <c r="AE1499" i="2" s="1"/>
  <c r="AF1499" i="2"/>
  <c r="AB1499" i="2"/>
  <c r="AD1499" i="2"/>
  <c r="Z1499" i="2"/>
  <c r="H1498" i="2"/>
  <c r="AJ1497" i="2"/>
  <c r="AI1497" i="2"/>
  <c r="Y1497" i="2"/>
  <c r="R1497" i="2"/>
  <c r="V1497" i="2"/>
  <c r="Q1497" i="2"/>
  <c r="S1497" i="2"/>
  <c r="T1497" i="2"/>
  <c r="U1497" i="2"/>
  <c r="AA1499" i="2" l="1"/>
  <c r="AG1499" i="2" s="1"/>
  <c r="AH1499" i="2" s="1"/>
  <c r="AC1499" i="2"/>
  <c r="AG1500" i="2"/>
  <c r="AH1500" i="2" s="1"/>
  <c r="X1498" i="2"/>
  <c r="AF1498" i="2" s="1"/>
  <c r="AB1498" i="2"/>
  <c r="X1497" i="2"/>
  <c r="H1497" i="2"/>
  <c r="AJ1496" i="2"/>
  <c r="AI1496" i="2"/>
  <c r="Y1496" i="2"/>
  <c r="U1496" i="2"/>
  <c r="T1496" i="2"/>
  <c r="V1496" i="2"/>
  <c r="R1496" i="2"/>
  <c r="S1496" i="2"/>
  <c r="Q1496" i="2"/>
  <c r="AC1498" i="2" l="1"/>
  <c r="AD1498" i="2"/>
  <c r="AA1498" i="2"/>
  <c r="AE1498" i="2"/>
  <c r="Z1498" i="2"/>
  <c r="AG1498" i="2" s="1"/>
  <c r="AH1498" i="2" s="1"/>
  <c r="AF1497" i="2"/>
  <c r="AB1497" i="2"/>
  <c r="AE1497" i="2"/>
  <c r="AA1497" i="2"/>
  <c r="AD1497" i="2"/>
  <c r="Z1497" i="2"/>
  <c r="AG1497" i="2" s="1"/>
  <c r="AH1497" i="2" s="1"/>
  <c r="AC1497" i="2"/>
  <c r="H1496" i="2"/>
  <c r="AJ1495" i="2"/>
  <c r="AI1495" i="2"/>
  <c r="Y1495" i="2"/>
  <c r="Q1495" i="2"/>
  <c r="R1495" i="2"/>
  <c r="U1495" i="2"/>
  <c r="S1495" i="2"/>
  <c r="V1495" i="2"/>
  <c r="T1495" i="2"/>
  <c r="X1496" i="2" l="1"/>
  <c r="AF1496" i="2" s="1"/>
  <c r="H1495" i="2"/>
  <c r="AJ1494" i="2"/>
  <c r="AI1494" i="2"/>
  <c r="Y1494" i="2"/>
  <c r="T1494" i="2"/>
  <c r="R1494" i="2"/>
  <c r="V1494" i="2"/>
  <c r="Q1494" i="2"/>
  <c r="S1494" i="2"/>
  <c r="U1494" i="2"/>
  <c r="AC1496" i="2" l="1"/>
  <c r="AB1496" i="2"/>
  <c r="AD1496" i="2"/>
  <c r="AA1496" i="2"/>
  <c r="AG1496" i="2" s="1"/>
  <c r="AH1496" i="2" s="1"/>
  <c r="AE1496" i="2"/>
  <c r="Z1496" i="2"/>
  <c r="X1495" i="2"/>
  <c r="AF1495" i="2" s="1"/>
  <c r="H1494" i="2"/>
  <c r="AJ1493" i="2"/>
  <c r="AI1493" i="2"/>
  <c r="Y1493" i="2"/>
  <c r="V1493" i="2"/>
  <c r="Q1493" i="2"/>
  <c r="U1493" i="2"/>
  <c r="R1493" i="2"/>
  <c r="T1493" i="2"/>
  <c r="S1493" i="2"/>
  <c r="AC1495" i="2" l="1"/>
  <c r="AD1495" i="2"/>
  <c r="AB1495" i="2"/>
  <c r="AE1495" i="2"/>
  <c r="AA1495" i="2"/>
  <c r="Z1495" i="2"/>
  <c r="AG1495" i="2" s="1"/>
  <c r="AH1495" i="2" s="1"/>
  <c r="X1494" i="2"/>
  <c r="AF1494" i="2"/>
  <c r="AB1494" i="2"/>
  <c r="AE1494" i="2"/>
  <c r="AD1494" i="2"/>
  <c r="Z1494" i="2"/>
  <c r="AC1494" i="2"/>
  <c r="AA1494" i="2"/>
  <c r="H1493" i="2"/>
  <c r="AJ1492" i="2"/>
  <c r="AI1492" i="2"/>
  <c r="Y1492" i="2"/>
  <c r="U1492" i="2"/>
  <c r="T1492" i="2"/>
  <c r="Q1492" i="2"/>
  <c r="R1492" i="2"/>
  <c r="S1492" i="2"/>
  <c r="V1492" i="2"/>
  <c r="AG1494" i="2" l="1"/>
  <c r="AH1494" i="2" s="1"/>
  <c r="X1493" i="2"/>
  <c r="AF1493" i="2" s="1"/>
  <c r="AB1493" i="2"/>
  <c r="AE1493" i="2"/>
  <c r="AA1493" i="2"/>
  <c r="AD1493" i="2"/>
  <c r="Z1493" i="2"/>
  <c r="AC1493" i="2"/>
  <c r="H1492" i="2"/>
  <c r="AJ1491" i="2"/>
  <c r="AI1491" i="2"/>
  <c r="Y1491" i="2"/>
  <c r="R1491" i="2"/>
  <c r="Q1491" i="2"/>
  <c r="U1491" i="2"/>
  <c r="V1491" i="2"/>
  <c r="S1491" i="2"/>
  <c r="T1491" i="2"/>
  <c r="AG1493" i="2" l="1"/>
  <c r="AH1493" i="2" s="1"/>
  <c r="X1492" i="2"/>
  <c r="AF1492" i="2" s="1"/>
  <c r="AB1492" i="2"/>
  <c r="H1491" i="2"/>
  <c r="AJ1490" i="2"/>
  <c r="AI1490" i="2"/>
  <c r="Y1490" i="2"/>
  <c r="U1490" i="2"/>
  <c r="S1490" i="2"/>
  <c r="V1490" i="2"/>
  <c r="Q1490" i="2"/>
  <c r="T1490" i="2"/>
  <c r="R1490" i="2"/>
  <c r="X1491" i="2" l="1"/>
  <c r="AE1492" i="2"/>
  <c r="Z1492" i="2"/>
  <c r="AA1492" i="2"/>
  <c r="AD1492" i="2"/>
  <c r="AC1492" i="2"/>
  <c r="AF1491" i="2"/>
  <c r="AB1491" i="2"/>
  <c r="AE1491" i="2"/>
  <c r="AA1491" i="2"/>
  <c r="AD1491" i="2"/>
  <c r="Z1491" i="2"/>
  <c r="AG1491" i="2" s="1"/>
  <c r="AH1491" i="2" s="1"/>
  <c r="AC1491" i="2"/>
  <c r="H1490" i="2"/>
  <c r="AJ1489" i="2"/>
  <c r="AI1489" i="2"/>
  <c r="Y1489" i="2"/>
  <c r="R1489" i="2"/>
  <c r="Q1489" i="2"/>
  <c r="S1489" i="2"/>
  <c r="T1489" i="2"/>
  <c r="U1489" i="2"/>
  <c r="V1489" i="2"/>
  <c r="AG1492" i="2" l="1"/>
  <c r="AH1492" i="2" s="1"/>
  <c r="X1490" i="2"/>
  <c r="AF1490" i="2" s="1"/>
  <c r="AB1490" i="2"/>
  <c r="AA1490" i="2"/>
  <c r="AD1490" i="2"/>
  <c r="Z1490" i="2"/>
  <c r="AC1490" i="2"/>
  <c r="AE1490" i="2"/>
  <c r="H1489" i="2"/>
  <c r="AJ1488" i="2"/>
  <c r="AI1488" i="2"/>
  <c r="Y1488" i="2"/>
  <c r="Q1488" i="2"/>
  <c r="R1488" i="2"/>
  <c r="T1488" i="2"/>
  <c r="U1488" i="2"/>
  <c r="V1488" i="2"/>
  <c r="S1488" i="2"/>
  <c r="X1489" i="2" l="1"/>
  <c r="AB1489" i="2" s="1"/>
  <c r="AG1490" i="2"/>
  <c r="AH1490" i="2" s="1"/>
  <c r="H1488" i="2"/>
  <c r="AJ1487" i="2"/>
  <c r="AI1487" i="2"/>
  <c r="Y1487" i="2"/>
  <c r="R1487" i="2"/>
  <c r="T1487" i="2"/>
  <c r="V1487" i="2"/>
  <c r="Q1487" i="2"/>
  <c r="U1487" i="2"/>
  <c r="S1487" i="2"/>
  <c r="AD1489" i="2" l="1"/>
  <c r="AE1489" i="2"/>
  <c r="AA1489" i="2"/>
  <c r="AF1489" i="2"/>
  <c r="Z1489" i="2"/>
  <c r="AG1489" i="2" s="1"/>
  <c r="AH1489" i="2" s="1"/>
  <c r="X1488" i="2"/>
  <c r="AD1488" i="2" s="1"/>
  <c r="AC1489" i="2"/>
  <c r="H1487" i="2"/>
  <c r="AJ1486" i="2"/>
  <c r="AI1486" i="2"/>
  <c r="Y1486" i="2"/>
  <c r="R1486" i="2"/>
  <c r="S1486" i="2"/>
  <c r="Q1486" i="2"/>
  <c r="T1486" i="2"/>
  <c r="V1486" i="2"/>
  <c r="U1486" i="2"/>
  <c r="AE1488" i="2" l="1"/>
  <c r="AA1488" i="2"/>
  <c r="X1487" i="2"/>
  <c r="AD1487" i="2" s="1"/>
  <c r="AC1488" i="2"/>
  <c r="AB1488" i="2"/>
  <c r="Z1488" i="2"/>
  <c r="AG1488" i="2" s="1"/>
  <c r="AH1488" i="2" s="1"/>
  <c r="AF1488" i="2"/>
  <c r="AE1487" i="2"/>
  <c r="AA1487" i="2"/>
  <c r="H1486" i="2"/>
  <c r="AJ1485" i="2"/>
  <c r="AI1485" i="2"/>
  <c r="Y1485" i="2"/>
  <c r="T1485" i="2"/>
  <c r="R1485" i="2"/>
  <c r="U1485" i="2"/>
  <c r="V1485" i="2"/>
  <c r="Q1485" i="2"/>
  <c r="S1485" i="2"/>
  <c r="AB1487" i="2" l="1"/>
  <c r="AC1487" i="2"/>
  <c r="Z1487" i="2"/>
  <c r="AG1487" i="2" s="1"/>
  <c r="AH1487" i="2" s="1"/>
  <c r="AF1487" i="2"/>
  <c r="X1486" i="2"/>
  <c r="AE1486" i="2" s="1"/>
  <c r="H1485" i="2"/>
  <c r="AJ1484" i="2"/>
  <c r="AI1484" i="2"/>
  <c r="Y1484" i="2"/>
  <c r="T1484" i="2"/>
  <c r="R1484" i="2"/>
  <c r="S1484" i="2"/>
  <c r="U1484" i="2"/>
  <c r="Q1484" i="2"/>
  <c r="V1484" i="2"/>
  <c r="Z1486" i="2" l="1"/>
  <c r="AG1486" i="2" s="1"/>
  <c r="AH1486" i="2" s="1"/>
  <c r="AA1486" i="2"/>
  <c r="AB1486" i="2"/>
  <c r="X1485" i="2"/>
  <c r="AE1485" i="2" s="1"/>
  <c r="AD1486" i="2"/>
  <c r="AF1486" i="2"/>
  <c r="AC1486" i="2"/>
  <c r="AF1485" i="2"/>
  <c r="AB1485" i="2"/>
  <c r="AD1485" i="2"/>
  <c r="Z1485" i="2"/>
  <c r="H1484" i="2"/>
  <c r="AJ1483" i="2"/>
  <c r="AI1483" i="2"/>
  <c r="Y1483" i="2"/>
  <c r="Q1483" i="2"/>
  <c r="V1483" i="2"/>
  <c r="T1483" i="2"/>
  <c r="S1483" i="2"/>
  <c r="U1483" i="2"/>
  <c r="R1483" i="2"/>
  <c r="AA1485" i="2" l="1"/>
  <c r="AG1485" i="2" s="1"/>
  <c r="AH1485" i="2" s="1"/>
  <c r="AC1485" i="2"/>
  <c r="X1484" i="2"/>
  <c r="AF1484" i="2" s="1"/>
  <c r="H1483" i="2"/>
  <c r="AJ1482" i="2"/>
  <c r="AI1482" i="2"/>
  <c r="Y1482" i="2"/>
  <c r="S1482" i="2"/>
  <c r="Q1482" i="2"/>
  <c r="T1482" i="2"/>
  <c r="V1482" i="2"/>
  <c r="R1482" i="2"/>
  <c r="U1482" i="2"/>
  <c r="AA1484" i="2" l="1"/>
  <c r="Z1484" i="2"/>
  <c r="AB1484" i="2"/>
  <c r="X1483" i="2"/>
  <c r="AB1483" i="2" s="1"/>
  <c r="AC1484" i="2"/>
  <c r="AE1484" i="2"/>
  <c r="AD1484" i="2"/>
  <c r="AF1483" i="2"/>
  <c r="H1482" i="2"/>
  <c r="AJ1481" i="2"/>
  <c r="AI1481" i="2"/>
  <c r="Y1481" i="2"/>
  <c r="Q1481" i="2"/>
  <c r="S1481" i="2"/>
  <c r="T1481" i="2"/>
  <c r="U1481" i="2"/>
  <c r="R1481" i="2"/>
  <c r="V1481" i="2"/>
  <c r="AD1483" i="2" l="1"/>
  <c r="AA1483" i="2"/>
  <c r="AG1484" i="2"/>
  <c r="AH1484" i="2" s="1"/>
  <c r="AC1483" i="2"/>
  <c r="AE1483" i="2"/>
  <c r="Z1483" i="2"/>
  <c r="AG1483" i="2" s="1"/>
  <c r="AH1483" i="2" s="1"/>
  <c r="X1482" i="2"/>
  <c r="AF1482" i="2" s="1"/>
  <c r="H1481" i="2"/>
  <c r="AJ1480" i="2"/>
  <c r="AI1480" i="2"/>
  <c r="Y1480" i="2"/>
  <c r="S1480" i="2"/>
  <c r="U1480" i="2"/>
  <c r="Q1480" i="2"/>
  <c r="T1480" i="2"/>
  <c r="V1480" i="2"/>
  <c r="R1480" i="2"/>
  <c r="Z1482" i="2" l="1"/>
  <c r="AB1482" i="2"/>
  <c r="AA1482" i="2"/>
  <c r="AG1482" i="2" s="1"/>
  <c r="AH1482" i="2" s="1"/>
  <c r="AC1482" i="2"/>
  <c r="AE1482" i="2"/>
  <c r="AD1482" i="2"/>
  <c r="X1481" i="2"/>
  <c r="AB1481" i="2" s="1"/>
  <c r="AD1481" i="2"/>
  <c r="H1480" i="2"/>
  <c r="AJ1479" i="2"/>
  <c r="AI1479" i="2"/>
  <c r="Y1479" i="2"/>
  <c r="V1479" i="2"/>
  <c r="U1479" i="2"/>
  <c r="Q1479" i="2"/>
  <c r="T1479" i="2"/>
  <c r="R1479" i="2"/>
  <c r="S1479" i="2"/>
  <c r="AF1481" i="2" l="1"/>
  <c r="AA1481" i="2"/>
  <c r="AC1481" i="2"/>
  <c r="AE1481" i="2"/>
  <c r="Z1481" i="2"/>
  <c r="AG1481" i="2" s="1"/>
  <c r="AH1481" i="2" s="1"/>
  <c r="X1480" i="2"/>
  <c r="AF1480" i="2" s="1"/>
  <c r="H1479" i="2"/>
  <c r="AJ1478" i="2"/>
  <c r="AI1478" i="2"/>
  <c r="Y1478" i="2"/>
  <c r="Q1478" i="2"/>
  <c r="V1478" i="2"/>
  <c r="R1478" i="2"/>
  <c r="S1478" i="2"/>
  <c r="U1478" i="2"/>
  <c r="T1478" i="2"/>
  <c r="AA1480" i="2" l="1"/>
  <c r="Z1480" i="2"/>
  <c r="AB1480" i="2"/>
  <c r="AC1480" i="2"/>
  <c r="AE1480" i="2"/>
  <c r="AD1480" i="2"/>
  <c r="X1479" i="2"/>
  <c r="AC1479" i="2" s="1"/>
  <c r="H1478" i="2"/>
  <c r="AJ1477" i="2"/>
  <c r="AI1477" i="2"/>
  <c r="Y1477" i="2"/>
  <c r="Q1477" i="2"/>
  <c r="V1477" i="2"/>
  <c r="R1477" i="2"/>
  <c r="S1477" i="2"/>
  <c r="T1477" i="2"/>
  <c r="U1477" i="2"/>
  <c r="AD1479" i="2" l="1"/>
  <c r="AF1479" i="2"/>
  <c r="AG1480" i="2"/>
  <c r="AH1480" i="2" s="1"/>
  <c r="AE1479" i="2"/>
  <c r="Z1479" i="2"/>
  <c r="AB1479" i="2"/>
  <c r="AA1479" i="2"/>
  <c r="X1478" i="2"/>
  <c r="AB1478" i="2" s="1"/>
  <c r="H1477" i="2"/>
  <c r="AJ1476" i="2"/>
  <c r="AI1476" i="2"/>
  <c r="Y1476" i="2"/>
  <c r="R1476" i="2"/>
  <c r="S1476" i="2"/>
  <c r="V1476" i="2"/>
  <c r="Q1476" i="2"/>
  <c r="U1476" i="2"/>
  <c r="T1476" i="2"/>
  <c r="AD1478" i="2" l="1"/>
  <c r="AA1478" i="2"/>
  <c r="AF1478" i="2"/>
  <c r="AC1478" i="2"/>
  <c r="AE1478" i="2"/>
  <c r="Z1478" i="2"/>
  <c r="AG1478" i="2" s="1"/>
  <c r="AH1478" i="2" s="1"/>
  <c r="AG1479" i="2"/>
  <c r="AH1479" i="2" s="1"/>
  <c r="X1477" i="2"/>
  <c r="AB1477" i="2" s="1"/>
  <c r="H1476" i="2"/>
  <c r="AJ1475" i="2"/>
  <c r="AI1475" i="2"/>
  <c r="Y1475" i="2"/>
  <c r="U1475" i="2"/>
  <c r="Q1475" i="2"/>
  <c r="T1475" i="2"/>
  <c r="S1475" i="2"/>
  <c r="R1475" i="2"/>
  <c r="V1475" i="2"/>
  <c r="AA1477" i="2" l="1"/>
  <c r="AD1477" i="2"/>
  <c r="AC1477" i="2"/>
  <c r="AE1477" i="2"/>
  <c r="Z1477" i="2"/>
  <c r="AF1477" i="2"/>
  <c r="AG1477" i="2"/>
  <c r="AH1477" i="2" s="1"/>
  <c r="X1476" i="2"/>
  <c r="AB1476" i="2" s="1"/>
  <c r="H1475" i="2"/>
  <c r="AJ1474" i="2"/>
  <c r="AI1474" i="2"/>
  <c r="Y1474" i="2"/>
  <c r="T1474" i="2"/>
  <c r="Q1474" i="2"/>
  <c r="R1474" i="2"/>
  <c r="U1474" i="2"/>
  <c r="V1474" i="2"/>
  <c r="S1474" i="2"/>
  <c r="Z1476" i="2" l="1"/>
  <c r="AG1476" i="2" s="1"/>
  <c r="AH1476" i="2" s="1"/>
  <c r="AD1476" i="2"/>
  <c r="AA1476" i="2"/>
  <c r="AE1476" i="2"/>
  <c r="AC1476" i="2"/>
  <c r="AF1476" i="2"/>
  <c r="X1475" i="2"/>
  <c r="AF1475" i="2" s="1"/>
  <c r="AC1475" i="2"/>
  <c r="H1474" i="2"/>
  <c r="AJ1473" i="2"/>
  <c r="AI1473" i="2"/>
  <c r="Y1473" i="2"/>
  <c r="T1473" i="2"/>
  <c r="U1473" i="2"/>
  <c r="R1473" i="2"/>
  <c r="S1473" i="2"/>
  <c r="Q1473" i="2"/>
  <c r="V1473" i="2"/>
  <c r="AA1475" i="2" l="1"/>
  <c r="AD1475" i="2"/>
  <c r="Z1475" i="2"/>
  <c r="AG1475" i="2" s="1"/>
  <c r="AH1475" i="2" s="1"/>
  <c r="AB1475" i="2"/>
  <c r="AE1475" i="2"/>
  <c r="X1474" i="2"/>
  <c r="AE1474" i="2" s="1"/>
  <c r="Z1474" i="2"/>
  <c r="H1473" i="2"/>
  <c r="AJ1472" i="2"/>
  <c r="AI1472" i="2"/>
  <c r="Y1472" i="2"/>
  <c r="T1472" i="2"/>
  <c r="V1472" i="2"/>
  <c r="Q1472" i="2"/>
  <c r="U1472" i="2"/>
  <c r="R1472" i="2"/>
  <c r="S1472" i="2"/>
  <c r="AD1474" i="2" l="1"/>
  <c r="AA1474" i="2"/>
  <c r="AC1474" i="2"/>
  <c r="AB1474" i="2"/>
  <c r="AG1474" i="2" s="1"/>
  <c r="AH1474" i="2" s="1"/>
  <c r="X1473" i="2"/>
  <c r="AA1473" i="2" s="1"/>
  <c r="AF1474" i="2"/>
  <c r="AE1473" i="2"/>
  <c r="AD1473" i="2"/>
  <c r="Z1473" i="2"/>
  <c r="AC1473" i="2"/>
  <c r="H1472" i="2"/>
  <c r="AJ1471" i="2"/>
  <c r="AI1471" i="2"/>
  <c r="Y1471" i="2"/>
  <c r="T1471" i="2"/>
  <c r="Q1471" i="2"/>
  <c r="S1471" i="2"/>
  <c r="U1471" i="2"/>
  <c r="R1471" i="2"/>
  <c r="V1471" i="2"/>
  <c r="AB1473" i="2" l="1"/>
  <c r="AG1473" i="2" s="1"/>
  <c r="AH1473" i="2" s="1"/>
  <c r="AF1473" i="2"/>
  <c r="X1472" i="2"/>
  <c r="AF1472" i="2" s="1"/>
  <c r="AA1472" i="2"/>
  <c r="H1471" i="2"/>
  <c r="AJ1470" i="2"/>
  <c r="AI1470" i="2"/>
  <c r="Y1470" i="2"/>
  <c r="V1470" i="2"/>
  <c r="U1470" i="2"/>
  <c r="T1470" i="2"/>
  <c r="Q1470" i="2"/>
  <c r="R1470" i="2"/>
  <c r="S1470" i="2"/>
  <c r="AB1472" i="2" l="1"/>
  <c r="AD1472" i="2"/>
  <c r="AC1472" i="2"/>
  <c r="AE1472" i="2"/>
  <c r="Z1472" i="2"/>
  <c r="AG1472" i="2" s="1"/>
  <c r="AH1472" i="2" s="1"/>
  <c r="X1471" i="2"/>
  <c r="AF1471" i="2" s="1"/>
  <c r="H1470" i="2"/>
  <c r="AJ1469" i="2"/>
  <c r="AI1469" i="2"/>
  <c r="Y1469" i="2"/>
  <c r="U1469" i="2"/>
  <c r="T1469" i="2"/>
  <c r="V1469" i="2"/>
  <c r="R1469" i="2"/>
  <c r="Q1469" i="2"/>
  <c r="S1469" i="2"/>
  <c r="AC1471" i="2" l="1"/>
  <c r="AB1471" i="2"/>
  <c r="AD1471" i="2"/>
  <c r="X1470" i="2"/>
  <c r="AB1470" i="2" s="1"/>
  <c r="AA1471" i="2"/>
  <c r="AE1471" i="2"/>
  <c r="Z1471" i="2"/>
  <c r="AG1471" i="2" s="1"/>
  <c r="AH1471" i="2" s="1"/>
  <c r="AF1470" i="2"/>
  <c r="H1469" i="2"/>
  <c r="AJ1468" i="2"/>
  <c r="AI1468" i="2"/>
  <c r="Y1468" i="2"/>
  <c r="T1468" i="2"/>
  <c r="S1468" i="2"/>
  <c r="U1468" i="2"/>
  <c r="Q1468" i="2"/>
  <c r="V1468" i="2"/>
  <c r="R1468" i="2"/>
  <c r="AD1470" i="2" l="1"/>
  <c r="AC1470" i="2"/>
  <c r="AE1470" i="2"/>
  <c r="AA1470" i="2"/>
  <c r="Z1470" i="2"/>
  <c r="X1469" i="2"/>
  <c r="AF1469" i="2" s="1"/>
  <c r="AB1469" i="2"/>
  <c r="AA1469" i="2"/>
  <c r="AD1469" i="2"/>
  <c r="Z1469" i="2"/>
  <c r="AC1469" i="2"/>
  <c r="H1468" i="2"/>
  <c r="AJ1467" i="2"/>
  <c r="AI1467" i="2"/>
  <c r="Y1467" i="2"/>
  <c r="Q1467" i="2"/>
  <c r="S1467" i="2"/>
  <c r="U1467" i="2"/>
  <c r="V1467" i="2"/>
  <c r="T1467" i="2"/>
  <c r="R1467" i="2"/>
  <c r="AG1470" i="2" l="1"/>
  <c r="AH1470" i="2" s="1"/>
  <c r="AE1469" i="2"/>
  <c r="AG1469" i="2"/>
  <c r="AH1469" i="2" s="1"/>
  <c r="X1468" i="2"/>
  <c r="AF1468" i="2" s="1"/>
  <c r="H1467" i="2"/>
  <c r="AJ1466" i="2"/>
  <c r="AI1466" i="2"/>
  <c r="Y1466" i="2"/>
  <c r="R1466" i="2"/>
  <c r="V1466" i="2"/>
  <c r="Q1466" i="2"/>
  <c r="S1466" i="2"/>
  <c r="T1466" i="2"/>
  <c r="U1466" i="2"/>
  <c r="AC1468" i="2" l="1"/>
  <c r="AD1468" i="2"/>
  <c r="AB1468" i="2"/>
  <c r="AA1468" i="2"/>
  <c r="AE1468" i="2"/>
  <c r="Z1468" i="2"/>
  <c r="X1467" i="2"/>
  <c r="AF1467" i="2" s="1"/>
  <c r="H1466" i="2"/>
  <c r="AJ1465" i="2"/>
  <c r="AI1465" i="2"/>
  <c r="Y1465" i="2"/>
  <c r="Q1465" i="2"/>
  <c r="S1465" i="2"/>
  <c r="R1465" i="2"/>
  <c r="U1465" i="2"/>
  <c r="V1465" i="2"/>
  <c r="T1465" i="2"/>
  <c r="AG1468" i="2" l="1"/>
  <c r="AH1468" i="2" s="1"/>
  <c r="AC1467" i="2"/>
  <c r="AB1467" i="2"/>
  <c r="AD1467" i="2"/>
  <c r="AA1467" i="2"/>
  <c r="AE1467" i="2"/>
  <c r="Z1467" i="2"/>
  <c r="X1466" i="2"/>
  <c r="AF1466" i="2" s="1"/>
  <c r="H1465" i="2"/>
  <c r="AJ1464" i="2"/>
  <c r="AI1464" i="2"/>
  <c r="Y1464" i="2"/>
  <c r="V1464" i="2"/>
  <c r="U1464" i="2"/>
  <c r="Q1464" i="2"/>
  <c r="R1464" i="2"/>
  <c r="S1464" i="2"/>
  <c r="T1464" i="2"/>
  <c r="AD1466" i="2" l="1"/>
  <c r="AC1466" i="2"/>
  <c r="AB1466" i="2"/>
  <c r="AG1467" i="2"/>
  <c r="AH1467" i="2" s="1"/>
  <c r="X1465" i="2"/>
  <c r="AB1465" i="2" s="1"/>
  <c r="AA1466" i="2"/>
  <c r="AE1466" i="2"/>
  <c r="Z1466" i="2"/>
  <c r="AG1466" i="2" s="1"/>
  <c r="AH1466" i="2" s="1"/>
  <c r="AF1465" i="2"/>
  <c r="AD1465" i="2"/>
  <c r="H1464" i="2"/>
  <c r="AJ1463" i="2"/>
  <c r="AI1463" i="2"/>
  <c r="Y1463" i="2"/>
  <c r="V1463" i="2"/>
  <c r="T1463" i="2"/>
  <c r="U1463" i="2"/>
  <c r="Q1463" i="2"/>
  <c r="R1463" i="2"/>
  <c r="S1463" i="2"/>
  <c r="AA1465" i="2" l="1"/>
  <c r="X1464" i="2"/>
  <c r="AC1465" i="2"/>
  <c r="AE1465" i="2"/>
  <c r="Z1465" i="2"/>
  <c r="AG1465" i="2" s="1"/>
  <c r="AH1465" i="2" s="1"/>
  <c r="AF1464" i="2"/>
  <c r="AB1464" i="2"/>
  <c r="AA1464" i="2"/>
  <c r="AD1464" i="2"/>
  <c r="Z1464" i="2"/>
  <c r="AC1464" i="2"/>
  <c r="AE1464" i="2"/>
  <c r="H1463" i="2"/>
  <c r="AJ1462" i="2"/>
  <c r="AI1462" i="2"/>
  <c r="Y1462" i="2"/>
  <c r="S1462" i="2"/>
  <c r="T1462" i="2"/>
  <c r="R1462" i="2"/>
  <c r="V1462" i="2"/>
  <c r="Q1462" i="2"/>
  <c r="U1462" i="2"/>
  <c r="AG1464" i="2" l="1"/>
  <c r="AH1464" i="2" s="1"/>
  <c r="X1463" i="2"/>
  <c r="AF1463" i="2" s="1"/>
  <c r="AD1463" i="2"/>
  <c r="Z1463" i="2"/>
  <c r="AC1463" i="2"/>
  <c r="H1462" i="2"/>
  <c r="AJ1461" i="2"/>
  <c r="AI1461" i="2"/>
  <c r="Y1461" i="2"/>
  <c r="V1461" i="2"/>
  <c r="R1461" i="2"/>
  <c r="Q1461" i="2"/>
  <c r="S1461" i="2"/>
  <c r="T1461" i="2"/>
  <c r="U1461" i="2"/>
  <c r="AA1463" i="2" l="1"/>
  <c r="AE1463" i="2"/>
  <c r="AB1463" i="2"/>
  <c r="AG1463" i="2" s="1"/>
  <c r="AH1463" i="2" s="1"/>
  <c r="X1462" i="2"/>
  <c r="AF1462" i="2" s="1"/>
  <c r="H1461" i="2"/>
  <c r="AJ1460" i="2"/>
  <c r="AI1460" i="2"/>
  <c r="Y1460" i="2"/>
  <c r="U1460" i="2"/>
  <c r="V1460" i="2"/>
  <c r="T1460" i="2"/>
  <c r="R1460" i="2"/>
  <c r="Q1460" i="2"/>
  <c r="S1460" i="2"/>
  <c r="AC1462" i="2" l="1"/>
  <c r="Z1462" i="2"/>
  <c r="AD1462" i="2"/>
  <c r="AA1462" i="2"/>
  <c r="AB1462" i="2"/>
  <c r="AE1462" i="2"/>
  <c r="X1461" i="2"/>
  <c r="AF1461" i="2" s="1"/>
  <c r="AD1461" i="2"/>
  <c r="Z1461" i="2"/>
  <c r="AC1461" i="2"/>
  <c r="AA1461" i="2"/>
  <c r="H1460" i="2"/>
  <c r="AJ1459" i="2"/>
  <c r="AI1459" i="2"/>
  <c r="Y1459" i="2"/>
  <c r="V1459" i="2"/>
  <c r="S1459" i="2"/>
  <c r="T1459" i="2"/>
  <c r="R1459" i="2"/>
  <c r="Q1459" i="2"/>
  <c r="U1459" i="2"/>
  <c r="AG1462" i="2" l="1"/>
  <c r="AH1462" i="2" s="1"/>
  <c r="AE1461" i="2"/>
  <c r="X1460" i="2"/>
  <c r="AG1460" i="2" s="1"/>
  <c r="AH1460" i="2" s="1"/>
  <c r="AB1461" i="2"/>
  <c r="AG1461" i="2" s="1"/>
  <c r="AH1461" i="2" s="1"/>
  <c r="AC1460" i="2"/>
  <c r="H1459" i="2"/>
  <c r="AJ1458" i="2"/>
  <c r="AI1458" i="2"/>
  <c r="Y1458" i="2"/>
  <c r="V1458" i="2"/>
  <c r="R1458" i="2"/>
  <c r="Q1458" i="2"/>
  <c r="T1458" i="2"/>
  <c r="S1458" i="2"/>
  <c r="U1458" i="2"/>
  <c r="Z1460" i="2" l="1"/>
  <c r="AD1460" i="2"/>
  <c r="AA1460" i="2"/>
  <c r="AE1460" i="2"/>
  <c r="AB1460" i="2"/>
  <c r="AF1460" i="2"/>
  <c r="X1459" i="2"/>
  <c r="AF1459" i="2" s="1"/>
  <c r="H1458" i="2"/>
  <c r="AJ1457" i="2"/>
  <c r="AI1457" i="2"/>
  <c r="Y1457" i="2"/>
  <c r="U1457" i="2"/>
  <c r="T1457" i="2"/>
  <c r="R1457" i="2"/>
  <c r="S1457" i="2"/>
  <c r="Q1457" i="2"/>
  <c r="V1457" i="2"/>
  <c r="Z1459" i="2" l="1"/>
  <c r="AB1459" i="2"/>
  <c r="AA1459" i="2"/>
  <c r="X1458" i="2"/>
  <c r="AA1458" i="2" s="1"/>
  <c r="AC1459" i="2"/>
  <c r="AE1459" i="2"/>
  <c r="AD1459" i="2"/>
  <c r="AF1458" i="2"/>
  <c r="H1457" i="2"/>
  <c r="AJ1456" i="2"/>
  <c r="AI1456" i="2"/>
  <c r="Y1456" i="2"/>
  <c r="R1456" i="2"/>
  <c r="U1456" i="2"/>
  <c r="V1456" i="2"/>
  <c r="T1456" i="2"/>
  <c r="S1456" i="2"/>
  <c r="Q1456" i="2"/>
  <c r="AD1458" i="2" l="1"/>
  <c r="AG1459" i="2"/>
  <c r="AH1459" i="2" s="1"/>
  <c r="AC1458" i="2"/>
  <c r="AE1458" i="2"/>
  <c r="Z1458" i="2"/>
  <c r="AB1458" i="2"/>
  <c r="X1457" i="2"/>
  <c r="AF1457" i="2" s="1"/>
  <c r="Z1457" i="2"/>
  <c r="H1456" i="2"/>
  <c r="AJ1278" i="2"/>
  <c r="AI1278" i="2"/>
  <c r="Y1278" i="2"/>
  <c r="S1278" i="2"/>
  <c r="V1278" i="2"/>
  <c r="U1278" i="2"/>
  <c r="R1278" i="2"/>
  <c r="T1278" i="2"/>
  <c r="Q1278" i="2"/>
  <c r="AA1457" i="2" l="1"/>
  <c r="AB1457" i="2"/>
  <c r="AG1458" i="2"/>
  <c r="AH1458" i="2" s="1"/>
  <c r="AC1457" i="2"/>
  <c r="AE1457" i="2"/>
  <c r="X1456" i="2"/>
  <c r="AA1456" i="2" s="1"/>
  <c r="AD1457" i="2"/>
  <c r="H1278" i="2"/>
  <c r="AJ1454" i="2"/>
  <c r="AI1454" i="2"/>
  <c r="Y1454" i="2"/>
  <c r="Q1454" i="2"/>
  <c r="S1454" i="2"/>
  <c r="R1454" i="2"/>
  <c r="T1454" i="2"/>
  <c r="U1454" i="2"/>
  <c r="V1454" i="2"/>
  <c r="AD1456" i="2" l="1"/>
  <c r="AC1456" i="2"/>
  <c r="AE1456" i="2"/>
  <c r="AF1456" i="2"/>
  <c r="AG1457" i="2"/>
  <c r="AH1457" i="2" s="1"/>
  <c r="Z1456" i="2"/>
  <c r="AB1456" i="2"/>
  <c r="AG1456" i="2" s="1"/>
  <c r="AH1456" i="2" s="1"/>
  <c r="X1278" i="2"/>
  <c r="AA1278" i="2" s="1"/>
  <c r="AE1278" i="2"/>
  <c r="H1454" i="2"/>
  <c r="AJ1453" i="2"/>
  <c r="AI1453" i="2"/>
  <c r="Y1453" i="2"/>
  <c r="T1453" i="2"/>
  <c r="R1453" i="2"/>
  <c r="U1453" i="2"/>
  <c r="S1453" i="2"/>
  <c r="Q1453" i="2"/>
  <c r="V1453" i="2"/>
  <c r="AC1278" i="2" l="1"/>
  <c r="X1454" i="2"/>
  <c r="Z1278" i="2"/>
  <c r="AB1278" i="2"/>
  <c r="AD1278" i="2"/>
  <c r="AF1278" i="2"/>
  <c r="AF1454" i="2"/>
  <c r="AB1454" i="2"/>
  <c r="AE1454" i="2"/>
  <c r="AA1454" i="2"/>
  <c r="AC1454" i="2"/>
  <c r="AD1454" i="2"/>
  <c r="Z1454" i="2"/>
  <c r="X1453" i="2"/>
  <c r="H1453" i="2"/>
  <c r="AJ1452" i="2"/>
  <c r="AI1452" i="2"/>
  <c r="Y1452" i="2"/>
  <c r="V1452" i="2"/>
  <c r="Q1452" i="2"/>
  <c r="R1452" i="2"/>
  <c r="U1452" i="2"/>
  <c r="T1452" i="2"/>
  <c r="S1452" i="2"/>
  <c r="AG1278" i="2" l="1"/>
  <c r="AH1278" i="2" s="1"/>
  <c r="AG1454" i="2"/>
  <c r="AH1454" i="2" s="1"/>
  <c r="AF1453" i="2"/>
  <c r="AB1453" i="2"/>
  <c r="AE1453" i="2"/>
  <c r="AA1453" i="2"/>
  <c r="AD1453" i="2"/>
  <c r="Z1453" i="2"/>
  <c r="AC1453" i="2"/>
  <c r="H1452" i="2"/>
  <c r="AJ1451" i="2"/>
  <c r="AI1451" i="2"/>
  <c r="Y1451" i="2"/>
  <c r="R1451" i="2"/>
  <c r="U1451" i="2"/>
  <c r="Q1451" i="2"/>
  <c r="T1451" i="2"/>
  <c r="S1451" i="2"/>
  <c r="V1451" i="2"/>
  <c r="AG1453" i="2" l="1"/>
  <c r="AH1453" i="2" s="1"/>
  <c r="X1452" i="2"/>
  <c r="AF1452" i="2" s="1"/>
  <c r="AB1452" i="2"/>
  <c r="AE1452" i="2"/>
  <c r="AA1452" i="2"/>
  <c r="AD1452" i="2"/>
  <c r="Z1452" i="2"/>
  <c r="AC1452" i="2"/>
  <c r="H1451" i="2"/>
  <c r="AJ1450" i="2"/>
  <c r="AI1450" i="2"/>
  <c r="Y1450" i="2"/>
  <c r="Q1450" i="2"/>
  <c r="U1450" i="2"/>
  <c r="V1450" i="2"/>
  <c r="R1450" i="2"/>
  <c r="T1450" i="2"/>
  <c r="S1450" i="2"/>
  <c r="X1451" i="2" l="1"/>
  <c r="AF1451" i="2" s="1"/>
  <c r="AG1452" i="2"/>
  <c r="AH1452" i="2" s="1"/>
  <c r="AA1451" i="2"/>
  <c r="AD1451" i="2"/>
  <c r="Z1451" i="2"/>
  <c r="AC1451" i="2"/>
  <c r="X1450" i="2"/>
  <c r="H1450" i="2"/>
  <c r="AJ1449" i="2"/>
  <c r="AI1449" i="2"/>
  <c r="Y1449" i="2"/>
  <c r="Q1449" i="2"/>
  <c r="R1449" i="2"/>
  <c r="S1449" i="2"/>
  <c r="U1449" i="2"/>
  <c r="T1449" i="2"/>
  <c r="V1449" i="2"/>
  <c r="AE1451" i="2" l="1"/>
  <c r="AB1451" i="2"/>
  <c r="AG1451" i="2" s="1"/>
  <c r="AH1451" i="2" s="1"/>
  <c r="AF1450" i="2"/>
  <c r="AB1450" i="2"/>
  <c r="AE1450" i="2"/>
  <c r="AD1450" i="2"/>
  <c r="Z1450" i="2"/>
  <c r="AG1450" i="2" s="1"/>
  <c r="AH1450" i="2" s="1"/>
  <c r="AC1450" i="2"/>
  <c r="AA1450" i="2"/>
  <c r="H1449" i="2"/>
  <c r="AJ1448" i="2"/>
  <c r="AI1448" i="2"/>
  <c r="Y1448" i="2"/>
  <c r="S1448" i="2"/>
  <c r="V1448" i="2"/>
  <c r="T1448" i="2"/>
  <c r="R1448" i="2"/>
  <c r="Q1448" i="2"/>
  <c r="U1448" i="2"/>
  <c r="X1449" i="2" l="1"/>
  <c r="AF1449" i="2" s="1"/>
  <c r="Z1449" i="2"/>
  <c r="H1448" i="2"/>
  <c r="AJ1447" i="2"/>
  <c r="AI1447" i="2"/>
  <c r="Y1447" i="2"/>
  <c r="S1447" i="2"/>
  <c r="V1447" i="2"/>
  <c r="T1447" i="2"/>
  <c r="U1447" i="2"/>
  <c r="Q1447" i="2"/>
  <c r="R1447" i="2"/>
  <c r="AA1449" i="2" l="1"/>
  <c r="AG1449" i="2"/>
  <c r="AH1449" i="2" s="1"/>
  <c r="AC1449" i="2"/>
  <c r="AD1449" i="2"/>
  <c r="AE1449" i="2"/>
  <c r="AB1449" i="2"/>
  <c r="X1448" i="2"/>
  <c r="AF1448" i="2" s="1"/>
  <c r="H1447" i="2"/>
  <c r="AJ1446" i="2"/>
  <c r="AI1446" i="2"/>
  <c r="Y1446" i="2"/>
  <c r="T1446" i="2"/>
  <c r="V1446" i="2"/>
  <c r="R1446" i="2"/>
  <c r="U1446" i="2"/>
  <c r="S1446" i="2"/>
  <c r="Q1446" i="2"/>
  <c r="AA1448" i="2" l="1"/>
  <c r="Z1448" i="2"/>
  <c r="AB1448" i="2"/>
  <c r="AC1448" i="2"/>
  <c r="AE1448" i="2"/>
  <c r="AD1448" i="2"/>
  <c r="X1447" i="2"/>
  <c r="AD1447" i="2" s="1"/>
  <c r="X1446" i="2"/>
  <c r="H1446" i="2"/>
  <c r="AJ1445" i="2"/>
  <c r="AI1445" i="2"/>
  <c r="Y1445" i="2"/>
  <c r="Q1445" i="2"/>
  <c r="R1445" i="2"/>
  <c r="S1445" i="2"/>
  <c r="T1445" i="2"/>
  <c r="U1445" i="2"/>
  <c r="V1445" i="2"/>
  <c r="AG1448" i="2" l="1"/>
  <c r="AH1448" i="2" s="1"/>
  <c r="AC1447" i="2"/>
  <c r="AF1446" i="2"/>
  <c r="AB1446" i="2"/>
  <c r="AE1446" i="2"/>
  <c r="AA1446" i="2"/>
  <c r="AD1446" i="2"/>
  <c r="Z1446" i="2"/>
  <c r="AC1446" i="2"/>
  <c r="AA1447" i="2"/>
  <c r="AE1447" i="2"/>
  <c r="Z1447" i="2"/>
  <c r="AB1447" i="2"/>
  <c r="AF1447" i="2"/>
  <c r="X1445" i="2"/>
  <c r="H1445" i="2"/>
  <c r="AJ1444" i="2"/>
  <c r="AI1444" i="2"/>
  <c r="Y1444" i="2"/>
  <c r="S1444" i="2"/>
  <c r="V1444" i="2"/>
  <c r="Q1444" i="2"/>
  <c r="R1444" i="2"/>
  <c r="U1444" i="2"/>
  <c r="T1444" i="2"/>
  <c r="AG1446" i="2" l="1"/>
  <c r="AH1446" i="2" s="1"/>
  <c r="AG1447" i="2"/>
  <c r="AH1447" i="2" s="1"/>
  <c r="AC1445" i="2"/>
  <c r="AE1445" i="2"/>
  <c r="AA1445" i="2"/>
  <c r="AF1445" i="2"/>
  <c r="AB1445" i="2"/>
  <c r="AD1445" i="2"/>
  <c r="Z1445" i="2"/>
  <c r="X1444" i="2"/>
  <c r="H1444" i="2"/>
  <c r="AJ1443" i="2"/>
  <c r="AI1443" i="2"/>
  <c r="Y1443" i="2"/>
  <c r="T1443" i="2"/>
  <c r="S1443" i="2"/>
  <c r="V1443" i="2"/>
  <c r="Q1443" i="2"/>
  <c r="U1443" i="2"/>
  <c r="R1443" i="2"/>
  <c r="AG1445" i="2" l="1"/>
  <c r="AH1445" i="2" s="1"/>
  <c r="AD1444" i="2"/>
  <c r="Z1444" i="2"/>
  <c r="AG1444" i="2" s="1"/>
  <c r="AH1444" i="2" s="1"/>
  <c r="AE1444" i="2"/>
  <c r="AA1444" i="2"/>
  <c r="AC1444" i="2"/>
  <c r="AF1444" i="2"/>
  <c r="AB1444" i="2"/>
  <c r="X1443" i="2"/>
  <c r="H1443" i="2"/>
  <c r="AJ1442" i="2"/>
  <c r="AI1442" i="2"/>
  <c r="Y1442" i="2"/>
  <c r="V1442" i="2"/>
  <c r="U1442" i="2"/>
  <c r="T1442" i="2"/>
  <c r="R1442" i="2"/>
  <c r="Q1442" i="2"/>
  <c r="S1442" i="2"/>
  <c r="AF1443" i="2" l="1"/>
  <c r="AB1443" i="2"/>
  <c r="AD1443" i="2"/>
  <c r="Z1443" i="2"/>
  <c r="AG1443" i="2" s="1"/>
  <c r="AH1443" i="2" s="1"/>
  <c r="AC1443" i="2"/>
  <c r="AE1443" i="2"/>
  <c r="AA1443" i="2"/>
  <c r="X1442" i="2"/>
  <c r="H1442" i="2"/>
  <c r="AJ1441" i="2"/>
  <c r="AI1441" i="2"/>
  <c r="Y1441" i="2"/>
  <c r="U1441" i="2"/>
  <c r="Q1441" i="2"/>
  <c r="S1441" i="2"/>
  <c r="V1441" i="2"/>
  <c r="T1441" i="2"/>
  <c r="R1441" i="2"/>
  <c r="AE1442" i="2" l="1"/>
  <c r="AA1442" i="2"/>
  <c r="AF1442" i="2"/>
  <c r="AB1442" i="2"/>
  <c r="AD1442" i="2"/>
  <c r="Z1442" i="2"/>
  <c r="AG1442" i="2" s="1"/>
  <c r="AH1442" i="2" s="1"/>
  <c r="AC1442" i="2"/>
  <c r="X1441" i="2"/>
  <c r="H1441" i="2"/>
  <c r="AJ1440" i="2"/>
  <c r="AI1440" i="2"/>
  <c r="Y1440" i="2"/>
  <c r="T1440" i="2"/>
  <c r="V1440" i="2"/>
  <c r="R1440" i="2"/>
  <c r="Q1440" i="2"/>
  <c r="S1440" i="2"/>
  <c r="U1440" i="2"/>
  <c r="AF1441" i="2" l="1"/>
  <c r="AB1441" i="2"/>
  <c r="AD1441" i="2"/>
  <c r="Z1441" i="2"/>
  <c r="AC1441" i="2"/>
  <c r="AE1441" i="2"/>
  <c r="AA1441" i="2"/>
  <c r="X1440" i="2"/>
  <c r="H1440" i="2"/>
  <c r="AJ1439" i="2"/>
  <c r="AI1439" i="2"/>
  <c r="Y1439" i="2"/>
  <c r="U1439" i="2"/>
  <c r="Q1439" i="2"/>
  <c r="S1439" i="2"/>
  <c r="T1439" i="2"/>
  <c r="V1439" i="2"/>
  <c r="R1439" i="2"/>
  <c r="AG1441" i="2" l="1"/>
  <c r="AH1441" i="2" s="1"/>
  <c r="AF1440" i="2"/>
  <c r="AB1440" i="2"/>
  <c r="AD1440" i="2"/>
  <c r="Z1440" i="2"/>
  <c r="AG1440" i="2" s="1"/>
  <c r="AH1440" i="2" s="1"/>
  <c r="AC1440" i="2"/>
  <c r="AE1440" i="2"/>
  <c r="AA1440" i="2"/>
  <c r="X1439" i="2"/>
  <c r="H1439" i="2"/>
  <c r="AJ1438" i="2"/>
  <c r="AI1438" i="2"/>
  <c r="Y1438" i="2"/>
  <c r="R1438" i="2"/>
  <c r="V1438" i="2"/>
  <c r="Q1438" i="2"/>
  <c r="U1438" i="2"/>
  <c r="S1438" i="2"/>
  <c r="T1438" i="2"/>
  <c r="AF1439" i="2" l="1"/>
  <c r="AB1439" i="2"/>
  <c r="AE1439" i="2"/>
  <c r="AD1439" i="2"/>
  <c r="Z1439" i="2"/>
  <c r="AG1439" i="2" s="1"/>
  <c r="AH1439" i="2" s="1"/>
  <c r="AC1439" i="2"/>
  <c r="AA1439" i="2"/>
  <c r="X1438" i="2"/>
  <c r="H1438" i="2"/>
  <c r="AJ1437" i="2"/>
  <c r="AI1437" i="2"/>
  <c r="Y1437" i="2"/>
  <c r="U1437" i="2"/>
  <c r="V1437" i="2"/>
  <c r="Q1437" i="2"/>
  <c r="S1437" i="2"/>
  <c r="R1437" i="2"/>
  <c r="T1437" i="2"/>
  <c r="AF1438" i="2" l="1"/>
  <c r="AB1438" i="2"/>
  <c r="AD1438" i="2"/>
  <c r="Z1438" i="2"/>
  <c r="AC1438" i="2"/>
  <c r="AE1438" i="2"/>
  <c r="AA1438" i="2"/>
  <c r="AG1438" i="2"/>
  <c r="AH1438" i="2" s="1"/>
  <c r="X1437" i="2"/>
  <c r="H1437" i="2"/>
  <c r="AJ1436" i="2"/>
  <c r="AI1436" i="2"/>
  <c r="Y1436" i="2"/>
  <c r="V1436" i="2"/>
  <c r="U1436" i="2"/>
  <c r="S1436" i="2"/>
  <c r="T1436" i="2"/>
  <c r="R1436" i="2"/>
  <c r="Q1436" i="2"/>
  <c r="AC1437" i="2" l="1"/>
  <c r="AF1437" i="2"/>
  <c r="AB1437" i="2"/>
  <c r="AD1437" i="2"/>
  <c r="Z1437" i="2"/>
  <c r="AE1437" i="2"/>
  <c r="AA1437" i="2"/>
  <c r="X1436" i="2"/>
  <c r="H1436" i="2"/>
  <c r="AJ1435" i="2"/>
  <c r="AI1435" i="2"/>
  <c r="Y1435" i="2"/>
  <c r="Q1435" i="2"/>
  <c r="V1435" i="2"/>
  <c r="T1435" i="2"/>
  <c r="S1435" i="2"/>
  <c r="U1435" i="2"/>
  <c r="R1435" i="2"/>
  <c r="AG1437" i="2" l="1"/>
  <c r="AH1437" i="2" s="1"/>
  <c r="AE1436" i="2"/>
  <c r="AF1436" i="2"/>
  <c r="AB1436" i="2"/>
  <c r="AD1436" i="2"/>
  <c r="Z1436" i="2"/>
  <c r="AC1436" i="2"/>
  <c r="AA1436" i="2"/>
  <c r="X1435" i="2"/>
  <c r="H1435" i="2"/>
  <c r="AJ1434" i="2"/>
  <c r="AI1434" i="2"/>
  <c r="Y1434" i="2"/>
  <c r="R1434" i="2"/>
  <c r="T1434" i="2"/>
  <c r="V1434" i="2"/>
  <c r="S1434" i="2"/>
  <c r="Q1434" i="2"/>
  <c r="U1434" i="2"/>
  <c r="AG1436" i="2" l="1"/>
  <c r="AH1436" i="2" s="1"/>
  <c r="AF1435" i="2"/>
  <c r="AB1435" i="2"/>
  <c r="AD1435" i="2"/>
  <c r="Z1435" i="2"/>
  <c r="AC1435" i="2"/>
  <c r="AE1435" i="2"/>
  <c r="AA1435" i="2"/>
  <c r="H1434" i="2"/>
  <c r="AJ1433" i="2"/>
  <c r="AI1433" i="2"/>
  <c r="Y1433" i="2"/>
  <c r="Q1433" i="2"/>
  <c r="T1433" i="2"/>
  <c r="U1433" i="2"/>
  <c r="R1433" i="2"/>
  <c r="V1433" i="2"/>
  <c r="S1433" i="2"/>
  <c r="X1434" i="2" l="1"/>
  <c r="AB1434" i="2" s="1"/>
  <c r="AG1435" i="2"/>
  <c r="AH1435" i="2" s="1"/>
  <c r="X1433" i="2"/>
  <c r="H1433" i="2"/>
  <c r="AJ1432" i="2"/>
  <c r="AI1432" i="2"/>
  <c r="Y1432" i="2"/>
  <c r="U1432" i="2"/>
  <c r="V1432" i="2"/>
  <c r="S1432" i="2"/>
  <c r="Q1432" i="2"/>
  <c r="T1432" i="2"/>
  <c r="R1432" i="2"/>
  <c r="AA1434" i="2" l="1"/>
  <c r="Z1434" i="2"/>
  <c r="AF1434" i="2"/>
  <c r="AD1434" i="2"/>
  <c r="AC1434" i="2"/>
  <c r="AE1434" i="2"/>
  <c r="AC1433" i="2"/>
  <c r="AF1433" i="2"/>
  <c r="AB1433" i="2"/>
  <c r="AE1433" i="2"/>
  <c r="AA1433" i="2"/>
  <c r="AD1433" i="2"/>
  <c r="Z1433" i="2"/>
  <c r="X1432" i="2"/>
  <c r="H1432" i="2"/>
  <c r="AJ1431" i="2"/>
  <c r="AI1431" i="2"/>
  <c r="Y1431" i="2"/>
  <c r="R1431" i="2"/>
  <c r="Q1431" i="2"/>
  <c r="S1431" i="2"/>
  <c r="T1431" i="2"/>
  <c r="U1431" i="2"/>
  <c r="V1431" i="2"/>
  <c r="AG1434" i="2" l="1"/>
  <c r="AH1434" i="2" s="1"/>
  <c r="AG1433" i="2"/>
  <c r="AH1433" i="2" s="1"/>
  <c r="AA1432" i="2"/>
  <c r="AF1432" i="2"/>
  <c r="AB1432" i="2"/>
  <c r="AE1432" i="2"/>
  <c r="AD1432" i="2"/>
  <c r="Z1432" i="2"/>
  <c r="AC1432" i="2"/>
  <c r="H1431" i="2"/>
  <c r="AJ1430" i="2"/>
  <c r="AI1430" i="2"/>
  <c r="Y1430" i="2"/>
  <c r="U1430" i="2"/>
  <c r="T1430" i="2"/>
  <c r="V1430" i="2"/>
  <c r="S1430" i="2"/>
  <c r="Q1430" i="2"/>
  <c r="R1430" i="2"/>
  <c r="X1431" i="2" l="1"/>
  <c r="AD1431" i="2" s="1"/>
  <c r="AG1432" i="2"/>
  <c r="AH1432" i="2" s="1"/>
  <c r="Z1431" i="2"/>
  <c r="AF1431" i="2"/>
  <c r="AB1431" i="2"/>
  <c r="AA1431" i="2"/>
  <c r="X1430" i="2"/>
  <c r="H1430" i="2"/>
  <c r="AJ1429" i="2"/>
  <c r="AI1429" i="2"/>
  <c r="Y1429" i="2"/>
  <c r="U1429" i="2"/>
  <c r="S1429" i="2"/>
  <c r="T1429" i="2"/>
  <c r="Q1429" i="2"/>
  <c r="R1429" i="2"/>
  <c r="V1429" i="2"/>
  <c r="AC1431" i="2" l="1"/>
  <c r="AG1431" i="2"/>
  <c r="AH1431" i="2" s="1"/>
  <c r="AE1431" i="2"/>
  <c r="AE1430" i="2"/>
  <c r="AD1430" i="2"/>
  <c r="Z1430" i="2"/>
  <c r="AC1430" i="2"/>
  <c r="AF1430" i="2"/>
  <c r="AB1430" i="2"/>
  <c r="AA1430" i="2"/>
  <c r="X1429" i="2"/>
  <c r="H1429" i="2"/>
  <c r="AJ1428" i="2"/>
  <c r="AI1428" i="2"/>
  <c r="Y1428" i="2"/>
  <c r="Q1428" i="2"/>
  <c r="R1428" i="2"/>
  <c r="T1428" i="2"/>
  <c r="S1428" i="2"/>
  <c r="U1428" i="2"/>
  <c r="V1428" i="2"/>
  <c r="AG1430" i="2" l="1"/>
  <c r="AH1430" i="2" s="1"/>
  <c r="AE1429" i="2"/>
  <c r="AF1429" i="2"/>
  <c r="AB1429" i="2"/>
  <c r="AD1429" i="2"/>
  <c r="Z1429" i="2"/>
  <c r="AC1429" i="2"/>
  <c r="AA1429" i="2"/>
  <c r="X1428" i="2"/>
  <c r="H1428" i="2"/>
  <c r="AJ1427" i="2"/>
  <c r="AI1427" i="2"/>
  <c r="Y1427" i="2"/>
  <c r="T1427" i="2"/>
  <c r="Q1427" i="2"/>
  <c r="U1427" i="2"/>
  <c r="R1427" i="2"/>
  <c r="V1427" i="2"/>
  <c r="S1427" i="2"/>
  <c r="AG1429" i="2" l="1"/>
  <c r="AH1429" i="2" s="1"/>
  <c r="AF1428" i="2"/>
  <c r="AB1428" i="2"/>
  <c r="AD1428" i="2"/>
  <c r="Z1428" i="2"/>
  <c r="AC1428" i="2"/>
  <c r="AE1428" i="2"/>
  <c r="AA1428" i="2"/>
  <c r="X1427" i="2"/>
  <c r="H1427" i="2"/>
  <c r="AJ1426" i="2"/>
  <c r="AI1426" i="2"/>
  <c r="Y1426" i="2"/>
  <c r="R1426" i="2"/>
  <c r="U1426" i="2"/>
  <c r="S1426" i="2"/>
  <c r="V1426" i="2"/>
  <c r="T1426" i="2"/>
  <c r="Q1426" i="2"/>
  <c r="AG1428" i="2" l="1"/>
  <c r="AH1428" i="2" s="1"/>
  <c r="AF1427" i="2"/>
  <c r="AB1427" i="2"/>
  <c r="AD1427" i="2"/>
  <c r="Z1427" i="2"/>
  <c r="AC1427" i="2"/>
  <c r="AE1427" i="2"/>
  <c r="AA1427" i="2"/>
  <c r="X1426" i="2"/>
  <c r="H1426" i="2"/>
  <c r="AJ1425" i="2"/>
  <c r="AI1425" i="2"/>
  <c r="Y1425" i="2"/>
  <c r="S1425" i="2"/>
  <c r="V1425" i="2"/>
  <c r="T1425" i="2"/>
  <c r="Q1425" i="2"/>
  <c r="R1425" i="2"/>
  <c r="U1425" i="2"/>
  <c r="AG1427" i="2" l="1"/>
  <c r="AH1427" i="2" s="1"/>
  <c r="AF1426" i="2"/>
  <c r="AB1426" i="2"/>
  <c r="AD1426" i="2"/>
  <c r="Z1426" i="2"/>
  <c r="AC1426" i="2"/>
  <c r="AE1426" i="2"/>
  <c r="AA1426" i="2"/>
  <c r="X1425" i="2"/>
  <c r="H1425" i="2"/>
  <c r="AJ1424" i="2"/>
  <c r="AI1424" i="2"/>
  <c r="Y1424" i="2"/>
  <c r="V1424" i="2"/>
  <c r="S1424" i="2"/>
  <c r="U1424" i="2"/>
  <c r="R1424" i="2"/>
  <c r="Q1424" i="2"/>
  <c r="T1424" i="2"/>
  <c r="AG1426" i="2" l="1"/>
  <c r="AH1426" i="2" s="1"/>
  <c r="AF1425" i="2"/>
  <c r="AB1425" i="2"/>
  <c r="AE1425" i="2"/>
  <c r="AA1425" i="2"/>
  <c r="AD1425" i="2"/>
  <c r="Z1425" i="2"/>
  <c r="AC1425" i="2"/>
  <c r="X1424" i="2"/>
  <c r="H1424" i="2"/>
  <c r="AJ1423" i="2"/>
  <c r="AI1423" i="2"/>
  <c r="Y1423" i="2"/>
  <c r="S1423" i="2"/>
  <c r="U1423" i="2"/>
  <c r="R1423" i="2"/>
  <c r="T1423" i="2"/>
  <c r="V1423" i="2"/>
  <c r="Q1423" i="2"/>
  <c r="AG1425" i="2" l="1"/>
  <c r="AH1425" i="2" s="1"/>
  <c r="AF1424" i="2"/>
  <c r="AB1424" i="2"/>
  <c r="AD1424" i="2"/>
  <c r="Z1424" i="2"/>
  <c r="AC1424" i="2"/>
  <c r="AE1424" i="2"/>
  <c r="AA1424" i="2"/>
  <c r="X1423" i="2"/>
  <c r="H1423" i="2"/>
  <c r="AJ1422" i="2"/>
  <c r="AI1422" i="2"/>
  <c r="Y1422" i="2"/>
  <c r="Q1422" i="2"/>
  <c r="S1422" i="2"/>
  <c r="U1422" i="2"/>
  <c r="T1422" i="2"/>
  <c r="V1422" i="2"/>
  <c r="R1422" i="2"/>
  <c r="AG1424" i="2" l="1"/>
  <c r="AH1424" i="2" s="1"/>
  <c r="AF1423" i="2"/>
  <c r="AB1423" i="2"/>
  <c r="AD1423" i="2"/>
  <c r="Z1423" i="2"/>
  <c r="AC1423" i="2"/>
  <c r="AE1423" i="2"/>
  <c r="AA1423" i="2"/>
  <c r="X1422" i="2"/>
  <c r="H1422" i="2"/>
  <c r="AJ1421" i="2"/>
  <c r="AI1421" i="2"/>
  <c r="Y1421" i="2"/>
  <c r="S1421" i="2"/>
  <c r="V1421" i="2"/>
  <c r="U1421" i="2"/>
  <c r="T1421" i="2"/>
  <c r="Q1421" i="2"/>
  <c r="R1421" i="2"/>
  <c r="AG1423" i="2" l="1"/>
  <c r="AH1423" i="2" s="1"/>
  <c r="AE1422" i="2"/>
  <c r="AF1422" i="2"/>
  <c r="AB1422" i="2"/>
  <c r="AD1422" i="2"/>
  <c r="Z1422" i="2"/>
  <c r="AC1422" i="2"/>
  <c r="AA1422" i="2"/>
  <c r="H1421" i="2"/>
  <c r="AJ1420" i="2"/>
  <c r="AI1420" i="2"/>
  <c r="Y1420" i="2"/>
  <c r="T1420" i="2"/>
  <c r="Q1420" i="2"/>
  <c r="V1420" i="2"/>
  <c r="S1420" i="2"/>
  <c r="R1420" i="2"/>
  <c r="U1420" i="2"/>
  <c r="X1421" i="2" l="1"/>
  <c r="AF1421" i="2" s="1"/>
  <c r="AG1422" i="2"/>
  <c r="AH1422" i="2" s="1"/>
  <c r="X1420" i="2"/>
  <c r="H1420" i="2"/>
  <c r="AJ1419" i="2"/>
  <c r="AI1419" i="2"/>
  <c r="Y1419" i="2"/>
  <c r="R1419" i="2"/>
  <c r="Q1419" i="2"/>
  <c r="U1419" i="2"/>
  <c r="S1419" i="2"/>
  <c r="T1419" i="2"/>
  <c r="V1419" i="2"/>
  <c r="AD1421" i="2" l="1"/>
  <c r="AB1421" i="2"/>
  <c r="AA1421" i="2"/>
  <c r="AE1421" i="2"/>
  <c r="Z1421" i="2"/>
  <c r="AC1421" i="2"/>
  <c r="AC1420" i="2"/>
  <c r="AE1420" i="2"/>
  <c r="AA1420" i="2"/>
  <c r="AF1420" i="2"/>
  <c r="AB1420" i="2"/>
  <c r="AD1420" i="2"/>
  <c r="Z1420" i="2"/>
  <c r="X1419" i="2"/>
  <c r="H1419" i="2"/>
  <c r="AJ1418" i="2"/>
  <c r="AI1418" i="2"/>
  <c r="Y1418" i="2"/>
  <c r="V1418" i="2"/>
  <c r="S1418" i="2"/>
  <c r="R1418" i="2"/>
  <c r="U1418" i="2"/>
  <c r="Q1418" i="2"/>
  <c r="T1418" i="2"/>
  <c r="AG1421" i="2" l="1"/>
  <c r="AH1421" i="2" s="1"/>
  <c r="AG1420" i="2"/>
  <c r="AH1420" i="2" s="1"/>
  <c r="AF1419" i="2"/>
  <c r="AB1419" i="2"/>
  <c r="AD1419" i="2"/>
  <c r="Z1419" i="2"/>
  <c r="AC1419" i="2"/>
  <c r="AE1419" i="2"/>
  <c r="AA1419" i="2"/>
  <c r="X1418" i="2"/>
  <c r="H1418" i="2"/>
  <c r="AJ1417" i="2"/>
  <c r="AI1417" i="2"/>
  <c r="Y1417" i="2"/>
  <c r="Q1417" i="2"/>
  <c r="R1417" i="2"/>
  <c r="V1417" i="2"/>
  <c r="S1417" i="2"/>
  <c r="T1417" i="2"/>
  <c r="U1417" i="2"/>
  <c r="AG1419" i="2" l="1"/>
  <c r="AH1419" i="2" s="1"/>
  <c r="AF1418" i="2"/>
  <c r="AB1418" i="2"/>
  <c r="AE1418" i="2"/>
  <c r="AA1418" i="2"/>
  <c r="AD1418" i="2"/>
  <c r="Z1418" i="2"/>
  <c r="AC1418" i="2"/>
  <c r="X1417" i="2"/>
  <c r="H1417" i="2"/>
  <c r="AJ1416" i="2"/>
  <c r="AI1416" i="2"/>
  <c r="Y1416" i="2"/>
  <c r="S1416" i="2"/>
  <c r="T1416" i="2"/>
  <c r="V1416" i="2"/>
  <c r="Q1416" i="2"/>
  <c r="U1416" i="2"/>
  <c r="R1416" i="2"/>
  <c r="AG1418" i="2" l="1"/>
  <c r="AH1418" i="2" s="1"/>
  <c r="AC1417" i="2"/>
  <c r="AE1417" i="2"/>
  <c r="AA1417" i="2"/>
  <c r="AF1417" i="2"/>
  <c r="AB1417" i="2"/>
  <c r="AD1417" i="2"/>
  <c r="Z1417" i="2"/>
  <c r="X1416" i="2"/>
  <c r="H1416" i="2"/>
  <c r="AJ1415" i="2"/>
  <c r="AI1415" i="2"/>
  <c r="Y1415" i="2"/>
  <c r="S1415" i="2"/>
  <c r="Q1415" i="2"/>
  <c r="R1415" i="2"/>
  <c r="V1415" i="2"/>
  <c r="T1415" i="2"/>
  <c r="U1415" i="2"/>
  <c r="AG1417" i="2" l="1"/>
  <c r="AH1417" i="2" s="1"/>
  <c r="AF1416" i="2"/>
  <c r="AB1416" i="2"/>
  <c r="AE1416" i="2"/>
  <c r="AA1416" i="2"/>
  <c r="AD1416" i="2"/>
  <c r="Z1416" i="2"/>
  <c r="AC1416" i="2"/>
  <c r="X1415" i="2"/>
  <c r="H1415" i="2"/>
  <c r="AJ1414" i="2"/>
  <c r="AI1414" i="2"/>
  <c r="Y1414" i="2"/>
  <c r="U1414" i="2"/>
  <c r="V1414" i="2"/>
  <c r="T1414" i="2"/>
  <c r="S1414" i="2"/>
  <c r="R1414" i="2"/>
  <c r="Q1414" i="2"/>
  <c r="AG1416" i="2" l="1"/>
  <c r="AH1416" i="2" s="1"/>
  <c r="AF1415" i="2"/>
  <c r="AB1415" i="2"/>
  <c r="AE1415" i="2"/>
  <c r="AD1415" i="2"/>
  <c r="Z1415" i="2"/>
  <c r="AC1415" i="2"/>
  <c r="AA1415" i="2"/>
  <c r="X1414" i="2"/>
  <c r="H1414" i="2"/>
  <c r="AJ1413" i="2"/>
  <c r="AI1413" i="2"/>
  <c r="Y1413" i="2"/>
  <c r="Q1413" i="2"/>
  <c r="R1413" i="2"/>
  <c r="V1413" i="2"/>
  <c r="U1413" i="2"/>
  <c r="T1413" i="2"/>
  <c r="S1413" i="2"/>
  <c r="AG1415" i="2" l="1"/>
  <c r="AH1415" i="2" s="1"/>
  <c r="AF1414" i="2"/>
  <c r="AB1414" i="2"/>
  <c r="AA1414" i="2"/>
  <c r="AD1414" i="2"/>
  <c r="Z1414" i="2"/>
  <c r="AC1414" i="2"/>
  <c r="AE1414" i="2"/>
  <c r="X1413" i="2"/>
  <c r="H1413" i="2"/>
  <c r="AJ1412" i="2"/>
  <c r="AI1412" i="2"/>
  <c r="Y1412" i="2"/>
  <c r="T1412" i="2"/>
  <c r="Q1412" i="2"/>
  <c r="V1412" i="2"/>
  <c r="S1412" i="2"/>
  <c r="U1412" i="2"/>
  <c r="R1412" i="2"/>
  <c r="AG1414" i="2" l="1"/>
  <c r="AH1414" i="2" s="1"/>
  <c r="AF1413" i="2"/>
  <c r="AB1413" i="2"/>
  <c r="AD1413" i="2"/>
  <c r="Z1413" i="2"/>
  <c r="AC1413" i="2"/>
  <c r="AE1413" i="2"/>
  <c r="AA1413" i="2"/>
  <c r="X1412" i="2"/>
  <c r="H1412" i="2"/>
  <c r="AJ1411" i="2"/>
  <c r="AI1411" i="2"/>
  <c r="Y1411" i="2"/>
  <c r="U1411" i="2"/>
  <c r="S1411" i="2"/>
  <c r="R1411" i="2"/>
  <c r="T1411" i="2"/>
  <c r="V1411" i="2"/>
  <c r="Q1411" i="2"/>
  <c r="AG1413" i="2" l="1"/>
  <c r="AH1413" i="2" s="1"/>
  <c r="AC1412" i="2"/>
  <c r="AE1412" i="2"/>
  <c r="AA1412" i="2"/>
  <c r="AD1412" i="2"/>
  <c r="Z1412" i="2"/>
  <c r="AF1412" i="2"/>
  <c r="AB1412" i="2"/>
  <c r="X1411" i="2"/>
  <c r="H1411" i="2"/>
  <c r="AJ1410" i="2"/>
  <c r="AI1410" i="2"/>
  <c r="Y1410" i="2"/>
  <c r="S1410" i="2"/>
  <c r="R1410" i="2"/>
  <c r="T1410" i="2"/>
  <c r="Q1410" i="2"/>
  <c r="V1410" i="2"/>
  <c r="U1410" i="2"/>
  <c r="AG1412" i="2" l="1"/>
  <c r="AH1412" i="2" s="1"/>
  <c r="AA1411" i="2"/>
  <c r="AF1411" i="2"/>
  <c r="AB1411" i="2"/>
  <c r="AE1411" i="2"/>
  <c r="AD1411" i="2"/>
  <c r="Z1411" i="2"/>
  <c r="AC1411" i="2"/>
  <c r="X1410" i="2"/>
  <c r="H1410" i="2"/>
  <c r="AJ1409" i="2"/>
  <c r="AI1409" i="2"/>
  <c r="Y1409" i="2"/>
  <c r="S1409" i="2"/>
  <c r="U1409" i="2"/>
  <c r="V1409" i="2"/>
  <c r="R1409" i="2"/>
  <c r="T1409" i="2"/>
  <c r="Q1409" i="2"/>
  <c r="AG1411" i="2" l="1"/>
  <c r="AH1411" i="2" s="1"/>
  <c r="AE1410" i="2"/>
  <c r="AA1410" i="2"/>
  <c r="AF1410" i="2"/>
  <c r="AB1410" i="2"/>
  <c r="AD1410" i="2"/>
  <c r="Z1410" i="2"/>
  <c r="AC1410" i="2"/>
  <c r="X1409" i="2"/>
  <c r="H1409" i="2"/>
  <c r="AJ1408" i="2"/>
  <c r="AI1408" i="2"/>
  <c r="Y1408" i="2"/>
  <c r="S1408" i="2"/>
  <c r="U1408" i="2"/>
  <c r="R1408" i="2"/>
  <c r="Q1408" i="2"/>
  <c r="T1408" i="2"/>
  <c r="V1408" i="2"/>
  <c r="AG1410" i="2" l="1"/>
  <c r="AH1410" i="2" s="1"/>
  <c r="AC1409" i="2"/>
  <c r="AE1409" i="2"/>
  <c r="AA1409" i="2"/>
  <c r="AD1409" i="2"/>
  <c r="AF1409" i="2"/>
  <c r="AB1409" i="2"/>
  <c r="Z1409" i="2"/>
  <c r="X1408" i="2"/>
  <c r="H1408" i="2"/>
  <c r="AJ1407" i="2"/>
  <c r="AI1407" i="2"/>
  <c r="Y1407" i="2"/>
  <c r="U1407" i="2"/>
  <c r="Q1407" i="2"/>
  <c r="V1407" i="2"/>
  <c r="S1407" i="2"/>
  <c r="R1407" i="2"/>
  <c r="T1407" i="2"/>
  <c r="AG1409" i="2" l="1"/>
  <c r="AH1409" i="2" s="1"/>
  <c r="AF1408" i="2"/>
  <c r="AB1408" i="2"/>
  <c r="AD1408" i="2"/>
  <c r="Z1408" i="2"/>
  <c r="AC1408" i="2"/>
  <c r="AE1408" i="2"/>
  <c r="AA1408" i="2"/>
  <c r="X1407" i="2"/>
  <c r="H1407" i="2"/>
  <c r="AJ1406" i="2"/>
  <c r="AI1406" i="2"/>
  <c r="Y1406" i="2"/>
  <c r="S1406" i="2"/>
  <c r="U1406" i="2"/>
  <c r="V1406" i="2"/>
  <c r="Q1406" i="2"/>
  <c r="T1406" i="2"/>
  <c r="R1406" i="2"/>
  <c r="AG1408" i="2" l="1"/>
  <c r="AH1408" i="2" s="1"/>
  <c r="AE1407" i="2"/>
  <c r="AF1407" i="2"/>
  <c r="AB1407" i="2"/>
  <c r="AD1407" i="2"/>
  <c r="Z1407" i="2"/>
  <c r="AC1407" i="2"/>
  <c r="AA1407" i="2"/>
  <c r="X1406" i="2"/>
  <c r="H1406" i="2"/>
  <c r="AJ1405" i="2"/>
  <c r="AI1405" i="2"/>
  <c r="Y1405" i="2"/>
  <c r="S1405" i="2"/>
  <c r="U1405" i="2"/>
  <c r="R1405" i="2"/>
  <c r="V1405" i="2"/>
  <c r="Q1405" i="2"/>
  <c r="T1405" i="2"/>
  <c r="AG1407" i="2" l="1"/>
  <c r="AH1407" i="2" s="1"/>
  <c r="AF1406" i="2"/>
  <c r="AB1406" i="2"/>
  <c r="AD1406" i="2"/>
  <c r="Z1406" i="2"/>
  <c r="AC1406" i="2"/>
  <c r="AE1406" i="2"/>
  <c r="AA1406" i="2"/>
  <c r="H1405" i="2"/>
  <c r="AJ1404" i="2"/>
  <c r="AI1404" i="2"/>
  <c r="Y1404" i="2"/>
  <c r="V1404" i="2"/>
  <c r="S1404" i="2"/>
  <c r="Q1404" i="2"/>
  <c r="T1404" i="2"/>
  <c r="U1404" i="2"/>
  <c r="R1404" i="2"/>
  <c r="AG1406" i="2" l="1"/>
  <c r="AH1406" i="2" s="1"/>
  <c r="X1405" i="2"/>
  <c r="AC1405" i="2" s="1"/>
  <c r="AE1405" i="2"/>
  <c r="H1404" i="2"/>
  <c r="AJ1403" i="2"/>
  <c r="AI1403" i="2"/>
  <c r="Y1403" i="2"/>
  <c r="S1403" i="2"/>
  <c r="U1403" i="2"/>
  <c r="V1403" i="2"/>
  <c r="R1403" i="2"/>
  <c r="T1403" i="2"/>
  <c r="Q1403" i="2"/>
  <c r="AD1405" i="2" l="1"/>
  <c r="AF1405" i="2"/>
  <c r="AA1405" i="2"/>
  <c r="Z1405" i="2"/>
  <c r="X1404" i="2"/>
  <c r="AC1404" i="2" s="1"/>
  <c r="AB1405" i="2"/>
  <c r="AE1404" i="2"/>
  <c r="AD1404" i="2"/>
  <c r="X1403" i="2"/>
  <c r="H1403" i="2"/>
  <c r="AJ1402" i="2"/>
  <c r="AI1402" i="2"/>
  <c r="Y1402" i="2"/>
  <c r="S1402" i="2"/>
  <c r="Q1402" i="2"/>
  <c r="T1402" i="2"/>
  <c r="R1402" i="2"/>
  <c r="V1402" i="2"/>
  <c r="U1402" i="2"/>
  <c r="AG1405" i="2" l="1"/>
  <c r="AH1405" i="2" s="1"/>
  <c r="AB1404" i="2"/>
  <c r="Z1404" i="2"/>
  <c r="AF1404" i="2"/>
  <c r="AA1404" i="2"/>
  <c r="AC1403" i="2"/>
  <c r="AF1403" i="2"/>
  <c r="AB1403" i="2"/>
  <c r="AD1403" i="2"/>
  <c r="Z1403" i="2"/>
  <c r="AE1403" i="2"/>
  <c r="AA1403" i="2"/>
  <c r="X1402" i="2"/>
  <c r="H1402" i="2"/>
  <c r="AJ1401" i="2"/>
  <c r="AI1401" i="2"/>
  <c r="Y1401" i="2"/>
  <c r="R1401" i="2"/>
  <c r="S1401" i="2"/>
  <c r="U1401" i="2"/>
  <c r="T1401" i="2"/>
  <c r="V1401" i="2"/>
  <c r="Q1401" i="2"/>
  <c r="AG1404" i="2" l="1"/>
  <c r="AH1404" i="2" s="1"/>
  <c r="AG1403" i="2"/>
  <c r="AH1403" i="2" s="1"/>
  <c r="AC1402" i="2"/>
  <c r="AE1402" i="2"/>
  <c r="AA1402" i="2"/>
  <c r="AD1402" i="2"/>
  <c r="Z1402" i="2"/>
  <c r="AF1402" i="2"/>
  <c r="AB1402" i="2"/>
  <c r="H1401" i="2"/>
  <c r="AJ1400" i="2"/>
  <c r="AI1400" i="2"/>
  <c r="Y1400" i="2"/>
  <c r="V1400" i="2"/>
  <c r="Q1400" i="2"/>
  <c r="U1400" i="2"/>
  <c r="R1400" i="2"/>
  <c r="S1400" i="2"/>
  <c r="T1400" i="2"/>
  <c r="X1401" i="2" l="1"/>
  <c r="AF1401" i="2" s="1"/>
  <c r="AG1402" i="2"/>
  <c r="AH1402" i="2" s="1"/>
  <c r="AB1401" i="2"/>
  <c r="H1400" i="2"/>
  <c r="AJ1399" i="2"/>
  <c r="AI1399" i="2"/>
  <c r="Y1399" i="2"/>
  <c r="S1399" i="2"/>
  <c r="V1399" i="2"/>
  <c r="T1399" i="2"/>
  <c r="U1399" i="2"/>
  <c r="R1399" i="2"/>
  <c r="Q1399" i="2"/>
  <c r="AA1401" i="2" l="1"/>
  <c r="AC1401" i="2"/>
  <c r="Z1401" i="2"/>
  <c r="AD1401" i="2"/>
  <c r="AE1401" i="2"/>
  <c r="X1400" i="2"/>
  <c r="AE1400" i="2" s="1"/>
  <c r="AD1400" i="2"/>
  <c r="Z1400" i="2"/>
  <c r="X1399" i="2"/>
  <c r="H1399" i="2"/>
  <c r="AJ1398" i="2"/>
  <c r="AI1398" i="2"/>
  <c r="Y1398" i="2"/>
  <c r="R1398" i="2"/>
  <c r="T1398" i="2"/>
  <c r="U1398" i="2"/>
  <c r="V1398" i="2"/>
  <c r="Q1398" i="2"/>
  <c r="S1398" i="2"/>
  <c r="AB1400" i="2" l="1"/>
  <c r="AG1401" i="2"/>
  <c r="AH1401" i="2" s="1"/>
  <c r="AC1400" i="2"/>
  <c r="AA1400" i="2"/>
  <c r="AG1400" i="2" s="1"/>
  <c r="AH1400" i="2" s="1"/>
  <c r="AF1400" i="2"/>
  <c r="AC1399" i="2"/>
  <c r="AF1399" i="2"/>
  <c r="AB1399" i="2"/>
  <c r="AE1399" i="2"/>
  <c r="AA1399" i="2"/>
  <c r="AD1399" i="2"/>
  <c r="Z1399" i="2"/>
  <c r="X1398" i="2"/>
  <c r="H1398" i="2"/>
  <c r="AJ1397" i="2"/>
  <c r="AI1397" i="2"/>
  <c r="Y1397" i="2"/>
  <c r="R1397" i="2"/>
  <c r="T1397" i="2"/>
  <c r="V1397" i="2"/>
  <c r="U1397" i="2"/>
  <c r="S1397" i="2"/>
  <c r="Q1397" i="2"/>
  <c r="AG1399" i="2" l="1"/>
  <c r="AH1399" i="2" s="1"/>
  <c r="AC1398" i="2"/>
  <c r="AA1398" i="2"/>
  <c r="AF1398" i="2"/>
  <c r="AB1398" i="2"/>
  <c r="AE1398" i="2"/>
  <c r="AD1398" i="2"/>
  <c r="Z1398" i="2"/>
  <c r="X1397" i="2"/>
  <c r="H1397" i="2"/>
  <c r="AJ1396" i="2"/>
  <c r="AI1396" i="2"/>
  <c r="Y1396" i="2"/>
  <c r="R1396" i="2"/>
  <c r="V1396" i="2"/>
  <c r="S1396" i="2"/>
  <c r="Q1396" i="2"/>
  <c r="U1396" i="2"/>
  <c r="T1396" i="2"/>
  <c r="AG1398" i="2" l="1"/>
  <c r="AH1398" i="2" s="1"/>
  <c r="AC1397" i="2"/>
  <c r="AF1397" i="2"/>
  <c r="AB1397" i="2"/>
  <c r="AE1397" i="2"/>
  <c r="AA1397" i="2"/>
  <c r="AD1397" i="2"/>
  <c r="Z1397" i="2"/>
  <c r="X1396" i="2"/>
  <c r="H1396" i="2"/>
  <c r="AJ1395" i="2"/>
  <c r="AI1395" i="2"/>
  <c r="Y1395" i="2"/>
  <c r="V1395" i="2"/>
  <c r="T1395" i="2"/>
  <c r="U1395" i="2"/>
  <c r="R1395" i="2"/>
  <c r="S1395" i="2"/>
  <c r="Q1395" i="2"/>
  <c r="AG1397" i="2" l="1"/>
  <c r="AH1397" i="2" s="1"/>
  <c r="AC1396" i="2"/>
  <c r="AF1396" i="2"/>
  <c r="AB1396" i="2"/>
  <c r="AD1396" i="2"/>
  <c r="Z1396" i="2"/>
  <c r="AE1396" i="2"/>
  <c r="AA1396" i="2"/>
  <c r="AG1396" i="2" s="1"/>
  <c r="AH1396" i="2" s="1"/>
  <c r="X1395" i="2"/>
  <c r="H1395" i="2"/>
  <c r="AJ1394" i="2"/>
  <c r="AI1394" i="2"/>
  <c r="Y1394" i="2"/>
  <c r="T1394" i="2"/>
  <c r="V1394" i="2"/>
  <c r="U1394" i="2"/>
  <c r="S1394" i="2"/>
  <c r="Q1394" i="2"/>
  <c r="R1394" i="2"/>
  <c r="AC1395" i="2" l="1"/>
  <c r="AF1395" i="2"/>
  <c r="AB1395" i="2"/>
  <c r="AD1395" i="2"/>
  <c r="Z1395" i="2"/>
  <c r="AG1395" i="2" s="1"/>
  <c r="AH1395" i="2" s="1"/>
  <c r="AE1395" i="2"/>
  <c r="AA1395" i="2"/>
  <c r="X1394" i="2"/>
  <c r="H1394" i="2"/>
  <c r="AJ1393" i="2"/>
  <c r="AI1393" i="2"/>
  <c r="Y1393" i="2"/>
  <c r="S1393" i="2"/>
  <c r="R1393" i="2"/>
  <c r="U1393" i="2"/>
  <c r="V1393" i="2"/>
  <c r="T1393" i="2"/>
  <c r="Q1393" i="2"/>
  <c r="AF1394" i="2" l="1"/>
  <c r="AB1394" i="2"/>
  <c r="AE1394" i="2"/>
  <c r="AA1394" i="2"/>
  <c r="AD1394" i="2"/>
  <c r="Z1394" i="2"/>
  <c r="AC1394" i="2"/>
  <c r="X1393" i="2"/>
  <c r="H1393" i="2"/>
  <c r="AJ1392" i="2"/>
  <c r="AI1392" i="2"/>
  <c r="Y1392" i="2"/>
  <c r="V1392" i="2"/>
  <c r="Q1392" i="2"/>
  <c r="T1392" i="2"/>
  <c r="S1392" i="2"/>
  <c r="R1392" i="2"/>
  <c r="U1392" i="2"/>
  <c r="AG1394" i="2" l="1"/>
  <c r="AH1394" i="2" s="1"/>
  <c r="AF1393" i="2"/>
  <c r="AB1393" i="2"/>
  <c r="AD1393" i="2"/>
  <c r="Z1393" i="2"/>
  <c r="AC1393" i="2"/>
  <c r="AE1393" i="2"/>
  <c r="AA1393" i="2"/>
  <c r="X1392" i="2"/>
  <c r="H1392" i="2"/>
  <c r="AJ1391" i="2"/>
  <c r="AI1391" i="2"/>
  <c r="Y1391" i="2"/>
  <c r="R1391" i="2"/>
  <c r="U1391" i="2"/>
  <c r="Q1391" i="2"/>
  <c r="S1391" i="2"/>
  <c r="T1391" i="2"/>
  <c r="V1391" i="2"/>
  <c r="AG1393" i="2" l="1"/>
  <c r="AH1393" i="2" s="1"/>
  <c r="AE1392" i="2"/>
  <c r="AA1392" i="2"/>
  <c r="AF1392" i="2"/>
  <c r="AB1392" i="2"/>
  <c r="AD1392" i="2"/>
  <c r="Z1392" i="2"/>
  <c r="AG1392" i="2" s="1"/>
  <c r="AH1392" i="2" s="1"/>
  <c r="AC1392" i="2"/>
  <c r="H1391" i="2"/>
  <c r="AJ1390" i="2"/>
  <c r="AI1390" i="2"/>
  <c r="Y1390" i="2"/>
  <c r="R1390" i="2"/>
  <c r="V1390" i="2"/>
  <c r="Q1390" i="2"/>
  <c r="U1390" i="2"/>
  <c r="S1390" i="2"/>
  <c r="T1390" i="2"/>
  <c r="X1391" i="2" l="1"/>
  <c r="AF1391" i="2" s="1"/>
  <c r="X1390" i="2"/>
  <c r="H1390" i="2"/>
  <c r="AJ1389" i="2"/>
  <c r="AI1389" i="2"/>
  <c r="Y1389" i="2"/>
  <c r="T1389" i="2"/>
  <c r="S1389" i="2"/>
  <c r="Q1389" i="2"/>
  <c r="R1389" i="2"/>
  <c r="U1389" i="2"/>
  <c r="V1389" i="2"/>
  <c r="Z1391" i="2" l="1"/>
  <c r="AE1391" i="2"/>
  <c r="AB1391" i="2"/>
  <c r="AA1391" i="2"/>
  <c r="AD1391" i="2"/>
  <c r="AC1391" i="2"/>
  <c r="AF1390" i="2"/>
  <c r="AB1390" i="2"/>
  <c r="AD1390" i="2"/>
  <c r="Z1390" i="2"/>
  <c r="AC1390" i="2"/>
  <c r="AE1390" i="2"/>
  <c r="AA1390" i="2"/>
  <c r="X1389" i="2"/>
  <c r="H1389" i="2"/>
  <c r="AJ1388" i="2"/>
  <c r="AI1388" i="2"/>
  <c r="Y1388" i="2"/>
  <c r="R1388" i="2"/>
  <c r="U1388" i="2"/>
  <c r="S1388" i="2"/>
  <c r="Q1388" i="2"/>
  <c r="T1388" i="2"/>
  <c r="V1388" i="2"/>
  <c r="AG1391" i="2" l="1"/>
  <c r="AH1391" i="2" s="1"/>
  <c r="AG1390" i="2"/>
  <c r="AH1390" i="2" s="1"/>
  <c r="AC1389" i="2"/>
  <c r="AA1389" i="2"/>
  <c r="AF1389" i="2"/>
  <c r="AB1389" i="2"/>
  <c r="AE1389" i="2"/>
  <c r="AD1389" i="2"/>
  <c r="Z1389" i="2"/>
  <c r="X1388" i="2"/>
  <c r="H1388" i="2"/>
  <c r="AJ1387" i="2"/>
  <c r="AI1387" i="2"/>
  <c r="Y1387" i="2"/>
  <c r="T1387" i="2"/>
  <c r="R1387" i="2"/>
  <c r="S1387" i="2"/>
  <c r="V1387" i="2"/>
  <c r="Q1387" i="2"/>
  <c r="U1387" i="2"/>
  <c r="AG1389" i="2" l="1"/>
  <c r="AH1389" i="2" s="1"/>
  <c r="AF1388" i="2"/>
  <c r="AB1388" i="2"/>
  <c r="AE1388" i="2"/>
  <c r="AA1388" i="2"/>
  <c r="AD1388" i="2"/>
  <c r="Z1388" i="2"/>
  <c r="AC1388" i="2"/>
  <c r="H1387" i="2"/>
  <c r="AJ1386" i="2"/>
  <c r="AI1386" i="2"/>
  <c r="Y1386" i="2"/>
  <c r="T1386" i="2"/>
  <c r="R1386" i="2"/>
  <c r="Q1386" i="2"/>
  <c r="V1386" i="2"/>
  <c r="S1386" i="2"/>
  <c r="U1386" i="2"/>
  <c r="AG1388" i="2" l="1"/>
  <c r="AH1388" i="2" s="1"/>
  <c r="X1387" i="2"/>
  <c r="AC1387" i="2" s="1"/>
  <c r="AF1387" i="2"/>
  <c r="AE1387" i="2"/>
  <c r="X1386" i="2"/>
  <c r="H1386" i="2"/>
  <c r="AJ1277" i="2"/>
  <c r="AI1277" i="2"/>
  <c r="Y1277" i="2"/>
  <c r="Q1277" i="2"/>
  <c r="V1277" i="2"/>
  <c r="R1277" i="2"/>
  <c r="S1277" i="2"/>
  <c r="T1277" i="2"/>
  <c r="U1277" i="2"/>
  <c r="Z1387" i="2" l="1"/>
  <c r="AA1387" i="2"/>
  <c r="AB1387" i="2"/>
  <c r="AD1387" i="2"/>
  <c r="AC1386" i="2"/>
  <c r="AF1386" i="2"/>
  <c r="AB1386" i="2"/>
  <c r="AD1386" i="2"/>
  <c r="Z1386" i="2"/>
  <c r="AE1386" i="2"/>
  <c r="AA1386" i="2"/>
  <c r="H1277" i="2"/>
  <c r="AJ1384" i="2"/>
  <c r="AI1384" i="2"/>
  <c r="Y1384" i="2"/>
  <c r="R1384" i="2"/>
  <c r="T1384" i="2"/>
  <c r="U1384" i="2"/>
  <c r="V1384" i="2"/>
  <c r="S1384" i="2"/>
  <c r="Q1384" i="2"/>
  <c r="AG1387" i="2" l="1"/>
  <c r="AH1387" i="2" s="1"/>
  <c r="X1277" i="2"/>
  <c r="AG1386" i="2"/>
  <c r="AH1386" i="2" s="1"/>
  <c r="AE1277" i="2"/>
  <c r="AF1277" i="2"/>
  <c r="AB1277" i="2"/>
  <c r="AD1277" i="2"/>
  <c r="Z1277" i="2"/>
  <c r="AC1277" i="2"/>
  <c r="AA1277" i="2"/>
  <c r="X1384" i="2"/>
  <c r="H1384" i="2"/>
  <c r="AJ1383" i="2"/>
  <c r="AI1383" i="2"/>
  <c r="Y1383" i="2"/>
  <c r="Q1383" i="2"/>
  <c r="U1383" i="2"/>
  <c r="R1383" i="2"/>
  <c r="S1383" i="2"/>
  <c r="V1383" i="2"/>
  <c r="T1383" i="2"/>
  <c r="AG1277" i="2" l="1"/>
  <c r="AH1277" i="2" s="1"/>
  <c r="AF1384" i="2"/>
  <c r="AB1384" i="2"/>
  <c r="AD1384" i="2"/>
  <c r="Z1384" i="2"/>
  <c r="AG1384" i="2" s="1"/>
  <c r="AH1384" i="2" s="1"/>
  <c r="AC1384" i="2"/>
  <c r="AE1384" i="2"/>
  <c r="AA1384" i="2"/>
  <c r="H1383" i="2"/>
  <c r="AJ1382" i="2"/>
  <c r="AI1382" i="2"/>
  <c r="Y1382" i="2"/>
  <c r="T1382" i="2"/>
  <c r="V1382" i="2"/>
  <c r="U1382" i="2"/>
  <c r="R1382" i="2"/>
  <c r="Q1382" i="2"/>
  <c r="S1382" i="2"/>
  <c r="X1383" i="2" l="1"/>
  <c r="AF1383" i="2" s="1"/>
  <c r="H1382" i="2"/>
  <c r="AJ1381" i="2"/>
  <c r="AI1381" i="2"/>
  <c r="Y1381" i="2"/>
  <c r="S1381" i="2"/>
  <c r="Q1381" i="2"/>
  <c r="V1381" i="2"/>
  <c r="R1381" i="2"/>
  <c r="U1381" i="2"/>
  <c r="T1381" i="2"/>
  <c r="Z1383" i="2" l="1"/>
  <c r="AE1383" i="2"/>
  <c r="AB1383" i="2"/>
  <c r="AA1383" i="2"/>
  <c r="AD1383" i="2"/>
  <c r="AC1383" i="2"/>
  <c r="X1382" i="2"/>
  <c r="H1381" i="2"/>
  <c r="AJ1380" i="2"/>
  <c r="AI1380" i="2"/>
  <c r="Y1380" i="2"/>
  <c r="R1380" i="2"/>
  <c r="U1380" i="2"/>
  <c r="Q1380" i="2"/>
  <c r="T1380" i="2"/>
  <c r="V1380" i="2"/>
  <c r="S1380" i="2"/>
  <c r="AG1383" i="2" l="1"/>
  <c r="AH1383" i="2" s="1"/>
  <c r="X1381" i="2"/>
  <c r="AE1381" i="2" s="1"/>
  <c r="AD1382" i="2"/>
  <c r="Z1382" i="2"/>
  <c r="AA1382" i="2"/>
  <c r="AC1381" i="2"/>
  <c r="AA1381" i="2"/>
  <c r="AB1381" i="2"/>
  <c r="Z1381" i="2"/>
  <c r="AB1382" i="2"/>
  <c r="AE1382" i="2"/>
  <c r="AF1382" i="2"/>
  <c r="AC1382" i="2"/>
  <c r="H1380" i="2"/>
  <c r="AJ1379" i="2"/>
  <c r="AI1379" i="2"/>
  <c r="Y1379" i="2"/>
  <c r="Q1379" i="2"/>
  <c r="S1379" i="2"/>
  <c r="R1379" i="2"/>
  <c r="U1379" i="2"/>
  <c r="T1379" i="2"/>
  <c r="V1379" i="2"/>
  <c r="AG1381" i="2" l="1"/>
  <c r="AH1381" i="2" s="1"/>
  <c r="X1380" i="2"/>
  <c r="AF1380" i="2" s="1"/>
  <c r="AG1382" i="2"/>
  <c r="AH1382" i="2" s="1"/>
  <c r="AF1381" i="2"/>
  <c r="AD1381" i="2"/>
  <c r="AC1380" i="2"/>
  <c r="H1379" i="2"/>
  <c r="AJ1378" i="2"/>
  <c r="AI1378" i="2"/>
  <c r="Y1378" i="2"/>
  <c r="T1378" i="2"/>
  <c r="V1378" i="2"/>
  <c r="R1378" i="2"/>
  <c r="S1378" i="2"/>
  <c r="U1378" i="2"/>
  <c r="Q1378" i="2"/>
  <c r="X1379" i="2" l="1"/>
  <c r="AA1379" i="2" s="1"/>
  <c r="AA1380" i="2"/>
  <c r="Z1380" i="2"/>
  <c r="AG1380" i="2" s="1"/>
  <c r="AH1380" i="2" s="1"/>
  <c r="AB1380" i="2"/>
  <c r="AE1380" i="2"/>
  <c r="AD1380" i="2"/>
  <c r="AC1379" i="2"/>
  <c r="AE1379" i="2"/>
  <c r="AD1379" i="2"/>
  <c r="AB1379" i="2"/>
  <c r="X1378" i="2"/>
  <c r="H1378" i="2"/>
  <c r="AJ1377" i="2"/>
  <c r="AI1377" i="2"/>
  <c r="Y1377" i="2"/>
  <c r="T1377" i="2"/>
  <c r="V1377" i="2"/>
  <c r="U1377" i="2"/>
  <c r="S1377" i="2"/>
  <c r="Q1377" i="2"/>
  <c r="R1377" i="2"/>
  <c r="Z1379" i="2" l="1"/>
  <c r="AG1379" i="2" s="1"/>
  <c r="AH1379" i="2" s="1"/>
  <c r="AF1379" i="2"/>
  <c r="AC1378" i="2"/>
  <c r="AF1378" i="2"/>
  <c r="AB1378" i="2"/>
  <c r="AE1378" i="2"/>
  <c r="AA1378" i="2"/>
  <c r="AD1378" i="2"/>
  <c r="Z1378" i="2"/>
  <c r="AG1378" i="2" s="1"/>
  <c r="AH1378" i="2" s="1"/>
  <c r="X1377" i="2"/>
  <c r="H1377" i="2"/>
  <c r="AJ1376" i="2"/>
  <c r="AI1376" i="2"/>
  <c r="Y1376" i="2"/>
  <c r="S1376" i="2"/>
  <c r="T1376" i="2"/>
  <c r="Q1376" i="2"/>
  <c r="R1376" i="2"/>
  <c r="V1376" i="2"/>
  <c r="U1376" i="2"/>
  <c r="AC1377" i="2" l="1"/>
  <c r="AF1377" i="2"/>
  <c r="AB1377" i="2"/>
  <c r="AD1377" i="2"/>
  <c r="Z1377" i="2"/>
  <c r="AG1377" i="2" s="1"/>
  <c r="AH1377" i="2" s="1"/>
  <c r="AE1377" i="2"/>
  <c r="AA1377" i="2"/>
  <c r="X1376" i="2"/>
  <c r="H1376" i="2"/>
  <c r="AJ1375" i="2"/>
  <c r="AI1375" i="2"/>
  <c r="Y1375" i="2"/>
  <c r="R1375" i="2"/>
  <c r="S1375" i="2"/>
  <c r="U1375" i="2"/>
  <c r="Q1375" i="2"/>
  <c r="V1375" i="2"/>
  <c r="T1375" i="2"/>
  <c r="AC1376" i="2" l="1"/>
  <c r="AE1376" i="2"/>
  <c r="AA1376" i="2"/>
  <c r="AF1376" i="2"/>
  <c r="AB1376" i="2"/>
  <c r="AD1376" i="2"/>
  <c r="Z1376" i="2"/>
  <c r="AG1376" i="2" s="1"/>
  <c r="AH1376" i="2" s="1"/>
  <c r="X1375" i="2"/>
  <c r="H1375" i="2"/>
  <c r="AJ1374" i="2"/>
  <c r="AI1374" i="2"/>
  <c r="Y1374" i="2"/>
  <c r="R1374" i="2"/>
  <c r="T1374" i="2"/>
  <c r="S1374" i="2"/>
  <c r="U1374" i="2"/>
  <c r="V1374" i="2"/>
  <c r="Q1374" i="2"/>
  <c r="AF1375" i="2" l="1"/>
  <c r="AB1375" i="2"/>
  <c r="AD1375" i="2"/>
  <c r="Z1375" i="2"/>
  <c r="AC1375" i="2"/>
  <c r="AE1375" i="2"/>
  <c r="AA1375" i="2"/>
  <c r="AG1375" i="2"/>
  <c r="AH1375" i="2" s="1"/>
  <c r="H1374" i="2"/>
  <c r="AJ1373" i="2"/>
  <c r="AI1373" i="2"/>
  <c r="Y1373" i="2"/>
  <c r="S1373" i="2"/>
  <c r="R1373" i="2"/>
  <c r="U1373" i="2"/>
  <c r="V1373" i="2"/>
  <c r="T1373" i="2"/>
  <c r="Q1373" i="2"/>
  <c r="X1374" i="2" l="1"/>
  <c r="AF1374" i="2" s="1"/>
  <c r="H1373" i="2"/>
  <c r="AJ1372" i="2"/>
  <c r="AI1372" i="2"/>
  <c r="Y1372" i="2"/>
  <c r="U1372" i="2"/>
  <c r="Q1372" i="2"/>
  <c r="S1372" i="2"/>
  <c r="T1372" i="2"/>
  <c r="R1372" i="2"/>
  <c r="V1372" i="2"/>
  <c r="Z1374" i="2" l="1"/>
  <c r="AE1374" i="2"/>
  <c r="AB1374" i="2"/>
  <c r="AA1374" i="2"/>
  <c r="AD1374" i="2"/>
  <c r="X1373" i="2"/>
  <c r="AA1373" i="2" s="1"/>
  <c r="AC1374" i="2"/>
  <c r="AB1373" i="2"/>
  <c r="X1372" i="2"/>
  <c r="H1372" i="2"/>
  <c r="AJ1371" i="2"/>
  <c r="AI1371" i="2"/>
  <c r="Y1371" i="2"/>
  <c r="T1371" i="2"/>
  <c r="S1371" i="2"/>
  <c r="V1371" i="2"/>
  <c r="R1371" i="2"/>
  <c r="Q1371" i="2"/>
  <c r="U1371" i="2"/>
  <c r="AF1373" i="2" l="1"/>
  <c r="AE1373" i="2"/>
  <c r="AC1373" i="2"/>
  <c r="AD1373" i="2"/>
  <c r="Z1373" i="2"/>
  <c r="AG1373" i="2" s="1"/>
  <c r="AH1373" i="2" s="1"/>
  <c r="AG1374" i="2"/>
  <c r="AH1374" i="2" s="1"/>
  <c r="AC1372" i="2"/>
  <c r="AF1372" i="2"/>
  <c r="AB1372" i="2"/>
  <c r="AE1372" i="2"/>
  <c r="AA1372" i="2"/>
  <c r="AD1372" i="2"/>
  <c r="Z1372" i="2"/>
  <c r="AG1372" i="2" s="1"/>
  <c r="AH1372" i="2" s="1"/>
  <c r="H1371" i="2"/>
  <c r="AJ1370" i="2"/>
  <c r="AI1370" i="2"/>
  <c r="Y1370" i="2"/>
  <c r="V1370" i="2"/>
  <c r="S1370" i="2"/>
  <c r="Q1370" i="2"/>
  <c r="U1370" i="2"/>
  <c r="R1370" i="2"/>
  <c r="T1370" i="2"/>
  <c r="X1371" i="2" l="1"/>
  <c r="AE1371" i="2" s="1"/>
  <c r="AF1371" i="2"/>
  <c r="AD1371" i="2"/>
  <c r="AC1371" i="2"/>
  <c r="X1370" i="2"/>
  <c r="H1370" i="2"/>
  <c r="AJ1369" i="2"/>
  <c r="AI1369" i="2"/>
  <c r="Y1369" i="2"/>
  <c r="V1369" i="2"/>
  <c r="R1369" i="2"/>
  <c r="S1369" i="2"/>
  <c r="T1369" i="2"/>
  <c r="U1369" i="2"/>
  <c r="Q1369" i="2"/>
  <c r="AA1371" i="2" l="1"/>
  <c r="AB1371" i="2"/>
  <c r="Z1371" i="2"/>
  <c r="AG1371" i="2" s="1"/>
  <c r="AH1371" i="2" s="1"/>
  <c r="AC1370" i="2"/>
  <c r="AB1370" i="2"/>
  <c r="AE1370" i="2"/>
  <c r="AA1370" i="2"/>
  <c r="AF1370" i="2"/>
  <c r="AD1370" i="2"/>
  <c r="Z1370" i="2"/>
  <c r="X1369" i="2"/>
  <c r="H1369" i="2"/>
  <c r="AJ1368" i="2"/>
  <c r="AI1368" i="2"/>
  <c r="Y1368" i="2"/>
  <c r="R1368" i="2"/>
  <c r="V1368" i="2"/>
  <c r="S1368" i="2"/>
  <c r="T1368" i="2"/>
  <c r="Q1368" i="2"/>
  <c r="U1368" i="2"/>
  <c r="AG1370" i="2" l="1"/>
  <c r="AH1370" i="2" s="1"/>
  <c r="AA1369" i="2"/>
  <c r="AF1369" i="2"/>
  <c r="AB1369" i="2"/>
  <c r="AD1369" i="2"/>
  <c r="Z1369" i="2"/>
  <c r="AC1369" i="2"/>
  <c r="AE1369" i="2"/>
  <c r="H1368" i="2"/>
  <c r="AJ1367" i="2"/>
  <c r="AI1367" i="2"/>
  <c r="Y1367" i="2"/>
  <c r="R1367" i="2"/>
  <c r="S1367" i="2"/>
  <c r="Q1367" i="2"/>
  <c r="T1367" i="2"/>
  <c r="U1367" i="2"/>
  <c r="V1367" i="2"/>
  <c r="AG1369" i="2" l="1"/>
  <c r="AH1369" i="2" s="1"/>
  <c r="X1368" i="2"/>
  <c r="AF1368" i="2" s="1"/>
  <c r="X1367" i="2"/>
  <c r="H1367" i="2"/>
  <c r="AJ1366" i="2"/>
  <c r="AI1366" i="2"/>
  <c r="Y1366" i="2"/>
  <c r="S1366" i="2"/>
  <c r="V1366" i="2"/>
  <c r="T1366" i="2"/>
  <c r="R1366" i="2"/>
  <c r="U1366" i="2"/>
  <c r="Q1366" i="2"/>
  <c r="Z1368" i="2" l="1"/>
  <c r="AE1368" i="2"/>
  <c r="AB1368" i="2"/>
  <c r="AA1368" i="2"/>
  <c r="AD1368" i="2"/>
  <c r="AC1368" i="2"/>
  <c r="AC1367" i="2"/>
  <c r="AF1367" i="2"/>
  <c r="AB1367" i="2"/>
  <c r="AD1367" i="2"/>
  <c r="Z1367" i="2"/>
  <c r="AE1367" i="2"/>
  <c r="AA1367" i="2"/>
  <c r="X1366" i="2"/>
  <c r="H1366" i="2"/>
  <c r="AJ1365" i="2"/>
  <c r="AI1365" i="2"/>
  <c r="Y1365" i="2"/>
  <c r="Q1365" i="2"/>
  <c r="R1365" i="2"/>
  <c r="V1365" i="2"/>
  <c r="U1365" i="2"/>
  <c r="T1365" i="2"/>
  <c r="S1365" i="2"/>
  <c r="AG1368" i="2" l="1"/>
  <c r="AH1368" i="2" s="1"/>
  <c r="AG1367" i="2"/>
  <c r="AH1367" i="2" s="1"/>
  <c r="AA1366" i="2"/>
  <c r="AF1366" i="2"/>
  <c r="AB1366" i="2"/>
  <c r="AE1366" i="2"/>
  <c r="AD1366" i="2"/>
  <c r="Z1366" i="2"/>
  <c r="AC1366" i="2"/>
  <c r="X1365" i="2"/>
  <c r="H1365" i="2"/>
  <c r="AJ1364" i="2"/>
  <c r="AI1364" i="2"/>
  <c r="Y1364" i="2"/>
  <c r="S1364" i="2"/>
  <c r="Q1364" i="2"/>
  <c r="V1364" i="2"/>
  <c r="U1364" i="2"/>
  <c r="R1364" i="2"/>
  <c r="T1364" i="2"/>
  <c r="AG1366" i="2" l="1"/>
  <c r="AH1366" i="2" s="1"/>
  <c r="AF1365" i="2"/>
  <c r="AB1365" i="2"/>
  <c r="AD1365" i="2"/>
  <c r="Z1365" i="2"/>
  <c r="AC1365" i="2"/>
  <c r="AE1365" i="2"/>
  <c r="AA1365" i="2"/>
  <c r="H1364" i="2"/>
  <c r="AJ1363" i="2"/>
  <c r="AI1363" i="2"/>
  <c r="Y1363" i="2"/>
  <c r="R1363" i="2"/>
  <c r="Q1363" i="2"/>
  <c r="U1363" i="2"/>
  <c r="S1363" i="2"/>
  <c r="T1363" i="2"/>
  <c r="V1363" i="2"/>
  <c r="X1364" i="2" l="1"/>
  <c r="AF1364" i="2" s="1"/>
  <c r="AG1365" i="2"/>
  <c r="AH1365" i="2" s="1"/>
  <c r="H1363" i="2"/>
  <c r="AJ1362" i="2"/>
  <c r="AI1362" i="2"/>
  <c r="Y1362" i="2"/>
  <c r="S1362" i="2"/>
  <c r="Q1362" i="2"/>
  <c r="T1362" i="2"/>
  <c r="U1362" i="2"/>
  <c r="R1362" i="2"/>
  <c r="V1362" i="2"/>
  <c r="AD1364" i="2" l="1"/>
  <c r="AB1364" i="2"/>
  <c r="AA1364" i="2"/>
  <c r="AE1364" i="2"/>
  <c r="Z1364" i="2"/>
  <c r="AC1364" i="2"/>
  <c r="X1363" i="2"/>
  <c r="AA1363" i="2" s="1"/>
  <c r="H1362" i="2"/>
  <c r="AJ1361" i="2"/>
  <c r="AI1361" i="2"/>
  <c r="Y1361" i="2"/>
  <c r="V1361" i="2"/>
  <c r="Q1361" i="2"/>
  <c r="T1361" i="2"/>
  <c r="U1361" i="2"/>
  <c r="S1361" i="2"/>
  <c r="R1361" i="2"/>
  <c r="AG1364" i="2" l="1"/>
  <c r="AH1364" i="2" s="1"/>
  <c r="X1362" i="2"/>
  <c r="AD1363" i="2"/>
  <c r="AB1363" i="2"/>
  <c r="AC1363" i="2"/>
  <c r="AE1363" i="2"/>
  <c r="AF1363" i="2"/>
  <c r="Z1363" i="2"/>
  <c r="AG1363" i="2" s="1"/>
  <c r="AH1363" i="2" s="1"/>
  <c r="AC1362" i="2"/>
  <c r="AE1362" i="2"/>
  <c r="AA1362" i="2"/>
  <c r="AD1362" i="2"/>
  <c r="AF1362" i="2"/>
  <c r="AB1362" i="2"/>
  <c r="Z1362" i="2"/>
  <c r="H1361" i="2"/>
  <c r="AJ1360" i="2"/>
  <c r="AI1360" i="2"/>
  <c r="Y1360" i="2"/>
  <c r="T1360" i="2"/>
  <c r="V1360" i="2"/>
  <c r="Q1360" i="2"/>
  <c r="S1360" i="2"/>
  <c r="R1360" i="2"/>
  <c r="U1360" i="2"/>
  <c r="X1361" i="2" l="1"/>
  <c r="AG1361" i="2" s="1"/>
  <c r="AH1361" i="2" s="1"/>
  <c r="AG1362" i="2"/>
  <c r="AH1362" i="2" s="1"/>
  <c r="AA1361" i="2"/>
  <c r="AC1361" i="2"/>
  <c r="H1360" i="2"/>
  <c r="AJ1359" i="2"/>
  <c r="AI1359" i="2"/>
  <c r="Y1359" i="2"/>
  <c r="U1359" i="2"/>
  <c r="R1359" i="2"/>
  <c r="T1359" i="2"/>
  <c r="S1359" i="2"/>
  <c r="V1359" i="2"/>
  <c r="Q1359" i="2"/>
  <c r="AE1361" i="2" l="1"/>
  <c r="X1360" i="2"/>
  <c r="AG1360" i="2" s="1"/>
  <c r="AH1360" i="2" s="1"/>
  <c r="AB1361" i="2"/>
  <c r="AD1361" i="2"/>
  <c r="Z1361" i="2"/>
  <c r="AF1361" i="2"/>
  <c r="AB1360" i="2"/>
  <c r="Z1360" i="2"/>
  <c r="H1359" i="2"/>
  <c r="AJ1358" i="2"/>
  <c r="AI1358" i="2"/>
  <c r="Y1358" i="2"/>
  <c r="Q1358" i="2"/>
  <c r="T1358" i="2"/>
  <c r="R1358" i="2"/>
  <c r="U1358" i="2"/>
  <c r="S1358" i="2"/>
  <c r="V1358" i="2"/>
  <c r="AE1360" i="2" l="1"/>
  <c r="X1359" i="2"/>
  <c r="AG1359" i="2" s="1"/>
  <c r="AH1359" i="2" s="1"/>
  <c r="AA1360" i="2"/>
  <c r="AD1360" i="2"/>
  <c r="AC1360" i="2"/>
  <c r="AF1360" i="2"/>
  <c r="AE1359" i="2"/>
  <c r="AA1359" i="2"/>
  <c r="AD1359" i="2"/>
  <c r="Z1359" i="2"/>
  <c r="AC1359" i="2"/>
  <c r="AF1359" i="2"/>
  <c r="AB1359" i="2"/>
  <c r="X1358" i="2"/>
  <c r="AG1358" i="2" s="1"/>
  <c r="AH1358" i="2" s="1"/>
  <c r="H1358" i="2"/>
  <c r="AJ1357" i="2"/>
  <c r="AI1357" i="2"/>
  <c r="Y1357" i="2"/>
  <c r="V1357" i="2"/>
  <c r="T1357" i="2"/>
  <c r="S1357" i="2"/>
  <c r="Q1357" i="2"/>
  <c r="R1357" i="2"/>
  <c r="U1357" i="2"/>
  <c r="AF1358" i="2" l="1"/>
  <c r="Z1358" i="2"/>
  <c r="AE1358" i="2"/>
  <c r="AD1358" i="2"/>
  <c r="AC1358" i="2"/>
  <c r="AB1358" i="2"/>
  <c r="AA1358" i="2"/>
  <c r="X1357" i="2"/>
  <c r="AG1357" i="2" s="1"/>
  <c r="AH1357" i="2" s="1"/>
  <c r="H1357" i="2"/>
  <c r="AJ1356" i="2"/>
  <c r="AI1356" i="2"/>
  <c r="Y1356" i="2"/>
  <c r="Q1356" i="2"/>
  <c r="S1356" i="2"/>
  <c r="V1356" i="2"/>
  <c r="T1356" i="2"/>
  <c r="U1356" i="2"/>
  <c r="R1356" i="2"/>
  <c r="AE1357" i="2" l="1"/>
  <c r="AA1357" i="2"/>
  <c r="AD1357" i="2"/>
  <c r="Z1357" i="2"/>
  <c r="AC1357" i="2"/>
  <c r="AF1357" i="2"/>
  <c r="AB1357" i="2"/>
  <c r="X1356" i="2"/>
  <c r="AG1356" i="2" s="1"/>
  <c r="AH1356" i="2" s="1"/>
  <c r="H1356" i="2"/>
  <c r="AJ1355" i="2"/>
  <c r="AI1355" i="2"/>
  <c r="Y1355" i="2"/>
  <c r="V1355" i="2"/>
  <c r="S1355" i="2"/>
  <c r="U1355" i="2"/>
  <c r="R1355" i="2"/>
  <c r="T1355" i="2"/>
  <c r="Q1355" i="2"/>
  <c r="AF1356" i="2" l="1"/>
  <c r="AE1356" i="2"/>
  <c r="AA1356" i="2"/>
  <c r="AD1356" i="2"/>
  <c r="Z1356" i="2"/>
  <c r="AC1356" i="2"/>
  <c r="AB1356" i="2"/>
  <c r="H1355" i="2"/>
  <c r="AJ1354" i="2"/>
  <c r="AI1354" i="2"/>
  <c r="Y1354" i="2"/>
  <c r="S1354" i="2"/>
  <c r="U1354" i="2"/>
  <c r="V1354" i="2"/>
  <c r="R1354" i="2"/>
  <c r="T1354" i="2"/>
  <c r="Q1354" i="2"/>
  <c r="X1355" i="2" l="1"/>
  <c r="AG1355" i="2" s="1"/>
  <c r="AH1355" i="2" s="1"/>
  <c r="AC1355" i="2"/>
  <c r="H1354" i="2"/>
  <c r="AJ1353" i="2"/>
  <c r="AI1353" i="2"/>
  <c r="Y1353" i="2"/>
  <c r="Q1353" i="2"/>
  <c r="T1353" i="2"/>
  <c r="U1353" i="2"/>
  <c r="S1353" i="2"/>
  <c r="V1353" i="2"/>
  <c r="R1353" i="2"/>
  <c r="AB1355" i="2" l="1"/>
  <c r="X1354" i="2"/>
  <c r="AG1354" i="2" s="1"/>
  <c r="AH1354" i="2" s="1"/>
  <c r="AF1355" i="2"/>
  <c r="Z1355" i="2"/>
  <c r="AA1355" i="2"/>
  <c r="AD1355" i="2"/>
  <c r="AE1355" i="2"/>
  <c r="AF1354" i="2"/>
  <c r="AE1354" i="2"/>
  <c r="AA1354" i="2"/>
  <c r="AC1354" i="2"/>
  <c r="AB1354" i="2"/>
  <c r="AD1354" i="2"/>
  <c r="Z1354" i="2"/>
  <c r="H1353" i="2"/>
  <c r="AJ1352" i="2"/>
  <c r="AI1352" i="2"/>
  <c r="Y1352" i="2"/>
  <c r="Q1352" i="2"/>
  <c r="R1352" i="2"/>
  <c r="S1352" i="2"/>
  <c r="V1352" i="2"/>
  <c r="T1352" i="2"/>
  <c r="U1352" i="2"/>
  <c r="X1353" i="2" l="1"/>
  <c r="AG1353" i="2" s="1"/>
  <c r="AH1353" i="2" s="1"/>
  <c r="AE1353" i="2"/>
  <c r="Z1353" i="2"/>
  <c r="AF1353" i="2"/>
  <c r="X1352" i="2"/>
  <c r="AG1352" i="2" s="1"/>
  <c r="AH1352" i="2" s="1"/>
  <c r="H1352" i="2"/>
  <c r="AJ1351" i="2"/>
  <c r="AI1351" i="2"/>
  <c r="Y1351" i="2"/>
  <c r="V1351" i="2"/>
  <c r="T1351" i="2"/>
  <c r="U1351" i="2"/>
  <c r="S1351" i="2"/>
  <c r="Q1351" i="2"/>
  <c r="R1351" i="2"/>
  <c r="AB1353" i="2" l="1"/>
  <c r="AA1353" i="2"/>
  <c r="AC1353" i="2"/>
  <c r="AD1353" i="2"/>
  <c r="Z1352" i="2"/>
  <c r="AE1352" i="2"/>
  <c r="AA1352" i="2"/>
  <c r="AC1352" i="2"/>
  <c r="AF1352" i="2"/>
  <c r="AB1352" i="2"/>
  <c r="AD1352" i="2"/>
  <c r="H1351" i="2"/>
  <c r="AJ1350" i="2"/>
  <c r="AI1350" i="2"/>
  <c r="Y1350" i="2"/>
  <c r="V1350" i="2"/>
  <c r="T1350" i="2"/>
  <c r="S1350" i="2"/>
  <c r="U1350" i="2"/>
  <c r="R1350" i="2"/>
  <c r="Q1350" i="2"/>
  <c r="X1351" i="2" l="1"/>
  <c r="AG1351" i="2" s="1"/>
  <c r="AH1351" i="2" s="1"/>
  <c r="AA1351" i="2"/>
  <c r="AF1351" i="2"/>
  <c r="AD1351" i="2"/>
  <c r="H1350" i="2"/>
  <c r="AJ1349" i="2"/>
  <c r="AI1349" i="2"/>
  <c r="Y1349" i="2"/>
  <c r="S1349" i="2"/>
  <c r="V1349" i="2"/>
  <c r="R1349" i="2"/>
  <c r="T1349" i="2"/>
  <c r="Q1349" i="2"/>
  <c r="U1349" i="2"/>
  <c r="Z1351" i="2" l="1"/>
  <c r="AC1351" i="2"/>
  <c r="X1350" i="2"/>
  <c r="AG1350" i="2" s="1"/>
  <c r="AH1350" i="2" s="1"/>
  <c r="AB1351" i="2"/>
  <c r="AE1351" i="2"/>
  <c r="AF1350" i="2"/>
  <c r="AE1350" i="2"/>
  <c r="AA1350" i="2"/>
  <c r="AD1350" i="2"/>
  <c r="Z1350" i="2"/>
  <c r="AC1350" i="2"/>
  <c r="AB1350" i="2"/>
  <c r="H1349" i="2"/>
  <c r="AJ1348" i="2"/>
  <c r="AI1348" i="2"/>
  <c r="Y1348" i="2"/>
  <c r="U1348" i="2"/>
  <c r="R1348" i="2"/>
  <c r="V1348" i="2"/>
  <c r="Q1348" i="2"/>
  <c r="T1348" i="2"/>
  <c r="S1348" i="2"/>
  <c r="X1349" i="2" l="1"/>
  <c r="AG1349" i="2" s="1"/>
  <c r="AH1349" i="2" s="1"/>
  <c r="AB1349" i="2"/>
  <c r="H1348" i="2"/>
  <c r="AJ1347" i="2"/>
  <c r="AI1347" i="2"/>
  <c r="Y1347" i="2"/>
  <c r="R1347" i="2"/>
  <c r="T1347" i="2"/>
  <c r="U1347" i="2"/>
  <c r="V1347" i="2"/>
  <c r="Q1347" i="2"/>
  <c r="S1347" i="2"/>
  <c r="AC1349" i="2" l="1"/>
  <c r="AE1349" i="2"/>
  <c r="AD1349" i="2"/>
  <c r="AA1349" i="2"/>
  <c r="X1348" i="2"/>
  <c r="AG1348" i="2" s="1"/>
  <c r="AH1348" i="2" s="1"/>
  <c r="AF1349" i="2"/>
  <c r="Z1349" i="2"/>
  <c r="AE1348" i="2"/>
  <c r="AC1348" i="2"/>
  <c r="AD1348" i="2"/>
  <c r="X1347" i="2"/>
  <c r="AG1347" i="2" s="1"/>
  <c r="AH1347" i="2" s="1"/>
  <c r="H1347" i="2"/>
  <c r="AJ1346" i="2"/>
  <c r="AI1346" i="2"/>
  <c r="Y1346" i="2"/>
  <c r="S1346" i="2"/>
  <c r="R1346" i="2"/>
  <c r="Q1346" i="2"/>
  <c r="T1346" i="2"/>
  <c r="U1346" i="2"/>
  <c r="V1346" i="2"/>
  <c r="Z1348" i="2" l="1"/>
  <c r="AA1348" i="2"/>
  <c r="AB1348" i="2"/>
  <c r="AF1348" i="2"/>
  <c r="AF1347" i="2"/>
  <c r="AE1347" i="2"/>
  <c r="AA1347" i="2"/>
  <c r="AD1347" i="2"/>
  <c r="Z1347" i="2"/>
  <c r="AC1347" i="2"/>
  <c r="AB1347" i="2"/>
  <c r="H1346" i="2"/>
  <c r="AJ1345" i="2"/>
  <c r="AI1345" i="2"/>
  <c r="Y1345" i="2"/>
  <c r="V1345" i="2"/>
  <c r="U1345" i="2"/>
  <c r="R1345" i="2"/>
  <c r="T1345" i="2"/>
  <c r="S1345" i="2"/>
  <c r="Q1345" i="2"/>
  <c r="X1346" i="2" l="1"/>
  <c r="AG1346" i="2" s="1"/>
  <c r="AH1346" i="2" s="1"/>
  <c r="AA1346" i="2"/>
  <c r="AC1346" i="2"/>
  <c r="AB1346" i="2"/>
  <c r="H1345" i="2"/>
  <c r="AJ1344" i="2"/>
  <c r="AI1344" i="2"/>
  <c r="Y1344" i="2"/>
  <c r="Q1344" i="2"/>
  <c r="U1344" i="2"/>
  <c r="R1344" i="2"/>
  <c r="S1344" i="2"/>
  <c r="V1344" i="2"/>
  <c r="T1344" i="2"/>
  <c r="Z1346" i="2" l="1"/>
  <c r="AD1346" i="2"/>
  <c r="X1345" i="2"/>
  <c r="AG1345" i="2" s="1"/>
  <c r="AH1345" i="2" s="1"/>
  <c r="AF1346" i="2"/>
  <c r="AE1346" i="2"/>
  <c r="Z1345" i="2"/>
  <c r="AF1345" i="2"/>
  <c r="X1344" i="2"/>
  <c r="AG1344" i="2" s="1"/>
  <c r="AH1344" i="2" s="1"/>
  <c r="H1344" i="2"/>
  <c r="AJ1343" i="2"/>
  <c r="AI1343" i="2"/>
  <c r="Y1343" i="2"/>
  <c r="V1343" i="2"/>
  <c r="U1343" i="2"/>
  <c r="T1343" i="2"/>
  <c r="S1343" i="2"/>
  <c r="Q1343" i="2"/>
  <c r="R1343" i="2"/>
  <c r="AE1345" i="2" l="1"/>
  <c r="AB1345" i="2"/>
  <c r="AA1345" i="2"/>
  <c r="AC1345" i="2"/>
  <c r="AD1345" i="2"/>
  <c r="AF1344" i="2"/>
  <c r="AB1344" i="2"/>
  <c r="AE1344" i="2"/>
  <c r="AD1344" i="2"/>
  <c r="Z1344" i="2"/>
  <c r="AC1344" i="2"/>
  <c r="AA1344" i="2"/>
  <c r="H1343" i="2"/>
  <c r="AJ1342" i="2"/>
  <c r="AI1342" i="2"/>
  <c r="Y1342" i="2"/>
  <c r="V1342" i="2"/>
  <c r="U1342" i="2"/>
  <c r="Q1342" i="2"/>
  <c r="R1342" i="2"/>
  <c r="S1342" i="2"/>
  <c r="T1342" i="2"/>
  <c r="X1343" i="2" l="1"/>
  <c r="AG1343" i="2" s="1"/>
  <c r="AH1343" i="2" s="1"/>
  <c r="AD1343" i="2"/>
  <c r="AE1343" i="2"/>
  <c r="AA1343" i="2"/>
  <c r="Z1343" i="2"/>
  <c r="AC1343" i="2"/>
  <c r="AF1343" i="2"/>
  <c r="AB1343" i="2"/>
  <c r="H1342" i="2"/>
  <c r="AJ1341" i="2"/>
  <c r="AI1341" i="2"/>
  <c r="Y1341" i="2"/>
  <c r="U1341" i="2"/>
  <c r="S1341" i="2"/>
  <c r="V1341" i="2"/>
  <c r="T1341" i="2"/>
  <c r="R1341" i="2"/>
  <c r="Q1341" i="2"/>
  <c r="X1342" i="2" l="1"/>
  <c r="AG1342" i="2" s="1"/>
  <c r="AH1342" i="2" s="1"/>
  <c r="H1341" i="2"/>
  <c r="AJ1340" i="2"/>
  <c r="AI1340" i="2"/>
  <c r="Y1340" i="2"/>
  <c r="U1340" i="2"/>
  <c r="T1340" i="2"/>
  <c r="R1340" i="2"/>
  <c r="S1340" i="2"/>
  <c r="V1340" i="2"/>
  <c r="Q1340" i="2"/>
  <c r="X1341" i="2" l="1"/>
  <c r="AG1341" i="2" s="1"/>
  <c r="AH1341" i="2" s="1"/>
  <c r="AE1342" i="2"/>
  <c r="AC1342" i="2"/>
  <c r="AD1342" i="2"/>
  <c r="AA1342" i="2"/>
  <c r="AB1341" i="2"/>
  <c r="AD1341" i="2"/>
  <c r="AA1341" i="2"/>
  <c r="AB1342" i="2"/>
  <c r="Z1342" i="2"/>
  <c r="AF1342" i="2"/>
  <c r="H1340" i="2"/>
  <c r="AJ1339" i="2"/>
  <c r="AI1339" i="2"/>
  <c r="Y1339" i="2"/>
  <c r="U1339" i="2"/>
  <c r="V1339" i="2"/>
  <c r="Q1339" i="2"/>
  <c r="S1339" i="2"/>
  <c r="T1339" i="2"/>
  <c r="R1339" i="2"/>
  <c r="Z1341" i="2" l="1"/>
  <c r="AC1341" i="2"/>
  <c r="AF1341" i="2"/>
  <c r="AE1341" i="2"/>
  <c r="X1340" i="2"/>
  <c r="AG1340" i="2" s="1"/>
  <c r="AH1340" i="2" s="1"/>
  <c r="H1339" i="2"/>
  <c r="AJ1338" i="2"/>
  <c r="AI1338" i="2"/>
  <c r="Y1338" i="2"/>
  <c r="T1338" i="2"/>
  <c r="R1338" i="2"/>
  <c r="Q1338" i="2"/>
  <c r="U1338" i="2"/>
  <c r="V1338" i="2"/>
  <c r="S1338" i="2"/>
  <c r="AB1340" i="2" l="1"/>
  <c r="Z1340" i="2"/>
  <c r="AE1340" i="2"/>
  <c r="AD1340" i="2"/>
  <c r="AF1340" i="2"/>
  <c r="X1339" i="2"/>
  <c r="AG1339" i="2" s="1"/>
  <c r="AH1339" i="2" s="1"/>
  <c r="AA1340" i="2"/>
  <c r="AC1340" i="2"/>
  <c r="AB1339" i="2"/>
  <c r="AA1339" i="2"/>
  <c r="H1338" i="2"/>
  <c r="AJ1337" i="2"/>
  <c r="AI1337" i="2"/>
  <c r="Y1337" i="2"/>
  <c r="U1337" i="2"/>
  <c r="Q1337" i="2"/>
  <c r="V1337" i="2"/>
  <c r="R1337" i="2"/>
  <c r="T1337" i="2"/>
  <c r="S1337" i="2"/>
  <c r="Z1339" i="2" l="1"/>
  <c r="X1338" i="2"/>
  <c r="AG1338" i="2" s="1"/>
  <c r="AH1338" i="2" s="1"/>
  <c r="AD1339" i="2"/>
  <c r="AF1339" i="2"/>
  <c r="AC1339" i="2"/>
  <c r="AE1339" i="2"/>
  <c r="H1337" i="2"/>
  <c r="AJ1336" i="2"/>
  <c r="AI1336" i="2"/>
  <c r="Y1336" i="2"/>
  <c r="T1336" i="2"/>
  <c r="V1336" i="2"/>
  <c r="S1336" i="2"/>
  <c r="U1336" i="2"/>
  <c r="Q1336" i="2"/>
  <c r="R1336" i="2"/>
  <c r="AA1338" i="2" l="1"/>
  <c r="Z1338" i="2"/>
  <c r="AB1338" i="2"/>
  <c r="AC1338" i="2"/>
  <c r="AE1338" i="2"/>
  <c r="X1337" i="2"/>
  <c r="AG1337" i="2" s="1"/>
  <c r="AH1337" i="2" s="1"/>
  <c r="AD1338" i="2"/>
  <c r="AF1338" i="2"/>
  <c r="H1336" i="2"/>
  <c r="AJ1335" i="2"/>
  <c r="AI1335" i="2"/>
  <c r="Y1335" i="2"/>
  <c r="Q1335" i="2"/>
  <c r="U1335" i="2"/>
  <c r="V1335" i="2"/>
  <c r="S1335" i="2"/>
  <c r="R1335" i="2"/>
  <c r="T1335" i="2"/>
  <c r="Z1337" i="2" l="1"/>
  <c r="AB1337" i="2"/>
  <c r="AC1337" i="2"/>
  <c r="AE1337" i="2"/>
  <c r="AD1337" i="2"/>
  <c r="X1336" i="2"/>
  <c r="AG1336" i="2" s="1"/>
  <c r="AH1336" i="2" s="1"/>
  <c r="AA1337" i="2"/>
  <c r="AF1337" i="2"/>
  <c r="H1335" i="2"/>
  <c r="AJ1334" i="2"/>
  <c r="AI1334" i="2"/>
  <c r="Y1334" i="2"/>
  <c r="S1334" i="2"/>
  <c r="Q1334" i="2"/>
  <c r="T1334" i="2"/>
  <c r="R1334" i="2"/>
  <c r="U1334" i="2"/>
  <c r="V1334" i="2"/>
  <c r="Z1336" i="2" l="1"/>
  <c r="X1335" i="2"/>
  <c r="AG1335" i="2" s="1"/>
  <c r="AH1335" i="2" s="1"/>
  <c r="AB1336" i="2"/>
  <c r="AC1336" i="2"/>
  <c r="AE1336" i="2"/>
  <c r="AD1336" i="2"/>
  <c r="AA1336" i="2"/>
  <c r="AF1336" i="2"/>
  <c r="AB1335" i="2"/>
  <c r="AD1335" i="2"/>
  <c r="Z1335" i="2"/>
  <c r="AC1335" i="2"/>
  <c r="AE1335" i="2"/>
  <c r="H1334" i="2"/>
  <c r="AJ1333" i="2"/>
  <c r="AI1333" i="2"/>
  <c r="Y1333" i="2"/>
  <c r="V1333" i="2"/>
  <c r="Q1333" i="2"/>
  <c r="S1333" i="2"/>
  <c r="R1333" i="2"/>
  <c r="T1333" i="2"/>
  <c r="U1333" i="2"/>
  <c r="X1334" i="2" l="1"/>
  <c r="AG1334" i="2" s="1"/>
  <c r="AH1334" i="2" s="1"/>
  <c r="AA1335" i="2"/>
  <c r="AF1335" i="2"/>
  <c r="AE1334" i="2"/>
  <c r="AA1334" i="2"/>
  <c r="AC1334" i="2"/>
  <c r="AF1334" i="2"/>
  <c r="AB1334" i="2"/>
  <c r="AD1334" i="2"/>
  <c r="Z1334" i="2"/>
  <c r="H1333" i="2"/>
  <c r="AJ1332" i="2"/>
  <c r="AI1332" i="2"/>
  <c r="Y1332" i="2"/>
  <c r="V1332" i="2"/>
  <c r="U1332" i="2"/>
  <c r="T1332" i="2"/>
  <c r="S1332" i="2"/>
  <c r="R1332" i="2"/>
  <c r="Q1332" i="2"/>
  <c r="X1333" i="2" l="1"/>
  <c r="AG1333" i="2" s="1"/>
  <c r="AH1333" i="2" s="1"/>
  <c r="AF1333" i="2"/>
  <c r="AD1333" i="2"/>
  <c r="H1332" i="2"/>
  <c r="AJ1331" i="2"/>
  <c r="AI1331" i="2"/>
  <c r="Y1331" i="2"/>
  <c r="V1331" i="2"/>
  <c r="T1331" i="2"/>
  <c r="S1331" i="2"/>
  <c r="R1331" i="2"/>
  <c r="U1331" i="2"/>
  <c r="Q1331" i="2"/>
  <c r="X1332" i="2" l="1"/>
  <c r="AG1332" i="2" s="1"/>
  <c r="AH1332" i="2" s="1"/>
  <c r="AA1333" i="2"/>
  <c r="Z1333" i="2"/>
  <c r="AC1333" i="2"/>
  <c r="AB1333" i="2"/>
  <c r="AE1333" i="2"/>
  <c r="AE1332" i="2"/>
  <c r="AA1332" i="2"/>
  <c r="Z1332" i="2"/>
  <c r="AC1332" i="2"/>
  <c r="AF1332" i="2"/>
  <c r="AB1332" i="2"/>
  <c r="AD1332" i="2"/>
  <c r="H1331" i="2"/>
  <c r="AJ1330" i="2"/>
  <c r="AI1330" i="2"/>
  <c r="Y1330" i="2"/>
  <c r="U1330" i="2"/>
  <c r="T1330" i="2"/>
  <c r="S1330" i="2"/>
  <c r="R1330" i="2"/>
  <c r="V1330" i="2"/>
  <c r="Q1330" i="2"/>
  <c r="X1331" i="2" l="1"/>
  <c r="AG1331" i="2" s="1"/>
  <c r="AH1331" i="2" s="1"/>
  <c r="AA1331" i="2"/>
  <c r="AF1331" i="2"/>
  <c r="AD1331" i="2"/>
  <c r="X1330" i="2"/>
  <c r="AG1330" i="2" s="1"/>
  <c r="AH1330" i="2" s="1"/>
  <c r="H1330" i="2"/>
  <c r="AJ1329" i="2"/>
  <c r="AI1329" i="2"/>
  <c r="Y1329" i="2"/>
  <c r="Q1329" i="2"/>
  <c r="U1329" i="2"/>
  <c r="T1329" i="2"/>
  <c r="S1329" i="2"/>
  <c r="V1329" i="2"/>
  <c r="R1329" i="2"/>
  <c r="Z1331" i="2" l="1"/>
  <c r="AC1331" i="2"/>
  <c r="AB1331" i="2"/>
  <c r="AE1331" i="2"/>
  <c r="AE1330" i="2"/>
  <c r="AA1330" i="2"/>
  <c r="AC1330" i="2"/>
  <c r="AF1330" i="2"/>
  <c r="AB1330" i="2"/>
  <c r="AD1330" i="2"/>
  <c r="Z1330" i="2"/>
  <c r="X1329" i="2"/>
  <c r="AG1329" i="2" s="1"/>
  <c r="AH1329" i="2" s="1"/>
  <c r="H1329" i="2"/>
  <c r="AJ1328" i="2"/>
  <c r="AI1328" i="2"/>
  <c r="Y1328" i="2"/>
  <c r="U1328" i="2"/>
  <c r="Q1328" i="2"/>
  <c r="V1328" i="2"/>
  <c r="S1328" i="2"/>
  <c r="T1328" i="2"/>
  <c r="R1328" i="2"/>
  <c r="AE1329" i="2" l="1"/>
  <c r="AA1329" i="2"/>
  <c r="Z1329" i="2"/>
  <c r="AC1329" i="2"/>
  <c r="AF1329" i="2"/>
  <c r="AB1329" i="2"/>
  <c r="AD1329" i="2"/>
  <c r="X1328" i="2"/>
  <c r="AG1328" i="2" s="1"/>
  <c r="AH1328" i="2" s="1"/>
  <c r="H1328" i="2"/>
  <c r="AJ1327" i="2"/>
  <c r="AI1327" i="2"/>
  <c r="Y1327" i="2"/>
  <c r="U1327" i="2"/>
  <c r="R1327" i="2"/>
  <c r="Q1327" i="2"/>
  <c r="T1327" i="2"/>
  <c r="V1327" i="2"/>
  <c r="S1327" i="2"/>
  <c r="AE1328" i="2" l="1"/>
  <c r="AA1328" i="2"/>
  <c r="Z1328" i="2"/>
  <c r="AC1328" i="2"/>
  <c r="AF1328" i="2"/>
  <c r="AB1328" i="2"/>
  <c r="AD1328" i="2"/>
  <c r="X1327" i="2"/>
  <c r="AG1327" i="2" s="1"/>
  <c r="AH1327" i="2" s="1"/>
  <c r="H1327" i="2"/>
  <c r="AJ1326" i="2"/>
  <c r="AI1326" i="2"/>
  <c r="Y1326" i="2"/>
  <c r="R1326" i="2"/>
  <c r="V1326" i="2"/>
  <c r="U1326" i="2"/>
  <c r="S1326" i="2"/>
  <c r="Q1326" i="2"/>
  <c r="T1326" i="2"/>
  <c r="AE1327" i="2" l="1"/>
  <c r="AA1327" i="2"/>
  <c r="AD1327" i="2"/>
  <c r="Z1327" i="2"/>
  <c r="AC1327" i="2"/>
  <c r="AF1327" i="2"/>
  <c r="AB1327" i="2"/>
  <c r="X1326" i="2"/>
  <c r="AG1326" i="2" s="1"/>
  <c r="AH1326" i="2" s="1"/>
  <c r="H1326" i="2"/>
  <c r="AJ1325" i="2"/>
  <c r="AI1325" i="2"/>
  <c r="Y1325" i="2"/>
  <c r="S1325" i="2"/>
  <c r="V1325" i="2"/>
  <c r="R1325" i="2"/>
  <c r="T1325" i="2"/>
  <c r="Q1325" i="2"/>
  <c r="U1325" i="2"/>
  <c r="AE1326" i="2" l="1"/>
  <c r="AA1326" i="2"/>
  <c r="AD1326" i="2"/>
  <c r="Z1326" i="2"/>
  <c r="AC1326" i="2"/>
  <c r="AF1326" i="2"/>
  <c r="AB1326" i="2"/>
  <c r="X1325" i="2"/>
  <c r="AG1325" i="2" s="1"/>
  <c r="AH1325" i="2" s="1"/>
  <c r="H1325" i="2"/>
  <c r="AJ1324" i="2"/>
  <c r="AI1324" i="2"/>
  <c r="Y1324" i="2"/>
  <c r="V1324" i="2"/>
  <c r="Q1324" i="2"/>
  <c r="U1324" i="2"/>
  <c r="S1324" i="2"/>
  <c r="R1324" i="2"/>
  <c r="T1324" i="2"/>
  <c r="AE1325" i="2" l="1"/>
  <c r="AA1325" i="2"/>
  <c r="AD1325" i="2"/>
  <c r="Z1325" i="2"/>
  <c r="AC1325" i="2"/>
  <c r="AF1325" i="2"/>
  <c r="AB1325" i="2"/>
  <c r="X1324" i="2"/>
  <c r="AG1324" i="2" s="1"/>
  <c r="AH1324" i="2" s="1"/>
  <c r="H1324" i="2"/>
  <c r="AJ1323" i="2"/>
  <c r="AI1323" i="2"/>
  <c r="Y1323" i="2"/>
  <c r="R1323" i="2"/>
  <c r="Q1323" i="2"/>
  <c r="S1323" i="2"/>
  <c r="U1323" i="2"/>
  <c r="T1323" i="2"/>
  <c r="V1323" i="2"/>
  <c r="AE1324" i="2" l="1"/>
  <c r="AA1324" i="2"/>
  <c r="AD1324" i="2"/>
  <c r="Z1324" i="2"/>
  <c r="AC1324" i="2"/>
  <c r="AF1324" i="2"/>
  <c r="AB1324" i="2"/>
  <c r="X1323" i="2"/>
  <c r="AG1323" i="2" s="1"/>
  <c r="AH1323" i="2" s="1"/>
  <c r="H1323" i="2"/>
  <c r="AJ1322" i="2"/>
  <c r="AI1322" i="2"/>
  <c r="Y1322" i="2"/>
  <c r="R1322" i="2"/>
  <c r="U1322" i="2"/>
  <c r="S1322" i="2"/>
  <c r="Q1322" i="2"/>
  <c r="V1322" i="2"/>
  <c r="T1322" i="2"/>
  <c r="AE1323" i="2" l="1"/>
  <c r="AA1323" i="2"/>
  <c r="AD1323" i="2"/>
  <c r="Z1323" i="2"/>
  <c r="AC1323" i="2"/>
  <c r="AF1323" i="2"/>
  <c r="AB1323" i="2"/>
  <c r="H1322" i="2"/>
  <c r="AJ1321" i="2"/>
  <c r="AI1321" i="2"/>
  <c r="Y1321" i="2"/>
  <c r="U1321" i="2"/>
  <c r="T1321" i="2"/>
  <c r="V1321" i="2"/>
  <c r="S1321" i="2"/>
  <c r="R1321" i="2"/>
  <c r="Q1321" i="2"/>
  <c r="X1322" i="2" l="1"/>
  <c r="AG1322" i="2" s="1"/>
  <c r="AH1322" i="2" s="1"/>
  <c r="AB1322" i="2"/>
  <c r="AA1322" i="2"/>
  <c r="Z1322" i="2"/>
  <c r="X1321" i="2"/>
  <c r="AG1321" i="2" s="1"/>
  <c r="AH1321" i="2" s="1"/>
  <c r="H1321" i="2"/>
  <c r="AJ1320" i="2"/>
  <c r="AI1320" i="2"/>
  <c r="Y1320" i="2"/>
  <c r="S1320" i="2"/>
  <c r="V1320" i="2"/>
  <c r="R1320" i="2"/>
  <c r="T1320" i="2"/>
  <c r="U1320" i="2"/>
  <c r="Q1320" i="2"/>
  <c r="AC1322" i="2" l="1"/>
  <c r="AE1322" i="2"/>
  <c r="AD1322" i="2"/>
  <c r="AF1322" i="2"/>
  <c r="AE1321" i="2"/>
  <c r="AA1321" i="2"/>
  <c r="AD1321" i="2"/>
  <c r="Z1321" i="2"/>
  <c r="AC1321" i="2"/>
  <c r="AF1321" i="2"/>
  <c r="AB1321" i="2"/>
  <c r="H1320" i="2"/>
  <c r="AJ1319" i="2"/>
  <c r="AI1319" i="2"/>
  <c r="Y1319" i="2"/>
  <c r="T1319" i="2"/>
  <c r="S1319" i="2"/>
  <c r="R1319" i="2"/>
  <c r="U1319" i="2"/>
  <c r="V1319" i="2"/>
  <c r="Q1319" i="2"/>
  <c r="X1320" i="2" l="1"/>
  <c r="AG1320" i="2" s="1"/>
  <c r="AH1320" i="2" s="1"/>
  <c r="AE1320" i="2"/>
  <c r="AA1320" i="2"/>
  <c r="AD1320" i="2"/>
  <c r="Z1320" i="2"/>
  <c r="AC1320" i="2"/>
  <c r="AF1320" i="2"/>
  <c r="AB1320" i="2"/>
  <c r="X1319" i="2"/>
  <c r="AG1319" i="2" s="1"/>
  <c r="AH1319" i="2" s="1"/>
  <c r="H1319" i="2"/>
  <c r="AJ1318" i="2"/>
  <c r="AI1318" i="2"/>
  <c r="Y1318" i="2"/>
  <c r="Q1318" i="2"/>
  <c r="S1318" i="2"/>
  <c r="T1318" i="2"/>
  <c r="U1318" i="2"/>
  <c r="R1318" i="2"/>
  <c r="V1318" i="2"/>
  <c r="AE1319" i="2" l="1"/>
  <c r="AA1319" i="2"/>
  <c r="AD1319" i="2"/>
  <c r="Z1319" i="2"/>
  <c r="AC1319" i="2"/>
  <c r="AF1319" i="2"/>
  <c r="AB1319" i="2"/>
  <c r="X1318" i="2"/>
  <c r="AG1318" i="2" s="1"/>
  <c r="AH1318" i="2" s="1"/>
  <c r="H1318" i="2"/>
  <c r="AJ1317" i="2"/>
  <c r="AI1317" i="2"/>
  <c r="Y1317" i="2"/>
  <c r="Q1317" i="2"/>
  <c r="V1317" i="2"/>
  <c r="R1317" i="2"/>
  <c r="U1317" i="2"/>
  <c r="T1317" i="2"/>
  <c r="S1317" i="2"/>
  <c r="AE1318" i="2" l="1"/>
  <c r="AA1318" i="2"/>
  <c r="AD1318" i="2"/>
  <c r="Z1318" i="2"/>
  <c r="AC1318" i="2"/>
  <c r="AF1318" i="2"/>
  <c r="AB1318" i="2"/>
  <c r="X1317" i="2"/>
  <c r="AG1317" i="2" s="1"/>
  <c r="AH1317" i="2" s="1"/>
  <c r="H1317" i="2"/>
  <c r="AJ1316" i="2"/>
  <c r="AI1316" i="2"/>
  <c r="Y1316" i="2"/>
  <c r="S1316" i="2"/>
  <c r="Q1316" i="2"/>
  <c r="U1316" i="2"/>
  <c r="V1316" i="2"/>
  <c r="T1316" i="2"/>
  <c r="R1316" i="2"/>
  <c r="AE1317" i="2" l="1"/>
  <c r="AA1317" i="2"/>
  <c r="AD1317" i="2"/>
  <c r="Z1317" i="2"/>
  <c r="AC1317" i="2"/>
  <c r="AF1317" i="2"/>
  <c r="AB1317" i="2"/>
  <c r="X1316" i="2"/>
  <c r="AG1316" i="2" s="1"/>
  <c r="AH1316" i="2" s="1"/>
  <c r="H1316" i="2"/>
  <c r="AJ1315" i="2"/>
  <c r="AI1315" i="2"/>
  <c r="Y1315" i="2"/>
  <c r="S1315" i="2"/>
  <c r="Q1315" i="2"/>
  <c r="T1315" i="2"/>
  <c r="R1315" i="2"/>
  <c r="U1315" i="2"/>
  <c r="V1315" i="2"/>
  <c r="AE1316" i="2" l="1"/>
  <c r="AA1316" i="2"/>
  <c r="AD1316" i="2"/>
  <c r="Z1316" i="2"/>
  <c r="AC1316" i="2"/>
  <c r="AF1316" i="2"/>
  <c r="AB1316" i="2"/>
  <c r="H1315" i="2"/>
  <c r="AJ1314" i="2"/>
  <c r="AI1314" i="2"/>
  <c r="Y1314" i="2"/>
  <c r="V1314" i="2"/>
  <c r="R1314" i="2"/>
  <c r="Q1314" i="2"/>
  <c r="U1314" i="2"/>
  <c r="S1314" i="2"/>
  <c r="T1314" i="2"/>
  <c r="X1315" i="2" l="1"/>
  <c r="AG1315" i="2" s="1"/>
  <c r="AH1315" i="2" s="1"/>
  <c r="H1314" i="2"/>
  <c r="AJ1313" i="2"/>
  <c r="AI1313" i="2"/>
  <c r="Y1313" i="2"/>
  <c r="R1313" i="2"/>
  <c r="T1313" i="2"/>
  <c r="U1313" i="2"/>
  <c r="V1313" i="2"/>
  <c r="Q1313" i="2"/>
  <c r="S1313" i="2"/>
  <c r="AD1315" i="2" l="1"/>
  <c r="AA1315" i="2"/>
  <c r="X1314" i="2"/>
  <c r="AG1314" i="2" s="1"/>
  <c r="AH1314" i="2" s="1"/>
  <c r="AC1315" i="2"/>
  <c r="Z1315" i="2"/>
  <c r="AE1315" i="2"/>
  <c r="AB1315" i="2"/>
  <c r="AF1315" i="2"/>
  <c r="H1313" i="2"/>
  <c r="AJ1312" i="2"/>
  <c r="AI1312" i="2"/>
  <c r="Y1312" i="2"/>
  <c r="V1312" i="2"/>
  <c r="U1312" i="2"/>
  <c r="T1312" i="2"/>
  <c r="S1312" i="2"/>
  <c r="R1312" i="2"/>
  <c r="Q1312" i="2"/>
  <c r="X1313" i="2" l="1"/>
  <c r="AG1313" i="2" s="1"/>
  <c r="AH1313" i="2" s="1"/>
  <c r="AE1314" i="2"/>
  <c r="AC1314" i="2"/>
  <c r="AD1314" i="2"/>
  <c r="AA1314" i="2"/>
  <c r="AB1314" i="2"/>
  <c r="Z1314" i="2"/>
  <c r="AF1314" i="2"/>
  <c r="H1312" i="2"/>
  <c r="AJ1311" i="2"/>
  <c r="AI1311" i="2"/>
  <c r="Y1311" i="2"/>
  <c r="T1311" i="2"/>
  <c r="S1311" i="2"/>
  <c r="Q1311" i="2"/>
  <c r="R1311" i="2"/>
  <c r="U1311" i="2"/>
  <c r="V1311" i="2"/>
  <c r="AE1313" i="2" l="1"/>
  <c r="AF1313" i="2"/>
  <c r="AA1313" i="2"/>
  <c r="Z1313" i="2"/>
  <c r="AC1313" i="2"/>
  <c r="X1312" i="2"/>
  <c r="AG1312" i="2" s="1"/>
  <c r="AH1312" i="2" s="1"/>
  <c r="AD1313" i="2"/>
  <c r="AB1313" i="2"/>
  <c r="H1311" i="2"/>
  <c r="AJ1310" i="2"/>
  <c r="AI1310" i="2"/>
  <c r="Y1310" i="2"/>
  <c r="T1310" i="2"/>
  <c r="U1310" i="2"/>
  <c r="Q1310" i="2"/>
  <c r="S1310" i="2"/>
  <c r="V1310" i="2"/>
  <c r="R1310" i="2"/>
  <c r="AE1312" i="2" l="1"/>
  <c r="Z1312" i="2"/>
  <c r="AB1312" i="2"/>
  <c r="AA1312" i="2"/>
  <c r="AC1312" i="2"/>
  <c r="X1311" i="2"/>
  <c r="AG1311" i="2" s="1"/>
  <c r="AH1311" i="2" s="1"/>
  <c r="AF1312" i="2"/>
  <c r="AD1312" i="2"/>
  <c r="H1310" i="2"/>
  <c r="AJ1309" i="2"/>
  <c r="AI1309" i="2"/>
  <c r="Y1309" i="2"/>
  <c r="Q1309" i="2"/>
  <c r="T1309" i="2"/>
  <c r="S1309" i="2"/>
  <c r="V1309" i="2"/>
  <c r="U1309" i="2"/>
  <c r="R1309" i="2"/>
  <c r="AA1311" i="2" l="1"/>
  <c r="AE1311" i="2"/>
  <c r="Z1311" i="2"/>
  <c r="AB1311" i="2"/>
  <c r="AF1311" i="2"/>
  <c r="AD1311" i="2"/>
  <c r="AC1311" i="2"/>
  <c r="X1310" i="2"/>
  <c r="AG1310" i="2" s="1"/>
  <c r="AH1310" i="2" s="1"/>
  <c r="H1309" i="2"/>
  <c r="AJ1308" i="2"/>
  <c r="AI1308" i="2"/>
  <c r="Y1308" i="2"/>
  <c r="V1308" i="2"/>
  <c r="R1308" i="2"/>
  <c r="S1308" i="2"/>
  <c r="U1308" i="2"/>
  <c r="Q1308" i="2"/>
  <c r="T1308" i="2"/>
  <c r="X1309" i="2" l="1"/>
  <c r="AG1309" i="2" s="1"/>
  <c r="AH1309" i="2" s="1"/>
  <c r="AE1310" i="2"/>
  <c r="AC1310" i="2"/>
  <c r="AD1310" i="2"/>
  <c r="AA1310" i="2"/>
  <c r="AB1310" i="2"/>
  <c r="Z1310" i="2"/>
  <c r="AF1310" i="2"/>
  <c r="H1308" i="2"/>
  <c r="AJ1307" i="2"/>
  <c r="AI1307" i="2"/>
  <c r="Y1307" i="2"/>
  <c r="S1307" i="2"/>
  <c r="V1307" i="2"/>
  <c r="T1307" i="2"/>
  <c r="R1307" i="2"/>
  <c r="Q1307" i="2"/>
  <c r="U1307" i="2"/>
  <c r="Z1309" i="2" l="1"/>
  <c r="AC1309" i="2"/>
  <c r="X1308" i="2"/>
  <c r="AG1308" i="2" s="1"/>
  <c r="AH1308" i="2" s="1"/>
  <c r="AB1309" i="2"/>
  <c r="AA1309" i="2"/>
  <c r="AE1309" i="2"/>
  <c r="AD1309" i="2"/>
  <c r="AF1309" i="2"/>
  <c r="AC1308" i="2"/>
  <c r="AA1308" i="2"/>
  <c r="H1307" i="2"/>
  <c r="AJ1306" i="2"/>
  <c r="AI1306" i="2"/>
  <c r="Y1306" i="2"/>
  <c r="U1306" i="2"/>
  <c r="Q1306" i="2"/>
  <c r="R1306" i="2"/>
  <c r="T1306" i="2"/>
  <c r="S1306" i="2"/>
  <c r="V1306" i="2"/>
  <c r="AD1308" i="2" l="1"/>
  <c r="AF1308" i="2"/>
  <c r="AB1308" i="2"/>
  <c r="AE1308" i="2"/>
  <c r="Z1308" i="2"/>
  <c r="X1307" i="2"/>
  <c r="AG1307" i="2" s="1"/>
  <c r="AH1307" i="2" s="1"/>
  <c r="AB1307" i="2"/>
  <c r="AE1307" i="2"/>
  <c r="H1306" i="2"/>
  <c r="AJ1305" i="2"/>
  <c r="AI1305" i="2"/>
  <c r="Y1305" i="2"/>
  <c r="V1305" i="2"/>
  <c r="Q1305" i="2"/>
  <c r="U1305" i="2"/>
  <c r="S1305" i="2"/>
  <c r="T1305" i="2"/>
  <c r="R1305" i="2"/>
  <c r="AA1307" i="2" l="1"/>
  <c r="AD1307" i="2"/>
  <c r="AF1307" i="2"/>
  <c r="Z1307" i="2"/>
  <c r="AC1307" i="2"/>
  <c r="X1306" i="2"/>
  <c r="AG1306" i="2" s="1"/>
  <c r="AH1306" i="2" s="1"/>
  <c r="H1305" i="2"/>
  <c r="AJ1304" i="2"/>
  <c r="AI1304" i="2"/>
  <c r="Y1304" i="2"/>
  <c r="T1304" i="2"/>
  <c r="U1304" i="2"/>
  <c r="R1304" i="2"/>
  <c r="Q1304" i="2"/>
  <c r="V1304" i="2"/>
  <c r="S1304" i="2"/>
  <c r="AA1306" i="2" l="1"/>
  <c r="Z1306" i="2"/>
  <c r="AB1306" i="2"/>
  <c r="AC1306" i="2"/>
  <c r="AE1306" i="2"/>
  <c r="AD1306" i="2"/>
  <c r="AF1306" i="2"/>
  <c r="X1305" i="2"/>
  <c r="AG1305" i="2" s="1"/>
  <c r="AH1305" i="2" s="1"/>
  <c r="AD1305" i="2"/>
  <c r="H1304" i="2"/>
  <c r="AJ1303" i="2"/>
  <c r="AI1303" i="2"/>
  <c r="Y1303" i="2"/>
  <c r="R1303" i="2"/>
  <c r="S1303" i="2"/>
  <c r="T1303" i="2"/>
  <c r="U1303" i="2"/>
  <c r="Q1303" i="2"/>
  <c r="V1303" i="2"/>
  <c r="AA1305" i="2" l="1"/>
  <c r="AB1305" i="2"/>
  <c r="AC1305" i="2"/>
  <c r="AF1305" i="2"/>
  <c r="Z1305" i="2"/>
  <c r="AE1305" i="2"/>
  <c r="X1304" i="2"/>
  <c r="AG1304" i="2" s="1"/>
  <c r="AH1304" i="2" s="1"/>
  <c r="AA1304" i="2"/>
  <c r="H1303" i="2"/>
  <c r="AJ1302" i="2"/>
  <c r="AI1302" i="2"/>
  <c r="Y1302" i="2"/>
  <c r="Q1302" i="2"/>
  <c r="R1302" i="2"/>
  <c r="V1302" i="2"/>
  <c r="T1302" i="2"/>
  <c r="S1302" i="2"/>
  <c r="U1302" i="2"/>
  <c r="Z1304" i="2" l="1"/>
  <c r="AB1304" i="2"/>
  <c r="AD1304" i="2"/>
  <c r="AF1304" i="2"/>
  <c r="AC1304" i="2"/>
  <c r="AE1304" i="2"/>
  <c r="X1303" i="2"/>
  <c r="AG1303" i="2" s="1"/>
  <c r="AH1303" i="2" s="1"/>
  <c r="H1302" i="2"/>
  <c r="AJ1301" i="2"/>
  <c r="AI1301" i="2"/>
  <c r="Y1301" i="2"/>
  <c r="U1301" i="2"/>
  <c r="Q1301" i="2"/>
  <c r="S1301" i="2"/>
  <c r="V1301" i="2"/>
  <c r="T1301" i="2"/>
  <c r="R1301" i="2"/>
  <c r="AA1303" i="2" l="1"/>
  <c r="Z1303" i="2"/>
  <c r="AB1303" i="2"/>
  <c r="AC1303" i="2"/>
  <c r="AE1303" i="2"/>
  <c r="X1302" i="2"/>
  <c r="AG1302" i="2" s="1"/>
  <c r="AH1302" i="2" s="1"/>
  <c r="AD1303" i="2"/>
  <c r="AF1303" i="2"/>
  <c r="H1301" i="2"/>
  <c r="AJ1300" i="2"/>
  <c r="AI1300" i="2"/>
  <c r="Y1300" i="2"/>
  <c r="T1300" i="2"/>
  <c r="S1300" i="2"/>
  <c r="V1300" i="2"/>
  <c r="Q1300" i="2"/>
  <c r="R1300" i="2"/>
  <c r="U1300" i="2"/>
  <c r="Z1302" i="2" l="1"/>
  <c r="AB1302" i="2"/>
  <c r="AE1302" i="2"/>
  <c r="AA1302" i="2"/>
  <c r="AD1302" i="2"/>
  <c r="X1301" i="2"/>
  <c r="AG1301" i="2" s="1"/>
  <c r="AH1301" i="2" s="1"/>
  <c r="AC1302" i="2"/>
  <c r="AF1302" i="2"/>
  <c r="H1300" i="2"/>
  <c r="AJ1299" i="2"/>
  <c r="AI1299" i="2"/>
  <c r="Y1299" i="2"/>
  <c r="R1299" i="2"/>
  <c r="U1299" i="2"/>
  <c r="T1299" i="2"/>
  <c r="V1299" i="2"/>
  <c r="Q1299" i="2"/>
  <c r="S1299" i="2"/>
  <c r="Z1301" i="2" l="1"/>
  <c r="AB1301" i="2"/>
  <c r="AC1301" i="2"/>
  <c r="AE1301" i="2"/>
  <c r="AD1301" i="2"/>
  <c r="X1300" i="2"/>
  <c r="AG1300" i="2" s="1"/>
  <c r="AH1300" i="2" s="1"/>
  <c r="AA1301" i="2"/>
  <c r="AF1301" i="2"/>
  <c r="H1299" i="2"/>
  <c r="AJ1298" i="2"/>
  <c r="AI1298" i="2"/>
  <c r="Y1298" i="2"/>
  <c r="V1298" i="2"/>
  <c r="T1298" i="2"/>
  <c r="S1298" i="2"/>
  <c r="Q1298" i="2"/>
  <c r="U1298" i="2"/>
  <c r="R1298" i="2"/>
  <c r="Z1300" i="2" l="1"/>
  <c r="AB1300" i="2"/>
  <c r="AC1300" i="2"/>
  <c r="AE1300" i="2"/>
  <c r="AD1300" i="2"/>
  <c r="X1299" i="2"/>
  <c r="AG1299" i="2" s="1"/>
  <c r="AH1299" i="2" s="1"/>
  <c r="AA1300" i="2"/>
  <c r="AF1300" i="2"/>
  <c r="H1298" i="2"/>
  <c r="AJ1297" i="2"/>
  <c r="AI1297" i="2"/>
  <c r="Y1297" i="2"/>
  <c r="R1297" i="2"/>
  <c r="U1297" i="2"/>
  <c r="S1297" i="2"/>
  <c r="Q1297" i="2"/>
  <c r="V1297" i="2"/>
  <c r="T1297" i="2"/>
  <c r="AD1299" i="2" l="1"/>
  <c r="AB1299" i="2"/>
  <c r="AC1299" i="2"/>
  <c r="AE1299" i="2"/>
  <c r="AA1299" i="2"/>
  <c r="X1298" i="2"/>
  <c r="AG1298" i="2" s="1"/>
  <c r="AH1298" i="2" s="1"/>
  <c r="Z1299" i="2"/>
  <c r="AF1299" i="2"/>
  <c r="H1297" i="2"/>
  <c r="AJ1296" i="2"/>
  <c r="AI1296" i="2"/>
  <c r="Y1296" i="2"/>
  <c r="S1296" i="2"/>
  <c r="T1296" i="2"/>
  <c r="R1296" i="2"/>
  <c r="U1296" i="2"/>
  <c r="Q1296" i="2"/>
  <c r="V1296" i="2"/>
  <c r="AC1298" i="2" l="1"/>
  <c r="Z1298" i="2"/>
  <c r="AB1298" i="2"/>
  <c r="X1297" i="2"/>
  <c r="AG1297" i="2" s="1"/>
  <c r="AH1297" i="2" s="1"/>
  <c r="AE1298" i="2"/>
  <c r="AF1298" i="2"/>
  <c r="AA1298" i="2"/>
  <c r="AD1298" i="2"/>
  <c r="H1296" i="2"/>
  <c r="AJ1295" i="2"/>
  <c r="AI1295" i="2"/>
  <c r="Y1295" i="2"/>
  <c r="S1295" i="2"/>
  <c r="V1295" i="2"/>
  <c r="U1295" i="2"/>
  <c r="R1295" i="2"/>
  <c r="Q1295" i="2"/>
  <c r="T1295" i="2"/>
  <c r="Z1297" i="2" l="1"/>
  <c r="AE1297" i="2"/>
  <c r="AB1297" i="2"/>
  <c r="AA1297" i="2"/>
  <c r="AD1297" i="2"/>
  <c r="X1296" i="2"/>
  <c r="AG1296" i="2" s="1"/>
  <c r="AH1296" i="2" s="1"/>
  <c r="AC1297" i="2"/>
  <c r="AF1297" i="2"/>
  <c r="X1295" i="2"/>
  <c r="H1295" i="2"/>
  <c r="AJ1294" i="2"/>
  <c r="AI1294" i="2"/>
  <c r="Y1294" i="2"/>
  <c r="R1294" i="2"/>
  <c r="S1294" i="2"/>
  <c r="V1294" i="2"/>
  <c r="U1294" i="2"/>
  <c r="T1294" i="2"/>
  <c r="Q1294" i="2"/>
  <c r="AC1296" i="2" l="1"/>
  <c r="AB1296" i="2"/>
  <c r="Z1296" i="2"/>
  <c r="AE1296" i="2"/>
  <c r="AD1296" i="2"/>
  <c r="AA1296" i="2"/>
  <c r="AF1296" i="2"/>
  <c r="AF1295" i="2"/>
  <c r="AB1295" i="2"/>
  <c r="AD1295" i="2"/>
  <c r="Z1295" i="2"/>
  <c r="AE1295" i="2"/>
  <c r="AC1295" i="2"/>
  <c r="AA1295" i="2"/>
  <c r="X1294" i="2"/>
  <c r="H1294" i="2"/>
  <c r="AJ1293" i="2"/>
  <c r="AI1293" i="2"/>
  <c r="Y1293" i="2"/>
  <c r="U1293" i="2"/>
  <c r="R1293" i="2"/>
  <c r="S1293" i="2"/>
  <c r="Q1293" i="2"/>
  <c r="V1293" i="2"/>
  <c r="T1293" i="2"/>
  <c r="AG1295" i="2" l="1"/>
  <c r="AH1295" i="2" s="1"/>
  <c r="AF1294" i="2"/>
  <c r="AB1294" i="2"/>
  <c r="AD1294" i="2"/>
  <c r="Z1294" i="2"/>
  <c r="AE1294" i="2"/>
  <c r="AC1294" i="2"/>
  <c r="AA1294" i="2"/>
  <c r="H1293" i="2"/>
  <c r="AJ1292" i="2"/>
  <c r="AI1292" i="2"/>
  <c r="Y1292" i="2"/>
  <c r="S1292" i="2"/>
  <c r="U1292" i="2"/>
  <c r="T1292" i="2"/>
  <c r="V1292" i="2"/>
  <c r="R1292" i="2"/>
  <c r="Q1292" i="2"/>
  <c r="X1293" i="2" l="1"/>
  <c r="AF1293" i="2" s="1"/>
  <c r="AG1294" i="2"/>
  <c r="AH1294" i="2" s="1"/>
  <c r="X1292" i="2"/>
  <c r="H1292" i="2"/>
  <c r="AJ1291" i="2"/>
  <c r="AI1291" i="2"/>
  <c r="Y1291" i="2"/>
  <c r="T1291" i="2"/>
  <c r="V1291" i="2"/>
  <c r="R1291" i="2"/>
  <c r="S1291" i="2"/>
  <c r="Q1291" i="2"/>
  <c r="U1291" i="2"/>
  <c r="AA1293" i="2" l="1"/>
  <c r="AE1293" i="2"/>
  <c r="AB1293" i="2"/>
  <c r="Z1293" i="2"/>
  <c r="AC1293" i="2"/>
  <c r="AD1293" i="2"/>
  <c r="AC1292" i="2"/>
  <c r="AE1292" i="2"/>
  <c r="AA1292" i="2"/>
  <c r="AF1292" i="2"/>
  <c r="AB1292" i="2"/>
  <c r="AD1292" i="2"/>
  <c r="Z1292" i="2"/>
  <c r="AG1292" i="2" s="1"/>
  <c r="AH1292" i="2" s="1"/>
  <c r="X1291" i="2"/>
  <c r="H1291" i="2"/>
  <c r="AJ1290" i="2"/>
  <c r="AI1290" i="2"/>
  <c r="Y1290" i="2"/>
  <c r="Q1290" i="2"/>
  <c r="T1290" i="2"/>
  <c r="U1290" i="2"/>
  <c r="R1290" i="2"/>
  <c r="S1290" i="2"/>
  <c r="V1290" i="2"/>
  <c r="AG1293" i="2" l="1"/>
  <c r="AH1293" i="2" s="1"/>
  <c r="AE1291" i="2"/>
  <c r="AF1291" i="2"/>
  <c r="AB1291" i="2"/>
  <c r="AD1291" i="2"/>
  <c r="Z1291" i="2"/>
  <c r="AG1291" i="2" s="1"/>
  <c r="AH1291" i="2" s="1"/>
  <c r="AC1291" i="2"/>
  <c r="AA1291" i="2"/>
  <c r="X1290" i="2"/>
  <c r="H1290" i="2"/>
  <c r="AJ1289" i="2"/>
  <c r="AI1289" i="2"/>
  <c r="Y1289" i="2"/>
  <c r="V1289" i="2"/>
  <c r="S1289" i="2"/>
  <c r="R1289" i="2"/>
  <c r="T1289" i="2"/>
  <c r="U1289" i="2"/>
  <c r="Q1289" i="2"/>
  <c r="AA1290" i="2" l="1"/>
  <c r="AF1290" i="2"/>
  <c r="AB1290" i="2"/>
  <c r="AE1290" i="2"/>
  <c r="AD1290" i="2"/>
  <c r="Z1290" i="2"/>
  <c r="AC1290" i="2"/>
  <c r="X1289" i="2"/>
  <c r="H1289" i="2"/>
  <c r="AJ1288" i="2"/>
  <c r="AI1288" i="2"/>
  <c r="Y1288" i="2"/>
  <c r="R1288" i="2"/>
  <c r="U1288" i="2"/>
  <c r="T1288" i="2"/>
  <c r="S1288" i="2"/>
  <c r="V1288" i="2"/>
  <c r="Q1288" i="2"/>
  <c r="AG1290" i="2" l="1"/>
  <c r="AH1290" i="2" s="1"/>
  <c r="AC1289" i="2"/>
  <c r="AE1289" i="2"/>
  <c r="AA1289" i="2"/>
  <c r="Z1289" i="2"/>
  <c r="AF1289" i="2"/>
  <c r="AB1289" i="2"/>
  <c r="AD1289" i="2"/>
  <c r="X1288" i="2"/>
  <c r="H1288" i="2"/>
  <c r="AJ1287" i="2"/>
  <c r="AI1287" i="2"/>
  <c r="Y1287" i="2"/>
  <c r="R1287" i="2"/>
  <c r="V1287" i="2"/>
  <c r="U1287" i="2"/>
  <c r="Q1287" i="2"/>
  <c r="S1287" i="2"/>
  <c r="T1287" i="2"/>
  <c r="AG1289" i="2" l="1"/>
  <c r="AH1289" i="2" s="1"/>
  <c r="AF1288" i="2"/>
  <c r="AB1288" i="2"/>
  <c r="AD1288" i="2"/>
  <c r="Z1288" i="2"/>
  <c r="AC1288" i="2"/>
  <c r="AE1288" i="2"/>
  <c r="AA1288" i="2"/>
  <c r="H1287" i="2"/>
  <c r="AJ1286" i="2"/>
  <c r="AI1286" i="2"/>
  <c r="Y1286" i="2"/>
  <c r="Q1286" i="2"/>
  <c r="S1286" i="2"/>
  <c r="R1286" i="2"/>
  <c r="T1286" i="2"/>
  <c r="V1286" i="2"/>
  <c r="U1286" i="2"/>
  <c r="AG1288" i="2" l="1"/>
  <c r="AH1288" i="2" s="1"/>
  <c r="X1287" i="2"/>
  <c r="AC1287" i="2" s="1"/>
  <c r="H1286" i="2"/>
  <c r="AJ1285" i="2"/>
  <c r="AI1285" i="2"/>
  <c r="Y1285" i="2"/>
  <c r="V1285" i="2"/>
  <c r="S1285" i="2"/>
  <c r="U1285" i="2"/>
  <c r="Q1285" i="2"/>
  <c r="T1285" i="2"/>
  <c r="R1285" i="2"/>
  <c r="X1286" i="2" l="1"/>
  <c r="AE1286" i="2" s="1"/>
  <c r="AD1287" i="2"/>
  <c r="AF1287" i="2"/>
  <c r="AE1287" i="2"/>
  <c r="AA1287" i="2"/>
  <c r="Z1286" i="2"/>
  <c r="AG1286" i="2" s="1"/>
  <c r="AH1286" i="2" s="1"/>
  <c r="AF1286" i="2"/>
  <c r="Z1287" i="2"/>
  <c r="AG1287" i="2" s="1"/>
  <c r="AH1287" i="2" s="1"/>
  <c r="AB1287" i="2"/>
  <c r="H1285" i="2"/>
  <c r="AJ1284" i="2"/>
  <c r="AI1284" i="2"/>
  <c r="Y1284" i="2"/>
  <c r="Q1284" i="2"/>
  <c r="V1284" i="2"/>
  <c r="S1284" i="2"/>
  <c r="T1284" i="2"/>
  <c r="U1284" i="2"/>
  <c r="R1284" i="2"/>
  <c r="AC1286" i="2" l="1"/>
  <c r="AB1286" i="2"/>
  <c r="AA1286" i="2"/>
  <c r="AD1286" i="2"/>
  <c r="X1285" i="2"/>
  <c r="AF1285" i="2" s="1"/>
  <c r="H1284" i="2"/>
  <c r="AJ1283" i="2"/>
  <c r="AI1283" i="2"/>
  <c r="Y1283" i="2"/>
  <c r="U1283" i="2"/>
  <c r="R1283" i="2"/>
  <c r="T1283" i="2"/>
  <c r="V1283" i="2"/>
  <c r="Q1283" i="2"/>
  <c r="S1283" i="2"/>
  <c r="AA1285" i="2" l="1"/>
  <c r="Z1285" i="2"/>
  <c r="AG1285" i="2" s="1"/>
  <c r="AH1285" i="2" s="1"/>
  <c r="AB1285" i="2"/>
  <c r="AC1285" i="2"/>
  <c r="AE1285" i="2"/>
  <c r="X1284" i="2"/>
  <c r="AE1284" i="2" s="1"/>
  <c r="AD1285" i="2"/>
  <c r="X1283" i="2"/>
  <c r="H1283" i="2"/>
  <c r="AJ1282" i="2"/>
  <c r="AI1282" i="2"/>
  <c r="Y1282" i="2"/>
  <c r="U1282" i="2"/>
  <c r="V1282" i="2"/>
  <c r="T1282" i="2"/>
  <c r="R1282" i="2"/>
  <c r="S1282" i="2"/>
  <c r="Q1282" i="2"/>
  <c r="AA1284" i="2" l="1"/>
  <c r="AB1284" i="2"/>
  <c r="AC1284" i="2"/>
  <c r="AD1284" i="2"/>
  <c r="Z1284" i="2"/>
  <c r="AG1284" i="2" s="1"/>
  <c r="AH1284" i="2" s="1"/>
  <c r="AF1284" i="2"/>
  <c r="AF1283" i="2"/>
  <c r="AB1283" i="2"/>
  <c r="AE1283" i="2"/>
  <c r="AD1283" i="2"/>
  <c r="Z1283" i="2"/>
  <c r="AC1283" i="2"/>
  <c r="AA1283" i="2"/>
  <c r="X1282" i="2"/>
  <c r="H1282" i="2"/>
  <c r="AJ1281" i="2"/>
  <c r="AI1281" i="2"/>
  <c r="Y1281" i="2"/>
  <c r="S1281" i="2"/>
  <c r="R1281" i="2"/>
  <c r="V1281" i="2"/>
  <c r="U1281" i="2"/>
  <c r="Q1281" i="2"/>
  <c r="T1281" i="2"/>
  <c r="AG1283" i="2" l="1"/>
  <c r="AH1283" i="2" s="1"/>
  <c r="AF1282" i="2"/>
  <c r="AB1282" i="2"/>
  <c r="AD1282" i="2"/>
  <c r="Z1282" i="2"/>
  <c r="AC1282" i="2"/>
  <c r="AE1282" i="2"/>
  <c r="AA1282" i="2"/>
  <c r="H1281" i="2"/>
  <c r="AJ1280" i="2"/>
  <c r="AI1280" i="2"/>
  <c r="Y1280" i="2"/>
  <c r="U1280" i="2"/>
  <c r="T1280" i="2"/>
  <c r="Q1280" i="2"/>
  <c r="S1280" i="2"/>
  <c r="R1280" i="2"/>
  <c r="V1280" i="2"/>
  <c r="X1281" i="2" l="1"/>
  <c r="AB1281" i="2" s="1"/>
  <c r="AG1282" i="2"/>
  <c r="AH1282" i="2" s="1"/>
  <c r="AF1281" i="2"/>
  <c r="AD1281" i="2"/>
  <c r="Z1281" i="2"/>
  <c r="AC1281" i="2"/>
  <c r="AA1281" i="2"/>
  <c r="X1280" i="2"/>
  <c r="H1280" i="2"/>
  <c r="AJ1279" i="2"/>
  <c r="AI1279" i="2"/>
  <c r="Y1279" i="2"/>
  <c r="R1279" i="2"/>
  <c r="T1279" i="2"/>
  <c r="V1279" i="2"/>
  <c r="Q1279" i="2"/>
  <c r="S1279" i="2"/>
  <c r="U1279" i="2"/>
  <c r="AE1281" i="2" l="1"/>
  <c r="AG1281" i="2"/>
  <c r="AH1281" i="2" s="1"/>
  <c r="AA1280" i="2"/>
  <c r="AF1280" i="2"/>
  <c r="AB1280" i="2"/>
  <c r="AE1280" i="2"/>
  <c r="AD1280" i="2"/>
  <c r="Z1280" i="2"/>
  <c r="AC1280" i="2"/>
  <c r="H1279" i="2"/>
  <c r="AJ759" i="2"/>
  <c r="AI759" i="2"/>
  <c r="Y759" i="2"/>
  <c r="S759" i="2"/>
  <c r="Q759" i="2"/>
  <c r="T759" i="2"/>
  <c r="U759" i="2"/>
  <c r="V759" i="2"/>
  <c r="R759" i="2"/>
  <c r="AG1280" i="2" l="1"/>
  <c r="AH1280" i="2" s="1"/>
  <c r="X1279" i="2"/>
  <c r="AC1279" i="2" s="1"/>
  <c r="H759" i="2"/>
  <c r="AJ753" i="2"/>
  <c r="AI753" i="2"/>
  <c r="Y753" i="2"/>
  <c r="V753" i="2"/>
  <c r="U753" i="2"/>
  <c r="Q753" i="2"/>
  <c r="T753" i="2"/>
  <c r="S753" i="2"/>
  <c r="R753" i="2"/>
  <c r="AE1279" i="2" l="1"/>
  <c r="AD1279" i="2"/>
  <c r="AF1279" i="2"/>
  <c r="Z1279" i="2"/>
  <c r="AB1279" i="2"/>
  <c r="X759" i="2"/>
  <c r="AD759" i="2" s="1"/>
  <c r="AA1279" i="2"/>
  <c r="H753" i="2"/>
  <c r="AJ1276" i="2"/>
  <c r="AI1276" i="2"/>
  <c r="Y1276" i="2"/>
  <c r="U1276" i="2"/>
  <c r="T1276" i="2"/>
  <c r="V1276" i="2"/>
  <c r="Q1276" i="2"/>
  <c r="R1276" i="2"/>
  <c r="S1276" i="2"/>
  <c r="AG1279" i="2" l="1"/>
  <c r="AH1279" i="2" s="1"/>
  <c r="AC759" i="2"/>
  <c r="AE759" i="2"/>
  <c r="AF759" i="2"/>
  <c r="AA759" i="2"/>
  <c r="Z759" i="2"/>
  <c r="AB759" i="2"/>
  <c r="X753" i="2"/>
  <c r="AF753" i="2" s="1"/>
  <c r="X1276" i="2"/>
  <c r="H1276" i="2"/>
  <c r="AJ1275" i="2"/>
  <c r="AI1275" i="2"/>
  <c r="Y1275" i="2"/>
  <c r="Q1275" i="2"/>
  <c r="V1275" i="2"/>
  <c r="S1275" i="2"/>
  <c r="T1275" i="2"/>
  <c r="R1275" i="2"/>
  <c r="U1275" i="2"/>
  <c r="AG759" i="2" l="1"/>
  <c r="AH759" i="2" s="1"/>
  <c r="AA753" i="2"/>
  <c r="Z753" i="2"/>
  <c r="AB753" i="2"/>
  <c r="AC753" i="2"/>
  <c r="AE753" i="2"/>
  <c r="AD753" i="2"/>
  <c r="AF1276" i="2"/>
  <c r="AB1276" i="2"/>
  <c r="AD1276" i="2"/>
  <c r="Z1276" i="2"/>
  <c r="AC1276" i="2"/>
  <c r="AE1276" i="2"/>
  <c r="AA1276" i="2"/>
  <c r="X1275" i="2"/>
  <c r="H1275" i="2"/>
  <c r="AJ1274" i="2"/>
  <c r="AI1274" i="2"/>
  <c r="Y1274" i="2"/>
  <c r="U1274" i="2"/>
  <c r="R1274" i="2"/>
  <c r="S1274" i="2"/>
  <c r="V1274" i="2"/>
  <c r="Q1274" i="2"/>
  <c r="T1274" i="2"/>
  <c r="AG753" i="2" l="1"/>
  <c r="AH753" i="2" s="1"/>
  <c r="AG1276" i="2"/>
  <c r="AH1276" i="2" s="1"/>
  <c r="AF1275" i="2"/>
  <c r="AB1275" i="2"/>
  <c r="AD1275" i="2"/>
  <c r="Z1275" i="2"/>
  <c r="AC1275" i="2"/>
  <c r="AE1275" i="2"/>
  <c r="AA1275" i="2"/>
  <c r="X1274" i="2"/>
  <c r="H1274" i="2"/>
  <c r="AJ1273" i="2"/>
  <c r="AI1273" i="2"/>
  <c r="Y1273" i="2"/>
  <c r="V1273" i="2"/>
  <c r="Q1273" i="2"/>
  <c r="U1273" i="2"/>
  <c r="R1273" i="2"/>
  <c r="S1273" i="2"/>
  <c r="T1273" i="2"/>
  <c r="AG1275" i="2" l="1"/>
  <c r="AH1275" i="2" s="1"/>
  <c r="AF1274" i="2"/>
  <c r="AB1274" i="2"/>
  <c r="AD1274" i="2"/>
  <c r="Z1274" i="2"/>
  <c r="AC1274" i="2"/>
  <c r="AE1274" i="2"/>
  <c r="AA1274" i="2"/>
  <c r="H1273" i="2"/>
  <c r="AJ1272" i="2"/>
  <c r="AI1272" i="2"/>
  <c r="Y1272" i="2"/>
  <c r="V1272" i="2"/>
  <c r="R1272" i="2"/>
  <c r="U1272" i="2"/>
  <c r="S1272" i="2"/>
  <c r="Q1272" i="2"/>
  <c r="T1272" i="2"/>
  <c r="AG1274" i="2" l="1"/>
  <c r="AH1274" i="2" s="1"/>
  <c r="X1273" i="2"/>
  <c r="AB1273" i="2" s="1"/>
  <c r="H1272" i="2"/>
  <c r="AJ1271" i="2"/>
  <c r="AI1271" i="2"/>
  <c r="Y1271" i="2"/>
  <c r="U1271" i="2"/>
  <c r="R1271" i="2"/>
  <c r="T1271" i="2"/>
  <c r="S1271" i="2"/>
  <c r="Q1271" i="2"/>
  <c r="V1271" i="2"/>
  <c r="X1272" i="2" l="1"/>
  <c r="AA1273" i="2"/>
  <c r="AD1273" i="2"/>
  <c r="AE1273" i="2"/>
  <c r="Z1273" i="2"/>
  <c r="AC1273" i="2"/>
  <c r="AF1273" i="2"/>
  <c r="X1271" i="2"/>
  <c r="H1271" i="2"/>
  <c r="AJ1270" i="2"/>
  <c r="AI1270" i="2"/>
  <c r="Y1270" i="2"/>
  <c r="S1270" i="2"/>
  <c r="V1270" i="2"/>
  <c r="R1270" i="2"/>
  <c r="Q1270" i="2"/>
  <c r="U1270" i="2"/>
  <c r="T1270" i="2"/>
  <c r="AG1273" i="2" l="1"/>
  <c r="AH1273" i="2" s="1"/>
  <c r="AC1271" i="2"/>
  <c r="AE1271" i="2"/>
  <c r="AA1271" i="2"/>
  <c r="AD1271" i="2"/>
  <c r="Z1271" i="2"/>
  <c r="AF1271" i="2"/>
  <c r="AB1271" i="2"/>
  <c r="AE1272" i="2"/>
  <c r="Z1272" i="2"/>
  <c r="AB1272" i="2"/>
  <c r="AD1272" i="2"/>
  <c r="AF1272" i="2"/>
  <c r="AA1272" i="2"/>
  <c r="AC1272" i="2"/>
  <c r="H1270" i="2"/>
  <c r="AJ1269" i="2"/>
  <c r="AI1269" i="2"/>
  <c r="Y1269" i="2"/>
  <c r="U1269" i="2"/>
  <c r="S1269" i="2"/>
  <c r="Q1269" i="2"/>
  <c r="V1269" i="2"/>
  <c r="T1269" i="2"/>
  <c r="R1269" i="2"/>
  <c r="X1270" i="2" l="1"/>
  <c r="AE1270" i="2" s="1"/>
  <c r="AG1272" i="2"/>
  <c r="AH1272" i="2" s="1"/>
  <c r="AG1271" i="2"/>
  <c r="AH1271" i="2" s="1"/>
  <c r="X1269" i="2"/>
  <c r="H1269" i="2"/>
  <c r="AJ1268" i="2"/>
  <c r="AI1268" i="2"/>
  <c r="Y1268" i="2"/>
  <c r="R1268" i="2"/>
  <c r="T1268" i="2"/>
  <c r="U1268" i="2"/>
  <c r="S1268" i="2"/>
  <c r="Q1268" i="2"/>
  <c r="V1268" i="2"/>
  <c r="AB1270" i="2" l="1"/>
  <c r="AC1270" i="2"/>
  <c r="AF1270" i="2"/>
  <c r="AD1270" i="2"/>
  <c r="AA1270" i="2"/>
  <c r="Z1270" i="2"/>
  <c r="AC1269" i="2"/>
  <c r="AF1269" i="2"/>
  <c r="AB1269" i="2"/>
  <c r="AE1269" i="2"/>
  <c r="AA1269" i="2"/>
  <c r="AD1269" i="2"/>
  <c r="Z1269" i="2"/>
  <c r="AG1269" i="2" s="1"/>
  <c r="AH1269" i="2" s="1"/>
  <c r="X1268" i="2"/>
  <c r="H1268" i="2"/>
  <c r="AJ1267" i="2"/>
  <c r="AI1267" i="2"/>
  <c r="Y1267" i="2"/>
  <c r="T1267" i="2"/>
  <c r="U1267" i="2"/>
  <c r="Q1267" i="2"/>
  <c r="V1267" i="2"/>
  <c r="R1267" i="2"/>
  <c r="S1267" i="2"/>
  <c r="AG1270" i="2" l="1"/>
  <c r="AH1270" i="2" s="1"/>
  <c r="AC1268" i="2"/>
  <c r="AE1268" i="2"/>
  <c r="AA1268" i="2"/>
  <c r="AF1268" i="2"/>
  <c r="AB1268" i="2"/>
  <c r="AD1268" i="2"/>
  <c r="Z1268" i="2"/>
  <c r="AG1268" i="2" s="1"/>
  <c r="AH1268" i="2" s="1"/>
  <c r="X1267" i="2"/>
  <c r="H1267" i="2"/>
  <c r="AJ1266" i="2"/>
  <c r="AI1266" i="2"/>
  <c r="Y1266" i="2"/>
  <c r="U1266" i="2"/>
  <c r="T1266" i="2"/>
  <c r="R1266" i="2"/>
  <c r="V1266" i="2"/>
  <c r="S1266" i="2"/>
  <c r="Q1266" i="2"/>
  <c r="AC1267" i="2" l="1"/>
  <c r="AB1267" i="2"/>
  <c r="AE1267" i="2"/>
  <c r="AA1267" i="2"/>
  <c r="AF1267" i="2"/>
  <c r="AD1267" i="2"/>
  <c r="Z1267" i="2"/>
  <c r="AG1267" i="2" s="1"/>
  <c r="AH1267" i="2" s="1"/>
  <c r="H1266" i="2"/>
  <c r="AJ1265" i="2"/>
  <c r="AI1265" i="2"/>
  <c r="Y1265" i="2"/>
  <c r="V1265" i="2"/>
  <c r="R1265" i="2"/>
  <c r="Q1265" i="2"/>
  <c r="U1265" i="2"/>
  <c r="T1265" i="2"/>
  <c r="S1265" i="2"/>
  <c r="X1266" i="2" l="1"/>
  <c r="AC1266" i="2" s="1"/>
  <c r="H1265" i="2"/>
  <c r="AJ1264" i="2"/>
  <c r="AI1264" i="2"/>
  <c r="Y1264" i="2"/>
  <c r="U1264" i="2"/>
  <c r="R1264" i="2"/>
  <c r="Q1264" i="2"/>
  <c r="T1264" i="2"/>
  <c r="V1264" i="2"/>
  <c r="S1264" i="2"/>
  <c r="X1265" i="2" l="1"/>
  <c r="AB1265" i="2" s="1"/>
  <c r="AD1266" i="2"/>
  <c r="AE1266" i="2"/>
  <c r="AF1266" i="2"/>
  <c r="AA1266" i="2"/>
  <c r="Z1266" i="2"/>
  <c r="AB1266" i="2"/>
  <c r="AE1265" i="2"/>
  <c r="H1264" i="2"/>
  <c r="AJ1263" i="2"/>
  <c r="AI1263" i="2"/>
  <c r="Y1263" i="2"/>
  <c r="Q1263" i="2"/>
  <c r="S1263" i="2"/>
  <c r="V1263" i="2"/>
  <c r="T1263" i="2"/>
  <c r="R1263" i="2"/>
  <c r="U1263" i="2"/>
  <c r="AF1265" i="2" l="1"/>
  <c r="AD1265" i="2"/>
  <c r="AA1265" i="2"/>
  <c r="AC1265" i="2"/>
  <c r="Z1265" i="2"/>
  <c r="AG1265" i="2" s="1"/>
  <c r="AH1265" i="2" s="1"/>
  <c r="X1264" i="2"/>
  <c r="AA1264" i="2" s="1"/>
  <c r="AG1266" i="2"/>
  <c r="AH1266" i="2" s="1"/>
  <c r="H1263" i="2"/>
  <c r="AJ1262" i="2"/>
  <c r="AI1262" i="2"/>
  <c r="Y1262" i="2"/>
  <c r="Q1262" i="2"/>
  <c r="U1262" i="2"/>
  <c r="V1262" i="2"/>
  <c r="R1262" i="2"/>
  <c r="S1262" i="2"/>
  <c r="T1262" i="2"/>
  <c r="AE1264" i="2" l="1"/>
  <c r="AF1264" i="2"/>
  <c r="X1263" i="2"/>
  <c r="Z1264" i="2"/>
  <c r="AG1264" i="2" s="1"/>
  <c r="AH1264" i="2" s="1"/>
  <c r="AB1264" i="2"/>
  <c r="AD1264" i="2"/>
  <c r="AC1264" i="2"/>
  <c r="AC1263" i="2"/>
  <c r="AA1263" i="2"/>
  <c r="AF1263" i="2"/>
  <c r="AB1263" i="2"/>
  <c r="AE1263" i="2"/>
  <c r="AD1263" i="2"/>
  <c r="Z1263" i="2"/>
  <c r="H1262" i="2"/>
  <c r="AJ1261" i="2"/>
  <c r="AI1261" i="2"/>
  <c r="Y1261" i="2"/>
  <c r="Q1261" i="2"/>
  <c r="U1261" i="2"/>
  <c r="T1261" i="2"/>
  <c r="V1261" i="2"/>
  <c r="R1261" i="2"/>
  <c r="S1261" i="2"/>
  <c r="X1262" i="2" l="1"/>
  <c r="AF1262" i="2" s="1"/>
  <c r="AG1263" i="2"/>
  <c r="AH1263" i="2" s="1"/>
  <c r="AC1262" i="2"/>
  <c r="AB1262" i="2"/>
  <c r="AE1262" i="2"/>
  <c r="AA1262" i="2"/>
  <c r="Z1262" i="2"/>
  <c r="H1261" i="2"/>
  <c r="AJ1260" i="2"/>
  <c r="AI1260" i="2"/>
  <c r="Y1260" i="2"/>
  <c r="Q1260" i="2"/>
  <c r="V1260" i="2"/>
  <c r="T1260" i="2"/>
  <c r="S1260" i="2"/>
  <c r="R1260" i="2"/>
  <c r="U1260" i="2"/>
  <c r="AD1262" i="2" l="1"/>
  <c r="AG1262" i="2" s="1"/>
  <c r="AH1262" i="2" s="1"/>
  <c r="X1261" i="2"/>
  <c r="AA1261" i="2" s="1"/>
  <c r="X1260" i="2"/>
  <c r="H1260" i="2"/>
  <c r="AJ1259" i="2"/>
  <c r="AI1259" i="2"/>
  <c r="Y1259" i="2"/>
  <c r="U1259" i="2"/>
  <c r="V1259" i="2"/>
  <c r="Q1259" i="2"/>
  <c r="T1259" i="2"/>
  <c r="S1259" i="2"/>
  <c r="R1259" i="2"/>
  <c r="AF1260" i="2" l="1"/>
  <c r="AB1260" i="2"/>
  <c r="AD1260" i="2"/>
  <c r="Z1260" i="2"/>
  <c r="AC1260" i="2"/>
  <c r="AE1260" i="2"/>
  <c r="AA1260" i="2"/>
  <c r="AE1261" i="2"/>
  <c r="AD1261" i="2"/>
  <c r="AB1261" i="2"/>
  <c r="Z1261" i="2"/>
  <c r="AF1261" i="2"/>
  <c r="AC1261" i="2"/>
  <c r="X1259" i="2"/>
  <c r="H1259" i="2"/>
  <c r="AJ1258" i="2"/>
  <c r="AI1258" i="2"/>
  <c r="Y1258" i="2"/>
  <c r="R1258" i="2"/>
  <c r="U1258" i="2"/>
  <c r="V1258" i="2"/>
  <c r="Q1258" i="2"/>
  <c r="T1258" i="2"/>
  <c r="S1258" i="2"/>
  <c r="AG1261" i="2" l="1"/>
  <c r="AH1261" i="2" s="1"/>
  <c r="AG1260" i="2"/>
  <c r="AH1260" i="2" s="1"/>
  <c r="AC1259" i="2"/>
  <c r="AE1259" i="2"/>
  <c r="AA1259" i="2"/>
  <c r="AD1259" i="2"/>
  <c r="Z1259" i="2"/>
  <c r="AF1259" i="2"/>
  <c r="AB1259" i="2"/>
  <c r="X1258" i="2"/>
  <c r="H1258" i="2"/>
  <c r="AJ1257" i="2"/>
  <c r="AI1257" i="2"/>
  <c r="Y1257" i="2"/>
  <c r="V1257" i="2"/>
  <c r="U1257" i="2"/>
  <c r="S1257" i="2"/>
  <c r="T1257" i="2"/>
  <c r="Q1257" i="2"/>
  <c r="R1257" i="2"/>
  <c r="AG1259" i="2" l="1"/>
  <c r="AH1259" i="2" s="1"/>
  <c r="AF1258" i="2"/>
  <c r="AB1258" i="2"/>
  <c r="AE1258" i="2"/>
  <c r="AA1258" i="2"/>
  <c r="AC1258" i="2"/>
  <c r="AD1258" i="2"/>
  <c r="Z1258" i="2"/>
  <c r="H1257" i="2"/>
  <c r="AJ1256" i="2"/>
  <c r="AI1256" i="2"/>
  <c r="Y1256" i="2"/>
  <c r="U1256" i="2"/>
  <c r="R1256" i="2"/>
  <c r="S1256" i="2"/>
  <c r="Q1256" i="2"/>
  <c r="V1256" i="2"/>
  <c r="T1256" i="2"/>
  <c r="X1257" i="2" l="1"/>
  <c r="AB1257" i="2" s="1"/>
  <c r="AG1258" i="2"/>
  <c r="AH1258" i="2" s="1"/>
  <c r="X1256" i="2"/>
  <c r="H1256" i="2"/>
  <c r="AJ1255" i="2"/>
  <c r="AI1255" i="2"/>
  <c r="Y1255" i="2"/>
  <c r="U1255" i="2"/>
  <c r="S1255" i="2"/>
  <c r="V1255" i="2"/>
  <c r="Q1255" i="2"/>
  <c r="T1255" i="2"/>
  <c r="R1255" i="2"/>
  <c r="Z1257" i="2" l="1"/>
  <c r="AA1257" i="2"/>
  <c r="AF1257" i="2"/>
  <c r="AD1257" i="2"/>
  <c r="AC1257" i="2"/>
  <c r="AE1257" i="2"/>
  <c r="AG1257" i="2"/>
  <c r="AH1257" i="2" s="1"/>
  <c r="AC1256" i="2"/>
  <c r="AF1256" i="2"/>
  <c r="AB1256" i="2"/>
  <c r="AE1256" i="2"/>
  <c r="AA1256" i="2"/>
  <c r="AD1256" i="2"/>
  <c r="Z1256" i="2"/>
  <c r="H1255" i="2"/>
  <c r="AJ1254" i="2"/>
  <c r="AI1254" i="2"/>
  <c r="Y1254" i="2"/>
  <c r="T1254" i="2"/>
  <c r="Q1254" i="2"/>
  <c r="U1254" i="2"/>
  <c r="S1254" i="2"/>
  <c r="V1254" i="2"/>
  <c r="R1254" i="2"/>
  <c r="X1255" i="2" l="1"/>
  <c r="Z1255" i="2" s="1"/>
  <c r="AG1256" i="2"/>
  <c r="AH1256" i="2" s="1"/>
  <c r="H1254" i="2"/>
  <c r="AJ1253" i="2"/>
  <c r="AI1253" i="2"/>
  <c r="Y1253" i="2"/>
  <c r="V1253" i="2"/>
  <c r="Q1253" i="2"/>
  <c r="T1253" i="2"/>
  <c r="R1253" i="2"/>
  <c r="U1253" i="2"/>
  <c r="S1253" i="2"/>
  <c r="AD1255" i="2" l="1"/>
  <c r="AE1255" i="2"/>
  <c r="AB1255" i="2"/>
  <c r="AA1255" i="2"/>
  <c r="AF1255" i="2"/>
  <c r="AC1255" i="2"/>
  <c r="AG1255" i="2"/>
  <c r="AH1255" i="2" s="1"/>
  <c r="X1254" i="2"/>
  <c r="AB1254" i="2" s="1"/>
  <c r="AF1254" i="2"/>
  <c r="AC1254" i="2"/>
  <c r="AA1254" i="2"/>
  <c r="H1253" i="2"/>
  <c r="AJ1252" i="2"/>
  <c r="AI1252" i="2"/>
  <c r="Y1252" i="2"/>
  <c r="Q1252" i="2"/>
  <c r="V1252" i="2"/>
  <c r="R1252" i="2"/>
  <c r="T1252" i="2"/>
  <c r="U1252" i="2"/>
  <c r="S1252" i="2"/>
  <c r="Z1254" i="2" l="1"/>
  <c r="AD1254" i="2"/>
  <c r="AE1254" i="2"/>
  <c r="X1253" i="2"/>
  <c r="AC1253" i="2" s="1"/>
  <c r="H1252" i="2"/>
  <c r="AJ1251" i="2"/>
  <c r="AI1251" i="2"/>
  <c r="Y1251" i="2"/>
  <c r="S1251" i="2"/>
  <c r="T1251" i="2"/>
  <c r="Q1251" i="2"/>
  <c r="V1251" i="2"/>
  <c r="R1251" i="2"/>
  <c r="U1251" i="2"/>
  <c r="AB1253" i="2" l="1"/>
  <c r="AG1254" i="2"/>
  <c r="AH1254" i="2" s="1"/>
  <c r="AA1253" i="2"/>
  <c r="Z1253" i="2"/>
  <c r="AD1253" i="2"/>
  <c r="AE1253" i="2"/>
  <c r="AF1253" i="2"/>
  <c r="X1252" i="2"/>
  <c r="AB1252" i="2" s="1"/>
  <c r="X1251" i="2"/>
  <c r="H1251" i="2"/>
  <c r="AJ1250" i="2"/>
  <c r="AI1250" i="2"/>
  <c r="Y1250" i="2"/>
  <c r="V1250" i="2"/>
  <c r="R1250" i="2"/>
  <c r="T1250" i="2"/>
  <c r="Q1250" i="2"/>
  <c r="S1250" i="2"/>
  <c r="U1250" i="2"/>
  <c r="AG1253" i="2" l="1"/>
  <c r="AH1253" i="2" s="1"/>
  <c r="Z1252" i="2"/>
  <c r="AA1252" i="2"/>
  <c r="AD1252" i="2"/>
  <c r="AC1251" i="2"/>
  <c r="AF1251" i="2"/>
  <c r="AB1251" i="2"/>
  <c r="AD1251" i="2"/>
  <c r="AE1251" i="2"/>
  <c r="AA1251" i="2"/>
  <c r="Z1251" i="2"/>
  <c r="AG1251" i="2" s="1"/>
  <c r="AH1251" i="2" s="1"/>
  <c r="AE1252" i="2"/>
  <c r="AC1252" i="2"/>
  <c r="AF1252" i="2"/>
  <c r="H1250" i="2"/>
  <c r="AJ1249" i="2"/>
  <c r="AI1249" i="2"/>
  <c r="Y1249" i="2"/>
  <c r="U1249" i="2"/>
  <c r="Q1249" i="2"/>
  <c r="V1249" i="2"/>
  <c r="R1249" i="2"/>
  <c r="S1249" i="2"/>
  <c r="T1249" i="2"/>
  <c r="AG1252" i="2" l="1"/>
  <c r="AH1252" i="2" s="1"/>
  <c r="X1250" i="2"/>
  <c r="AC1250" i="2" s="1"/>
  <c r="H1249" i="2"/>
  <c r="AJ1248" i="2"/>
  <c r="AI1248" i="2"/>
  <c r="Y1248" i="2"/>
  <c r="S1248" i="2"/>
  <c r="R1248" i="2"/>
  <c r="V1248" i="2"/>
  <c r="U1248" i="2"/>
  <c r="T1248" i="2"/>
  <c r="Q1248" i="2"/>
  <c r="AB1250" i="2" l="1"/>
  <c r="AA1250" i="2"/>
  <c r="AD1250" i="2"/>
  <c r="Z1250" i="2"/>
  <c r="AG1250" i="2" s="1"/>
  <c r="AH1250" i="2" s="1"/>
  <c r="AF1250" i="2"/>
  <c r="AE1250" i="2"/>
  <c r="X1249" i="2"/>
  <c r="AD1249" i="2" s="1"/>
  <c r="H1248" i="2"/>
  <c r="AJ1247" i="2"/>
  <c r="AI1247" i="2"/>
  <c r="Y1247" i="2"/>
  <c r="U1247" i="2"/>
  <c r="T1247" i="2"/>
  <c r="S1247" i="2"/>
  <c r="Q1247" i="2"/>
  <c r="V1247" i="2"/>
  <c r="R1247" i="2"/>
  <c r="X1248" i="2" l="1"/>
  <c r="AD1248" i="2" s="1"/>
  <c r="AF1249" i="2"/>
  <c r="AB1249" i="2"/>
  <c r="Z1249" i="2"/>
  <c r="AC1248" i="2"/>
  <c r="AC1249" i="2"/>
  <c r="AA1249" i="2"/>
  <c r="AE1249" i="2"/>
  <c r="H1247" i="2"/>
  <c r="AJ1246" i="2"/>
  <c r="AI1246" i="2"/>
  <c r="Y1246" i="2"/>
  <c r="V1246" i="2"/>
  <c r="R1246" i="2"/>
  <c r="T1246" i="2"/>
  <c r="U1246" i="2"/>
  <c r="S1246" i="2"/>
  <c r="Q1246" i="2"/>
  <c r="AA1248" i="2" l="1"/>
  <c r="AE1248" i="2"/>
  <c r="AF1248" i="2"/>
  <c r="AB1248" i="2"/>
  <c r="Z1248" i="2"/>
  <c r="AG1248" i="2" s="1"/>
  <c r="AH1248" i="2" s="1"/>
  <c r="AG1249" i="2"/>
  <c r="AH1249" i="2" s="1"/>
  <c r="X1247" i="2"/>
  <c r="AC1247" i="2" s="1"/>
  <c r="H1246" i="2"/>
  <c r="AJ1245" i="2"/>
  <c r="AI1245" i="2"/>
  <c r="Y1245" i="2"/>
  <c r="S1245" i="2"/>
  <c r="Q1245" i="2"/>
  <c r="V1245" i="2"/>
  <c r="T1245" i="2"/>
  <c r="U1245" i="2"/>
  <c r="R1245" i="2"/>
  <c r="AE1247" i="2" l="1"/>
  <c r="AD1247" i="2"/>
  <c r="AB1247" i="2"/>
  <c r="Z1247" i="2"/>
  <c r="AF1247" i="2"/>
  <c r="AA1247" i="2"/>
  <c r="X1246" i="2"/>
  <c r="H1245" i="2"/>
  <c r="AJ1244" i="2"/>
  <c r="AI1244" i="2"/>
  <c r="Y1244" i="2"/>
  <c r="R1244" i="2"/>
  <c r="U1244" i="2"/>
  <c r="S1244" i="2"/>
  <c r="Q1244" i="2"/>
  <c r="V1244" i="2"/>
  <c r="T1244" i="2"/>
  <c r="AG1247" i="2" l="1"/>
  <c r="AH1247" i="2" s="1"/>
  <c r="X1245" i="2"/>
  <c r="AF1246" i="2"/>
  <c r="AD1246" i="2"/>
  <c r="AC1245" i="2"/>
  <c r="AE1245" i="2"/>
  <c r="AA1245" i="2"/>
  <c r="AD1245" i="2"/>
  <c r="Z1245" i="2"/>
  <c r="AF1245" i="2"/>
  <c r="AB1245" i="2"/>
  <c r="AB1246" i="2"/>
  <c r="AA1246" i="2"/>
  <c r="AC1246" i="2"/>
  <c r="Z1246" i="2"/>
  <c r="AG1246" i="2" s="1"/>
  <c r="AH1246" i="2" s="1"/>
  <c r="AE1246" i="2"/>
  <c r="H1244" i="2"/>
  <c r="AJ1243" i="2"/>
  <c r="AI1243" i="2"/>
  <c r="Y1243" i="2"/>
  <c r="R1243" i="2"/>
  <c r="Q1243" i="2"/>
  <c r="V1243" i="2"/>
  <c r="T1243" i="2"/>
  <c r="S1243" i="2"/>
  <c r="U1243" i="2"/>
  <c r="AG1245" i="2" l="1"/>
  <c r="AH1245" i="2" s="1"/>
  <c r="X1244" i="2"/>
  <c r="AF1244" i="2" s="1"/>
  <c r="AB1244" i="2"/>
  <c r="AD1244" i="2"/>
  <c r="AE1244" i="2"/>
  <c r="AA1244" i="2"/>
  <c r="Z1244" i="2"/>
  <c r="AG1244" i="2" s="1"/>
  <c r="AH1244" i="2" s="1"/>
  <c r="X1243" i="2"/>
  <c r="H1243" i="2"/>
  <c r="AJ1242" i="2"/>
  <c r="AI1242" i="2"/>
  <c r="Y1242" i="2"/>
  <c r="S1242" i="2"/>
  <c r="V1242" i="2"/>
  <c r="T1242" i="2"/>
  <c r="Q1242" i="2"/>
  <c r="R1242" i="2"/>
  <c r="U1242" i="2"/>
  <c r="AC1244" i="2" l="1"/>
  <c r="AC1243" i="2"/>
  <c r="AE1243" i="2"/>
  <c r="AA1243" i="2"/>
  <c r="Z1243" i="2"/>
  <c r="AF1243" i="2"/>
  <c r="AB1243" i="2"/>
  <c r="AD1243" i="2"/>
  <c r="H1242" i="2"/>
  <c r="AJ1241" i="2"/>
  <c r="AI1241" i="2"/>
  <c r="Y1241" i="2"/>
  <c r="Q1241" i="2"/>
  <c r="R1241" i="2"/>
  <c r="T1241" i="2"/>
  <c r="V1241" i="2"/>
  <c r="S1241" i="2"/>
  <c r="U1241" i="2"/>
  <c r="X1242" i="2" l="1"/>
  <c r="AC1242" i="2" s="1"/>
  <c r="AG1243" i="2"/>
  <c r="AH1243" i="2" s="1"/>
  <c r="AD1242" i="2"/>
  <c r="AB1242" i="2"/>
  <c r="AA1242" i="2"/>
  <c r="X1241" i="2"/>
  <c r="H1241" i="2"/>
  <c r="AJ1240" i="2"/>
  <c r="AI1240" i="2"/>
  <c r="Y1240" i="2"/>
  <c r="Q1240" i="2"/>
  <c r="T1240" i="2"/>
  <c r="S1240" i="2"/>
  <c r="R1240" i="2"/>
  <c r="V1240" i="2"/>
  <c r="U1240" i="2"/>
  <c r="Z1242" i="2" l="1"/>
  <c r="AG1242" i="2" s="1"/>
  <c r="AH1242" i="2" s="1"/>
  <c r="AF1242" i="2"/>
  <c r="AE1242" i="2"/>
  <c r="AC1241" i="2"/>
  <c r="AF1241" i="2"/>
  <c r="AB1241" i="2"/>
  <c r="AE1241" i="2"/>
  <c r="AA1241" i="2"/>
  <c r="AD1241" i="2"/>
  <c r="Z1241" i="2"/>
  <c r="H1240" i="2"/>
  <c r="AJ1239" i="2"/>
  <c r="AI1239" i="2"/>
  <c r="Y1239" i="2"/>
  <c r="T1239" i="2"/>
  <c r="Q1239" i="2"/>
  <c r="R1239" i="2"/>
  <c r="S1239" i="2"/>
  <c r="U1239" i="2"/>
  <c r="V1239" i="2"/>
  <c r="AG1241" i="2" l="1"/>
  <c r="AH1241" i="2" s="1"/>
  <c r="X1240" i="2"/>
  <c r="AC1240" i="2" s="1"/>
  <c r="AA1240" i="2"/>
  <c r="X1239" i="2"/>
  <c r="H1239" i="2"/>
  <c r="AJ1238" i="2"/>
  <c r="AI1238" i="2"/>
  <c r="Y1238" i="2"/>
  <c r="U1238" i="2"/>
  <c r="S1238" i="2"/>
  <c r="Q1238" i="2"/>
  <c r="V1238" i="2"/>
  <c r="R1238" i="2"/>
  <c r="T1238" i="2"/>
  <c r="AB1240" i="2" l="1"/>
  <c r="Z1240" i="2"/>
  <c r="AE1240" i="2"/>
  <c r="AF1240" i="2"/>
  <c r="AD1240" i="2"/>
  <c r="AC1239" i="2"/>
  <c r="AF1239" i="2"/>
  <c r="AE1239" i="2"/>
  <c r="AA1239" i="2"/>
  <c r="AD1239" i="2"/>
  <c r="Z1239" i="2"/>
  <c r="AB1239" i="2"/>
  <c r="H1238" i="2"/>
  <c r="AJ1237" i="2"/>
  <c r="AI1237" i="2"/>
  <c r="Y1237" i="2"/>
  <c r="V1237" i="2"/>
  <c r="U1237" i="2"/>
  <c r="Q1237" i="2"/>
  <c r="S1237" i="2"/>
  <c r="R1237" i="2"/>
  <c r="T1237" i="2"/>
  <c r="AG1240" i="2" l="1"/>
  <c r="AH1240" i="2" s="1"/>
  <c r="AG1239" i="2"/>
  <c r="AH1239" i="2" s="1"/>
  <c r="X1238" i="2"/>
  <c r="AF1238" i="2" s="1"/>
  <c r="H1237" i="2"/>
  <c r="AJ1236" i="2"/>
  <c r="AI1236" i="2"/>
  <c r="Y1236" i="2"/>
  <c r="T1236" i="2"/>
  <c r="S1236" i="2"/>
  <c r="U1236" i="2"/>
  <c r="Q1236" i="2"/>
  <c r="V1236" i="2"/>
  <c r="R1236" i="2"/>
  <c r="Z1238" i="2" l="1"/>
  <c r="X1237" i="2"/>
  <c r="AF1237" i="2" s="1"/>
  <c r="AE1238" i="2"/>
  <c r="AB1238" i="2"/>
  <c r="AG1238" i="2" s="1"/>
  <c r="AH1238" i="2" s="1"/>
  <c r="AA1238" i="2"/>
  <c r="AD1238" i="2"/>
  <c r="AC1238" i="2"/>
  <c r="H1236" i="2"/>
  <c r="AJ1235" i="2"/>
  <c r="AI1235" i="2"/>
  <c r="Y1235" i="2"/>
  <c r="R1235" i="2"/>
  <c r="S1235" i="2"/>
  <c r="Q1235" i="2"/>
  <c r="V1235" i="2"/>
  <c r="T1235" i="2"/>
  <c r="U1235" i="2"/>
  <c r="AD1237" i="2" l="1"/>
  <c r="X1236" i="2"/>
  <c r="AA1237" i="2"/>
  <c r="AC1237" i="2"/>
  <c r="Z1237" i="2"/>
  <c r="AE1237" i="2"/>
  <c r="AB1237" i="2"/>
  <c r="AC1236" i="2"/>
  <c r="AB1236" i="2"/>
  <c r="AA1236" i="2"/>
  <c r="Z1236" i="2"/>
  <c r="AF1236" i="2"/>
  <c r="AD1236" i="2"/>
  <c r="AE1236" i="2"/>
  <c r="AG1236" i="2"/>
  <c r="AH1236" i="2" s="1"/>
  <c r="X1235" i="2"/>
  <c r="H1235" i="2"/>
  <c r="AJ1234" i="2"/>
  <c r="AI1234" i="2"/>
  <c r="Y1234" i="2"/>
  <c r="Q1234" i="2"/>
  <c r="T1234" i="2"/>
  <c r="U1234" i="2"/>
  <c r="S1234" i="2"/>
  <c r="R1234" i="2"/>
  <c r="V1234" i="2"/>
  <c r="AG1237" i="2" l="1"/>
  <c r="AH1237" i="2" s="1"/>
  <c r="AC1235" i="2"/>
  <c r="AA1235" i="2"/>
  <c r="AD1235" i="2"/>
  <c r="Z1235" i="2"/>
  <c r="AG1235" i="2" s="1"/>
  <c r="AH1235" i="2" s="1"/>
  <c r="AF1235" i="2"/>
  <c r="AB1235" i="2"/>
  <c r="AE1235" i="2"/>
  <c r="X1234" i="2"/>
  <c r="H1234" i="2"/>
  <c r="AJ1233" i="2"/>
  <c r="AI1233" i="2"/>
  <c r="Y1233" i="2"/>
  <c r="T1233" i="2"/>
  <c r="U1233" i="2"/>
  <c r="Q1233" i="2"/>
  <c r="V1233" i="2"/>
  <c r="R1233" i="2"/>
  <c r="S1233" i="2"/>
  <c r="AC1234" i="2" l="1"/>
  <c r="AF1234" i="2"/>
  <c r="AB1234" i="2"/>
  <c r="AE1234" i="2"/>
  <c r="AA1234" i="2"/>
  <c r="AD1234" i="2"/>
  <c r="Z1234" i="2"/>
  <c r="H1233" i="2"/>
  <c r="AJ1232" i="2"/>
  <c r="AI1232" i="2"/>
  <c r="Y1232" i="2"/>
  <c r="U1232" i="2"/>
  <c r="V1232" i="2"/>
  <c r="Q1232" i="2"/>
  <c r="T1232" i="2"/>
  <c r="R1232" i="2"/>
  <c r="S1232" i="2"/>
  <c r="X1233" i="2" l="1"/>
  <c r="AE1233" i="2" s="1"/>
  <c r="AG1234" i="2"/>
  <c r="AH1234" i="2" s="1"/>
  <c r="AD1233" i="2"/>
  <c r="H1232" i="2"/>
  <c r="AJ1231" i="2"/>
  <c r="AI1231" i="2"/>
  <c r="Y1231" i="2"/>
  <c r="S1231" i="2"/>
  <c r="R1231" i="2"/>
  <c r="V1231" i="2"/>
  <c r="T1231" i="2"/>
  <c r="Q1231" i="2"/>
  <c r="U1231" i="2"/>
  <c r="AB1233" i="2" l="1"/>
  <c r="AF1233" i="2"/>
  <c r="Z1233" i="2"/>
  <c r="AC1233" i="2"/>
  <c r="AA1233" i="2"/>
  <c r="X1232" i="2"/>
  <c r="AF1232" i="2" s="1"/>
  <c r="AB1232" i="2"/>
  <c r="AD1232" i="2"/>
  <c r="Z1232" i="2"/>
  <c r="AC1232" i="2"/>
  <c r="AE1232" i="2"/>
  <c r="AA1232" i="2"/>
  <c r="H1231" i="2"/>
  <c r="AJ1230" i="2"/>
  <c r="AI1230" i="2"/>
  <c r="Y1230" i="2"/>
  <c r="Q1230" i="2"/>
  <c r="V1230" i="2"/>
  <c r="U1230" i="2"/>
  <c r="T1230" i="2"/>
  <c r="S1230" i="2"/>
  <c r="R1230" i="2"/>
  <c r="AG1233" i="2" l="1"/>
  <c r="AH1233" i="2" s="1"/>
  <c r="X1231" i="2"/>
  <c r="AG1232" i="2"/>
  <c r="AH1232" i="2" s="1"/>
  <c r="AF1231" i="2"/>
  <c r="AB1231" i="2"/>
  <c r="AD1231" i="2"/>
  <c r="Z1231" i="2"/>
  <c r="AC1231" i="2"/>
  <c r="AE1231" i="2"/>
  <c r="AA1231" i="2"/>
  <c r="X1230" i="2"/>
  <c r="H1230" i="2"/>
  <c r="AJ1229" i="2"/>
  <c r="AI1229" i="2"/>
  <c r="Y1229" i="2"/>
  <c r="S1229" i="2"/>
  <c r="Q1229" i="2"/>
  <c r="V1229" i="2"/>
  <c r="R1229" i="2"/>
  <c r="T1229" i="2"/>
  <c r="U1229" i="2"/>
  <c r="AG1231" i="2" l="1"/>
  <c r="AH1231" i="2" s="1"/>
  <c r="AF1230" i="2"/>
  <c r="AB1230" i="2"/>
  <c r="AD1230" i="2"/>
  <c r="Z1230" i="2"/>
  <c r="AC1230" i="2"/>
  <c r="AE1230" i="2"/>
  <c r="AA1230" i="2"/>
  <c r="H1229" i="2"/>
  <c r="AJ1228" i="2"/>
  <c r="AI1228" i="2"/>
  <c r="Y1228" i="2"/>
  <c r="R1228" i="2"/>
  <c r="U1228" i="2"/>
  <c r="V1228" i="2"/>
  <c r="T1228" i="2"/>
  <c r="S1228" i="2"/>
  <c r="Q1228" i="2"/>
  <c r="AG1230" i="2" l="1"/>
  <c r="AH1230" i="2" s="1"/>
  <c r="X1229" i="2"/>
  <c r="H1228" i="2"/>
  <c r="AJ1227" i="2"/>
  <c r="AI1227" i="2"/>
  <c r="Y1227" i="2"/>
  <c r="Q1227" i="2"/>
  <c r="R1227" i="2"/>
  <c r="S1227" i="2"/>
  <c r="V1227" i="2"/>
  <c r="U1227" i="2"/>
  <c r="T1227" i="2"/>
  <c r="X1228" i="2" l="1"/>
  <c r="AB1228" i="2" s="1"/>
  <c r="Z1229" i="2"/>
  <c r="AA1229" i="2"/>
  <c r="AD1229" i="2"/>
  <c r="AF1228" i="2"/>
  <c r="AE1229" i="2"/>
  <c r="AB1229" i="2"/>
  <c r="AC1229" i="2"/>
  <c r="AF1229" i="2"/>
  <c r="H1227" i="2"/>
  <c r="AJ1226" i="2"/>
  <c r="AI1226" i="2"/>
  <c r="Y1226" i="2"/>
  <c r="U1226" i="2"/>
  <c r="R1226" i="2"/>
  <c r="Q1226" i="2"/>
  <c r="T1226" i="2"/>
  <c r="S1226" i="2"/>
  <c r="V1226" i="2"/>
  <c r="AA1228" i="2" l="1"/>
  <c r="AC1228" i="2"/>
  <c r="Z1228" i="2"/>
  <c r="AG1228" i="2" s="1"/>
  <c r="AH1228" i="2" s="1"/>
  <c r="AD1228" i="2"/>
  <c r="AE1228" i="2"/>
  <c r="AG1229" i="2"/>
  <c r="AH1229" i="2" s="1"/>
  <c r="X1227" i="2"/>
  <c r="AB1227" i="2" s="1"/>
  <c r="X1226" i="2"/>
  <c r="H1226" i="2"/>
  <c r="AJ524" i="2"/>
  <c r="AI524" i="2"/>
  <c r="Y524" i="2"/>
  <c r="R524" i="2"/>
  <c r="V524" i="2"/>
  <c r="U524" i="2"/>
  <c r="T524" i="2"/>
  <c r="S524" i="2"/>
  <c r="Q524" i="2"/>
  <c r="AE1227" i="2" l="1"/>
  <c r="Z1227" i="2"/>
  <c r="AF1227" i="2"/>
  <c r="AD1227" i="2"/>
  <c r="AG1227" i="2"/>
  <c r="AH1227" i="2" s="1"/>
  <c r="AA1227" i="2"/>
  <c r="AC1227" i="2"/>
  <c r="AE1226" i="2"/>
  <c r="AA1226" i="2"/>
  <c r="AD1226" i="2"/>
  <c r="Z1226" i="2"/>
  <c r="AC1226" i="2"/>
  <c r="AF1226" i="2"/>
  <c r="AB1226" i="2"/>
  <c r="AG1226" i="2"/>
  <c r="AH1226" i="2" s="1"/>
  <c r="H524" i="2"/>
  <c r="AJ1224" i="2"/>
  <c r="AI1224" i="2"/>
  <c r="Y1224" i="2"/>
  <c r="T1224" i="2"/>
  <c r="Q1224" i="2"/>
  <c r="V1224" i="2"/>
  <c r="U1224" i="2"/>
  <c r="R1224" i="2"/>
  <c r="S1224" i="2"/>
  <c r="X524" i="2" l="1"/>
  <c r="AE524" i="2" s="1"/>
  <c r="AF524" i="2"/>
  <c r="H1224" i="2"/>
  <c r="AJ1223" i="2"/>
  <c r="AI1223" i="2"/>
  <c r="Y1223" i="2"/>
  <c r="S1223" i="2"/>
  <c r="Q1223" i="2"/>
  <c r="V1223" i="2"/>
  <c r="T1223" i="2"/>
  <c r="R1223" i="2"/>
  <c r="U1223" i="2"/>
  <c r="AC524" i="2" l="1"/>
  <c r="AD524" i="2"/>
  <c r="AA524" i="2"/>
  <c r="AB524" i="2"/>
  <c r="X1224" i="2"/>
  <c r="AB1224" i="2" s="1"/>
  <c r="Z524" i="2"/>
  <c r="AD1224" i="2"/>
  <c r="H1223" i="2"/>
  <c r="AJ1222" i="2"/>
  <c r="AI1222" i="2"/>
  <c r="Y1222" i="2"/>
  <c r="R1222" i="2"/>
  <c r="U1222" i="2"/>
  <c r="Q1222" i="2"/>
  <c r="S1222" i="2"/>
  <c r="T1222" i="2"/>
  <c r="V1222" i="2"/>
  <c r="AC1224" i="2" l="1"/>
  <c r="X1223" i="2"/>
  <c r="AF1223" i="2" s="1"/>
  <c r="AE1224" i="2"/>
  <c r="AF1224" i="2"/>
  <c r="AA1224" i="2"/>
  <c r="AG524" i="2"/>
  <c r="AH524" i="2" s="1"/>
  <c r="Z1224" i="2"/>
  <c r="AG1224" i="2" s="1"/>
  <c r="AH1224" i="2" s="1"/>
  <c r="AB1223" i="2"/>
  <c r="AD1223" i="2"/>
  <c r="Z1223" i="2"/>
  <c r="AE1223" i="2"/>
  <c r="AA1223" i="2"/>
  <c r="X1222" i="2"/>
  <c r="H1222" i="2"/>
  <c r="AJ1221" i="2"/>
  <c r="AI1221" i="2"/>
  <c r="Y1221" i="2"/>
  <c r="U1221" i="2"/>
  <c r="V1221" i="2"/>
  <c r="R1221" i="2"/>
  <c r="Q1221" i="2"/>
  <c r="S1221" i="2"/>
  <c r="T1221" i="2"/>
  <c r="AC1223" i="2" l="1"/>
  <c r="AG1223" i="2"/>
  <c r="AH1223" i="2" s="1"/>
  <c r="AF1222" i="2"/>
  <c r="AB1222" i="2"/>
  <c r="AD1222" i="2"/>
  <c r="Z1222" i="2"/>
  <c r="AC1222" i="2"/>
  <c r="AE1222" i="2"/>
  <c r="AA1222" i="2"/>
  <c r="X1221" i="2"/>
  <c r="H1221" i="2"/>
  <c r="AJ1220" i="2"/>
  <c r="AI1220" i="2"/>
  <c r="Y1220" i="2"/>
  <c r="S1220" i="2"/>
  <c r="T1220" i="2"/>
  <c r="U1220" i="2"/>
  <c r="V1220" i="2"/>
  <c r="R1220" i="2"/>
  <c r="Q1220" i="2"/>
  <c r="AG1222" i="2" l="1"/>
  <c r="AH1222" i="2" s="1"/>
  <c r="AA1221" i="2"/>
  <c r="AF1221" i="2"/>
  <c r="AB1221" i="2"/>
  <c r="AE1221" i="2"/>
  <c r="AD1221" i="2"/>
  <c r="Z1221" i="2"/>
  <c r="AC1221" i="2"/>
  <c r="X1220" i="2"/>
  <c r="H1220" i="2"/>
  <c r="AJ1219" i="2"/>
  <c r="AI1219" i="2"/>
  <c r="Y1219" i="2"/>
  <c r="R1219" i="2"/>
  <c r="U1219" i="2"/>
  <c r="V1219" i="2"/>
  <c r="S1219" i="2"/>
  <c r="T1219" i="2"/>
  <c r="Q1219" i="2"/>
  <c r="AG1221" i="2" l="1"/>
  <c r="AH1221" i="2" s="1"/>
  <c r="AF1220" i="2"/>
  <c r="AB1220" i="2"/>
  <c r="AD1220" i="2"/>
  <c r="Z1220" i="2"/>
  <c r="AC1220" i="2"/>
  <c r="AE1220" i="2"/>
  <c r="AA1220" i="2"/>
  <c r="X1219" i="2"/>
  <c r="H1219" i="2"/>
  <c r="AJ1218" i="2"/>
  <c r="AI1218" i="2"/>
  <c r="Y1218" i="2"/>
  <c r="V1218" i="2"/>
  <c r="T1218" i="2"/>
  <c r="R1218" i="2"/>
  <c r="U1218" i="2"/>
  <c r="Q1218" i="2"/>
  <c r="S1218" i="2"/>
  <c r="AG1220" i="2" l="1"/>
  <c r="AH1220" i="2" s="1"/>
  <c r="AF1219" i="2"/>
  <c r="AB1219" i="2"/>
  <c r="AD1219" i="2"/>
  <c r="Z1219" i="2"/>
  <c r="AC1219" i="2"/>
  <c r="AE1219" i="2"/>
  <c r="AA1219" i="2"/>
  <c r="X1218" i="2"/>
  <c r="H1218" i="2"/>
  <c r="AJ1217" i="2"/>
  <c r="AI1217" i="2"/>
  <c r="Y1217" i="2"/>
  <c r="R1217" i="2"/>
  <c r="V1217" i="2"/>
  <c r="U1217" i="2"/>
  <c r="S1217" i="2"/>
  <c r="Q1217" i="2"/>
  <c r="T1217" i="2"/>
  <c r="AG1219" i="2" l="1"/>
  <c r="AH1219" i="2" s="1"/>
  <c r="AF1218" i="2"/>
  <c r="AB1218" i="2"/>
  <c r="AD1218" i="2"/>
  <c r="Z1218" i="2"/>
  <c r="AC1218" i="2"/>
  <c r="AE1218" i="2"/>
  <c r="AA1218" i="2"/>
  <c r="X1217" i="2"/>
  <c r="H1217" i="2"/>
  <c r="AJ1216" i="2"/>
  <c r="AI1216" i="2"/>
  <c r="Y1216" i="2"/>
  <c r="S1216" i="2"/>
  <c r="V1216" i="2"/>
  <c r="Q1216" i="2"/>
  <c r="U1216" i="2"/>
  <c r="T1216" i="2"/>
  <c r="R1216" i="2"/>
  <c r="AG1218" i="2" l="1"/>
  <c r="AH1218" i="2" s="1"/>
  <c r="AF1217" i="2"/>
  <c r="AB1217" i="2"/>
  <c r="AD1217" i="2"/>
  <c r="Z1217" i="2"/>
  <c r="AC1217" i="2"/>
  <c r="AE1217" i="2"/>
  <c r="AA1217" i="2"/>
  <c r="H1216" i="2"/>
  <c r="AJ1215" i="2"/>
  <c r="AI1215" i="2"/>
  <c r="Y1215" i="2"/>
  <c r="V1215" i="2"/>
  <c r="S1215" i="2"/>
  <c r="R1215" i="2"/>
  <c r="T1215" i="2"/>
  <c r="U1215" i="2"/>
  <c r="Q1215" i="2"/>
  <c r="X1216" i="2" l="1"/>
  <c r="AB1216" i="2" s="1"/>
  <c r="AG1217" i="2"/>
  <c r="AH1217" i="2" s="1"/>
  <c r="AA1216" i="2"/>
  <c r="X1215" i="2"/>
  <c r="H1215" i="2"/>
  <c r="AJ1214" i="2"/>
  <c r="AI1214" i="2"/>
  <c r="Y1214" i="2"/>
  <c r="U1214" i="2"/>
  <c r="V1214" i="2"/>
  <c r="R1214" i="2"/>
  <c r="S1214" i="2"/>
  <c r="T1214" i="2"/>
  <c r="Q1214" i="2"/>
  <c r="Z1216" i="2" l="1"/>
  <c r="AD1216" i="2"/>
  <c r="AF1216" i="2"/>
  <c r="AC1216" i="2"/>
  <c r="AE1216" i="2"/>
  <c r="AG1216" i="2"/>
  <c r="AH1216" i="2" s="1"/>
  <c r="AF1215" i="2"/>
  <c r="AB1215" i="2"/>
  <c r="AE1215" i="2"/>
  <c r="AA1215" i="2"/>
  <c r="AD1215" i="2"/>
  <c r="Z1215" i="2"/>
  <c r="AG1215" i="2" s="1"/>
  <c r="AH1215" i="2" s="1"/>
  <c r="AC1215" i="2"/>
  <c r="H1214" i="2"/>
  <c r="AJ1213" i="2"/>
  <c r="AI1213" i="2"/>
  <c r="Y1213" i="2"/>
  <c r="T1213" i="2"/>
  <c r="V1213" i="2"/>
  <c r="Q1213" i="2"/>
  <c r="U1213" i="2"/>
  <c r="S1213" i="2"/>
  <c r="R1213" i="2"/>
  <c r="X1214" i="2" l="1"/>
  <c r="AB1214" i="2" s="1"/>
  <c r="Z1214" i="2"/>
  <c r="AG1214" i="2" s="1"/>
  <c r="AH1214" i="2" s="1"/>
  <c r="H1213" i="2"/>
  <c r="AJ1212" i="2"/>
  <c r="AI1212" i="2"/>
  <c r="Y1212" i="2"/>
  <c r="S1212" i="2"/>
  <c r="Q1212" i="2"/>
  <c r="V1212" i="2"/>
  <c r="R1212" i="2"/>
  <c r="U1212" i="2"/>
  <c r="T1212" i="2"/>
  <c r="AC1214" i="2" l="1"/>
  <c r="X1213" i="2"/>
  <c r="AF1213" i="2" s="1"/>
  <c r="AF1214" i="2"/>
  <c r="AA1214" i="2"/>
  <c r="AD1214" i="2"/>
  <c r="AE1214" i="2"/>
  <c r="AB1213" i="2"/>
  <c r="AE1213" i="2"/>
  <c r="AD1213" i="2"/>
  <c r="Z1213" i="2"/>
  <c r="AC1213" i="2"/>
  <c r="AA1213" i="2"/>
  <c r="H1212" i="2"/>
  <c r="AJ1211" i="2"/>
  <c r="AI1211" i="2"/>
  <c r="Y1211" i="2"/>
  <c r="S1211" i="2"/>
  <c r="T1211" i="2"/>
  <c r="R1211" i="2"/>
  <c r="V1211" i="2"/>
  <c r="Q1211" i="2"/>
  <c r="U1211" i="2"/>
  <c r="AG1213" i="2" l="1"/>
  <c r="AH1213" i="2" s="1"/>
  <c r="X1212" i="2"/>
  <c r="AF1212" i="2" s="1"/>
  <c r="H1211" i="2"/>
  <c r="AJ1210" i="2"/>
  <c r="AI1210" i="2"/>
  <c r="Y1210" i="2"/>
  <c r="U1210" i="2"/>
  <c r="S1210" i="2"/>
  <c r="R1210" i="2"/>
  <c r="Q1210" i="2"/>
  <c r="V1210" i="2"/>
  <c r="T1210" i="2"/>
  <c r="Z1212" i="2" l="1"/>
  <c r="AG1212" i="2" s="1"/>
  <c r="AH1212" i="2" s="1"/>
  <c r="AB1212" i="2"/>
  <c r="AA1212" i="2"/>
  <c r="AC1212" i="2"/>
  <c r="AE1212" i="2"/>
  <c r="X1211" i="2"/>
  <c r="AB1211" i="2" s="1"/>
  <c r="AD1212" i="2"/>
  <c r="X1210" i="2"/>
  <c r="H1210" i="2"/>
  <c r="AJ1209" i="2"/>
  <c r="AI1209" i="2"/>
  <c r="Y1209" i="2"/>
  <c r="T1209" i="2"/>
  <c r="U1209" i="2"/>
  <c r="R1209" i="2"/>
  <c r="S1209" i="2"/>
  <c r="V1209" i="2"/>
  <c r="Q1209" i="2"/>
  <c r="AC1211" i="2" l="1"/>
  <c r="AF1211" i="2"/>
  <c r="AA1211" i="2"/>
  <c r="AD1211" i="2"/>
  <c r="Z1211" i="2"/>
  <c r="AE1211" i="2"/>
  <c r="AF1210" i="2"/>
  <c r="AB1210" i="2"/>
  <c r="AD1210" i="2"/>
  <c r="Z1210" i="2"/>
  <c r="AC1210" i="2"/>
  <c r="AE1210" i="2"/>
  <c r="AA1210" i="2"/>
  <c r="X1209" i="2"/>
  <c r="H1209" i="2"/>
  <c r="AJ1208" i="2"/>
  <c r="AI1208" i="2"/>
  <c r="Y1208" i="2"/>
  <c r="S1208" i="2"/>
  <c r="Q1208" i="2"/>
  <c r="T1208" i="2"/>
  <c r="R1208" i="2"/>
  <c r="V1208" i="2"/>
  <c r="U1208" i="2"/>
  <c r="AG1211" i="2" l="1"/>
  <c r="AH1211" i="2" s="1"/>
  <c r="AG1210" i="2"/>
  <c r="AH1210" i="2" s="1"/>
  <c r="AA1209" i="2"/>
  <c r="AF1209" i="2"/>
  <c r="AB1209" i="2"/>
  <c r="AD1209" i="2"/>
  <c r="Z1209" i="2"/>
  <c r="AC1209" i="2"/>
  <c r="AE1209" i="2"/>
  <c r="X1208" i="2"/>
  <c r="H1208" i="2"/>
  <c r="AJ1207" i="2"/>
  <c r="AI1207" i="2"/>
  <c r="Y1207" i="2"/>
  <c r="V1207" i="2"/>
  <c r="S1207" i="2"/>
  <c r="U1207" i="2"/>
  <c r="T1207" i="2"/>
  <c r="Q1207" i="2"/>
  <c r="R1207" i="2"/>
  <c r="AG1209" i="2" l="1"/>
  <c r="AH1209" i="2" s="1"/>
  <c r="AA1208" i="2"/>
  <c r="AF1208" i="2"/>
  <c r="AB1208" i="2"/>
  <c r="AE1208" i="2"/>
  <c r="AD1208" i="2"/>
  <c r="Z1208" i="2"/>
  <c r="AG1208" i="2" s="1"/>
  <c r="AH1208" i="2" s="1"/>
  <c r="AC1208" i="2"/>
  <c r="X1207" i="2"/>
  <c r="H1207" i="2"/>
  <c r="AJ1206" i="2"/>
  <c r="AI1206" i="2"/>
  <c r="Y1206" i="2"/>
  <c r="R1206" i="2"/>
  <c r="V1206" i="2"/>
  <c r="U1206" i="2"/>
  <c r="T1206" i="2"/>
  <c r="S1206" i="2"/>
  <c r="Q1206" i="2"/>
  <c r="AC1207" i="2" l="1"/>
  <c r="AF1207" i="2"/>
  <c r="AB1207" i="2"/>
  <c r="AE1207" i="2"/>
  <c r="AA1207" i="2"/>
  <c r="AD1207" i="2"/>
  <c r="Z1207" i="2"/>
  <c r="X1206" i="2"/>
  <c r="H1206" i="2"/>
  <c r="AJ1205" i="2"/>
  <c r="AI1205" i="2"/>
  <c r="Y1205" i="2"/>
  <c r="S1205" i="2"/>
  <c r="V1205" i="2"/>
  <c r="U1205" i="2"/>
  <c r="R1205" i="2"/>
  <c r="T1205" i="2"/>
  <c r="Q1205" i="2"/>
  <c r="AG1207" i="2" l="1"/>
  <c r="AH1207" i="2" s="1"/>
  <c r="AF1206" i="2"/>
  <c r="AB1206" i="2"/>
  <c r="AD1206" i="2"/>
  <c r="Z1206" i="2"/>
  <c r="AC1206" i="2"/>
  <c r="AE1206" i="2"/>
  <c r="AA1206" i="2"/>
  <c r="X1205" i="2"/>
  <c r="H1205" i="2"/>
  <c r="AJ1204" i="2"/>
  <c r="AI1204" i="2"/>
  <c r="Y1204" i="2"/>
  <c r="T1204" i="2"/>
  <c r="U1204" i="2"/>
  <c r="Q1204" i="2"/>
  <c r="R1204" i="2"/>
  <c r="S1204" i="2"/>
  <c r="V1204" i="2"/>
  <c r="AG1206" i="2" l="1"/>
  <c r="AH1206" i="2" s="1"/>
  <c r="AE1205" i="2"/>
  <c r="AF1205" i="2"/>
  <c r="AB1205" i="2"/>
  <c r="AD1205" i="2"/>
  <c r="Z1205" i="2"/>
  <c r="AC1205" i="2"/>
  <c r="AA1205" i="2"/>
  <c r="AG1205" i="2" s="1"/>
  <c r="AH1205" i="2" s="1"/>
  <c r="H1204" i="2"/>
  <c r="AJ1203" i="2"/>
  <c r="AI1203" i="2"/>
  <c r="Y1203" i="2"/>
  <c r="V1203" i="2"/>
  <c r="S1203" i="2"/>
  <c r="Q1203" i="2"/>
  <c r="R1203" i="2"/>
  <c r="T1203" i="2"/>
  <c r="U1203" i="2"/>
  <c r="X1204" i="2" l="1"/>
  <c r="AC1204" i="2" s="1"/>
  <c r="H1203" i="2"/>
  <c r="AJ1202" i="2"/>
  <c r="AI1202" i="2"/>
  <c r="Y1202" i="2"/>
  <c r="T1202" i="2"/>
  <c r="S1202" i="2"/>
  <c r="V1202" i="2"/>
  <c r="R1202" i="2"/>
  <c r="U1202" i="2"/>
  <c r="Q1202" i="2"/>
  <c r="Z1204" i="2" l="1"/>
  <c r="AA1204" i="2"/>
  <c r="X1203" i="2"/>
  <c r="AE1203" i="2" s="1"/>
  <c r="AB1204" i="2"/>
  <c r="AD1204" i="2"/>
  <c r="AF1204" i="2"/>
  <c r="AE1204" i="2"/>
  <c r="H1202" i="2"/>
  <c r="AJ1201" i="2"/>
  <c r="AI1201" i="2"/>
  <c r="Y1201" i="2"/>
  <c r="S1201" i="2"/>
  <c r="R1201" i="2"/>
  <c r="T1201" i="2"/>
  <c r="U1201" i="2"/>
  <c r="Q1201" i="2"/>
  <c r="V1201" i="2"/>
  <c r="AD1203" i="2" l="1"/>
  <c r="AG1204" i="2"/>
  <c r="AH1204" i="2" s="1"/>
  <c r="AF1203" i="2"/>
  <c r="AB1203" i="2"/>
  <c r="Z1203" i="2"/>
  <c r="AG1203" i="2" s="1"/>
  <c r="AH1203" i="2" s="1"/>
  <c r="AC1203" i="2"/>
  <c r="AA1203" i="2"/>
  <c r="X1202" i="2"/>
  <c r="AF1202" i="2" s="1"/>
  <c r="AB1202" i="2"/>
  <c r="Z1202" i="2"/>
  <c r="AG1202" i="2" s="1"/>
  <c r="AH1202" i="2" s="1"/>
  <c r="H1201" i="2"/>
  <c r="AJ1200" i="2"/>
  <c r="AI1200" i="2"/>
  <c r="Y1200" i="2"/>
  <c r="R1200" i="2"/>
  <c r="U1200" i="2"/>
  <c r="Q1200" i="2"/>
  <c r="S1200" i="2"/>
  <c r="V1200" i="2"/>
  <c r="T1200" i="2"/>
  <c r="AA1202" i="2" l="1"/>
  <c r="AC1202" i="2"/>
  <c r="AE1202" i="2"/>
  <c r="X1201" i="2"/>
  <c r="AC1201" i="2" s="1"/>
  <c r="AD1202" i="2"/>
  <c r="H1200" i="2"/>
  <c r="AJ1199" i="2"/>
  <c r="AI1199" i="2"/>
  <c r="Y1199" i="2"/>
  <c r="S1199" i="2"/>
  <c r="V1199" i="2"/>
  <c r="R1199" i="2"/>
  <c r="T1199" i="2"/>
  <c r="Q1199" i="2"/>
  <c r="U1199" i="2"/>
  <c r="AF1201" i="2" l="1"/>
  <c r="AD1201" i="2"/>
  <c r="AB1201" i="2"/>
  <c r="Z1201" i="2"/>
  <c r="AA1201" i="2"/>
  <c r="X1200" i="2"/>
  <c r="Z1200" i="2" s="1"/>
  <c r="AE1201" i="2"/>
  <c r="H1199" i="2"/>
  <c r="AJ1198" i="2"/>
  <c r="AI1198" i="2"/>
  <c r="Y1198" i="2"/>
  <c r="T1198" i="2"/>
  <c r="V1198" i="2"/>
  <c r="S1198" i="2"/>
  <c r="R1198" i="2"/>
  <c r="Q1198" i="2"/>
  <c r="U1198" i="2"/>
  <c r="AD1200" i="2" l="1"/>
  <c r="X1199" i="2"/>
  <c r="AA1199" i="2" s="1"/>
  <c r="AG1201" i="2"/>
  <c r="AH1201" i="2" s="1"/>
  <c r="AE1200" i="2"/>
  <c r="AB1200" i="2"/>
  <c r="AA1200" i="2"/>
  <c r="AG1200" i="2" s="1"/>
  <c r="AH1200" i="2" s="1"/>
  <c r="AC1200" i="2"/>
  <c r="AF1200" i="2"/>
  <c r="AE1199" i="2"/>
  <c r="X1198" i="2"/>
  <c r="H1198" i="2"/>
  <c r="AJ1197" i="2"/>
  <c r="AI1197" i="2"/>
  <c r="Y1197" i="2"/>
  <c r="T1197" i="2"/>
  <c r="R1197" i="2"/>
  <c r="S1197" i="2"/>
  <c r="Q1197" i="2"/>
  <c r="V1197" i="2"/>
  <c r="U1197" i="2"/>
  <c r="AC1199" i="2" l="1"/>
  <c r="Z1199" i="2"/>
  <c r="AB1199" i="2"/>
  <c r="AG1199" i="2" s="1"/>
  <c r="AH1199" i="2" s="1"/>
  <c r="AD1199" i="2"/>
  <c r="AF1199" i="2"/>
  <c r="AC1198" i="2"/>
  <c r="AF1198" i="2"/>
  <c r="AA1198" i="2"/>
  <c r="AE1198" i="2"/>
  <c r="AD1198" i="2"/>
  <c r="Z1198" i="2"/>
  <c r="AB1198" i="2"/>
  <c r="H1197" i="2"/>
  <c r="AJ1196" i="2"/>
  <c r="AI1196" i="2"/>
  <c r="Y1196" i="2"/>
  <c r="Q1196" i="2"/>
  <c r="V1196" i="2"/>
  <c r="U1196" i="2"/>
  <c r="R1196" i="2"/>
  <c r="S1196" i="2"/>
  <c r="T1196" i="2"/>
  <c r="X1197" i="2" l="1"/>
  <c r="AF1197" i="2" s="1"/>
  <c r="AG1198" i="2"/>
  <c r="AH1198" i="2" s="1"/>
  <c r="Z1197" i="2"/>
  <c r="AC1197" i="2"/>
  <c r="H1196" i="2"/>
  <c r="AJ1195" i="2"/>
  <c r="AI1195" i="2"/>
  <c r="Y1195" i="2"/>
  <c r="T1195" i="2"/>
  <c r="S1195" i="2"/>
  <c r="Q1195" i="2"/>
  <c r="R1195" i="2"/>
  <c r="V1195" i="2"/>
  <c r="U1195" i="2"/>
  <c r="AE1197" i="2" l="1"/>
  <c r="AD1197" i="2"/>
  <c r="AA1197" i="2"/>
  <c r="AB1197" i="2"/>
  <c r="X1196" i="2"/>
  <c r="AF1196" i="2" s="1"/>
  <c r="AB1196" i="2"/>
  <c r="AC1196" i="2"/>
  <c r="H1195" i="2"/>
  <c r="AJ1194" i="2"/>
  <c r="AI1194" i="2"/>
  <c r="Y1194" i="2"/>
  <c r="Q1194" i="2"/>
  <c r="R1194" i="2"/>
  <c r="U1194" i="2"/>
  <c r="V1194" i="2"/>
  <c r="S1194" i="2"/>
  <c r="T1194" i="2"/>
  <c r="Z1196" i="2" l="1"/>
  <c r="AG1197" i="2"/>
  <c r="AH1197" i="2" s="1"/>
  <c r="AA1196" i="2"/>
  <c r="AE1196" i="2"/>
  <c r="X1195" i="2"/>
  <c r="AF1195" i="2" s="1"/>
  <c r="AD1196" i="2"/>
  <c r="X1194" i="2"/>
  <c r="H1194" i="2"/>
  <c r="AJ1193" i="2"/>
  <c r="AI1193" i="2"/>
  <c r="Y1193" i="2"/>
  <c r="R1193" i="2"/>
  <c r="Q1193" i="2"/>
  <c r="V1193" i="2"/>
  <c r="S1193" i="2"/>
  <c r="U1193" i="2"/>
  <c r="T1193" i="2"/>
  <c r="AD1195" i="2" l="1"/>
  <c r="AC1195" i="2"/>
  <c r="AE1195" i="2"/>
  <c r="Z1195" i="2"/>
  <c r="AG1196" i="2"/>
  <c r="AH1196" i="2" s="1"/>
  <c r="AA1195" i="2"/>
  <c r="AB1195" i="2"/>
  <c r="AF1194" i="2"/>
  <c r="AB1194" i="2"/>
  <c r="AD1194" i="2"/>
  <c r="Z1194" i="2"/>
  <c r="AC1194" i="2"/>
  <c r="AE1194" i="2"/>
  <c r="AA1194" i="2"/>
  <c r="X1193" i="2"/>
  <c r="H1193" i="2"/>
  <c r="AJ1192" i="2"/>
  <c r="AI1192" i="2"/>
  <c r="Y1192" i="2"/>
  <c r="U1192" i="2"/>
  <c r="S1192" i="2"/>
  <c r="V1192" i="2"/>
  <c r="Q1192" i="2"/>
  <c r="T1192" i="2"/>
  <c r="R1192" i="2"/>
  <c r="AG1195" i="2" l="1"/>
  <c r="AH1195" i="2" s="1"/>
  <c r="AG1194" i="2"/>
  <c r="AH1194" i="2" s="1"/>
  <c r="AF1193" i="2"/>
  <c r="AB1193" i="2"/>
  <c r="AD1193" i="2"/>
  <c r="Z1193" i="2"/>
  <c r="AC1193" i="2"/>
  <c r="AE1193" i="2"/>
  <c r="AA1193" i="2"/>
  <c r="X1192" i="2"/>
  <c r="H1192" i="2"/>
  <c r="AJ1191" i="2"/>
  <c r="AI1191" i="2"/>
  <c r="Y1191" i="2"/>
  <c r="U1191" i="2"/>
  <c r="T1191" i="2"/>
  <c r="S1191" i="2"/>
  <c r="Q1191" i="2"/>
  <c r="V1191" i="2"/>
  <c r="R1191" i="2"/>
  <c r="AG1193" i="2" l="1"/>
  <c r="AH1193" i="2" s="1"/>
  <c r="AF1192" i="2"/>
  <c r="AB1192" i="2"/>
  <c r="AD1192" i="2"/>
  <c r="Z1192" i="2"/>
  <c r="AC1192" i="2"/>
  <c r="AE1192" i="2"/>
  <c r="AA1192" i="2"/>
  <c r="H1191" i="2"/>
  <c r="AJ1190" i="2"/>
  <c r="AI1190" i="2"/>
  <c r="Y1190" i="2"/>
  <c r="V1190" i="2"/>
  <c r="S1190" i="2"/>
  <c r="Q1190" i="2"/>
  <c r="R1190" i="2"/>
  <c r="U1190" i="2"/>
  <c r="T1190" i="2"/>
  <c r="AG1192" i="2" l="1"/>
  <c r="AH1192" i="2" s="1"/>
  <c r="X1191" i="2"/>
  <c r="AA1191" i="2" s="1"/>
  <c r="H1190" i="2"/>
  <c r="AJ1189" i="2"/>
  <c r="AI1189" i="2"/>
  <c r="Y1189" i="2"/>
  <c r="U1189" i="2"/>
  <c r="V1189" i="2"/>
  <c r="R1189" i="2"/>
  <c r="Q1189" i="2"/>
  <c r="S1189" i="2"/>
  <c r="T1189" i="2"/>
  <c r="AE1191" i="2" l="1"/>
  <c r="Z1191" i="2"/>
  <c r="X1190" i="2"/>
  <c r="AD1190" i="2" s="1"/>
  <c r="AF1191" i="2"/>
  <c r="AC1191" i="2"/>
  <c r="AB1191" i="2"/>
  <c r="AD1191" i="2"/>
  <c r="AA1190" i="2"/>
  <c r="Z1190" i="2"/>
  <c r="AB1190" i="2"/>
  <c r="H1189" i="2"/>
  <c r="AJ1188" i="2"/>
  <c r="AI1188" i="2"/>
  <c r="Y1188" i="2"/>
  <c r="Q1188" i="2"/>
  <c r="R1188" i="2"/>
  <c r="S1188" i="2"/>
  <c r="T1188" i="2"/>
  <c r="V1188" i="2"/>
  <c r="U1188" i="2"/>
  <c r="AF1190" i="2" l="1"/>
  <c r="AC1190" i="2"/>
  <c r="AE1190" i="2"/>
  <c r="AG1191" i="2"/>
  <c r="AH1191" i="2" s="1"/>
  <c r="AG1190" i="2"/>
  <c r="AH1190" i="2" s="1"/>
  <c r="X1189" i="2"/>
  <c r="AB1189" i="2" s="1"/>
  <c r="H1188" i="2"/>
  <c r="AJ1187" i="2"/>
  <c r="AI1187" i="2"/>
  <c r="Y1187" i="2"/>
  <c r="R1187" i="2"/>
  <c r="V1187" i="2"/>
  <c r="T1187" i="2"/>
  <c r="Q1187" i="2"/>
  <c r="U1187" i="2"/>
  <c r="S1187" i="2"/>
  <c r="AE1189" i="2" l="1"/>
  <c r="AD1189" i="2"/>
  <c r="Z1189" i="2"/>
  <c r="AC1189" i="2"/>
  <c r="AF1189" i="2"/>
  <c r="AA1189" i="2"/>
  <c r="X1188" i="2"/>
  <c r="AA1188" i="2" s="1"/>
  <c r="AB1188" i="2"/>
  <c r="AE1188" i="2"/>
  <c r="X1187" i="2"/>
  <c r="H1187" i="2"/>
  <c r="AJ1186" i="2"/>
  <c r="AI1186" i="2"/>
  <c r="Y1186" i="2"/>
  <c r="Q1186" i="2"/>
  <c r="U1186" i="2"/>
  <c r="R1186" i="2"/>
  <c r="T1186" i="2"/>
  <c r="V1186" i="2"/>
  <c r="S1186" i="2"/>
  <c r="AF1188" i="2" l="1"/>
  <c r="AD1188" i="2"/>
  <c r="AG1189" i="2"/>
  <c r="AH1189" i="2" s="1"/>
  <c r="AC1188" i="2"/>
  <c r="Z1188" i="2"/>
  <c r="AG1188" i="2" s="1"/>
  <c r="AH1188" i="2" s="1"/>
  <c r="AC1187" i="2"/>
  <c r="AE1187" i="2"/>
  <c r="AF1187" i="2"/>
  <c r="AB1187" i="2"/>
  <c r="AA1187" i="2"/>
  <c r="AD1187" i="2"/>
  <c r="Z1187" i="2"/>
  <c r="AG1187" i="2" s="1"/>
  <c r="AH1187" i="2" s="1"/>
  <c r="X1186" i="2"/>
  <c r="H1186" i="2"/>
  <c r="AJ1225" i="2"/>
  <c r="AI1225" i="2"/>
  <c r="Y1225" i="2"/>
  <c r="R1225" i="2"/>
  <c r="U1225" i="2"/>
  <c r="Q1225" i="2"/>
  <c r="V1225" i="2"/>
  <c r="S1225" i="2"/>
  <c r="T1225" i="2"/>
  <c r="AA1186" i="2" l="1"/>
  <c r="AF1186" i="2"/>
  <c r="AB1186" i="2"/>
  <c r="AD1186" i="2"/>
  <c r="Z1186" i="2"/>
  <c r="AC1186" i="2"/>
  <c r="AE1186" i="2"/>
  <c r="H1225" i="2"/>
  <c r="AJ1184" i="2"/>
  <c r="AI1184" i="2"/>
  <c r="Y1184" i="2"/>
  <c r="T1184" i="2"/>
  <c r="U1184" i="2"/>
  <c r="R1184" i="2"/>
  <c r="V1184" i="2"/>
  <c r="S1184" i="2"/>
  <c r="Q1184" i="2"/>
  <c r="X1225" i="2" l="1"/>
  <c r="AE1225" i="2" s="1"/>
  <c r="AG1186" i="2"/>
  <c r="AH1186" i="2" s="1"/>
  <c r="H1184" i="2"/>
  <c r="AJ1183" i="2"/>
  <c r="AI1183" i="2"/>
  <c r="Y1183" i="2"/>
  <c r="T1183" i="2"/>
  <c r="R1183" i="2"/>
  <c r="S1183" i="2"/>
  <c r="V1183" i="2"/>
  <c r="U1183" i="2"/>
  <c r="Q1183" i="2"/>
  <c r="Z1225" i="2" l="1"/>
  <c r="AF1225" i="2"/>
  <c r="AC1225" i="2"/>
  <c r="AB1225" i="2"/>
  <c r="AD1225" i="2"/>
  <c r="AA1225" i="2"/>
  <c r="X1184" i="2"/>
  <c r="AF1184" i="2" s="1"/>
  <c r="X1183" i="2"/>
  <c r="H1183" i="2"/>
  <c r="AJ1182" i="2"/>
  <c r="AI1182" i="2"/>
  <c r="Y1182" i="2"/>
  <c r="U1182" i="2"/>
  <c r="T1182" i="2"/>
  <c r="R1182" i="2"/>
  <c r="S1182" i="2"/>
  <c r="V1182" i="2"/>
  <c r="Q1182" i="2"/>
  <c r="AG1225" i="2" l="1"/>
  <c r="AH1225" i="2" s="1"/>
  <c r="AA1184" i="2"/>
  <c r="AE1184" i="2"/>
  <c r="AD1184" i="2"/>
  <c r="AB1184" i="2"/>
  <c r="Z1184" i="2"/>
  <c r="AC1184" i="2"/>
  <c r="AC1183" i="2"/>
  <c r="AE1183" i="2"/>
  <c r="AA1183" i="2"/>
  <c r="AF1183" i="2"/>
  <c r="AB1183" i="2"/>
  <c r="AD1183" i="2"/>
  <c r="Z1183" i="2"/>
  <c r="X1182" i="2"/>
  <c r="H1182" i="2"/>
  <c r="AJ1181" i="2"/>
  <c r="AI1181" i="2"/>
  <c r="Y1181" i="2"/>
  <c r="Q1181" i="2"/>
  <c r="S1181" i="2"/>
  <c r="U1181" i="2"/>
  <c r="R1181" i="2"/>
  <c r="T1181" i="2"/>
  <c r="V1181" i="2"/>
  <c r="AG1183" i="2" l="1"/>
  <c r="AH1183" i="2" s="1"/>
  <c r="AG1184" i="2"/>
  <c r="AH1184" i="2" s="1"/>
  <c r="AF1182" i="2"/>
  <c r="AB1182" i="2"/>
  <c r="AD1182" i="2"/>
  <c r="Z1182" i="2"/>
  <c r="AC1182" i="2"/>
  <c r="AE1182" i="2"/>
  <c r="AA1182" i="2"/>
  <c r="X1181" i="2"/>
  <c r="H1181" i="2"/>
  <c r="AJ1180" i="2"/>
  <c r="AI1180" i="2"/>
  <c r="Y1180" i="2"/>
  <c r="Q1180" i="2"/>
  <c r="R1180" i="2"/>
  <c r="T1180" i="2"/>
  <c r="U1180" i="2"/>
  <c r="S1180" i="2"/>
  <c r="V1180" i="2"/>
  <c r="AG1182" i="2" l="1"/>
  <c r="AH1182" i="2" s="1"/>
  <c r="AF1181" i="2"/>
  <c r="AB1181" i="2"/>
  <c r="AD1181" i="2"/>
  <c r="Z1181" i="2"/>
  <c r="AC1181" i="2"/>
  <c r="AE1181" i="2"/>
  <c r="AA1181" i="2"/>
  <c r="H1180" i="2"/>
  <c r="AJ1179" i="2"/>
  <c r="AI1179" i="2"/>
  <c r="Y1179" i="2"/>
  <c r="Q1179" i="2"/>
  <c r="S1179" i="2"/>
  <c r="V1179" i="2"/>
  <c r="T1179" i="2"/>
  <c r="R1179" i="2"/>
  <c r="U1179" i="2"/>
  <c r="X1180" i="2" l="1"/>
  <c r="AB1180" i="2" s="1"/>
  <c r="AG1181" i="2"/>
  <c r="AH1181" i="2" s="1"/>
  <c r="Z1180" i="2"/>
  <c r="AC1180" i="2"/>
  <c r="AA1180" i="2"/>
  <c r="H1179" i="2"/>
  <c r="AJ1178" i="2"/>
  <c r="AI1178" i="2"/>
  <c r="Y1178" i="2"/>
  <c r="V1178" i="2"/>
  <c r="T1178" i="2"/>
  <c r="U1178" i="2"/>
  <c r="R1178" i="2"/>
  <c r="Q1178" i="2"/>
  <c r="S1178" i="2"/>
  <c r="AD1180" i="2" l="1"/>
  <c r="AF1180" i="2"/>
  <c r="AE1180" i="2"/>
  <c r="AG1180" i="2"/>
  <c r="AH1180" i="2" s="1"/>
  <c r="X1179" i="2"/>
  <c r="Z1179" i="2" s="1"/>
  <c r="H1178" i="2"/>
  <c r="AJ1177" i="2"/>
  <c r="AI1177" i="2"/>
  <c r="Y1177" i="2"/>
  <c r="S1177" i="2"/>
  <c r="U1177" i="2"/>
  <c r="T1177" i="2"/>
  <c r="V1177" i="2"/>
  <c r="R1177" i="2"/>
  <c r="Q1177" i="2"/>
  <c r="AG1179" i="2" l="1"/>
  <c r="AH1179" i="2" s="1"/>
  <c r="AE1179" i="2"/>
  <c r="AB1179" i="2"/>
  <c r="AD1179" i="2"/>
  <c r="AF1179" i="2"/>
  <c r="X1178" i="2"/>
  <c r="AA1178" i="2" s="1"/>
  <c r="AA1179" i="2"/>
  <c r="AC1179" i="2"/>
  <c r="AB1178" i="2"/>
  <c r="H1177" i="2"/>
  <c r="AJ1176" i="2"/>
  <c r="AI1176" i="2"/>
  <c r="Y1176" i="2"/>
  <c r="Q1176" i="2"/>
  <c r="S1176" i="2"/>
  <c r="U1176" i="2"/>
  <c r="R1176" i="2"/>
  <c r="T1176" i="2"/>
  <c r="V1176" i="2"/>
  <c r="AE1178" i="2" l="1"/>
  <c r="Z1178" i="2"/>
  <c r="X1177" i="2"/>
  <c r="AF1177" i="2" s="1"/>
  <c r="AF1178" i="2"/>
  <c r="AC1178" i="2"/>
  <c r="AD1178" i="2"/>
  <c r="AB1177" i="2"/>
  <c r="H1176" i="2"/>
  <c r="AJ1175" i="2"/>
  <c r="AI1175" i="2"/>
  <c r="Y1175" i="2"/>
  <c r="Q1175" i="2"/>
  <c r="U1175" i="2"/>
  <c r="T1175" i="2"/>
  <c r="R1175" i="2"/>
  <c r="V1175" i="2"/>
  <c r="S1175" i="2"/>
  <c r="AG1178" i="2" l="1"/>
  <c r="AH1178" i="2" s="1"/>
  <c r="Z1177" i="2"/>
  <c r="X1176" i="2"/>
  <c r="AF1176" i="2" s="1"/>
  <c r="AA1177" i="2"/>
  <c r="AC1177" i="2"/>
  <c r="AE1177" i="2"/>
  <c r="AD1177" i="2"/>
  <c r="AG1177" i="2"/>
  <c r="AH1177" i="2" s="1"/>
  <c r="AC1176" i="2"/>
  <c r="AA1176" i="2"/>
  <c r="AD1176" i="2"/>
  <c r="AE1176" i="2"/>
  <c r="X1175" i="2"/>
  <c r="H1175" i="2"/>
  <c r="AJ1174" i="2"/>
  <c r="AI1174" i="2"/>
  <c r="Y1174" i="2"/>
  <c r="R1174" i="2"/>
  <c r="T1174" i="2"/>
  <c r="U1174" i="2"/>
  <c r="S1174" i="2"/>
  <c r="Q1174" i="2"/>
  <c r="V1174" i="2"/>
  <c r="AB1176" i="2" l="1"/>
  <c r="Z1176" i="2"/>
  <c r="AF1175" i="2"/>
  <c r="AB1175" i="2"/>
  <c r="AE1175" i="2"/>
  <c r="AD1175" i="2"/>
  <c r="Z1175" i="2"/>
  <c r="AC1175" i="2"/>
  <c r="AA1175" i="2"/>
  <c r="X1174" i="2"/>
  <c r="H1174" i="2"/>
  <c r="AJ1173" i="2"/>
  <c r="AI1173" i="2"/>
  <c r="Y1173" i="2"/>
  <c r="V1173" i="2"/>
  <c r="U1173" i="2"/>
  <c r="T1173" i="2"/>
  <c r="R1173" i="2"/>
  <c r="Q1173" i="2"/>
  <c r="S1173" i="2"/>
  <c r="AG1176" i="2" l="1"/>
  <c r="AH1176" i="2" s="1"/>
  <c r="AG1175" i="2"/>
  <c r="AH1175" i="2" s="1"/>
  <c r="AA1174" i="2"/>
  <c r="AF1174" i="2"/>
  <c r="AB1174" i="2"/>
  <c r="AE1174" i="2"/>
  <c r="AD1174" i="2"/>
  <c r="Z1174" i="2"/>
  <c r="AC1174" i="2"/>
  <c r="X1173" i="2"/>
  <c r="H1173" i="2"/>
  <c r="AJ1172" i="2"/>
  <c r="AI1172" i="2"/>
  <c r="Y1172" i="2"/>
  <c r="T1172" i="2"/>
  <c r="Q1172" i="2"/>
  <c r="S1172" i="2"/>
  <c r="R1172" i="2"/>
  <c r="V1172" i="2"/>
  <c r="U1172" i="2"/>
  <c r="AG1174" i="2" l="1"/>
  <c r="AH1174" i="2" s="1"/>
  <c r="AF1173" i="2"/>
  <c r="AB1173" i="2"/>
  <c r="AD1173" i="2"/>
  <c r="Z1173" i="2"/>
  <c r="AC1173" i="2"/>
  <c r="AE1173" i="2"/>
  <c r="AA1173" i="2"/>
  <c r="X1172" i="2"/>
  <c r="H1172" i="2"/>
  <c r="AJ1171" i="2"/>
  <c r="AI1171" i="2"/>
  <c r="Y1171" i="2"/>
  <c r="T1171" i="2"/>
  <c r="S1171" i="2"/>
  <c r="U1171" i="2"/>
  <c r="R1171" i="2"/>
  <c r="Q1171" i="2"/>
  <c r="V1171" i="2"/>
  <c r="AG1173" i="2" l="1"/>
  <c r="AH1173" i="2" s="1"/>
  <c r="AF1172" i="2"/>
  <c r="AB1172" i="2"/>
  <c r="AD1172" i="2"/>
  <c r="Z1172" i="2"/>
  <c r="AC1172" i="2"/>
  <c r="AE1172" i="2"/>
  <c r="AA1172" i="2"/>
  <c r="H1171" i="2"/>
  <c r="AJ1170" i="2"/>
  <c r="AI1170" i="2"/>
  <c r="Y1170" i="2"/>
  <c r="V1170" i="2"/>
  <c r="S1170" i="2"/>
  <c r="R1170" i="2"/>
  <c r="T1170" i="2"/>
  <c r="U1170" i="2"/>
  <c r="Q1170" i="2"/>
  <c r="AG1172" i="2" l="1"/>
  <c r="AH1172" i="2" s="1"/>
  <c r="X1171" i="2"/>
  <c r="AA1171" i="2" s="1"/>
  <c r="AF1171" i="2"/>
  <c r="AD1171" i="2"/>
  <c r="Z1171" i="2"/>
  <c r="AC1171" i="2"/>
  <c r="AE1171" i="2"/>
  <c r="X1170" i="2"/>
  <c r="H1170" i="2"/>
  <c r="AJ1169" i="2"/>
  <c r="AI1169" i="2"/>
  <c r="Y1169" i="2"/>
  <c r="V1169" i="2"/>
  <c r="R1169" i="2"/>
  <c r="U1169" i="2"/>
  <c r="Q1169" i="2"/>
  <c r="S1169" i="2"/>
  <c r="T1169" i="2"/>
  <c r="AB1171" i="2" l="1"/>
  <c r="AG1171" i="2" s="1"/>
  <c r="AH1171" i="2" s="1"/>
  <c r="AC1170" i="2"/>
  <c r="AF1170" i="2"/>
  <c r="AB1170" i="2"/>
  <c r="AE1170" i="2"/>
  <c r="AA1170" i="2"/>
  <c r="AD1170" i="2"/>
  <c r="Z1170" i="2"/>
  <c r="AG1170" i="2" s="1"/>
  <c r="AH1170" i="2" s="1"/>
  <c r="H1169" i="2"/>
  <c r="AJ1168" i="2"/>
  <c r="AI1168" i="2"/>
  <c r="Y1168" i="2"/>
  <c r="V1168" i="2"/>
  <c r="T1168" i="2"/>
  <c r="R1168" i="2"/>
  <c r="U1168" i="2"/>
  <c r="Q1168" i="2"/>
  <c r="S1168" i="2"/>
  <c r="X1169" i="2" l="1"/>
  <c r="AA1169" i="2" s="1"/>
  <c r="H1168" i="2"/>
  <c r="AJ1167" i="2"/>
  <c r="AI1167" i="2"/>
  <c r="Y1167" i="2"/>
  <c r="V1167" i="2"/>
  <c r="R1167" i="2"/>
  <c r="T1167" i="2"/>
  <c r="Q1167" i="2"/>
  <c r="U1167" i="2"/>
  <c r="S1167" i="2"/>
  <c r="AE1169" i="2" l="1"/>
  <c r="Z1169" i="2"/>
  <c r="AF1169" i="2"/>
  <c r="AC1169" i="2"/>
  <c r="AB1169" i="2"/>
  <c r="AG1169" i="2" s="1"/>
  <c r="AH1169" i="2" s="1"/>
  <c r="X1168" i="2"/>
  <c r="AD1169" i="2"/>
  <c r="AF1168" i="2"/>
  <c r="AB1168" i="2"/>
  <c r="AA1168" i="2"/>
  <c r="AE1168" i="2"/>
  <c r="AD1168" i="2"/>
  <c r="Z1168" i="2"/>
  <c r="AG1168" i="2" s="1"/>
  <c r="AH1168" i="2" s="1"/>
  <c r="AC1168" i="2"/>
  <c r="H1167" i="2"/>
  <c r="AJ1166" i="2"/>
  <c r="AI1166" i="2"/>
  <c r="Y1166" i="2"/>
  <c r="T1166" i="2"/>
  <c r="S1166" i="2"/>
  <c r="R1166" i="2"/>
  <c r="U1166" i="2"/>
  <c r="V1166" i="2"/>
  <c r="Q1166" i="2"/>
  <c r="X1167" i="2" l="1"/>
  <c r="AF1167" i="2" s="1"/>
  <c r="H1166" i="2"/>
  <c r="AJ1165" i="2"/>
  <c r="AI1165" i="2"/>
  <c r="Y1165" i="2"/>
  <c r="Q1165" i="2"/>
  <c r="T1165" i="2"/>
  <c r="R1165" i="2"/>
  <c r="U1165" i="2"/>
  <c r="V1165" i="2"/>
  <c r="S1165" i="2"/>
  <c r="AA1167" i="2" l="1"/>
  <c r="Z1167" i="2"/>
  <c r="AB1167" i="2"/>
  <c r="AC1167" i="2"/>
  <c r="AE1167" i="2"/>
  <c r="X1166" i="2"/>
  <c r="AB1166" i="2" s="1"/>
  <c r="AD1167" i="2"/>
  <c r="AC1166" i="2"/>
  <c r="X1165" i="2"/>
  <c r="H1165" i="2"/>
  <c r="AJ1164" i="2"/>
  <c r="AI1164" i="2"/>
  <c r="Y1164" i="2"/>
  <c r="R1164" i="2"/>
  <c r="Q1164" i="2"/>
  <c r="V1164" i="2"/>
  <c r="U1164" i="2"/>
  <c r="T1164" i="2"/>
  <c r="S1164" i="2"/>
  <c r="AG1167" i="2" l="1"/>
  <c r="AH1167" i="2" s="1"/>
  <c r="AD1166" i="2"/>
  <c r="AF1166" i="2"/>
  <c r="AA1166" i="2"/>
  <c r="Z1166" i="2"/>
  <c r="AE1166" i="2"/>
  <c r="AF1165" i="2"/>
  <c r="AB1165" i="2"/>
  <c r="AD1165" i="2"/>
  <c r="Z1165" i="2"/>
  <c r="AC1165" i="2"/>
  <c r="AE1165" i="2"/>
  <c r="AA1165" i="2"/>
  <c r="X1164" i="2"/>
  <c r="H1164" i="2"/>
  <c r="AJ1163" i="2"/>
  <c r="AI1163" i="2"/>
  <c r="Y1163" i="2"/>
  <c r="S1163" i="2"/>
  <c r="T1163" i="2"/>
  <c r="V1163" i="2"/>
  <c r="R1163" i="2"/>
  <c r="Q1163" i="2"/>
  <c r="U1163" i="2"/>
  <c r="AG1165" i="2" l="1"/>
  <c r="AH1165" i="2" s="1"/>
  <c r="AG1166" i="2"/>
  <c r="AH1166" i="2" s="1"/>
  <c r="AA1164" i="2"/>
  <c r="AF1164" i="2"/>
  <c r="AB1164" i="2"/>
  <c r="AE1164" i="2"/>
  <c r="AD1164" i="2"/>
  <c r="Z1164" i="2"/>
  <c r="AC1164" i="2"/>
  <c r="X1163" i="2"/>
  <c r="H1163" i="2"/>
  <c r="AJ1162" i="2"/>
  <c r="AI1162" i="2"/>
  <c r="Y1162" i="2"/>
  <c r="S1162" i="2"/>
  <c r="Q1162" i="2"/>
  <c r="V1162" i="2"/>
  <c r="R1162" i="2"/>
  <c r="U1162" i="2"/>
  <c r="T1162" i="2"/>
  <c r="AG1164" i="2" l="1"/>
  <c r="AH1164" i="2" s="1"/>
  <c r="AF1163" i="2"/>
  <c r="AB1163" i="2"/>
  <c r="AD1163" i="2"/>
  <c r="Z1163" i="2"/>
  <c r="AG1163" i="2" s="1"/>
  <c r="AH1163" i="2" s="1"/>
  <c r="AC1163" i="2"/>
  <c r="AE1163" i="2"/>
  <c r="AA1163" i="2"/>
  <c r="X1162" i="2"/>
  <c r="H1162" i="2"/>
  <c r="AJ1161" i="2"/>
  <c r="AI1161" i="2"/>
  <c r="Y1161" i="2"/>
  <c r="V1161" i="2"/>
  <c r="T1161" i="2"/>
  <c r="Q1161" i="2"/>
  <c r="S1161" i="2"/>
  <c r="U1161" i="2"/>
  <c r="R1161" i="2"/>
  <c r="AF1162" i="2" l="1"/>
  <c r="AB1162" i="2"/>
  <c r="AD1162" i="2"/>
  <c r="Z1162" i="2"/>
  <c r="AC1162" i="2"/>
  <c r="AE1162" i="2"/>
  <c r="AA1162" i="2"/>
  <c r="X1161" i="2"/>
  <c r="H1161" i="2"/>
  <c r="AJ1160" i="2"/>
  <c r="AI1160" i="2"/>
  <c r="Y1160" i="2"/>
  <c r="R1160" i="2"/>
  <c r="U1160" i="2"/>
  <c r="T1160" i="2"/>
  <c r="Q1160" i="2"/>
  <c r="V1160" i="2"/>
  <c r="S1160" i="2"/>
  <c r="AG1162" i="2" l="1"/>
  <c r="AH1162" i="2" s="1"/>
  <c r="AF1161" i="2"/>
  <c r="AB1161" i="2"/>
  <c r="AD1161" i="2"/>
  <c r="Z1161" i="2"/>
  <c r="AC1161" i="2"/>
  <c r="AE1161" i="2"/>
  <c r="AA1161" i="2"/>
  <c r="X1160" i="2"/>
  <c r="H1160" i="2"/>
  <c r="AJ1159" i="2"/>
  <c r="AI1159" i="2"/>
  <c r="Y1159" i="2"/>
  <c r="V1159" i="2"/>
  <c r="R1159" i="2"/>
  <c r="U1159" i="2"/>
  <c r="S1159" i="2"/>
  <c r="Q1159" i="2"/>
  <c r="T1159" i="2"/>
  <c r="AG1161" i="2" l="1"/>
  <c r="AH1161" i="2" s="1"/>
  <c r="AF1160" i="2"/>
  <c r="AB1160" i="2"/>
  <c r="AD1160" i="2"/>
  <c r="Z1160" i="2"/>
  <c r="AC1160" i="2"/>
  <c r="AE1160" i="2"/>
  <c r="AA1160" i="2"/>
  <c r="H1159" i="2"/>
  <c r="AJ1158" i="2"/>
  <c r="AI1158" i="2"/>
  <c r="Y1158" i="2"/>
  <c r="R1158" i="2"/>
  <c r="V1158" i="2"/>
  <c r="U1158" i="2"/>
  <c r="S1158" i="2"/>
  <c r="T1158" i="2"/>
  <c r="Q1158" i="2"/>
  <c r="X1159" i="2" l="1"/>
  <c r="AB1159" i="2" s="1"/>
  <c r="AG1160" i="2"/>
  <c r="AH1160" i="2" s="1"/>
  <c r="Z1159" i="2"/>
  <c r="AA1159" i="2"/>
  <c r="H1158" i="2"/>
  <c r="AJ1157" i="2"/>
  <c r="AI1157" i="2"/>
  <c r="Y1157" i="2"/>
  <c r="V1157" i="2"/>
  <c r="U1157" i="2"/>
  <c r="R1157" i="2"/>
  <c r="S1157" i="2"/>
  <c r="T1157" i="2"/>
  <c r="Q1157" i="2"/>
  <c r="X1158" i="2" l="1"/>
  <c r="AF1159" i="2"/>
  <c r="AD1159" i="2"/>
  <c r="AC1159" i="2"/>
  <c r="AE1159" i="2"/>
  <c r="AG1159" i="2"/>
  <c r="AH1159" i="2" s="1"/>
  <c r="AF1158" i="2"/>
  <c r="AB1158" i="2"/>
  <c r="AE1158" i="2"/>
  <c r="AA1158" i="2"/>
  <c r="AD1158" i="2"/>
  <c r="Z1158" i="2"/>
  <c r="AG1158" i="2" s="1"/>
  <c r="AH1158" i="2" s="1"/>
  <c r="AC1158" i="2"/>
  <c r="H1157" i="2"/>
  <c r="AJ1156" i="2"/>
  <c r="AI1156" i="2"/>
  <c r="Y1156" i="2"/>
  <c r="U1156" i="2"/>
  <c r="V1156" i="2"/>
  <c r="Q1156" i="2"/>
  <c r="R1156" i="2"/>
  <c r="S1156" i="2"/>
  <c r="T1156" i="2"/>
  <c r="X1157" i="2" l="1"/>
  <c r="AB1157" i="2" s="1"/>
  <c r="H1156" i="2"/>
  <c r="AJ1155" i="2"/>
  <c r="AI1155" i="2"/>
  <c r="Y1155" i="2"/>
  <c r="S1155" i="2"/>
  <c r="Q1155" i="2"/>
  <c r="R1155" i="2"/>
  <c r="U1155" i="2"/>
  <c r="V1155" i="2"/>
  <c r="T1155" i="2"/>
  <c r="Z1157" i="2" l="1"/>
  <c r="AG1157" i="2" s="1"/>
  <c r="AH1157" i="2" s="1"/>
  <c r="AC1157" i="2"/>
  <c r="X1156" i="2"/>
  <c r="AB1156" i="2" s="1"/>
  <c r="AF1157" i="2"/>
  <c r="AA1157" i="2"/>
  <c r="AD1157" i="2"/>
  <c r="AE1157" i="2"/>
  <c r="AF1156" i="2"/>
  <c r="AE1156" i="2"/>
  <c r="H1155" i="2"/>
  <c r="AJ1154" i="2"/>
  <c r="AI1154" i="2"/>
  <c r="Y1154" i="2"/>
  <c r="U1154" i="2"/>
  <c r="R1154" i="2"/>
  <c r="S1154" i="2"/>
  <c r="T1154" i="2"/>
  <c r="V1154" i="2"/>
  <c r="Q1154" i="2"/>
  <c r="AD1156" i="2" l="1"/>
  <c r="X1155" i="2"/>
  <c r="AB1155" i="2" s="1"/>
  <c r="AA1156" i="2"/>
  <c r="AC1156" i="2"/>
  <c r="Z1156" i="2"/>
  <c r="AG1156" i="2" s="1"/>
  <c r="AH1156" i="2" s="1"/>
  <c r="AF1155" i="2"/>
  <c r="X1154" i="2"/>
  <c r="H1154" i="2"/>
  <c r="AJ1153" i="2"/>
  <c r="AI1153" i="2"/>
  <c r="Y1153" i="2"/>
  <c r="Q1153" i="2"/>
  <c r="V1153" i="2"/>
  <c r="U1153" i="2"/>
  <c r="S1153" i="2"/>
  <c r="R1153" i="2"/>
  <c r="T1153" i="2"/>
  <c r="AC1155" i="2" l="1"/>
  <c r="Z1155" i="2"/>
  <c r="AA1155" i="2"/>
  <c r="AG1155" i="2" s="1"/>
  <c r="AH1155" i="2" s="1"/>
  <c r="AD1155" i="2"/>
  <c r="AE1155" i="2"/>
  <c r="AF1154" i="2"/>
  <c r="AB1154" i="2"/>
  <c r="AD1154" i="2"/>
  <c r="Z1154" i="2"/>
  <c r="AC1154" i="2"/>
  <c r="AE1154" i="2"/>
  <c r="AA1154" i="2"/>
  <c r="H1153" i="2"/>
  <c r="AJ1152" i="2"/>
  <c r="AI1152" i="2"/>
  <c r="Y1152" i="2"/>
  <c r="T1152" i="2"/>
  <c r="U1152" i="2"/>
  <c r="R1152" i="2"/>
  <c r="S1152" i="2"/>
  <c r="V1152" i="2"/>
  <c r="Q1152" i="2"/>
  <c r="AG1154" i="2" l="1"/>
  <c r="AH1154" i="2" s="1"/>
  <c r="X1153" i="2"/>
  <c r="AB1153" i="2" s="1"/>
  <c r="X1152" i="2"/>
  <c r="H1152" i="2"/>
  <c r="AJ1151" i="2"/>
  <c r="AI1151" i="2"/>
  <c r="Y1151" i="2"/>
  <c r="S1151" i="2"/>
  <c r="U1151" i="2"/>
  <c r="Q1151" i="2"/>
  <c r="V1151" i="2"/>
  <c r="R1151" i="2"/>
  <c r="T1151" i="2"/>
  <c r="AA1153" i="2" l="1"/>
  <c r="Z1153" i="2"/>
  <c r="AG1153" i="2" s="1"/>
  <c r="AH1153" i="2" s="1"/>
  <c r="AE1153" i="2"/>
  <c r="AC1153" i="2"/>
  <c r="AF1153" i="2"/>
  <c r="AD1153" i="2"/>
  <c r="AC1152" i="2"/>
  <c r="AE1152" i="2"/>
  <c r="AA1152" i="2"/>
  <c r="AF1152" i="2"/>
  <c r="AB1152" i="2"/>
  <c r="AD1152" i="2"/>
  <c r="Z1152" i="2"/>
  <c r="X1151" i="2"/>
  <c r="H1151" i="2"/>
  <c r="AJ1150" i="2"/>
  <c r="AI1150" i="2"/>
  <c r="Y1150" i="2"/>
  <c r="S1150" i="2"/>
  <c r="R1150" i="2"/>
  <c r="V1150" i="2"/>
  <c r="Q1150" i="2"/>
  <c r="U1150" i="2"/>
  <c r="T1150" i="2"/>
  <c r="AG1152" i="2" l="1"/>
  <c r="AH1152" i="2" s="1"/>
  <c r="AA1151" i="2"/>
  <c r="AF1151" i="2"/>
  <c r="AB1151" i="2"/>
  <c r="AE1151" i="2"/>
  <c r="AD1151" i="2"/>
  <c r="Z1151" i="2"/>
  <c r="AC1151" i="2"/>
  <c r="X1150" i="2"/>
  <c r="H1150" i="2"/>
  <c r="AJ1149" i="2"/>
  <c r="AI1149" i="2"/>
  <c r="Y1149" i="2"/>
  <c r="V1149" i="2"/>
  <c r="S1149" i="2"/>
  <c r="Q1149" i="2"/>
  <c r="R1149" i="2"/>
  <c r="U1149" i="2"/>
  <c r="T1149" i="2"/>
  <c r="AG1151" i="2" l="1"/>
  <c r="AH1151" i="2" s="1"/>
  <c r="AF1150" i="2"/>
  <c r="AB1150" i="2"/>
  <c r="AD1150" i="2"/>
  <c r="Z1150" i="2"/>
  <c r="AC1150" i="2"/>
  <c r="AE1150" i="2"/>
  <c r="AA1150" i="2"/>
  <c r="X1149" i="2"/>
  <c r="H1149" i="2"/>
  <c r="AJ1148" i="2"/>
  <c r="AI1148" i="2"/>
  <c r="Y1148" i="2"/>
  <c r="V1148" i="2"/>
  <c r="R1148" i="2"/>
  <c r="U1148" i="2"/>
  <c r="T1148" i="2"/>
  <c r="S1148" i="2"/>
  <c r="Q1148" i="2"/>
  <c r="AG1150" i="2" l="1"/>
  <c r="AH1150" i="2" s="1"/>
  <c r="AF1149" i="2"/>
  <c r="AB1149" i="2"/>
  <c r="AD1149" i="2"/>
  <c r="Z1149" i="2"/>
  <c r="AC1149" i="2"/>
  <c r="AE1149" i="2"/>
  <c r="AA1149" i="2"/>
  <c r="X1148" i="2"/>
  <c r="H1148" i="2"/>
  <c r="AJ1147" i="2"/>
  <c r="AI1147" i="2"/>
  <c r="Y1147" i="2"/>
  <c r="U1147" i="2"/>
  <c r="V1147" i="2"/>
  <c r="R1147" i="2"/>
  <c r="Q1147" i="2"/>
  <c r="T1147" i="2"/>
  <c r="S1147" i="2"/>
  <c r="AG1149" i="2" l="1"/>
  <c r="AH1149" i="2" s="1"/>
  <c r="AC1148" i="2"/>
  <c r="AE1148" i="2"/>
  <c r="AD1148" i="2"/>
  <c r="Z1148" i="2"/>
  <c r="AF1148" i="2"/>
  <c r="AB1148" i="2"/>
  <c r="AA1148" i="2"/>
  <c r="H1147" i="2"/>
  <c r="AJ1146" i="2"/>
  <c r="AI1146" i="2"/>
  <c r="Y1146" i="2"/>
  <c r="V1146" i="2"/>
  <c r="R1146" i="2"/>
  <c r="T1146" i="2"/>
  <c r="U1146" i="2"/>
  <c r="S1146" i="2"/>
  <c r="Q1146" i="2"/>
  <c r="AG1148" i="2" l="1"/>
  <c r="AH1148" i="2" s="1"/>
  <c r="X1147" i="2"/>
  <c r="AF1147" i="2" s="1"/>
  <c r="X1146" i="2"/>
  <c r="H1146" i="2"/>
  <c r="AJ1145" i="2"/>
  <c r="AI1145" i="2"/>
  <c r="Y1145" i="2"/>
  <c r="V1145" i="2"/>
  <c r="R1145" i="2"/>
  <c r="S1145" i="2"/>
  <c r="U1145" i="2"/>
  <c r="Q1145" i="2"/>
  <c r="T1145" i="2"/>
  <c r="AE1147" i="2" l="1"/>
  <c r="Z1147" i="2"/>
  <c r="AB1147" i="2"/>
  <c r="AA1147" i="2"/>
  <c r="AD1147" i="2"/>
  <c r="AC1147" i="2"/>
  <c r="AC1146" i="2"/>
  <c r="AD1146" i="2"/>
  <c r="Z1146" i="2"/>
  <c r="AF1146" i="2"/>
  <c r="AB1146" i="2"/>
  <c r="AE1146" i="2"/>
  <c r="AA1146" i="2"/>
  <c r="H1145" i="2"/>
  <c r="AJ1144" i="2"/>
  <c r="AI1144" i="2"/>
  <c r="Y1144" i="2"/>
  <c r="Q1144" i="2"/>
  <c r="T1144" i="2"/>
  <c r="R1144" i="2"/>
  <c r="S1144" i="2"/>
  <c r="V1144" i="2"/>
  <c r="U1144" i="2"/>
  <c r="AG1146" i="2" l="1"/>
  <c r="AH1146" i="2" s="1"/>
  <c r="AG1147" i="2"/>
  <c r="AH1147" i="2" s="1"/>
  <c r="X1145" i="2"/>
  <c r="AF1145" i="2" s="1"/>
  <c r="H1144" i="2"/>
  <c r="AJ1143" i="2"/>
  <c r="AI1143" i="2"/>
  <c r="Y1143" i="2"/>
  <c r="R1143" i="2"/>
  <c r="S1143" i="2"/>
  <c r="T1143" i="2"/>
  <c r="V1143" i="2"/>
  <c r="U1143" i="2"/>
  <c r="Q1143" i="2"/>
  <c r="Z1145" i="2" l="1"/>
  <c r="AE1145" i="2"/>
  <c r="AB1145" i="2"/>
  <c r="AA1145" i="2"/>
  <c r="AD1145" i="2"/>
  <c r="X1144" i="2"/>
  <c r="AB1144" i="2" s="1"/>
  <c r="AC1145" i="2"/>
  <c r="AD1144" i="2"/>
  <c r="H1143" i="2"/>
  <c r="AJ1142" i="2"/>
  <c r="AI1142" i="2"/>
  <c r="Y1142" i="2"/>
  <c r="R1142" i="2"/>
  <c r="T1142" i="2"/>
  <c r="Q1142" i="2"/>
  <c r="S1142" i="2"/>
  <c r="V1142" i="2"/>
  <c r="U1142" i="2"/>
  <c r="AF1144" i="2" l="1"/>
  <c r="AG1145" i="2"/>
  <c r="AH1145" i="2" s="1"/>
  <c r="X1143" i="2"/>
  <c r="AF1143" i="2" s="1"/>
  <c r="AE1144" i="2"/>
  <c r="AC1144" i="2"/>
  <c r="AA1144" i="2"/>
  <c r="Z1144" i="2"/>
  <c r="AB1143" i="2"/>
  <c r="X1142" i="2"/>
  <c r="H1142" i="2"/>
  <c r="AJ1141" i="2"/>
  <c r="AI1141" i="2"/>
  <c r="Y1141" i="2"/>
  <c r="Q1141" i="2"/>
  <c r="T1141" i="2"/>
  <c r="U1141" i="2"/>
  <c r="R1141" i="2"/>
  <c r="S1141" i="2"/>
  <c r="V1141" i="2"/>
  <c r="AE1143" i="2" l="1"/>
  <c r="Z1143" i="2"/>
  <c r="AA1143" i="2"/>
  <c r="AD1143" i="2"/>
  <c r="AC1143" i="2"/>
  <c r="AG1144" i="2"/>
  <c r="AH1144" i="2" s="1"/>
  <c r="AF1142" i="2"/>
  <c r="AB1142" i="2"/>
  <c r="AD1142" i="2"/>
  <c r="Z1142" i="2"/>
  <c r="AC1142" i="2"/>
  <c r="AE1142" i="2"/>
  <c r="AA1142" i="2"/>
  <c r="X1141" i="2"/>
  <c r="H1141" i="2"/>
  <c r="AJ1140" i="2"/>
  <c r="AI1140" i="2"/>
  <c r="Y1140" i="2"/>
  <c r="U1140" i="2"/>
  <c r="S1140" i="2"/>
  <c r="Q1140" i="2"/>
  <c r="V1140" i="2"/>
  <c r="R1140" i="2"/>
  <c r="T1140" i="2"/>
  <c r="AG1143" i="2" l="1"/>
  <c r="AH1143" i="2" s="1"/>
  <c r="AG1142" i="2"/>
  <c r="AH1142" i="2" s="1"/>
  <c r="AF1141" i="2"/>
  <c r="AB1141" i="2"/>
  <c r="AD1141" i="2"/>
  <c r="Z1141" i="2"/>
  <c r="AC1141" i="2"/>
  <c r="AE1141" i="2"/>
  <c r="AA1141" i="2"/>
  <c r="X1140" i="2"/>
  <c r="H1140" i="2"/>
  <c r="AJ1139" i="2"/>
  <c r="AI1139" i="2"/>
  <c r="Y1139" i="2"/>
  <c r="S1139" i="2"/>
  <c r="R1139" i="2"/>
  <c r="Q1139" i="2"/>
  <c r="T1139" i="2"/>
  <c r="V1139" i="2"/>
  <c r="U1139" i="2"/>
  <c r="AG1141" i="2" l="1"/>
  <c r="AH1141" i="2" s="1"/>
  <c r="AF1140" i="2"/>
  <c r="AB1140" i="2"/>
  <c r="AD1140" i="2"/>
  <c r="Z1140" i="2"/>
  <c r="AC1140" i="2"/>
  <c r="AE1140" i="2"/>
  <c r="AA1140" i="2"/>
  <c r="X1139" i="2"/>
  <c r="H1139" i="2"/>
  <c r="AJ1138" i="2"/>
  <c r="AI1138" i="2"/>
  <c r="Y1138" i="2"/>
  <c r="S1138" i="2"/>
  <c r="R1138" i="2"/>
  <c r="U1138" i="2"/>
  <c r="T1138" i="2"/>
  <c r="V1138" i="2"/>
  <c r="Q1138" i="2"/>
  <c r="AG1140" i="2" l="1"/>
  <c r="AH1140" i="2" s="1"/>
  <c r="AF1139" i="2"/>
  <c r="AB1139" i="2"/>
  <c r="AD1139" i="2"/>
  <c r="Z1139" i="2"/>
  <c r="AC1139" i="2"/>
  <c r="AE1139" i="2"/>
  <c r="AA1139" i="2"/>
  <c r="X1138" i="2"/>
  <c r="H1138" i="2"/>
  <c r="AJ1137" i="2"/>
  <c r="AI1137" i="2"/>
  <c r="Y1137" i="2"/>
  <c r="R1137" i="2"/>
  <c r="U1137" i="2"/>
  <c r="Q1137" i="2"/>
  <c r="S1137" i="2"/>
  <c r="V1137" i="2"/>
  <c r="T1137" i="2"/>
  <c r="AG1139" i="2" l="1"/>
  <c r="AH1139" i="2" s="1"/>
  <c r="AF1138" i="2"/>
  <c r="AB1138" i="2"/>
  <c r="AD1138" i="2"/>
  <c r="Z1138" i="2"/>
  <c r="AC1138" i="2"/>
  <c r="AE1138" i="2"/>
  <c r="AA1138" i="2"/>
  <c r="X1137" i="2"/>
  <c r="H1137" i="2"/>
  <c r="AJ1136" i="2"/>
  <c r="AI1136" i="2"/>
  <c r="Y1136" i="2"/>
  <c r="T1136" i="2"/>
  <c r="R1136" i="2"/>
  <c r="S1136" i="2"/>
  <c r="V1136" i="2"/>
  <c r="U1136" i="2"/>
  <c r="Q1136" i="2"/>
  <c r="AG1138" i="2" l="1"/>
  <c r="AH1138" i="2" s="1"/>
  <c r="AF1137" i="2"/>
  <c r="AB1137" i="2"/>
  <c r="AD1137" i="2"/>
  <c r="Z1137" i="2"/>
  <c r="AC1137" i="2"/>
  <c r="AE1137" i="2"/>
  <c r="AA1137" i="2"/>
  <c r="X1136" i="2"/>
  <c r="H1136" i="2"/>
  <c r="AJ1135" i="2"/>
  <c r="AI1135" i="2"/>
  <c r="Y1135" i="2"/>
  <c r="S1135" i="2"/>
  <c r="Q1135" i="2"/>
  <c r="U1135" i="2"/>
  <c r="T1135" i="2"/>
  <c r="R1135" i="2"/>
  <c r="V1135" i="2"/>
  <c r="AG1137" i="2" l="1"/>
  <c r="AH1137" i="2" s="1"/>
  <c r="AF1136" i="2"/>
  <c r="AB1136" i="2"/>
  <c r="AD1136" i="2"/>
  <c r="Z1136" i="2"/>
  <c r="AG1136" i="2" s="1"/>
  <c r="AH1136" i="2" s="1"/>
  <c r="AC1136" i="2"/>
  <c r="AE1136" i="2"/>
  <c r="AA1136" i="2"/>
  <c r="H1135" i="2"/>
  <c r="AJ1134" i="2"/>
  <c r="AI1134" i="2"/>
  <c r="Y1134" i="2"/>
  <c r="R1134" i="2"/>
  <c r="Q1134" i="2"/>
  <c r="U1134" i="2"/>
  <c r="S1134" i="2"/>
  <c r="V1134" i="2"/>
  <c r="T1134" i="2"/>
  <c r="X1135" i="2" l="1"/>
  <c r="AD1135" i="2" s="1"/>
  <c r="H1134" i="2"/>
  <c r="AJ386" i="2"/>
  <c r="AI386" i="2"/>
  <c r="Y386" i="2"/>
  <c r="V386" i="2"/>
  <c r="R386" i="2"/>
  <c r="Q386" i="2"/>
  <c r="U386" i="2"/>
  <c r="T386" i="2"/>
  <c r="S386" i="2"/>
  <c r="X1134" i="2" l="1"/>
  <c r="AA1135" i="2"/>
  <c r="Z1135" i="2"/>
  <c r="AG1135" i="2" s="1"/>
  <c r="AH1135" i="2" s="1"/>
  <c r="AE1135" i="2"/>
  <c r="AB1135" i="2"/>
  <c r="AC1135" i="2"/>
  <c r="AF1135" i="2"/>
  <c r="H386" i="2"/>
  <c r="AJ1132" i="2"/>
  <c r="AI1132" i="2"/>
  <c r="Y1132" i="2"/>
  <c r="V1132" i="2"/>
  <c r="R1132" i="2"/>
  <c r="U1132" i="2"/>
  <c r="Q1132" i="2"/>
  <c r="T1132" i="2"/>
  <c r="S1132" i="2"/>
  <c r="X386" i="2" l="1"/>
  <c r="AC386" i="2" s="1"/>
  <c r="AE1134" i="2"/>
  <c r="Z1134" i="2"/>
  <c r="AB1134" i="2"/>
  <c r="AD1134" i="2"/>
  <c r="AF1134" i="2"/>
  <c r="AA1134" i="2"/>
  <c r="AC1134" i="2"/>
  <c r="H1132" i="2"/>
  <c r="AJ1131" i="2"/>
  <c r="AI1131" i="2"/>
  <c r="Y1131" i="2"/>
  <c r="Q1131" i="2"/>
  <c r="S1131" i="2"/>
  <c r="T1131" i="2"/>
  <c r="U1131" i="2"/>
  <c r="V1131" i="2"/>
  <c r="R1131" i="2"/>
  <c r="Z386" i="2" l="1"/>
  <c r="X1132" i="2"/>
  <c r="AE1132" i="2" s="1"/>
  <c r="AD386" i="2"/>
  <c r="AE386" i="2"/>
  <c r="AB386" i="2"/>
  <c r="AF386" i="2"/>
  <c r="AG1134" i="2"/>
  <c r="AH1134" i="2" s="1"/>
  <c r="AA386" i="2"/>
  <c r="AA1132" i="2"/>
  <c r="H1131" i="2"/>
  <c r="AJ1130" i="2"/>
  <c r="AI1130" i="2"/>
  <c r="Y1130" i="2"/>
  <c r="T1130" i="2"/>
  <c r="S1130" i="2"/>
  <c r="V1130" i="2"/>
  <c r="R1130" i="2"/>
  <c r="Q1130" i="2"/>
  <c r="U1130" i="2"/>
  <c r="AB1132" i="2" l="1"/>
  <c r="AD1132" i="2"/>
  <c r="X1131" i="2"/>
  <c r="AB1131" i="2" s="1"/>
  <c r="AC1132" i="2"/>
  <c r="AF1132" i="2"/>
  <c r="Z1132" i="2"/>
  <c r="AG1132" i="2" s="1"/>
  <c r="AH1132" i="2" s="1"/>
  <c r="AG386" i="2"/>
  <c r="AH386" i="2" s="1"/>
  <c r="AC1131" i="2"/>
  <c r="X1130" i="2"/>
  <c r="H1130" i="2"/>
  <c r="AJ1129" i="2"/>
  <c r="AI1129" i="2"/>
  <c r="Y1129" i="2"/>
  <c r="R1129" i="2"/>
  <c r="S1129" i="2"/>
  <c r="U1129" i="2"/>
  <c r="Q1129" i="2"/>
  <c r="T1129" i="2"/>
  <c r="V1129" i="2"/>
  <c r="AD1131" i="2" l="1"/>
  <c r="Z1131" i="2"/>
  <c r="AF1131" i="2"/>
  <c r="AE1131" i="2"/>
  <c r="AA1131" i="2"/>
  <c r="AF1130" i="2"/>
  <c r="AB1130" i="2"/>
  <c r="AD1130" i="2"/>
  <c r="Z1130" i="2"/>
  <c r="AC1130" i="2"/>
  <c r="AE1130" i="2"/>
  <c r="AA1130" i="2"/>
  <c r="H1129" i="2"/>
  <c r="AJ1128" i="2"/>
  <c r="AI1128" i="2"/>
  <c r="Y1128" i="2"/>
  <c r="S1128" i="2"/>
  <c r="T1128" i="2"/>
  <c r="R1128" i="2"/>
  <c r="Q1128" i="2"/>
  <c r="V1128" i="2"/>
  <c r="U1128" i="2"/>
  <c r="AG1131" i="2" l="1"/>
  <c r="AH1131" i="2" s="1"/>
  <c r="X1129" i="2"/>
  <c r="AF1129" i="2" s="1"/>
  <c r="AG1130" i="2"/>
  <c r="AH1130" i="2" s="1"/>
  <c r="AB1129" i="2"/>
  <c r="AE1129" i="2"/>
  <c r="AA1129" i="2"/>
  <c r="AD1129" i="2"/>
  <c r="Z1129" i="2"/>
  <c r="AC1129" i="2"/>
  <c r="X1128" i="2"/>
  <c r="H1128" i="2"/>
  <c r="AJ1127" i="2"/>
  <c r="AI1127" i="2"/>
  <c r="Y1127" i="2"/>
  <c r="Q1127" i="2"/>
  <c r="R1127" i="2"/>
  <c r="U1127" i="2"/>
  <c r="S1127" i="2"/>
  <c r="T1127" i="2"/>
  <c r="V1127" i="2"/>
  <c r="AG1129" i="2" l="1"/>
  <c r="AH1129" i="2" s="1"/>
  <c r="AC1128" i="2"/>
  <c r="AF1128" i="2"/>
  <c r="AB1128" i="2"/>
  <c r="AE1128" i="2"/>
  <c r="AA1128" i="2"/>
  <c r="AD1128" i="2"/>
  <c r="Z1128" i="2"/>
  <c r="X1127" i="2"/>
  <c r="H1127" i="2"/>
  <c r="AJ1126" i="2"/>
  <c r="AI1126" i="2"/>
  <c r="Y1126" i="2"/>
  <c r="V1126" i="2"/>
  <c r="Q1126" i="2"/>
  <c r="R1126" i="2"/>
  <c r="S1126" i="2"/>
  <c r="U1126" i="2"/>
  <c r="T1126" i="2"/>
  <c r="AG1128" i="2" l="1"/>
  <c r="AH1128" i="2" s="1"/>
  <c r="AF1127" i="2"/>
  <c r="AB1127" i="2"/>
  <c r="AD1127" i="2"/>
  <c r="Z1127" i="2"/>
  <c r="AC1127" i="2"/>
  <c r="AE1127" i="2"/>
  <c r="AA1127" i="2"/>
  <c r="X1126" i="2"/>
  <c r="H1126" i="2"/>
  <c r="AJ1125" i="2"/>
  <c r="AI1125" i="2"/>
  <c r="Y1125" i="2"/>
  <c r="V1125" i="2"/>
  <c r="U1125" i="2"/>
  <c r="S1125" i="2"/>
  <c r="Q1125" i="2"/>
  <c r="T1125" i="2"/>
  <c r="R1125" i="2"/>
  <c r="AG1127" i="2" l="1"/>
  <c r="AH1127" i="2" s="1"/>
  <c r="AA1126" i="2"/>
  <c r="AF1126" i="2"/>
  <c r="AB1126" i="2"/>
  <c r="AE1126" i="2"/>
  <c r="AD1126" i="2"/>
  <c r="Z1126" i="2"/>
  <c r="AC1126" i="2"/>
  <c r="X1125" i="2"/>
  <c r="H1125" i="2"/>
  <c r="AJ1124" i="2"/>
  <c r="AI1124" i="2"/>
  <c r="Y1124" i="2"/>
  <c r="Q1124" i="2"/>
  <c r="U1124" i="2"/>
  <c r="R1124" i="2"/>
  <c r="S1124" i="2"/>
  <c r="V1124" i="2"/>
  <c r="T1124" i="2"/>
  <c r="AG1126" i="2" l="1"/>
  <c r="AH1126" i="2" s="1"/>
  <c r="AF1125" i="2"/>
  <c r="AB1125" i="2"/>
  <c r="AD1125" i="2"/>
  <c r="Z1125" i="2"/>
  <c r="AC1125" i="2"/>
  <c r="AE1125" i="2"/>
  <c r="AA1125" i="2"/>
  <c r="X1124" i="2"/>
  <c r="H1124" i="2"/>
  <c r="AJ1123" i="2"/>
  <c r="AI1123" i="2"/>
  <c r="Y1123" i="2"/>
  <c r="V1123" i="2"/>
  <c r="U1123" i="2"/>
  <c r="Q1123" i="2"/>
  <c r="S1123" i="2"/>
  <c r="R1123" i="2"/>
  <c r="T1123" i="2"/>
  <c r="AG1125" i="2" l="1"/>
  <c r="AH1125" i="2" s="1"/>
  <c r="AF1124" i="2"/>
  <c r="AB1124" i="2"/>
  <c r="AD1124" i="2"/>
  <c r="Z1124" i="2"/>
  <c r="AC1124" i="2"/>
  <c r="AE1124" i="2"/>
  <c r="AA1124" i="2"/>
  <c r="X1123" i="2"/>
  <c r="H1123" i="2"/>
  <c r="AJ1122" i="2"/>
  <c r="AI1122" i="2"/>
  <c r="Y1122" i="2"/>
  <c r="V1122" i="2"/>
  <c r="Q1122" i="2"/>
  <c r="U1122" i="2"/>
  <c r="S1122" i="2"/>
  <c r="R1122" i="2"/>
  <c r="T1122" i="2"/>
  <c r="AG1124" i="2" l="1"/>
  <c r="AH1124" i="2" s="1"/>
  <c r="AF1123" i="2"/>
  <c r="AB1123" i="2"/>
  <c r="AD1123" i="2"/>
  <c r="Z1123" i="2"/>
  <c r="AC1123" i="2"/>
  <c r="AE1123" i="2"/>
  <c r="AA1123" i="2"/>
  <c r="X1122" i="2"/>
  <c r="H1122" i="2"/>
  <c r="AJ1121" i="2"/>
  <c r="AI1121" i="2"/>
  <c r="Y1121" i="2"/>
  <c r="R1121" i="2"/>
  <c r="T1121" i="2"/>
  <c r="U1121" i="2"/>
  <c r="S1121" i="2"/>
  <c r="V1121" i="2"/>
  <c r="Q1121" i="2"/>
  <c r="AG1123" i="2" l="1"/>
  <c r="AH1123" i="2" s="1"/>
  <c r="AF1122" i="2"/>
  <c r="AB1122" i="2"/>
  <c r="AD1122" i="2"/>
  <c r="Z1122" i="2"/>
  <c r="AG1122" i="2" s="1"/>
  <c r="AH1122" i="2" s="1"/>
  <c r="AC1122" i="2"/>
  <c r="AE1122" i="2"/>
  <c r="AA1122" i="2"/>
  <c r="X1121" i="2"/>
  <c r="H1121" i="2"/>
  <c r="AJ1120" i="2"/>
  <c r="AI1120" i="2"/>
  <c r="Y1120" i="2"/>
  <c r="U1120" i="2"/>
  <c r="T1120" i="2"/>
  <c r="Q1120" i="2"/>
  <c r="R1120" i="2"/>
  <c r="V1120" i="2"/>
  <c r="S1120" i="2"/>
  <c r="AF1121" i="2" l="1"/>
  <c r="AB1121" i="2"/>
  <c r="AD1121" i="2"/>
  <c r="Z1121" i="2"/>
  <c r="AG1121" i="2" s="1"/>
  <c r="AH1121" i="2" s="1"/>
  <c r="AC1121" i="2"/>
  <c r="AE1121" i="2"/>
  <c r="AA1121" i="2"/>
  <c r="H1120" i="2"/>
  <c r="AJ1119" i="2"/>
  <c r="AI1119" i="2"/>
  <c r="Y1119" i="2"/>
  <c r="V1119" i="2"/>
  <c r="T1119" i="2"/>
  <c r="Q1119" i="2"/>
  <c r="S1119" i="2"/>
  <c r="R1119" i="2"/>
  <c r="U1119" i="2"/>
  <c r="X1120" i="2" l="1"/>
  <c r="AF1120" i="2"/>
  <c r="AB1120" i="2"/>
  <c r="AD1120" i="2"/>
  <c r="Z1120" i="2"/>
  <c r="AC1120" i="2"/>
  <c r="AE1120" i="2"/>
  <c r="AA1120" i="2"/>
  <c r="H1119" i="2"/>
  <c r="AJ1118" i="2"/>
  <c r="AI1118" i="2"/>
  <c r="Y1118" i="2"/>
  <c r="U1118" i="2"/>
  <c r="Q1118" i="2"/>
  <c r="S1118" i="2"/>
  <c r="R1118" i="2"/>
  <c r="V1118" i="2"/>
  <c r="T1118" i="2"/>
  <c r="X1119" i="2" l="1"/>
  <c r="AB1119" i="2" s="1"/>
  <c r="AG1120" i="2"/>
  <c r="AH1120" i="2" s="1"/>
  <c r="AA1119" i="2"/>
  <c r="H1118" i="2"/>
  <c r="AJ1117" i="2"/>
  <c r="AI1117" i="2"/>
  <c r="Y1117" i="2"/>
  <c r="V1117" i="2"/>
  <c r="U1117" i="2"/>
  <c r="Q1117" i="2"/>
  <c r="S1117" i="2"/>
  <c r="R1117" i="2"/>
  <c r="T1117" i="2"/>
  <c r="AD1119" i="2" l="1"/>
  <c r="Z1119" i="2"/>
  <c r="AG1119" i="2" s="1"/>
  <c r="AH1119" i="2" s="1"/>
  <c r="AE1119" i="2"/>
  <c r="AF1119" i="2"/>
  <c r="AC1119" i="2"/>
  <c r="X1118" i="2"/>
  <c r="AC1118" i="2" s="1"/>
  <c r="H1117" i="2"/>
  <c r="AJ1116" i="2"/>
  <c r="AI1116" i="2"/>
  <c r="Y1116" i="2"/>
  <c r="R1116" i="2"/>
  <c r="S1116" i="2"/>
  <c r="Q1116" i="2"/>
  <c r="T1116" i="2"/>
  <c r="U1116" i="2"/>
  <c r="V1116" i="2"/>
  <c r="Z1118" i="2" l="1"/>
  <c r="AG1118" i="2" s="1"/>
  <c r="AH1118" i="2" s="1"/>
  <c r="AB1118" i="2"/>
  <c r="AF1118" i="2"/>
  <c r="AE1118" i="2"/>
  <c r="AA1118" i="2"/>
  <c r="X1117" i="2"/>
  <c r="AB1117" i="2" s="1"/>
  <c r="AD1118" i="2"/>
  <c r="H1116" i="2"/>
  <c r="AJ1115" i="2"/>
  <c r="AI1115" i="2"/>
  <c r="Y1115" i="2"/>
  <c r="T1115" i="2"/>
  <c r="S1115" i="2"/>
  <c r="Q1115" i="2"/>
  <c r="R1115" i="2"/>
  <c r="V1115" i="2"/>
  <c r="U1115" i="2"/>
  <c r="AA1117" i="2" l="1"/>
  <c r="AE1117" i="2"/>
  <c r="Z1117" i="2"/>
  <c r="AG1117" i="2" s="1"/>
  <c r="AH1117" i="2" s="1"/>
  <c r="AF1117" i="2"/>
  <c r="AD1117" i="2"/>
  <c r="X1116" i="2"/>
  <c r="Z1116" i="2" s="1"/>
  <c r="AC1117" i="2"/>
  <c r="AC1116" i="2"/>
  <c r="X1115" i="2"/>
  <c r="H1115" i="2"/>
  <c r="AJ1114" i="2"/>
  <c r="AI1114" i="2"/>
  <c r="Y1114" i="2"/>
  <c r="V1114" i="2"/>
  <c r="Q1114" i="2"/>
  <c r="U1114" i="2"/>
  <c r="R1114" i="2"/>
  <c r="T1114" i="2"/>
  <c r="S1114" i="2"/>
  <c r="AD1116" i="2" l="1"/>
  <c r="AF1116" i="2"/>
  <c r="AA1116" i="2"/>
  <c r="AE1116" i="2"/>
  <c r="AB1116" i="2"/>
  <c r="AC1115" i="2"/>
  <c r="AF1115" i="2"/>
  <c r="AA1115" i="2"/>
  <c r="AB1115" i="2"/>
  <c r="AE1115" i="2"/>
  <c r="AD1115" i="2"/>
  <c r="Z1115" i="2"/>
  <c r="X1114" i="2"/>
  <c r="H1114" i="2"/>
  <c r="AJ1113" i="2"/>
  <c r="AI1113" i="2"/>
  <c r="Y1113" i="2"/>
  <c r="Q1113" i="2"/>
  <c r="U1113" i="2"/>
  <c r="T1113" i="2"/>
  <c r="R1113" i="2"/>
  <c r="V1113" i="2"/>
  <c r="S1113" i="2"/>
  <c r="AG1116" i="2" l="1"/>
  <c r="AH1116" i="2" s="1"/>
  <c r="AG1115" i="2"/>
  <c r="AH1115" i="2" s="1"/>
  <c r="AF1114" i="2"/>
  <c r="AB1114" i="2"/>
  <c r="AD1114" i="2"/>
  <c r="Z1114" i="2"/>
  <c r="AC1114" i="2"/>
  <c r="AE1114" i="2"/>
  <c r="AA1114" i="2"/>
  <c r="H1113" i="2"/>
  <c r="AJ1112" i="2"/>
  <c r="AI1112" i="2"/>
  <c r="Y1112" i="2"/>
  <c r="S1112" i="2"/>
  <c r="U1112" i="2"/>
  <c r="V1112" i="2"/>
  <c r="R1112" i="2"/>
  <c r="T1112" i="2"/>
  <c r="Q1112" i="2"/>
  <c r="AG1114" i="2" l="1"/>
  <c r="AH1114" i="2" s="1"/>
  <c r="X1113" i="2"/>
  <c r="AD1113" i="2" s="1"/>
  <c r="X1112" i="2"/>
  <c r="H1112" i="2"/>
  <c r="AJ1111" i="2"/>
  <c r="AI1111" i="2"/>
  <c r="Y1111" i="2"/>
  <c r="Q1111" i="2"/>
  <c r="R1111" i="2"/>
  <c r="S1111" i="2"/>
  <c r="V1111" i="2"/>
  <c r="U1111" i="2"/>
  <c r="T1111" i="2"/>
  <c r="AF1112" i="2" l="1"/>
  <c r="AB1112" i="2"/>
  <c r="AA1112" i="2"/>
  <c r="AD1112" i="2"/>
  <c r="Z1112" i="2"/>
  <c r="AC1112" i="2"/>
  <c r="AE1112" i="2"/>
  <c r="AA1113" i="2"/>
  <c r="AE1113" i="2"/>
  <c r="AB1113" i="2"/>
  <c r="Z1113" i="2"/>
  <c r="AC1113" i="2"/>
  <c r="AF1113" i="2"/>
  <c r="X1111" i="2"/>
  <c r="H1111" i="2"/>
  <c r="AJ1110" i="2"/>
  <c r="AI1110" i="2"/>
  <c r="Y1110" i="2"/>
  <c r="R1110" i="2"/>
  <c r="S1110" i="2"/>
  <c r="U1110" i="2"/>
  <c r="Q1110" i="2"/>
  <c r="V1110" i="2"/>
  <c r="T1110" i="2"/>
  <c r="AG1113" i="2" l="1"/>
  <c r="AH1113" i="2" s="1"/>
  <c r="AG1112" i="2"/>
  <c r="AH1112" i="2" s="1"/>
  <c r="AC1111" i="2"/>
  <c r="AE1111" i="2"/>
  <c r="AA1111" i="2"/>
  <c r="AD1111" i="2"/>
  <c r="Z1111" i="2"/>
  <c r="AF1111" i="2"/>
  <c r="AB1111" i="2"/>
  <c r="H1110" i="2"/>
  <c r="AJ1109" i="2"/>
  <c r="AI1109" i="2"/>
  <c r="Y1109" i="2"/>
  <c r="T1109" i="2"/>
  <c r="R1109" i="2"/>
  <c r="S1109" i="2"/>
  <c r="V1109" i="2"/>
  <c r="U1109" i="2"/>
  <c r="Q1109" i="2"/>
  <c r="AG1111" i="2" l="1"/>
  <c r="AH1111" i="2" s="1"/>
  <c r="X1110" i="2"/>
  <c r="H1109" i="2"/>
  <c r="AJ1108" i="2"/>
  <c r="AI1108" i="2"/>
  <c r="Y1108" i="2"/>
  <c r="U1108" i="2"/>
  <c r="Q1108" i="2"/>
  <c r="V1108" i="2"/>
  <c r="T1108" i="2"/>
  <c r="R1108" i="2"/>
  <c r="S1108" i="2"/>
  <c r="AC1110" i="2" l="1"/>
  <c r="AE1110" i="2"/>
  <c r="X1109" i="2"/>
  <c r="AF1109" i="2" s="1"/>
  <c r="AA1110" i="2"/>
  <c r="Z1110" i="2"/>
  <c r="AB1110" i="2"/>
  <c r="AD1110" i="2"/>
  <c r="AF1110" i="2"/>
  <c r="H1108" i="2"/>
  <c r="AJ1107" i="2"/>
  <c r="AI1107" i="2"/>
  <c r="Y1107" i="2"/>
  <c r="Q1107" i="2"/>
  <c r="U1107" i="2"/>
  <c r="T1107" i="2"/>
  <c r="V1107" i="2"/>
  <c r="R1107" i="2"/>
  <c r="S1107" i="2"/>
  <c r="AG1110" i="2" l="1"/>
  <c r="AH1110" i="2" s="1"/>
  <c r="AA1109" i="2"/>
  <c r="Z1109" i="2"/>
  <c r="AE1109" i="2"/>
  <c r="AD1109" i="2"/>
  <c r="X1108" i="2"/>
  <c r="AD1108" i="2" s="1"/>
  <c r="AB1109" i="2"/>
  <c r="AC1109" i="2"/>
  <c r="H1107" i="2"/>
  <c r="AJ1106" i="2"/>
  <c r="AI1106" i="2"/>
  <c r="Y1106" i="2"/>
  <c r="T1106" i="2"/>
  <c r="V1106" i="2"/>
  <c r="S1106" i="2"/>
  <c r="U1106" i="2"/>
  <c r="Q1106" i="2"/>
  <c r="R1106" i="2"/>
  <c r="AG1109" i="2" l="1"/>
  <c r="AH1109" i="2" s="1"/>
  <c r="X1107" i="2"/>
  <c r="AD1107" i="2" s="1"/>
  <c r="AB1108" i="2"/>
  <c r="Z1108" i="2"/>
  <c r="AG1108" i="2" s="1"/>
  <c r="AH1108" i="2" s="1"/>
  <c r="AF1108" i="2"/>
  <c r="AA1108" i="2"/>
  <c r="AE1108" i="2"/>
  <c r="AC1108" i="2"/>
  <c r="H1106" i="2"/>
  <c r="AJ1105" i="2"/>
  <c r="AI1105" i="2"/>
  <c r="Y1105" i="2"/>
  <c r="S1105" i="2"/>
  <c r="T1105" i="2"/>
  <c r="R1105" i="2"/>
  <c r="V1105" i="2"/>
  <c r="U1105" i="2"/>
  <c r="Q1105" i="2"/>
  <c r="Z1107" i="2" l="1"/>
  <c r="AG1107" i="2" s="1"/>
  <c r="AH1107" i="2" s="1"/>
  <c r="AF1107" i="2"/>
  <c r="AC1107" i="2"/>
  <c r="AA1107" i="2"/>
  <c r="AB1107" i="2"/>
  <c r="AE1107" i="2"/>
  <c r="X1106" i="2"/>
  <c r="AE1106" i="2" s="1"/>
  <c r="H1105" i="2"/>
  <c r="AJ1104" i="2"/>
  <c r="AI1104" i="2"/>
  <c r="Y1104" i="2"/>
  <c r="R1104" i="2"/>
  <c r="T1104" i="2"/>
  <c r="U1104" i="2"/>
  <c r="S1104" i="2"/>
  <c r="V1104" i="2"/>
  <c r="Q1104" i="2"/>
  <c r="AA1106" i="2" l="1"/>
  <c r="AD1106" i="2"/>
  <c r="AB1106" i="2"/>
  <c r="AC1106" i="2"/>
  <c r="AF1106" i="2"/>
  <c r="Z1106" i="2"/>
  <c r="X1105" i="2"/>
  <c r="AD1105" i="2" s="1"/>
  <c r="H1104" i="2"/>
  <c r="AJ1103" i="2"/>
  <c r="AI1103" i="2"/>
  <c r="Y1103" i="2"/>
  <c r="Q1103" i="2"/>
  <c r="V1103" i="2"/>
  <c r="T1103" i="2"/>
  <c r="R1103" i="2"/>
  <c r="U1103" i="2"/>
  <c r="S1103" i="2"/>
  <c r="AG1106" i="2" l="1"/>
  <c r="AH1106" i="2" s="1"/>
  <c r="X1104" i="2"/>
  <c r="AC1105" i="2"/>
  <c r="Z1105" i="2"/>
  <c r="AB1105" i="2"/>
  <c r="AA1105" i="2"/>
  <c r="AF1105" i="2"/>
  <c r="AE1105" i="2"/>
  <c r="H1103" i="2"/>
  <c r="AJ754" i="2"/>
  <c r="AI754" i="2"/>
  <c r="Y754" i="2"/>
  <c r="Q754" i="2"/>
  <c r="U754" i="2"/>
  <c r="R754" i="2"/>
  <c r="S754" i="2"/>
  <c r="V754" i="2"/>
  <c r="T754" i="2"/>
  <c r="AG1105" i="2" l="1"/>
  <c r="AH1105" i="2" s="1"/>
  <c r="X1103" i="2"/>
  <c r="AC1103" i="2" s="1"/>
  <c r="AD1104" i="2"/>
  <c r="AA1104" i="2"/>
  <c r="AB1104" i="2"/>
  <c r="AE1104" i="2"/>
  <c r="AF1104" i="2"/>
  <c r="Z1104" i="2"/>
  <c r="AC1104" i="2"/>
  <c r="X754" i="2"/>
  <c r="H754" i="2"/>
  <c r="AJ1101" i="2"/>
  <c r="AI1101" i="2"/>
  <c r="Y1101" i="2"/>
  <c r="V1101" i="2"/>
  <c r="S1101" i="2"/>
  <c r="R1101" i="2"/>
  <c r="T1101" i="2"/>
  <c r="U1101" i="2"/>
  <c r="Q1101" i="2"/>
  <c r="AB1103" i="2" l="1"/>
  <c r="AD1103" i="2"/>
  <c r="AF1103" i="2"/>
  <c r="AA1103" i="2"/>
  <c r="Z1103" i="2"/>
  <c r="AE1103" i="2"/>
  <c r="AG1104" i="2"/>
  <c r="AH1104" i="2" s="1"/>
  <c r="AF754" i="2"/>
  <c r="AB754" i="2"/>
  <c r="AE754" i="2"/>
  <c r="AA754" i="2"/>
  <c r="AD754" i="2"/>
  <c r="Z754" i="2"/>
  <c r="AC754" i="2"/>
  <c r="H1101" i="2"/>
  <c r="AJ1100" i="2"/>
  <c r="AI1100" i="2"/>
  <c r="Y1100" i="2"/>
  <c r="S1100" i="2"/>
  <c r="V1100" i="2"/>
  <c r="U1100" i="2"/>
  <c r="T1100" i="2"/>
  <c r="Q1100" i="2"/>
  <c r="R1100" i="2"/>
  <c r="AG1103" i="2" l="1"/>
  <c r="AH1103" i="2" s="1"/>
  <c r="AG754" i="2"/>
  <c r="AH754" i="2" s="1"/>
  <c r="X1101" i="2"/>
  <c r="AD1101" i="2" s="1"/>
  <c r="H1100" i="2"/>
  <c r="AJ54" i="2"/>
  <c r="AI54" i="2"/>
  <c r="Y54" i="2"/>
  <c r="Q54" i="2"/>
  <c r="S54" i="2"/>
  <c r="R54" i="2"/>
  <c r="T54" i="2"/>
  <c r="U54" i="2"/>
  <c r="V54" i="2"/>
  <c r="AB1101" i="2" l="1"/>
  <c r="AF1101" i="2"/>
  <c r="AC1101" i="2"/>
  <c r="AA1101" i="2"/>
  <c r="Z1101" i="2"/>
  <c r="AE1101" i="2"/>
  <c r="X1100" i="2"/>
  <c r="AE1100" i="2" s="1"/>
  <c r="AD1100" i="2"/>
  <c r="H54" i="2"/>
  <c r="AJ1098" i="2"/>
  <c r="AI1098" i="2"/>
  <c r="Y1098" i="2"/>
  <c r="T1098" i="2"/>
  <c r="R1098" i="2"/>
  <c r="U1098" i="2"/>
  <c r="S1098" i="2"/>
  <c r="V1098" i="2"/>
  <c r="Q1098" i="2"/>
  <c r="AG1101" i="2" l="1"/>
  <c r="AH1101" i="2" s="1"/>
  <c r="AF1100" i="2"/>
  <c r="Z1100" i="2"/>
  <c r="AC1100" i="2"/>
  <c r="AB1100" i="2"/>
  <c r="AA1100" i="2"/>
  <c r="X54" i="2"/>
  <c r="AE54" i="2" s="1"/>
  <c r="Z54" i="2"/>
  <c r="AB54" i="2"/>
  <c r="H1098" i="2"/>
  <c r="AJ1097" i="2"/>
  <c r="AI1097" i="2"/>
  <c r="Y1097" i="2"/>
  <c r="S1097" i="2"/>
  <c r="T1097" i="2"/>
  <c r="V1097" i="2"/>
  <c r="R1097" i="2"/>
  <c r="Q1097" i="2"/>
  <c r="U1097" i="2"/>
  <c r="AG1100" i="2" l="1"/>
  <c r="AH1100" i="2" s="1"/>
  <c r="AD54" i="2"/>
  <c r="AC54" i="2"/>
  <c r="AA54" i="2"/>
  <c r="AF54" i="2"/>
  <c r="X1098" i="2"/>
  <c r="AD1098" i="2" s="1"/>
  <c r="H1097" i="2"/>
  <c r="AJ1096" i="2"/>
  <c r="AI1096" i="2"/>
  <c r="Y1096" i="2"/>
  <c r="R1096" i="2"/>
  <c r="S1096" i="2"/>
  <c r="V1096" i="2"/>
  <c r="T1096" i="2"/>
  <c r="U1096" i="2"/>
  <c r="Q1096" i="2"/>
  <c r="AG54" i="2" l="1"/>
  <c r="AH54" i="2" s="1"/>
  <c r="AB1098" i="2"/>
  <c r="X1097" i="2"/>
  <c r="AD1097" i="2" s="1"/>
  <c r="AA1098" i="2"/>
  <c r="AF1098" i="2"/>
  <c r="AE1098" i="2"/>
  <c r="Z1098" i="2"/>
  <c r="AC1098" i="2"/>
  <c r="Z1097" i="2"/>
  <c r="H1096" i="2"/>
  <c r="AJ1095" i="2"/>
  <c r="AI1095" i="2"/>
  <c r="Y1095" i="2"/>
  <c r="Q1095" i="2"/>
  <c r="U1095" i="2"/>
  <c r="T1095" i="2"/>
  <c r="R1095" i="2"/>
  <c r="S1095" i="2"/>
  <c r="V1095" i="2"/>
  <c r="AG1098" i="2" l="1"/>
  <c r="AH1098" i="2" s="1"/>
  <c r="AB1097" i="2"/>
  <c r="AC1097" i="2"/>
  <c r="AA1097" i="2"/>
  <c r="AE1097" i="2"/>
  <c r="AF1097" i="2"/>
  <c r="X1096" i="2"/>
  <c r="AD1096" i="2" s="1"/>
  <c r="H1095" i="2"/>
  <c r="AJ1094" i="2"/>
  <c r="AI1094" i="2"/>
  <c r="Y1094" i="2"/>
  <c r="V1094" i="2"/>
  <c r="Q1094" i="2"/>
  <c r="T1094" i="2"/>
  <c r="U1094" i="2"/>
  <c r="S1094" i="2"/>
  <c r="R1094" i="2"/>
  <c r="AG1097" i="2" l="1"/>
  <c r="AH1097" i="2" s="1"/>
  <c r="AA1096" i="2"/>
  <c r="AC1096" i="2"/>
  <c r="Z1096" i="2"/>
  <c r="AG1096" i="2" s="1"/>
  <c r="AH1096" i="2" s="1"/>
  <c r="AB1096" i="2"/>
  <c r="X1095" i="2"/>
  <c r="AB1095" i="2" s="1"/>
  <c r="AE1096" i="2"/>
  <c r="AF1096" i="2"/>
  <c r="AD1095" i="2"/>
  <c r="X1094" i="2"/>
  <c r="H1094" i="2"/>
  <c r="AJ1093" i="2"/>
  <c r="AI1093" i="2"/>
  <c r="Y1093" i="2"/>
  <c r="V1093" i="2"/>
  <c r="Q1093" i="2"/>
  <c r="T1093" i="2"/>
  <c r="U1093" i="2"/>
  <c r="R1093" i="2"/>
  <c r="S1093" i="2"/>
  <c r="AE1095" i="2" l="1"/>
  <c r="AF1095" i="2"/>
  <c r="AA1095" i="2"/>
  <c r="AC1095" i="2"/>
  <c r="Z1095" i="2"/>
  <c r="AC1094" i="2"/>
  <c r="AF1094" i="2"/>
  <c r="AB1094" i="2"/>
  <c r="AD1094" i="2"/>
  <c r="AE1094" i="2"/>
  <c r="AA1094" i="2"/>
  <c r="Z1094" i="2"/>
  <c r="H1093" i="2"/>
  <c r="AJ1092" i="2"/>
  <c r="AI1092" i="2"/>
  <c r="Y1092" i="2"/>
  <c r="T1092" i="2"/>
  <c r="Q1092" i="2"/>
  <c r="U1092" i="2"/>
  <c r="V1092" i="2"/>
  <c r="R1092" i="2"/>
  <c r="S1092" i="2"/>
  <c r="AG1095" i="2" l="1"/>
  <c r="AH1095" i="2" s="1"/>
  <c r="AG1094" i="2"/>
  <c r="AH1094" i="2" s="1"/>
  <c r="X1093" i="2"/>
  <c r="AE1093" i="2" s="1"/>
  <c r="H1092" i="2"/>
  <c r="AJ1091" i="2"/>
  <c r="AI1091" i="2"/>
  <c r="Y1091" i="2"/>
  <c r="T1091" i="2"/>
  <c r="Q1091" i="2"/>
  <c r="R1091" i="2"/>
  <c r="V1091" i="2"/>
  <c r="S1091" i="2"/>
  <c r="U1091" i="2"/>
  <c r="AD1093" i="2" l="1"/>
  <c r="AC1093" i="2"/>
  <c r="AB1093" i="2"/>
  <c r="AA1093" i="2"/>
  <c r="AF1093" i="2"/>
  <c r="Z1093" i="2"/>
  <c r="X1092" i="2"/>
  <c r="AB1092" i="2" s="1"/>
  <c r="X1091" i="2"/>
  <c r="H1091" i="2"/>
  <c r="AJ1090" i="2"/>
  <c r="AI1090" i="2"/>
  <c r="Y1090" i="2"/>
  <c r="S1090" i="2"/>
  <c r="V1090" i="2"/>
  <c r="U1090" i="2"/>
  <c r="R1090" i="2"/>
  <c r="T1090" i="2"/>
  <c r="Q1090" i="2"/>
  <c r="AG1093" i="2" l="1"/>
  <c r="AH1093" i="2" s="1"/>
  <c r="Z1092" i="2"/>
  <c r="AC1092" i="2"/>
  <c r="AD1092" i="2"/>
  <c r="AA1092" i="2"/>
  <c r="AG1092" i="2" s="1"/>
  <c r="AH1092" i="2" s="1"/>
  <c r="AE1092" i="2"/>
  <c r="AF1092" i="2"/>
  <c r="AC1091" i="2"/>
  <c r="AF1091" i="2"/>
  <c r="AB1091" i="2"/>
  <c r="AA1091" i="2"/>
  <c r="AD1091" i="2"/>
  <c r="Z1091" i="2"/>
  <c r="AE1091" i="2"/>
  <c r="H1090" i="2"/>
  <c r="AJ1089" i="2"/>
  <c r="AI1089" i="2"/>
  <c r="Y1089" i="2"/>
  <c r="U1089" i="2"/>
  <c r="Q1089" i="2"/>
  <c r="R1089" i="2"/>
  <c r="T1089" i="2"/>
  <c r="V1089" i="2"/>
  <c r="S1089" i="2"/>
  <c r="X1090" i="2" l="1"/>
  <c r="AE1090" i="2" s="1"/>
  <c r="AG1091" i="2"/>
  <c r="AH1091" i="2" s="1"/>
  <c r="AD1090" i="2"/>
  <c r="X1089" i="2"/>
  <c r="H1089" i="2"/>
  <c r="AJ1088" i="2"/>
  <c r="AI1088" i="2"/>
  <c r="Y1088" i="2"/>
  <c r="U1088" i="2"/>
  <c r="R1088" i="2"/>
  <c r="S1088" i="2"/>
  <c r="T1088" i="2"/>
  <c r="V1088" i="2"/>
  <c r="Q1088" i="2"/>
  <c r="AA1090" i="2" l="1"/>
  <c r="Z1090" i="2"/>
  <c r="AC1090" i="2"/>
  <c r="AF1090" i="2"/>
  <c r="AB1090" i="2"/>
  <c r="AG1090" i="2" s="1"/>
  <c r="AH1090" i="2" s="1"/>
  <c r="AA1089" i="2"/>
  <c r="AE1089" i="2"/>
  <c r="AD1089" i="2"/>
  <c r="Z1089" i="2"/>
  <c r="AC1089" i="2"/>
  <c r="AF1089" i="2"/>
  <c r="AB1089" i="2"/>
  <c r="X1088" i="2"/>
  <c r="H1088" i="2"/>
  <c r="AJ1087" i="2"/>
  <c r="AI1087" i="2"/>
  <c r="Y1087" i="2"/>
  <c r="Q1087" i="2"/>
  <c r="U1087" i="2"/>
  <c r="S1087" i="2"/>
  <c r="V1087" i="2"/>
  <c r="R1087" i="2"/>
  <c r="T1087" i="2"/>
  <c r="AG1089" i="2" l="1"/>
  <c r="AH1089" i="2" s="1"/>
  <c r="AF1088" i="2"/>
  <c r="AB1088" i="2"/>
  <c r="AD1088" i="2"/>
  <c r="Z1088" i="2"/>
  <c r="AC1088" i="2"/>
  <c r="AE1088" i="2"/>
  <c r="AA1088" i="2"/>
  <c r="X1087" i="2"/>
  <c r="H1087" i="2"/>
  <c r="AJ1086" i="2"/>
  <c r="AI1086" i="2"/>
  <c r="Y1086" i="2"/>
  <c r="V1086" i="2"/>
  <c r="U1086" i="2"/>
  <c r="R1086" i="2"/>
  <c r="S1086" i="2"/>
  <c r="Q1086" i="2"/>
  <c r="T1086" i="2"/>
  <c r="AG1088" i="2" l="1"/>
  <c r="AH1088" i="2" s="1"/>
  <c r="AC1087" i="2"/>
  <c r="AE1087" i="2"/>
  <c r="AA1087" i="2"/>
  <c r="AF1087" i="2"/>
  <c r="AB1087" i="2"/>
  <c r="AD1087" i="2"/>
  <c r="Z1087" i="2"/>
  <c r="X1086" i="2"/>
  <c r="H1086" i="2"/>
  <c r="AJ1085" i="2"/>
  <c r="AI1085" i="2"/>
  <c r="Y1085" i="2"/>
  <c r="Q1085" i="2"/>
  <c r="T1085" i="2"/>
  <c r="U1085" i="2"/>
  <c r="R1085" i="2"/>
  <c r="S1085" i="2"/>
  <c r="V1085" i="2"/>
  <c r="AG1087" i="2" l="1"/>
  <c r="AH1087" i="2" s="1"/>
  <c r="AF1086" i="2"/>
  <c r="AB1086" i="2"/>
  <c r="AD1086" i="2"/>
  <c r="Z1086" i="2"/>
  <c r="AC1086" i="2"/>
  <c r="AE1086" i="2"/>
  <c r="AA1086" i="2"/>
  <c r="X1085" i="2"/>
  <c r="H1085" i="2"/>
  <c r="AJ1084" i="2"/>
  <c r="AI1084" i="2"/>
  <c r="Y1084" i="2"/>
  <c r="U1084" i="2"/>
  <c r="T1084" i="2"/>
  <c r="Q1084" i="2"/>
  <c r="V1084" i="2"/>
  <c r="S1084" i="2"/>
  <c r="R1084" i="2"/>
  <c r="AG1086" i="2" l="1"/>
  <c r="AH1086" i="2" s="1"/>
  <c r="AF1085" i="2"/>
  <c r="AB1085" i="2"/>
  <c r="AD1085" i="2"/>
  <c r="Z1085" i="2"/>
  <c r="AC1085" i="2"/>
  <c r="AE1085" i="2"/>
  <c r="AA1085" i="2"/>
  <c r="X1084" i="2"/>
  <c r="H1084" i="2"/>
  <c r="AJ1083" i="2"/>
  <c r="AI1083" i="2"/>
  <c r="Y1083" i="2"/>
  <c r="T1083" i="2"/>
  <c r="Q1083" i="2"/>
  <c r="U1083" i="2"/>
  <c r="R1083" i="2"/>
  <c r="S1083" i="2"/>
  <c r="V1083" i="2"/>
  <c r="AG1085" i="2" l="1"/>
  <c r="AH1085" i="2" s="1"/>
  <c r="AF1084" i="2"/>
  <c r="AB1084" i="2"/>
  <c r="AD1084" i="2"/>
  <c r="Z1084" i="2"/>
  <c r="AC1084" i="2"/>
  <c r="AE1084" i="2"/>
  <c r="AA1084" i="2"/>
  <c r="X1083" i="2"/>
  <c r="H1083" i="2"/>
  <c r="AJ1082" i="2"/>
  <c r="AI1082" i="2"/>
  <c r="Y1082" i="2"/>
  <c r="V1082" i="2"/>
  <c r="Q1082" i="2"/>
  <c r="U1082" i="2"/>
  <c r="R1082" i="2"/>
  <c r="S1082" i="2"/>
  <c r="T1082" i="2"/>
  <c r="AG1084" i="2" l="1"/>
  <c r="AH1084" i="2" s="1"/>
  <c r="AF1083" i="2"/>
  <c r="AB1083" i="2"/>
  <c r="AD1083" i="2"/>
  <c r="Z1083" i="2"/>
  <c r="AC1083" i="2"/>
  <c r="AE1083" i="2"/>
  <c r="AA1083" i="2"/>
  <c r="H1082" i="2"/>
  <c r="AJ1081" i="2"/>
  <c r="AI1081" i="2"/>
  <c r="Y1081" i="2"/>
  <c r="S1081" i="2"/>
  <c r="R1081" i="2"/>
  <c r="T1081" i="2"/>
  <c r="U1081" i="2"/>
  <c r="V1081" i="2"/>
  <c r="Q1081" i="2"/>
  <c r="AG1083" i="2" l="1"/>
  <c r="AH1083" i="2" s="1"/>
  <c r="X1082" i="2"/>
  <c r="AF1082" i="2" s="1"/>
  <c r="AE1082" i="2"/>
  <c r="H1081" i="2"/>
  <c r="AJ1080" i="2"/>
  <c r="AI1080" i="2"/>
  <c r="Y1080" i="2"/>
  <c r="R1080" i="2"/>
  <c r="U1080" i="2"/>
  <c r="T1080" i="2"/>
  <c r="Q1080" i="2"/>
  <c r="V1080" i="2"/>
  <c r="S1080" i="2"/>
  <c r="Z1082" i="2" l="1"/>
  <c r="AB1082" i="2"/>
  <c r="AG1082" i="2" s="1"/>
  <c r="AH1082" i="2" s="1"/>
  <c r="AA1082" i="2"/>
  <c r="AD1082" i="2"/>
  <c r="X1081" i="2"/>
  <c r="AC1081" i="2" s="1"/>
  <c r="AC1082" i="2"/>
  <c r="H1080" i="2"/>
  <c r="AJ1079" i="2"/>
  <c r="AI1079" i="2"/>
  <c r="Y1079" i="2"/>
  <c r="R1079" i="2"/>
  <c r="V1079" i="2"/>
  <c r="S1079" i="2"/>
  <c r="Q1079" i="2"/>
  <c r="T1079" i="2"/>
  <c r="U1079" i="2"/>
  <c r="AF1081" i="2" l="1"/>
  <c r="AA1081" i="2"/>
  <c r="AE1081" i="2"/>
  <c r="AD1081" i="2"/>
  <c r="Z1081" i="2"/>
  <c r="AB1081" i="2"/>
  <c r="X1080" i="2"/>
  <c r="AF1080" i="2" s="1"/>
  <c r="X1079" i="2"/>
  <c r="H1079" i="2"/>
  <c r="AJ1078" i="2"/>
  <c r="AI1078" i="2"/>
  <c r="Y1078" i="2"/>
  <c r="Q1078" i="2"/>
  <c r="R1078" i="2"/>
  <c r="U1078" i="2"/>
  <c r="T1078" i="2"/>
  <c r="S1078" i="2"/>
  <c r="V1078" i="2"/>
  <c r="AG1081" i="2" l="1"/>
  <c r="AH1081" i="2" s="1"/>
  <c r="Z1080" i="2"/>
  <c r="AE1080" i="2"/>
  <c r="AB1080" i="2"/>
  <c r="AA1080" i="2"/>
  <c r="AD1080" i="2"/>
  <c r="AC1080" i="2"/>
  <c r="AF1079" i="2"/>
  <c r="AB1079" i="2"/>
  <c r="AD1079" i="2"/>
  <c r="Z1079" i="2"/>
  <c r="AC1079" i="2"/>
  <c r="AE1079" i="2"/>
  <c r="AA1079" i="2"/>
  <c r="X1078" i="2"/>
  <c r="H1078" i="2"/>
  <c r="AJ1077" i="2"/>
  <c r="AI1077" i="2"/>
  <c r="Y1077" i="2"/>
  <c r="V1077" i="2"/>
  <c r="U1077" i="2"/>
  <c r="R1077" i="2"/>
  <c r="S1077" i="2"/>
  <c r="T1077" i="2"/>
  <c r="Q1077" i="2"/>
  <c r="AG1080" i="2" l="1"/>
  <c r="AH1080" i="2" s="1"/>
  <c r="AG1079" i="2"/>
  <c r="AH1079" i="2" s="1"/>
  <c r="AF1078" i="2"/>
  <c r="AB1078" i="2"/>
  <c r="AD1078" i="2"/>
  <c r="Z1078" i="2"/>
  <c r="AC1078" i="2"/>
  <c r="AE1078" i="2"/>
  <c r="AA1078" i="2"/>
  <c r="X1077" i="2"/>
  <c r="H1077" i="2"/>
  <c r="AJ1076" i="2"/>
  <c r="AI1076" i="2"/>
  <c r="Y1076" i="2"/>
  <c r="R1076" i="2"/>
  <c r="Q1076" i="2"/>
  <c r="T1076" i="2"/>
  <c r="U1076" i="2"/>
  <c r="V1076" i="2"/>
  <c r="S1076" i="2"/>
  <c r="AG1078" i="2" l="1"/>
  <c r="AH1078" i="2" s="1"/>
  <c r="AB1077" i="2"/>
  <c r="AF1077" i="2"/>
  <c r="AE1077" i="2"/>
  <c r="AA1077" i="2"/>
  <c r="AD1077" i="2"/>
  <c r="Z1077" i="2"/>
  <c r="AC1077" i="2"/>
  <c r="X1076" i="2"/>
  <c r="H1076" i="2"/>
  <c r="AJ1075" i="2"/>
  <c r="AI1075" i="2"/>
  <c r="Y1075" i="2"/>
  <c r="Q1075" i="2"/>
  <c r="T1075" i="2"/>
  <c r="U1075" i="2"/>
  <c r="R1075" i="2"/>
  <c r="S1075" i="2"/>
  <c r="V1075" i="2"/>
  <c r="AG1077" i="2" l="1"/>
  <c r="AH1077" i="2" s="1"/>
  <c r="AF1076" i="2"/>
  <c r="AB1076" i="2"/>
  <c r="AD1076" i="2"/>
  <c r="Z1076" i="2"/>
  <c r="AC1076" i="2"/>
  <c r="AE1076" i="2"/>
  <c r="AA1076" i="2"/>
  <c r="H1075" i="2"/>
  <c r="AJ1074" i="2"/>
  <c r="AI1074" i="2"/>
  <c r="Y1074" i="2"/>
  <c r="V1074" i="2"/>
  <c r="S1074" i="2"/>
  <c r="R1074" i="2"/>
  <c r="Q1074" i="2"/>
  <c r="T1074" i="2"/>
  <c r="U1074" i="2"/>
  <c r="AG1076" i="2" l="1"/>
  <c r="AH1076" i="2" s="1"/>
  <c r="X1075" i="2"/>
  <c r="AE1075" i="2" s="1"/>
  <c r="AC1075" i="2"/>
  <c r="X1074" i="2"/>
  <c r="H1074" i="2"/>
  <c r="AJ381" i="2"/>
  <c r="AI381" i="2"/>
  <c r="Y381" i="2"/>
  <c r="Q381" i="2"/>
  <c r="S381" i="2"/>
  <c r="V381" i="2"/>
  <c r="R381" i="2"/>
  <c r="T381" i="2"/>
  <c r="U381" i="2"/>
  <c r="AD1075" i="2" l="1"/>
  <c r="AF1075" i="2"/>
  <c r="Z1075" i="2"/>
  <c r="AG1075" i="2" s="1"/>
  <c r="AH1075" i="2" s="1"/>
  <c r="AB1075" i="2"/>
  <c r="AA1075" i="2"/>
  <c r="AC1074" i="2"/>
  <c r="AA1074" i="2"/>
  <c r="AF1074" i="2"/>
  <c r="AB1074" i="2"/>
  <c r="AE1074" i="2"/>
  <c r="AD1074" i="2"/>
  <c r="Z1074" i="2"/>
  <c r="H381" i="2"/>
  <c r="AJ1072" i="2"/>
  <c r="AI1072" i="2"/>
  <c r="Y1072" i="2"/>
  <c r="T1072" i="2"/>
  <c r="S1072" i="2"/>
  <c r="V1072" i="2"/>
  <c r="U1072" i="2"/>
  <c r="R1072" i="2"/>
  <c r="Q1072" i="2"/>
  <c r="AG1074" i="2" l="1"/>
  <c r="AH1074" i="2" s="1"/>
  <c r="X381" i="2"/>
  <c r="AD381" i="2" s="1"/>
  <c r="H1072" i="2"/>
  <c r="AJ1071" i="2"/>
  <c r="AI1071" i="2"/>
  <c r="Y1071" i="2"/>
  <c r="R1071" i="2"/>
  <c r="U1071" i="2"/>
  <c r="Q1071" i="2"/>
  <c r="V1071" i="2"/>
  <c r="T1071" i="2"/>
  <c r="S1071" i="2"/>
  <c r="AE381" i="2" l="1"/>
  <c r="Z381" i="2"/>
  <c r="AF381" i="2"/>
  <c r="AB381" i="2"/>
  <c r="AA381" i="2"/>
  <c r="AC381" i="2"/>
  <c r="AG381" i="2" s="1"/>
  <c r="AH381" i="2" s="1"/>
  <c r="X1072" i="2"/>
  <c r="AB1072" i="2" s="1"/>
  <c r="AF1072" i="2"/>
  <c r="AE1072" i="2"/>
  <c r="AA1072" i="2"/>
  <c r="AD1072" i="2"/>
  <c r="Z1072" i="2"/>
  <c r="AG1072" i="2" s="1"/>
  <c r="AH1072" i="2" s="1"/>
  <c r="AC1072" i="2"/>
  <c r="H1071" i="2"/>
  <c r="AJ1070" i="2"/>
  <c r="AI1070" i="2"/>
  <c r="Y1070" i="2"/>
  <c r="R1070" i="2"/>
  <c r="V1070" i="2"/>
  <c r="Q1070" i="2"/>
  <c r="U1070" i="2"/>
  <c r="T1070" i="2"/>
  <c r="S1070" i="2"/>
  <c r="X1071" i="2" l="1"/>
  <c r="AC1071" i="2" s="1"/>
  <c r="H1070" i="2"/>
  <c r="AJ1069" i="2"/>
  <c r="AI1069" i="2"/>
  <c r="Y1069" i="2"/>
  <c r="R1069" i="2"/>
  <c r="U1069" i="2"/>
  <c r="T1069" i="2"/>
  <c r="Q1069" i="2"/>
  <c r="S1069" i="2"/>
  <c r="V1069" i="2"/>
  <c r="AA1071" i="2" l="1"/>
  <c r="AD1071" i="2"/>
  <c r="AF1071" i="2"/>
  <c r="Z1071" i="2"/>
  <c r="AB1071" i="2"/>
  <c r="X1070" i="2"/>
  <c r="AB1070" i="2" s="1"/>
  <c r="AE1071" i="2"/>
  <c r="AC1070" i="2"/>
  <c r="AA1070" i="2"/>
  <c r="X1069" i="2"/>
  <c r="H1069" i="2"/>
  <c r="AJ1068" i="2"/>
  <c r="AI1068" i="2"/>
  <c r="Y1068" i="2"/>
  <c r="R1068" i="2"/>
  <c r="U1068" i="2"/>
  <c r="Q1068" i="2"/>
  <c r="T1068" i="2"/>
  <c r="V1068" i="2"/>
  <c r="S1068" i="2"/>
  <c r="AD1070" i="2" l="1"/>
  <c r="AF1070" i="2"/>
  <c r="AG1071" i="2"/>
  <c r="AH1071" i="2" s="1"/>
  <c r="Z1070" i="2"/>
  <c r="AG1070" i="2" s="1"/>
  <c r="AH1070" i="2" s="1"/>
  <c r="AE1070" i="2"/>
  <c r="AC1069" i="2"/>
  <c r="AF1069" i="2"/>
  <c r="AB1069" i="2"/>
  <c r="AE1069" i="2"/>
  <c r="AA1069" i="2"/>
  <c r="AD1069" i="2"/>
  <c r="Z1069" i="2"/>
  <c r="H1068" i="2"/>
  <c r="AJ1067" i="2"/>
  <c r="AI1067" i="2"/>
  <c r="Y1067" i="2"/>
  <c r="Q1067" i="2"/>
  <c r="V1067" i="2"/>
  <c r="R1067" i="2"/>
  <c r="S1067" i="2"/>
  <c r="T1067" i="2"/>
  <c r="U1067" i="2"/>
  <c r="AG1069" i="2" l="1"/>
  <c r="AH1069" i="2" s="1"/>
  <c r="X1068" i="2"/>
  <c r="AC1068" i="2" s="1"/>
  <c r="X1067" i="2"/>
  <c r="H1067" i="2"/>
  <c r="AJ1066" i="2"/>
  <c r="AI1066" i="2"/>
  <c r="Y1066" i="2"/>
  <c r="S1066" i="2"/>
  <c r="T1066" i="2"/>
  <c r="R1066" i="2"/>
  <c r="V1066" i="2"/>
  <c r="U1066" i="2"/>
  <c r="Q1066" i="2"/>
  <c r="AB1068" i="2" l="1"/>
  <c r="AE1068" i="2"/>
  <c r="Z1068" i="2"/>
  <c r="AA1068" i="2"/>
  <c r="AD1068" i="2"/>
  <c r="AF1068" i="2"/>
  <c r="AA1067" i="2"/>
  <c r="AE1067" i="2"/>
  <c r="AD1067" i="2"/>
  <c r="Z1067" i="2"/>
  <c r="AC1067" i="2"/>
  <c r="AF1067" i="2"/>
  <c r="AB1067" i="2"/>
  <c r="X1066" i="2"/>
  <c r="H1066" i="2"/>
  <c r="AJ1065" i="2"/>
  <c r="AI1065" i="2"/>
  <c r="Y1065" i="2"/>
  <c r="V1065" i="2"/>
  <c r="T1065" i="2"/>
  <c r="U1065" i="2"/>
  <c r="R1065" i="2"/>
  <c r="S1065" i="2"/>
  <c r="Q1065" i="2"/>
  <c r="AG1068" i="2" l="1"/>
  <c r="AH1068" i="2" s="1"/>
  <c r="AG1067" i="2"/>
  <c r="AH1067" i="2" s="1"/>
  <c r="AF1066" i="2"/>
  <c r="AB1066" i="2"/>
  <c r="AD1066" i="2"/>
  <c r="Z1066" i="2"/>
  <c r="AC1066" i="2"/>
  <c r="AE1066" i="2"/>
  <c r="AA1066" i="2"/>
  <c r="H1065" i="2"/>
  <c r="AJ1064" i="2"/>
  <c r="AI1064" i="2"/>
  <c r="Y1064" i="2"/>
  <c r="V1064" i="2"/>
  <c r="S1064" i="2"/>
  <c r="T1064" i="2"/>
  <c r="R1064" i="2"/>
  <c r="U1064" i="2"/>
  <c r="Q1064" i="2"/>
  <c r="AG1066" i="2" l="1"/>
  <c r="AH1066" i="2" s="1"/>
  <c r="X1065" i="2"/>
  <c r="AB1065" i="2" s="1"/>
  <c r="X1064" i="2"/>
  <c r="H1064" i="2"/>
  <c r="AJ1063" i="2"/>
  <c r="AI1063" i="2"/>
  <c r="Y1063" i="2"/>
  <c r="T1063" i="2"/>
  <c r="S1063" i="2"/>
  <c r="Q1063" i="2"/>
  <c r="V1063" i="2"/>
  <c r="U1063" i="2"/>
  <c r="R1063" i="2"/>
  <c r="AA1065" i="2" l="1"/>
  <c r="AE1065" i="2"/>
  <c r="AC1065" i="2"/>
  <c r="AF1065" i="2"/>
  <c r="Z1065" i="2"/>
  <c r="AG1065" i="2" s="1"/>
  <c r="AH1065" i="2" s="1"/>
  <c r="AD1065" i="2"/>
  <c r="AC1064" i="2"/>
  <c r="AF1064" i="2"/>
  <c r="AB1064" i="2"/>
  <c r="AE1064" i="2"/>
  <c r="AA1064" i="2"/>
  <c r="AD1064" i="2"/>
  <c r="Z1064" i="2"/>
  <c r="X1063" i="2"/>
  <c r="H1063" i="2"/>
  <c r="AJ1062" i="2"/>
  <c r="AI1062" i="2"/>
  <c r="Y1062" i="2"/>
  <c r="T1062" i="2"/>
  <c r="V1062" i="2"/>
  <c r="Q1062" i="2"/>
  <c r="R1062" i="2"/>
  <c r="S1062" i="2"/>
  <c r="U1062" i="2"/>
  <c r="AG1064" i="2" l="1"/>
  <c r="AH1064" i="2" s="1"/>
  <c r="AF1063" i="2"/>
  <c r="AB1063" i="2"/>
  <c r="AD1063" i="2"/>
  <c r="Z1063" i="2"/>
  <c r="AC1063" i="2"/>
  <c r="AE1063" i="2"/>
  <c r="AA1063" i="2"/>
  <c r="X1062" i="2"/>
  <c r="H1062" i="2"/>
  <c r="AJ1061" i="2"/>
  <c r="AI1061" i="2"/>
  <c r="Y1061" i="2"/>
  <c r="S1061" i="2"/>
  <c r="T1061" i="2"/>
  <c r="Q1061" i="2"/>
  <c r="R1061" i="2"/>
  <c r="U1061" i="2"/>
  <c r="V1061" i="2"/>
  <c r="AG1063" i="2" l="1"/>
  <c r="AH1063" i="2" s="1"/>
  <c r="AC1062" i="2"/>
  <c r="AA1062" i="2"/>
  <c r="AF1062" i="2"/>
  <c r="AB1062" i="2"/>
  <c r="AE1062" i="2"/>
  <c r="AD1062" i="2"/>
  <c r="Z1062" i="2"/>
  <c r="X1061" i="2"/>
  <c r="H1061" i="2"/>
  <c r="AJ1060" i="2"/>
  <c r="AI1060" i="2"/>
  <c r="Y1060" i="2"/>
  <c r="Q1060" i="2"/>
  <c r="T1060" i="2"/>
  <c r="U1060" i="2"/>
  <c r="R1060" i="2"/>
  <c r="S1060" i="2"/>
  <c r="V1060" i="2"/>
  <c r="AG1062" i="2" l="1"/>
  <c r="AH1062" i="2" s="1"/>
  <c r="AC1061" i="2"/>
  <c r="AF1061" i="2"/>
  <c r="AB1061" i="2"/>
  <c r="AD1061" i="2"/>
  <c r="Z1061" i="2"/>
  <c r="AE1061" i="2"/>
  <c r="AA1061" i="2"/>
  <c r="H1060" i="2"/>
  <c r="AJ1059" i="2"/>
  <c r="AI1059" i="2"/>
  <c r="Y1059" i="2"/>
  <c r="Q1059" i="2"/>
  <c r="S1059" i="2"/>
  <c r="T1059" i="2"/>
  <c r="V1059" i="2"/>
  <c r="R1059" i="2"/>
  <c r="U1059" i="2"/>
  <c r="X1060" i="2" l="1"/>
  <c r="AB1060" i="2" s="1"/>
  <c r="AG1061" i="2"/>
  <c r="AH1061" i="2" s="1"/>
  <c r="AA1060" i="2"/>
  <c r="X1059" i="2"/>
  <c r="H1059" i="2"/>
  <c r="AJ1058" i="2"/>
  <c r="AI1058" i="2"/>
  <c r="Y1058" i="2"/>
  <c r="R1058" i="2"/>
  <c r="V1058" i="2"/>
  <c r="U1058" i="2"/>
  <c r="S1058" i="2"/>
  <c r="Q1058" i="2"/>
  <c r="T1058" i="2"/>
  <c r="AF1060" i="2" l="1"/>
  <c r="Z1060" i="2"/>
  <c r="AG1060" i="2" s="1"/>
  <c r="AH1060" i="2" s="1"/>
  <c r="AD1060" i="2"/>
  <c r="AC1060" i="2"/>
  <c r="AE1060" i="2"/>
  <c r="AC1059" i="2"/>
  <c r="AF1059" i="2"/>
  <c r="AB1059" i="2"/>
  <c r="AE1059" i="2"/>
  <c r="AA1059" i="2"/>
  <c r="AD1059" i="2"/>
  <c r="Z1059" i="2"/>
  <c r="AG1059" i="2" s="1"/>
  <c r="AH1059" i="2" s="1"/>
  <c r="X1058" i="2"/>
  <c r="H1058" i="2"/>
  <c r="AJ1057" i="2"/>
  <c r="AI1057" i="2"/>
  <c r="Y1057" i="2"/>
  <c r="R1057" i="2"/>
  <c r="Q1057" i="2"/>
  <c r="T1057" i="2"/>
  <c r="U1057" i="2"/>
  <c r="S1057" i="2"/>
  <c r="V1057" i="2"/>
  <c r="AF1058" i="2" l="1"/>
  <c r="AB1058" i="2"/>
  <c r="AD1058" i="2"/>
  <c r="Z1058" i="2"/>
  <c r="AC1058" i="2"/>
  <c r="AE1058" i="2"/>
  <c r="AA1058" i="2"/>
  <c r="AG1058" i="2"/>
  <c r="AH1058" i="2" s="1"/>
  <c r="H1057" i="2"/>
  <c r="AJ1056" i="2"/>
  <c r="AI1056" i="2"/>
  <c r="Y1056" i="2"/>
  <c r="Q1056" i="2"/>
  <c r="S1056" i="2"/>
  <c r="T1056" i="2"/>
  <c r="V1056" i="2"/>
  <c r="R1056" i="2"/>
  <c r="U1056" i="2"/>
  <c r="X1057" i="2" l="1"/>
  <c r="AF1057" i="2" s="1"/>
  <c r="X1056" i="2"/>
  <c r="H1056" i="2"/>
  <c r="AJ1055" i="2"/>
  <c r="AI1055" i="2"/>
  <c r="Y1055" i="2"/>
  <c r="T1055" i="2"/>
  <c r="R1055" i="2"/>
  <c r="V1055" i="2"/>
  <c r="S1055" i="2"/>
  <c r="U1055" i="2"/>
  <c r="Q1055" i="2"/>
  <c r="Z1057" i="2" l="1"/>
  <c r="AG1057" i="2" s="1"/>
  <c r="AH1057" i="2" s="1"/>
  <c r="AA1057" i="2"/>
  <c r="AB1057" i="2"/>
  <c r="AC1057" i="2"/>
  <c r="AE1057" i="2"/>
  <c r="AD1057" i="2"/>
  <c r="AA1056" i="2"/>
  <c r="AF1056" i="2"/>
  <c r="AB1056" i="2"/>
  <c r="AE1056" i="2"/>
  <c r="AD1056" i="2"/>
  <c r="Z1056" i="2"/>
  <c r="AC1056" i="2"/>
  <c r="H1055" i="2"/>
  <c r="AJ1054" i="2"/>
  <c r="AI1054" i="2"/>
  <c r="Y1054" i="2"/>
  <c r="V1054" i="2"/>
  <c r="S1054" i="2"/>
  <c r="Q1054" i="2"/>
  <c r="U1054" i="2"/>
  <c r="R1054" i="2"/>
  <c r="T1054" i="2"/>
  <c r="AG1056" i="2" l="1"/>
  <c r="AH1056" i="2" s="1"/>
  <c r="X1055" i="2"/>
  <c r="H1054" i="2"/>
  <c r="AJ1053" i="2"/>
  <c r="AI1053" i="2"/>
  <c r="Y1053" i="2"/>
  <c r="U1053" i="2"/>
  <c r="T1053" i="2"/>
  <c r="V1053" i="2"/>
  <c r="R1053" i="2"/>
  <c r="S1053" i="2"/>
  <c r="Q1053" i="2"/>
  <c r="X1054" i="2" l="1"/>
  <c r="AF1054" i="2" s="1"/>
  <c r="Z1055" i="2"/>
  <c r="AA1055" i="2"/>
  <c r="AD1055" i="2"/>
  <c r="AC1054" i="2"/>
  <c r="AE1055" i="2"/>
  <c r="AB1055" i="2"/>
  <c r="AC1055" i="2"/>
  <c r="AF1055" i="2"/>
  <c r="H1053" i="2"/>
  <c r="AJ1052" i="2"/>
  <c r="AI1052" i="2"/>
  <c r="Y1052" i="2"/>
  <c r="T1052" i="2"/>
  <c r="Q1052" i="2"/>
  <c r="S1052" i="2"/>
  <c r="R1052" i="2"/>
  <c r="V1052" i="2"/>
  <c r="U1052" i="2"/>
  <c r="Z1054" i="2" l="1"/>
  <c r="AE1054" i="2"/>
  <c r="AD1054" i="2"/>
  <c r="AA1054" i="2"/>
  <c r="AB1054" i="2"/>
  <c r="AG1055" i="2"/>
  <c r="AH1055" i="2" s="1"/>
  <c r="X1053" i="2"/>
  <c r="AC1053" i="2" s="1"/>
  <c r="X1052" i="2"/>
  <c r="H1052" i="2"/>
  <c r="AJ1051" i="2"/>
  <c r="AI1051" i="2"/>
  <c r="Y1051" i="2"/>
  <c r="T1051" i="2"/>
  <c r="V1051" i="2"/>
  <c r="S1051" i="2"/>
  <c r="U1051" i="2"/>
  <c r="R1051" i="2"/>
  <c r="Q1051" i="2"/>
  <c r="AD1053" i="2" l="1"/>
  <c r="AA1053" i="2"/>
  <c r="AE1053" i="2"/>
  <c r="AB1053" i="2"/>
  <c r="AF1053" i="2"/>
  <c r="AG1054" i="2"/>
  <c r="AH1054" i="2" s="1"/>
  <c r="Z1053" i="2"/>
  <c r="AC1052" i="2"/>
  <c r="AB1052" i="2"/>
  <c r="AF1052" i="2"/>
  <c r="AE1052" i="2"/>
  <c r="AD1052" i="2"/>
  <c r="Z1052" i="2"/>
  <c r="AA1052" i="2"/>
  <c r="X1051" i="2"/>
  <c r="H1051" i="2"/>
  <c r="AJ1050" i="2"/>
  <c r="AI1050" i="2"/>
  <c r="Y1050" i="2"/>
  <c r="T1050" i="2"/>
  <c r="U1050" i="2"/>
  <c r="S1050" i="2"/>
  <c r="R1050" i="2"/>
  <c r="V1050" i="2"/>
  <c r="Q1050" i="2"/>
  <c r="AG1053" i="2" l="1"/>
  <c r="AH1053" i="2" s="1"/>
  <c r="AG1052" i="2"/>
  <c r="AH1052" i="2" s="1"/>
  <c r="AA1051" i="2"/>
  <c r="AF1051" i="2"/>
  <c r="AB1051" i="2"/>
  <c r="AE1051" i="2"/>
  <c r="AD1051" i="2"/>
  <c r="Z1051" i="2"/>
  <c r="AC1051" i="2"/>
  <c r="X1050" i="2"/>
  <c r="H1050" i="2"/>
  <c r="AJ1049" i="2"/>
  <c r="AI1049" i="2"/>
  <c r="Y1049" i="2"/>
  <c r="V1049" i="2"/>
  <c r="T1049" i="2"/>
  <c r="U1049" i="2"/>
  <c r="Q1049" i="2"/>
  <c r="S1049" i="2"/>
  <c r="R1049" i="2"/>
  <c r="AG1051" i="2" l="1"/>
  <c r="AH1051" i="2" s="1"/>
  <c r="AF1050" i="2"/>
  <c r="AB1050" i="2"/>
  <c r="AD1050" i="2"/>
  <c r="Z1050" i="2"/>
  <c r="AC1050" i="2"/>
  <c r="AE1050" i="2"/>
  <c r="AA1050" i="2"/>
  <c r="H1049" i="2"/>
  <c r="AJ1048" i="2"/>
  <c r="AI1048" i="2"/>
  <c r="Y1048" i="2"/>
  <c r="V1048" i="2"/>
  <c r="T1048" i="2"/>
  <c r="Q1048" i="2"/>
  <c r="R1048" i="2"/>
  <c r="S1048" i="2"/>
  <c r="U1048" i="2"/>
  <c r="AG1050" i="2" l="1"/>
  <c r="AH1050" i="2" s="1"/>
  <c r="X1049" i="2"/>
  <c r="AF1049" i="2" s="1"/>
  <c r="H1048" i="2"/>
  <c r="AJ1047" i="2"/>
  <c r="AI1047" i="2"/>
  <c r="Y1047" i="2"/>
  <c r="V1047" i="2"/>
  <c r="U1047" i="2"/>
  <c r="S1047" i="2"/>
  <c r="Q1047" i="2"/>
  <c r="R1047" i="2"/>
  <c r="T1047" i="2"/>
  <c r="Z1049" i="2" l="1"/>
  <c r="AB1049" i="2"/>
  <c r="AE1049" i="2"/>
  <c r="AA1049" i="2"/>
  <c r="AD1049" i="2"/>
  <c r="X1048" i="2"/>
  <c r="AF1048" i="2" s="1"/>
  <c r="AC1049" i="2"/>
  <c r="H1047" i="2"/>
  <c r="AJ1046" i="2"/>
  <c r="AI1046" i="2"/>
  <c r="Y1046" i="2"/>
  <c r="S1046" i="2"/>
  <c r="U1046" i="2"/>
  <c r="T1046" i="2"/>
  <c r="Q1046" i="2"/>
  <c r="V1046" i="2"/>
  <c r="R1046" i="2"/>
  <c r="AB1048" i="2" l="1"/>
  <c r="AG1049" i="2"/>
  <c r="AH1049" i="2" s="1"/>
  <c r="AA1048" i="2"/>
  <c r="Z1048" i="2"/>
  <c r="AG1048" i="2" s="1"/>
  <c r="AH1048" i="2" s="1"/>
  <c r="AC1048" i="2"/>
  <c r="AE1048" i="2"/>
  <c r="X1047" i="2"/>
  <c r="AB1047" i="2" s="1"/>
  <c r="AD1048" i="2"/>
  <c r="AC1047" i="2"/>
  <c r="H1046" i="2"/>
  <c r="AJ1045" i="2"/>
  <c r="AI1045" i="2"/>
  <c r="Y1045" i="2"/>
  <c r="R1045" i="2"/>
  <c r="U1045" i="2"/>
  <c r="S1045" i="2"/>
  <c r="Q1045" i="2"/>
  <c r="T1045" i="2"/>
  <c r="V1045" i="2"/>
  <c r="AA1047" i="2" l="1"/>
  <c r="AD1047" i="2"/>
  <c r="AF1047" i="2"/>
  <c r="Z1047" i="2"/>
  <c r="AG1047" i="2" s="1"/>
  <c r="AH1047" i="2" s="1"/>
  <c r="AE1047" i="2"/>
  <c r="X1046" i="2"/>
  <c r="AD1046" i="2" s="1"/>
  <c r="H1045" i="2"/>
  <c r="AJ1044" i="2"/>
  <c r="AI1044" i="2"/>
  <c r="Y1044" i="2"/>
  <c r="V1044" i="2"/>
  <c r="Q1044" i="2"/>
  <c r="R1044" i="2"/>
  <c r="U1044" i="2"/>
  <c r="S1044" i="2"/>
  <c r="T1044" i="2"/>
  <c r="AE1046" i="2" l="1"/>
  <c r="Z1046" i="2"/>
  <c r="AB1046" i="2"/>
  <c r="X1045" i="2"/>
  <c r="AF1045" i="2" s="1"/>
  <c r="AC1046" i="2"/>
  <c r="AF1046" i="2"/>
  <c r="AA1046" i="2"/>
  <c r="AG1046" i="2" s="1"/>
  <c r="AH1046" i="2" s="1"/>
  <c r="X1044" i="2"/>
  <c r="H1044" i="2"/>
  <c r="AJ1043" i="2"/>
  <c r="AI1043" i="2"/>
  <c r="Y1043" i="2"/>
  <c r="U1043" i="2"/>
  <c r="Q1043" i="2"/>
  <c r="V1043" i="2"/>
  <c r="S1043" i="2"/>
  <c r="R1043" i="2"/>
  <c r="T1043" i="2"/>
  <c r="Z1045" i="2" l="1"/>
  <c r="AG1045" i="2" s="1"/>
  <c r="AH1045" i="2" s="1"/>
  <c r="AA1045" i="2"/>
  <c r="AB1045" i="2"/>
  <c r="AC1045" i="2"/>
  <c r="AE1045" i="2"/>
  <c r="AD1045" i="2"/>
  <c r="AF1044" i="2"/>
  <c r="AB1044" i="2"/>
  <c r="AD1044" i="2"/>
  <c r="Z1044" i="2"/>
  <c r="AC1044" i="2"/>
  <c r="AE1044" i="2"/>
  <c r="AA1044" i="2"/>
  <c r="AG1044" i="2" s="1"/>
  <c r="AH1044" i="2" s="1"/>
  <c r="X1043" i="2"/>
  <c r="H1043" i="2"/>
  <c r="AJ1042" i="2"/>
  <c r="AI1042" i="2"/>
  <c r="Y1042" i="2"/>
  <c r="S1042" i="2"/>
  <c r="V1042" i="2"/>
  <c r="R1042" i="2"/>
  <c r="Q1042" i="2"/>
  <c r="U1042" i="2"/>
  <c r="T1042" i="2"/>
  <c r="AF1043" i="2" l="1"/>
  <c r="AB1043" i="2"/>
  <c r="AD1043" i="2"/>
  <c r="Z1043" i="2"/>
  <c r="AC1043" i="2"/>
  <c r="AE1043" i="2"/>
  <c r="AA1043" i="2"/>
  <c r="X1042" i="2"/>
  <c r="H1042" i="2"/>
  <c r="AJ1041" i="2"/>
  <c r="AI1041" i="2"/>
  <c r="Y1041" i="2"/>
  <c r="S1041" i="2"/>
  <c r="R1041" i="2"/>
  <c r="T1041" i="2"/>
  <c r="U1041" i="2"/>
  <c r="Q1041" i="2"/>
  <c r="V1041" i="2"/>
  <c r="AG1043" i="2" l="1"/>
  <c r="AH1043" i="2" s="1"/>
  <c r="AE1042" i="2"/>
  <c r="AA1042" i="2"/>
  <c r="AF1042" i="2"/>
  <c r="AB1042" i="2"/>
  <c r="AD1042" i="2"/>
  <c r="Z1042" i="2"/>
  <c r="AC1042" i="2"/>
  <c r="X1041" i="2"/>
  <c r="H1041" i="2"/>
  <c r="AJ1040" i="2"/>
  <c r="AI1040" i="2"/>
  <c r="Y1040" i="2"/>
  <c r="T1040" i="2"/>
  <c r="U1040" i="2"/>
  <c r="R1040" i="2"/>
  <c r="Q1040" i="2"/>
  <c r="S1040" i="2"/>
  <c r="V1040" i="2"/>
  <c r="AG1042" i="2" l="1"/>
  <c r="AH1042" i="2" s="1"/>
  <c r="AC1041" i="2"/>
  <c r="AD1041" i="2"/>
  <c r="Z1041" i="2"/>
  <c r="AF1041" i="2"/>
  <c r="AB1041" i="2"/>
  <c r="AE1041" i="2"/>
  <c r="AA1041" i="2"/>
  <c r="X1040" i="2"/>
  <c r="H1040" i="2"/>
  <c r="AJ1039" i="2"/>
  <c r="AI1039" i="2"/>
  <c r="Y1039" i="2"/>
  <c r="V1039" i="2"/>
  <c r="Q1039" i="2"/>
  <c r="R1039" i="2"/>
  <c r="S1039" i="2"/>
  <c r="U1039" i="2"/>
  <c r="T1039" i="2"/>
  <c r="AG1041" i="2" l="1"/>
  <c r="AH1041" i="2" s="1"/>
  <c r="AA1040" i="2"/>
  <c r="AF1040" i="2"/>
  <c r="AB1040" i="2"/>
  <c r="AE1040" i="2"/>
  <c r="AD1040" i="2"/>
  <c r="Z1040" i="2"/>
  <c r="AC1040" i="2"/>
  <c r="X1039" i="2"/>
  <c r="H1039" i="2"/>
  <c r="AJ1038" i="2"/>
  <c r="AI1038" i="2"/>
  <c r="Y1038" i="2"/>
  <c r="R1038" i="2"/>
  <c r="V1038" i="2"/>
  <c r="U1038" i="2"/>
  <c r="S1038" i="2"/>
  <c r="Q1038" i="2"/>
  <c r="T1038" i="2"/>
  <c r="AG1040" i="2" l="1"/>
  <c r="AH1040" i="2" s="1"/>
  <c r="AF1039" i="2"/>
  <c r="AB1039" i="2"/>
  <c r="AD1039" i="2"/>
  <c r="Z1039" i="2"/>
  <c r="AC1039" i="2"/>
  <c r="AE1039" i="2"/>
  <c r="AA1039" i="2"/>
  <c r="H1038" i="2"/>
  <c r="AJ1037" i="2"/>
  <c r="AI1037" i="2"/>
  <c r="Y1037" i="2"/>
  <c r="R1037" i="2"/>
  <c r="V1037" i="2"/>
  <c r="U1037" i="2"/>
  <c r="S1037" i="2"/>
  <c r="Q1037" i="2"/>
  <c r="T1037" i="2"/>
  <c r="AG1039" i="2" l="1"/>
  <c r="AH1039" i="2" s="1"/>
  <c r="X1038" i="2"/>
  <c r="AF1038" i="2" s="1"/>
  <c r="H1037" i="2"/>
  <c r="AJ1036" i="2"/>
  <c r="AI1036" i="2"/>
  <c r="Y1036" i="2"/>
  <c r="U1036" i="2"/>
  <c r="Q1036" i="2"/>
  <c r="T1036" i="2"/>
  <c r="V1036" i="2"/>
  <c r="R1036" i="2"/>
  <c r="S1036" i="2"/>
  <c r="X1037" i="2" l="1"/>
  <c r="AA1038" i="2"/>
  <c r="AC1038" i="2"/>
  <c r="AD1038" i="2"/>
  <c r="AF1037" i="2"/>
  <c r="AB1037" i="2"/>
  <c r="AD1037" i="2"/>
  <c r="Z1037" i="2"/>
  <c r="AC1037" i="2"/>
  <c r="AE1037" i="2"/>
  <c r="AA1037" i="2"/>
  <c r="Z1038" i="2"/>
  <c r="AE1038" i="2"/>
  <c r="AB1038" i="2"/>
  <c r="H1036" i="2"/>
  <c r="AJ1035" i="2"/>
  <c r="AI1035" i="2"/>
  <c r="Y1035" i="2"/>
  <c r="S1035" i="2"/>
  <c r="U1035" i="2"/>
  <c r="Q1035" i="2"/>
  <c r="R1035" i="2"/>
  <c r="V1035" i="2"/>
  <c r="T1035" i="2"/>
  <c r="X1036" i="2" l="1"/>
  <c r="AB1036" i="2" s="1"/>
  <c r="AG1038" i="2"/>
  <c r="AH1038" i="2" s="1"/>
  <c r="AG1037" i="2"/>
  <c r="AH1037" i="2" s="1"/>
  <c r="AE1036" i="2"/>
  <c r="AD1036" i="2"/>
  <c r="Z1036" i="2"/>
  <c r="H1035" i="2"/>
  <c r="AJ1034" i="2"/>
  <c r="AI1034" i="2"/>
  <c r="Y1034" i="2"/>
  <c r="U1034" i="2"/>
  <c r="T1034" i="2"/>
  <c r="R1034" i="2"/>
  <c r="S1034" i="2"/>
  <c r="V1034" i="2"/>
  <c r="Q1034" i="2"/>
  <c r="AF1036" i="2" l="1"/>
  <c r="AA1036" i="2"/>
  <c r="AG1036" i="2" s="1"/>
  <c r="AH1036" i="2" s="1"/>
  <c r="AC1036" i="2"/>
  <c r="X1035" i="2"/>
  <c r="AC1035" i="2" s="1"/>
  <c r="H1034" i="2"/>
  <c r="AJ1033" i="2"/>
  <c r="AI1033" i="2"/>
  <c r="Y1033" i="2"/>
  <c r="T1033" i="2"/>
  <c r="R1033" i="2"/>
  <c r="V1033" i="2"/>
  <c r="Q1033" i="2"/>
  <c r="S1033" i="2"/>
  <c r="U1033" i="2"/>
  <c r="AD1035" i="2" l="1"/>
  <c r="AE1035" i="2"/>
  <c r="AF1035" i="2"/>
  <c r="Z1035" i="2"/>
  <c r="AB1035" i="2"/>
  <c r="X1034" i="2"/>
  <c r="AB1034" i="2" s="1"/>
  <c r="AA1035" i="2"/>
  <c r="X1033" i="2"/>
  <c r="H1033" i="2"/>
  <c r="AJ1032" i="2"/>
  <c r="AI1032" i="2"/>
  <c r="Y1032" i="2"/>
  <c r="T1032" i="2"/>
  <c r="U1032" i="2"/>
  <c r="Q1032" i="2"/>
  <c r="S1032" i="2"/>
  <c r="R1032" i="2"/>
  <c r="V1032" i="2"/>
  <c r="AD1034" i="2" l="1"/>
  <c r="AC1034" i="2"/>
  <c r="AE1034" i="2"/>
  <c r="AF1034" i="2"/>
  <c r="AG1035" i="2"/>
  <c r="AH1035" i="2" s="1"/>
  <c r="AA1034" i="2"/>
  <c r="Z1034" i="2"/>
  <c r="AF1033" i="2"/>
  <c r="AB1033" i="2"/>
  <c r="AE1033" i="2"/>
  <c r="AA1033" i="2"/>
  <c r="AD1033" i="2"/>
  <c r="Z1033" i="2"/>
  <c r="AC1033" i="2"/>
  <c r="X1032" i="2"/>
  <c r="H1032" i="2"/>
  <c r="AJ1031" i="2"/>
  <c r="AI1031" i="2"/>
  <c r="Y1031" i="2"/>
  <c r="T1031" i="2"/>
  <c r="U1031" i="2"/>
  <c r="R1031" i="2"/>
  <c r="V1031" i="2"/>
  <c r="Q1031" i="2"/>
  <c r="S1031" i="2"/>
  <c r="AG1034" i="2" l="1"/>
  <c r="AH1034" i="2" s="1"/>
  <c r="AG1033" i="2"/>
  <c r="AH1033" i="2" s="1"/>
  <c r="AA1032" i="2"/>
  <c r="AF1032" i="2"/>
  <c r="AB1032" i="2"/>
  <c r="AD1032" i="2"/>
  <c r="Z1032" i="2"/>
  <c r="AC1032" i="2"/>
  <c r="AE1032" i="2"/>
  <c r="X1031" i="2"/>
  <c r="H1031" i="2"/>
  <c r="AJ1030" i="2"/>
  <c r="AI1030" i="2"/>
  <c r="Y1030" i="2"/>
  <c r="S1030" i="2"/>
  <c r="T1030" i="2"/>
  <c r="V1030" i="2"/>
  <c r="Q1030" i="2"/>
  <c r="U1030" i="2"/>
  <c r="R1030" i="2"/>
  <c r="AG1032" i="2" l="1"/>
  <c r="AH1032" i="2" s="1"/>
  <c r="AF1031" i="2"/>
  <c r="AB1031" i="2"/>
  <c r="AD1031" i="2"/>
  <c r="Z1031" i="2"/>
  <c r="AC1031" i="2"/>
  <c r="AE1031" i="2"/>
  <c r="AA1031" i="2"/>
  <c r="H1030" i="2"/>
  <c r="AJ1029" i="2"/>
  <c r="AI1029" i="2"/>
  <c r="Y1029" i="2"/>
  <c r="R1029" i="2"/>
  <c r="S1029" i="2"/>
  <c r="T1029" i="2"/>
  <c r="Q1029" i="2"/>
  <c r="U1029" i="2"/>
  <c r="V1029" i="2"/>
  <c r="X1030" i="2" l="1"/>
  <c r="AF1030" i="2" s="1"/>
  <c r="AG1031" i="2"/>
  <c r="AH1031" i="2" s="1"/>
  <c r="Z1030" i="2"/>
  <c r="AG1030" i="2" s="1"/>
  <c r="AH1030" i="2" s="1"/>
  <c r="AC1030" i="2"/>
  <c r="AE1030" i="2"/>
  <c r="H1029" i="2"/>
  <c r="AJ1028" i="2"/>
  <c r="AI1028" i="2"/>
  <c r="Y1028" i="2"/>
  <c r="S1028" i="2"/>
  <c r="U1028" i="2"/>
  <c r="T1028" i="2"/>
  <c r="V1028" i="2"/>
  <c r="R1028" i="2"/>
  <c r="Q1028" i="2"/>
  <c r="AB1030" i="2" l="1"/>
  <c r="AA1030" i="2"/>
  <c r="AD1030" i="2"/>
  <c r="X1029" i="2"/>
  <c r="AF1029" i="2" s="1"/>
  <c r="H1028" i="2"/>
  <c r="AJ1027" i="2"/>
  <c r="AI1027" i="2"/>
  <c r="Y1027" i="2"/>
  <c r="Q1027" i="2"/>
  <c r="S1027" i="2"/>
  <c r="U1027" i="2"/>
  <c r="V1027" i="2"/>
  <c r="R1027" i="2"/>
  <c r="T1027" i="2"/>
  <c r="Z1029" i="2" l="1"/>
  <c r="AB1029" i="2"/>
  <c r="AC1029" i="2"/>
  <c r="X1028" i="2"/>
  <c r="Z1028" i="2" s="1"/>
  <c r="AA1029" i="2"/>
  <c r="AD1029" i="2"/>
  <c r="AE1029" i="2"/>
  <c r="AC1028" i="2"/>
  <c r="H1027" i="2"/>
  <c r="AJ1026" i="2"/>
  <c r="AI1026" i="2"/>
  <c r="Y1026" i="2"/>
  <c r="R1026" i="2"/>
  <c r="Q1026" i="2"/>
  <c r="V1026" i="2"/>
  <c r="S1026" i="2"/>
  <c r="T1026" i="2"/>
  <c r="U1026" i="2"/>
  <c r="AA1028" i="2" l="1"/>
  <c r="AB1028" i="2"/>
  <c r="AG1028" i="2" s="1"/>
  <c r="AH1028" i="2" s="1"/>
  <c r="AE1028" i="2"/>
  <c r="AF1028" i="2"/>
  <c r="AD1028" i="2"/>
  <c r="AG1029" i="2"/>
  <c r="AH1029" i="2" s="1"/>
  <c r="X1027" i="2"/>
  <c r="AD1027" i="2" s="1"/>
  <c r="H1026" i="2"/>
  <c r="AJ1025" i="2"/>
  <c r="AI1025" i="2"/>
  <c r="Y1025" i="2"/>
  <c r="T1025" i="2"/>
  <c r="V1025" i="2"/>
  <c r="S1025" i="2"/>
  <c r="U1025" i="2"/>
  <c r="R1025" i="2"/>
  <c r="Q1025" i="2"/>
  <c r="X1026" i="2" l="1"/>
  <c r="AD1026" i="2" s="1"/>
  <c r="AA1027" i="2"/>
  <c r="AF1027" i="2"/>
  <c r="AB1027" i="2"/>
  <c r="AC1026" i="2"/>
  <c r="AE1027" i="2"/>
  <c r="Z1027" i="2"/>
  <c r="AC1027" i="2"/>
  <c r="H1025" i="2"/>
  <c r="AJ1185" i="2"/>
  <c r="AI1185" i="2"/>
  <c r="Y1185" i="2"/>
  <c r="U1185" i="2"/>
  <c r="V1185" i="2"/>
  <c r="R1185" i="2"/>
  <c r="T1185" i="2"/>
  <c r="S1185" i="2"/>
  <c r="Q1185" i="2"/>
  <c r="AG1027" i="2" l="1"/>
  <c r="AH1027" i="2" s="1"/>
  <c r="AE1026" i="2"/>
  <c r="AB1026" i="2"/>
  <c r="Z1026" i="2"/>
  <c r="AF1026" i="2"/>
  <c r="AA1026" i="2"/>
  <c r="X1025" i="2"/>
  <c r="AD1025" i="2" s="1"/>
  <c r="H1185" i="2"/>
  <c r="AJ1023" i="2"/>
  <c r="AI1023" i="2"/>
  <c r="Y1023" i="2"/>
  <c r="T1023" i="2"/>
  <c r="V1023" i="2"/>
  <c r="R1023" i="2"/>
  <c r="U1023" i="2"/>
  <c r="S1023" i="2"/>
  <c r="Q1023" i="2"/>
  <c r="AB1025" i="2" l="1"/>
  <c r="AG1026" i="2"/>
  <c r="AH1026" i="2" s="1"/>
  <c r="AF1025" i="2"/>
  <c r="Z1025" i="2"/>
  <c r="AC1025" i="2"/>
  <c r="AE1025" i="2"/>
  <c r="AA1025" i="2"/>
  <c r="X1185" i="2"/>
  <c r="AD1185" i="2" s="1"/>
  <c r="X1023" i="2"/>
  <c r="H1023" i="2"/>
  <c r="AJ1022" i="2"/>
  <c r="AI1022" i="2"/>
  <c r="Y1022" i="2"/>
  <c r="S1022" i="2"/>
  <c r="V1022" i="2"/>
  <c r="Q1022" i="2"/>
  <c r="R1022" i="2"/>
  <c r="T1022" i="2"/>
  <c r="U1022" i="2"/>
  <c r="AG1025" i="2" l="1"/>
  <c r="AH1025" i="2" s="1"/>
  <c r="AF1023" i="2"/>
  <c r="AB1023" i="2"/>
  <c r="AD1023" i="2"/>
  <c r="Z1023" i="2"/>
  <c r="AC1023" i="2"/>
  <c r="AE1023" i="2"/>
  <c r="AA1023" i="2"/>
  <c r="AB1185" i="2"/>
  <c r="AF1185" i="2"/>
  <c r="AA1185" i="2"/>
  <c r="Z1185" i="2"/>
  <c r="AC1185" i="2"/>
  <c r="AE1185" i="2"/>
  <c r="X1022" i="2"/>
  <c r="H1022" i="2"/>
  <c r="AJ1021" i="2"/>
  <c r="AI1021" i="2"/>
  <c r="Y1021" i="2"/>
  <c r="U1021" i="2"/>
  <c r="Q1021" i="2"/>
  <c r="R1021" i="2"/>
  <c r="T1021" i="2"/>
  <c r="V1021" i="2"/>
  <c r="S1021" i="2"/>
  <c r="AG1023" i="2" l="1"/>
  <c r="AH1023" i="2" s="1"/>
  <c r="AG1185" i="2"/>
  <c r="AH1185" i="2" s="1"/>
  <c r="AC1022" i="2"/>
  <c r="AE1022" i="2"/>
  <c r="AA1022" i="2"/>
  <c r="AD1022" i="2"/>
  <c r="Z1022" i="2"/>
  <c r="AF1022" i="2"/>
  <c r="AB1022" i="2"/>
  <c r="X1021" i="2"/>
  <c r="H1021" i="2"/>
  <c r="AJ1020" i="2"/>
  <c r="AI1020" i="2"/>
  <c r="Y1020" i="2"/>
  <c r="S1020" i="2"/>
  <c r="Q1020" i="2"/>
  <c r="R1020" i="2"/>
  <c r="T1020" i="2"/>
  <c r="U1020" i="2"/>
  <c r="V1020" i="2"/>
  <c r="AG1022" i="2" l="1"/>
  <c r="AH1022" i="2" s="1"/>
  <c r="AF1021" i="2"/>
  <c r="AB1021" i="2"/>
  <c r="AE1021" i="2"/>
  <c r="AA1021" i="2"/>
  <c r="AD1021" i="2"/>
  <c r="Z1021" i="2"/>
  <c r="AC1021" i="2"/>
  <c r="H1020" i="2"/>
  <c r="AJ1019" i="2"/>
  <c r="AI1019" i="2"/>
  <c r="Y1019" i="2"/>
  <c r="R1019" i="2"/>
  <c r="S1019" i="2"/>
  <c r="V1019" i="2"/>
  <c r="T1019" i="2"/>
  <c r="U1019" i="2"/>
  <c r="Q1019" i="2"/>
  <c r="X1020" i="2" l="1"/>
  <c r="Z1020" i="2" s="1"/>
  <c r="AG1021" i="2"/>
  <c r="AH1021" i="2" s="1"/>
  <c r="AD1020" i="2"/>
  <c r="X1019" i="2"/>
  <c r="H1019" i="2"/>
  <c r="AJ1018" i="2"/>
  <c r="AI1018" i="2"/>
  <c r="Y1018" i="2"/>
  <c r="Q1018" i="2"/>
  <c r="S1018" i="2"/>
  <c r="T1018" i="2"/>
  <c r="V1018" i="2"/>
  <c r="U1018" i="2"/>
  <c r="R1018" i="2"/>
  <c r="AA1020" i="2" l="1"/>
  <c r="AE1020" i="2"/>
  <c r="AF1020" i="2"/>
  <c r="AG1020" i="2"/>
  <c r="AH1020" i="2" s="1"/>
  <c r="AC1020" i="2"/>
  <c r="AB1020" i="2"/>
  <c r="AC1019" i="2"/>
  <c r="AF1019" i="2"/>
  <c r="AB1019" i="2"/>
  <c r="AE1019" i="2"/>
  <c r="AA1019" i="2"/>
  <c r="AD1019" i="2"/>
  <c r="Z1019" i="2"/>
  <c r="AG1019" i="2" s="1"/>
  <c r="AH1019" i="2" s="1"/>
  <c r="H1018" i="2"/>
  <c r="AJ1017" i="2"/>
  <c r="AI1017" i="2"/>
  <c r="Y1017" i="2"/>
  <c r="T1017" i="2"/>
  <c r="Q1017" i="2"/>
  <c r="R1017" i="2"/>
  <c r="V1017" i="2"/>
  <c r="U1017" i="2"/>
  <c r="S1017" i="2"/>
  <c r="X1018" i="2" l="1"/>
  <c r="AC1018" i="2" s="1"/>
  <c r="AE1018" i="2"/>
  <c r="H1017" i="2"/>
  <c r="AJ1016" i="2"/>
  <c r="AI1016" i="2"/>
  <c r="Y1016" i="2"/>
  <c r="S1016" i="2"/>
  <c r="U1016" i="2"/>
  <c r="Q1016" i="2"/>
  <c r="T1016" i="2"/>
  <c r="V1016" i="2"/>
  <c r="R1016" i="2"/>
  <c r="Z1018" i="2" l="1"/>
  <c r="AB1018" i="2"/>
  <c r="AA1018" i="2"/>
  <c r="AF1018" i="2"/>
  <c r="X1017" i="2"/>
  <c r="AB1017" i="2" s="1"/>
  <c r="AD1018" i="2"/>
  <c r="AF1017" i="2"/>
  <c r="H1016" i="2"/>
  <c r="AJ1015" i="2"/>
  <c r="AI1015" i="2"/>
  <c r="Y1015" i="2"/>
  <c r="U1015" i="2"/>
  <c r="T1015" i="2"/>
  <c r="V1015" i="2"/>
  <c r="Q1015" i="2"/>
  <c r="R1015" i="2"/>
  <c r="S1015" i="2"/>
  <c r="AC1017" i="2" l="1"/>
  <c r="AG1018" i="2"/>
  <c r="AH1018" i="2" s="1"/>
  <c r="AD1017" i="2"/>
  <c r="X1016" i="2"/>
  <c r="AB1016" i="2" s="1"/>
  <c r="AE1017" i="2"/>
  <c r="AA1017" i="2"/>
  <c r="Z1017" i="2"/>
  <c r="AF1016" i="2"/>
  <c r="AD1016" i="2"/>
  <c r="H1015" i="2"/>
  <c r="AJ1014" i="2"/>
  <c r="AI1014" i="2"/>
  <c r="Y1014" i="2"/>
  <c r="U1014" i="2"/>
  <c r="V1014" i="2"/>
  <c r="S1014" i="2"/>
  <c r="Q1014" i="2"/>
  <c r="T1014" i="2"/>
  <c r="R1014" i="2"/>
  <c r="AA1016" i="2" l="1"/>
  <c r="AC1016" i="2"/>
  <c r="AE1016" i="2"/>
  <c r="Z1016" i="2"/>
  <c r="AG1016" i="2" s="1"/>
  <c r="AH1016" i="2" s="1"/>
  <c r="X1015" i="2"/>
  <c r="AF1015" i="2" s="1"/>
  <c r="AG1017" i="2"/>
  <c r="AH1017" i="2" s="1"/>
  <c r="AE1015" i="2"/>
  <c r="AA1015" i="2"/>
  <c r="H1014" i="2"/>
  <c r="AJ1013" i="2"/>
  <c r="AI1013" i="2"/>
  <c r="Y1013" i="2"/>
  <c r="T1013" i="2"/>
  <c r="V1013" i="2"/>
  <c r="Q1013" i="2"/>
  <c r="R1013" i="2"/>
  <c r="S1013" i="2"/>
  <c r="U1013" i="2"/>
  <c r="AC1015" i="2" l="1"/>
  <c r="Z1015" i="2"/>
  <c r="AG1015" i="2" s="1"/>
  <c r="AH1015" i="2" s="1"/>
  <c r="AD1015" i="2"/>
  <c r="AB1015" i="2"/>
  <c r="X1014" i="2"/>
  <c r="AD1014" i="2" s="1"/>
  <c r="H1013" i="2"/>
  <c r="AJ1012" i="2"/>
  <c r="AI1012" i="2"/>
  <c r="Y1012" i="2"/>
  <c r="T1012" i="2"/>
  <c r="U1012" i="2"/>
  <c r="V1012" i="2"/>
  <c r="R1012" i="2"/>
  <c r="S1012" i="2"/>
  <c r="Q1012" i="2"/>
  <c r="X1013" i="2" l="1"/>
  <c r="AB1013" i="2" s="1"/>
  <c r="AA1014" i="2"/>
  <c r="AF1013" i="2"/>
  <c r="AE1014" i="2"/>
  <c r="AB1014" i="2"/>
  <c r="Z1014" i="2"/>
  <c r="AC1014" i="2"/>
  <c r="AF1014" i="2"/>
  <c r="H1012" i="2"/>
  <c r="AJ1011" i="2"/>
  <c r="AI1011" i="2"/>
  <c r="Y1011" i="2"/>
  <c r="U1011" i="2"/>
  <c r="V1011" i="2"/>
  <c r="Q1011" i="2"/>
  <c r="T1011" i="2"/>
  <c r="R1011" i="2"/>
  <c r="S1011" i="2"/>
  <c r="Z1013" i="2" l="1"/>
  <c r="AG1013" i="2" s="1"/>
  <c r="AH1013" i="2" s="1"/>
  <c r="AA1013" i="2"/>
  <c r="AD1013" i="2"/>
  <c r="AE1013" i="2"/>
  <c r="AC1013" i="2"/>
  <c r="X1012" i="2"/>
  <c r="AF1012" i="2" s="1"/>
  <c r="AG1014" i="2"/>
  <c r="AH1014" i="2" s="1"/>
  <c r="AA1012" i="2"/>
  <c r="X1011" i="2"/>
  <c r="H1011" i="2"/>
  <c r="AJ1010" i="2"/>
  <c r="AI1010" i="2"/>
  <c r="Y1010" i="2"/>
  <c r="R1010" i="2"/>
  <c r="T1010" i="2"/>
  <c r="S1010" i="2"/>
  <c r="V1010" i="2"/>
  <c r="Q1010" i="2"/>
  <c r="U1010" i="2"/>
  <c r="AD1012" i="2" l="1"/>
  <c r="AE1012" i="2"/>
  <c r="AC1012" i="2"/>
  <c r="AB1012" i="2"/>
  <c r="AG1012" i="2" s="1"/>
  <c r="AH1012" i="2" s="1"/>
  <c r="Z1012" i="2"/>
  <c r="AE1011" i="2"/>
  <c r="AA1011" i="2"/>
  <c r="Z1011" i="2"/>
  <c r="AC1011" i="2"/>
  <c r="AF1011" i="2"/>
  <c r="AB1011" i="2"/>
  <c r="AD1011" i="2"/>
  <c r="X1010" i="2"/>
  <c r="H1010" i="2"/>
  <c r="AJ1009" i="2"/>
  <c r="AI1009" i="2"/>
  <c r="Y1009" i="2"/>
  <c r="R1009" i="2"/>
  <c r="V1009" i="2"/>
  <c r="Q1009" i="2"/>
  <c r="S1009" i="2"/>
  <c r="U1009" i="2"/>
  <c r="T1009" i="2"/>
  <c r="AG1011" i="2" l="1"/>
  <c r="AH1011" i="2" s="1"/>
  <c r="AF1010" i="2"/>
  <c r="AB1010" i="2"/>
  <c r="AD1010" i="2"/>
  <c r="Z1010" i="2"/>
  <c r="AC1010" i="2"/>
  <c r="AE1010" i="2"/>
  <c r="AA1010" i="2"/>
  <c r="H1009" i="2"/>
  <c r="AJ1008" i="2"/>
  <c r="AI1008" i="2"/>
  <c r="Y1008" i="2"/>
  <c r="T1008" i="2"/>
  <c r="S1008" i="2"/>
  <c r="U1008" i="2"/>
  <c r="R1008" i="2"/>
  <c r="V1008" i="2"/>
  <c r="Q1008" i="2"/>
  <c r="AG1010" i="2" l="1"/>
  <c r="AH1010" i="2" s="1"/>
  <c r="X1009" i="2"/>
  <c r="AF1009" i="2" s="1"/>
  <c r="X1008" i="2"/>
  <c r="H1008" i="2"/>
  <c r="AJ1007" i="2"/>
  <c r="AI1007" i="2"/>
  <c r="Y1007" i="2"/>
  <c r="V1007" i="2"/>
  <c r="R1007" i="2"/>
  <c r="Q1007" i="2"/>
  <c r="U1007" i="2"/>
  <c r="S1007" i="2"/>
  <c r="T1007" i="2"/>
  <c r="AB1009" i="2" l="1"/>
  <c r="AE1009" i="2"/>
  <c r="Z1009" i="2"/>
  <c r="AA1009" i="2"/>
  <c r="AD1009" i="2"/>
  <c r="AC1009" i="2"/>
  <c r="AC1008" i="2"/>
  <c r="AE1008" i="2"/>
  <c r="AA1008" i="2"/>
  <c r="AD1008" i="2"/>
  <c r="Z1008" i="2"/>
  <c r="AF1008" i="2"/>
  <c r="AB1008" i="2"/>
  <c r="X1007" i="2"/>
  <c r="H1007" i="2"/>
  <c r="AJ1006" i="2"/>
  <c r="AI1006" i="2"/>
  <c r="Y1006" i="2"/>
  <c r="Q1006" i="2"/>
  <c r="U1006" i="2"/>
  <c r="S1006" i="2"/>
  <c r="V1006" i="2"/>
  <c r="T1006" i="2"/>
  <c r="R1006" i="2"/>
  <c r="AG1009" i="2" l="1"/>
  <c r="AH1009" i="2" s="1"/>
  <c r="AG1008" i="2"/>
  <c r="AH1008" i="2" s="1"/>
  <c r="AA1007" i="2"/>
  <c r="AF1007" i="2"/>
  <c r="AB1007" i="2"/>
  <c r="AE1007" i="2"/>
  <c r="AD1007" i="2"/>
  <c r="Z1007" i="2"/>
  <c r="AC1007" i="2"/>
  <c r="X1006" i="2"/>
  <c r="H1006" i="2"/>
  <c r="AJ1005" i="2"/>
  <c r="AI1005" i="2"/>
  <c r="Y1005" i="2"/>
  <c r="U1005" i="2"/>
  <c r="T1005" i="2"/>
  <c r="V1005" i="2"/>
  <c r="Q1005" i="2"/>
  <c r="R1005" i="2"/>
  <c r="S1005" i="2"/>
  <c r="AG1007" i="2" l="1"/>
  <c r="AH1007" i="2" s="1"/>
  <c r="AF1006" i="2"/>
  <c r="AB1006" i="2"/>
  <c r="AD1006" i="2"/>
  <c r="Z1006" i="2"/>
  <c r="AC1006" i="2"/>
  <c r="AE1006" i="2"/>
  <c r="AA1006" i="2"/>
  <c r="H1005" i="2"/>
  <c r="AJ1004" i="2"/>
  <c r="AI1004" i="2"/>
  <c r="Y1004" i="2"/>
  <c r="S1004" i="2"/>
  <c r="Q1004" i="2"/>
  <c r="R1004" i="2"/>
  <c r="U1004" i="2"/>
  <c r="V1004" i="2"/>
  <c r="T1004" i="2"/>
  <c r="AG1006" i="2" l="1"/>
  <c r="AH1006" i="2" s="1"/>
  <c r="X1005" i="2"/>
  <c r="AF1005" i="2" s="1"/>
  <c r="AD1005" i="2"/>
  <c r="Z1005" i="2"/>
  <c r="AC1005" i="2"/>
  <c r="AE1005" i="2"/>
  <c r="AA1005" i="2"/>
  <c r="X1004" i="2"/>
  <c r="H1004" i="2"/>
  <c r="AJ1003" i="2"/>
  <c r="AI1003" i="2"/>
  <c r="Y1003" i="2"/>
  <c r="T1003" i="2"/>
  <c r="U1003" i="2"/>
  <c r="V1003" i="2"/>
  <c r="Q1003" i="2"/>
  <c r="R1003" i="2"/>
  <c r="S1003" i="2"/>
  <c r="AB1005" i="2" l="1"/>
  <c r="AG1005" i="2" s="1"/>
  <c r="AH1005" i="2" s="1"/>
  <c r="AC1004" i="2"/>
  <c r="AA1004" i="2"/>
  <c r="AE1004" i="2"/>
  <c r="AD1004" i="2"/>
  <c r="Z1004" i="2"/>
  <c r="AF1004" i="2"/>
  <c r="AB1004" i="2"/>
  <c r="X1003" i="2"/>
  <c r="H1003" i="2"/>
  <c r="AJ1002" i="2"/>
  <c r="AI1002" i="2"/>
  <c r="Y1002" i="2"/>
  <c r="S1002" i="2"/>
  <c r="T1002" i="2"/>
  <c r="Q1002" i="2"/>
  <c r="V1002" i="2"/>
  <c r="U1002" i="2"/>
  <c r="R1002" i="2"/>
  <c r="AG1004" i="2" l="1"/>
  <c r="AH1004" i="2" s="1"/>
  <c r="AF1003" i="2"/>
  <c r="AB1003" i="2"/>
  <c r="AD1003" i="2"/>
  <c r="Z1003" i="2"/>
  <c r="AG1003" i="2" s="1"/>
  <c r="AH1003" i="2" s="1"/>
  <c r="AC1003" i="2"/>
  <c r="AE1003" i="2"/>
  <c r="AA1003" i="2"/>
  <c r="X1002" i="2"/>
  <c r="H1002" i="2"/>
  <c r="AJ1001" i="2"/>
  <c r="AI1001" i="2"/>
  <c r="Y1001" i="2"/>
  <c r="V1001" i="2"/>
  <c r="R1001" i="2"/>
  <c r="S1001" i="2"/>
  <c r="Q1001" i="2"/>
  <c r="U1001" i="2"/>
  <c r="T1001" i="2"/>
  <c r="AC1002" i="2" l="1"/>
  <c r="AE1002" i="2"/>
  <c r="AA1002" i="2"/>
  <c r="AF1002" i="2"/>
  <c r="AB1002" i="2"/>
  <c r="AD1002" i="2"/>
  <c r="Z1002" i="2"/>
  <c r="AG1002" i="2" s="1"/>
  <c r="AH1002" i="2" s="1"/>
  <c r="X1001" i="2"/>
  <c r="H1001" i="2"/>
  <c r="AJ1000" i="2"/>
  <c r="AI1000" i="2"/>
  <c r="Y1000" i="2"/>
  <c r="R1000" i="2"/>
  <c r="T1000" i="2"/>
  <c r="Q1000" i="2"/>
  <c r="S1000" i="2"/>
  <c r="U1000" i="2"/>
  <c r="V1000" i="2"/>
  <c r="AF1001" i="2" l="1"/>
  <c r="AB1001" i="2"/>
  <c r="AD1001" i="2"/>
  <c r="Z1001" i="2"/>
  <c r="AC1001" i="2"/>
  <c r="AE1001" i="2"/>
  <c r="AA1001" i="2"/>
  <c r="H1000" i="2"/>
  <c r="AJ999" i="2"/>
  <c r="AI999" i="2"/>
  <c r="Y999" i="2"/>
  <c r="R999" i="2"/>
  <c r="Q999" i="2"/>
  <c r="S999" i="2"/>
  <c r="U999" i="2"/>
  <c r="T999" i="2"/>
  <c r="V999" i="2"/>
  <c r="X1000" i="2" l="1"/>
  <c r="AC1000" i="2" s="1"/>
  <c r="AG1001" i="2"/>
  <c r="AH1001" i="2" s="1"/>
  <c r="H999" i="2"/>
  <c r="AJ998" i="2"/>
  <c r="AI998" i="2"/>
  <c r="Y998" i="2"/>
  <c r="S998" i="2"/>
  <c r="Q998" i="2"/>
  <c r="U998" i="2"/>
  <c r="R998" i="2"/>
  <c r="T998" i="2"/>
  <c r="V998" i="2"/>
  <c r="AB1000" i="2" l="1"/>
  <c r="AD1000" i="2"/>
  <c r="AA1000" i="2"/>
  <c r="AF1000" i="2"/>
  <c r="AE1000" i="2"/>
  <c r="Z1000" i="2"/>
  <c r="AG1000" i="2" s="1"/>
  <c r="AH1000" i="2" s="1"/>
  <c r="X999" i="2"/>
  <c r="AC999" i="2" s="1"/>
  <c r="H998" i="2"/>
  <c r="AJ997" i="2"/>
  <c r="AI997" i="2"/>
  <c r="Y997" i="2"/>
  <c r="U997" i="2"/>
  <c r="Q997" i="2"/>
  <c r="R997" i="2"/>
  <c r="T997" i="2"/>
  <c r="S997" i="2"/>
  <c r="V997" i="2"/>
  <c r="AB999" i="2" l="1"/>
  <c r="AD999" i="2"/>
  <c r="AE999" i="2"/>
  <c r="Z999" i="2"/>
  <c r="AG999" i="2" s="1"/>
  <c r="AH999" i="2" s="1"/>
  <c r="AF999" i="2"/>
  <c r="X998" i="2"/>
  <c r="AF998" i="2" s="1"/>
  <c r="AA999" i="2"/>
  <c r="AC998" i="2"/>
  <c r="AB998" i="2"/>
  <c r="AE998" i="2"/>
  <c r="AD998" i="2"/>
  <c r="Z998" i="2"/>
  <c r="AG998" i="2" s="1"/>
  <c r="AH998" i="2" s="1"/>
  <c r="H997" i="2"/>
  <c r="AJ996" i="2"/>
  <c r="AI996" i="2"/>
  <c r="Y996" i="2"/>
  <c r="T996" i="2"/>
  <c r="V996" i="2"/>
  <c r="Q996" i="2"/>
  <c r="S996" i="2"/>
  <c r="R996" i="2"/>
  <c r="U996" i="2"/>
  <c r="AA998" i="2" l="1"/>
  <c r="X997" i="2"/>
  <c r="AB997" i="2" s="1"/>
  <c r="Z997" i="2"/>
  <c r="AG997" i="2" s="1"/>
  <c r="AH997" i="2" s="1"/>
  <c r="AC997" i="2"/>
  <c r="AA997" i="2"/>
  <c r="H996" i="2"/>
  <c r="AJ995" i="2"/>
  <c r="AI995" i="2"/>
  <c r="Y995" i="2"/>
  <c r="R995" i="2"/>
  <c r="U995" i="2"/>
  <c r="S995" i="2"/>
  <c r="V995" i="2"/>
  <c r="Q995" i="2"/>
  <c r="T995" i="2"/>
  <c r="AD997" i="2" l="1"/>
  <c r="AF997" i="2"/>
  <c r="AE997" i="2"/>
  <c r="X996" i="2"/>
  <c r="AF996" i="2" s="1"/>
  <c r="H995" i="2"/>
  <c r="AJ994" i="2"/>
  <c r="AI994" i="2"/>
  <c r="Y994" i="2"/>
  <c r="Q994" i="2"/>
  <c r="T994" i="2"/>
  <c r="R994" i="2"/>
  <c r="V994" i="2"/>
  <c r="S994" i="2"/>
  <c r="U994" i="2"/>
  <c r="X995" i="2" l="1"/>
  <c r="AE996" i="2"/>
  <c r="Z996" i="2"/>
  <c r="AB996" i="2"/>
  <c r="AD996" i="2"/>
  <c r="AA996" i="2"/>
  <c r="AC996" i="2"/>
  <c r="H994" i="2"/>
  <c r="AJ993" i="2"/>
  <c r="AI993" i="2"/>
  <c r="Y993" i="2"/>
  <c r="U993" i="2"/>
  <c r="Q993" i="2"/>
  <c r="S993" i="2"/>
  <c r="R993" i="2"/>
  <c r="V993" i="2"/>
  <c r="T993" i="2"/>
  <c r="AG996" i="2" l="1"/>
  <c r="AH996" i="2" s="1"/>
  <c r="Z995" i="2"/>
  <c r="X994" i="2"/>
  <c r="AF994" i="2" s="1"/>
  <c r="AD995" i="2"/>
  <c r="AA995" i="2"/>
  <c r="AB995" i="2"/>
  <c r="AE995" i="2"/>
  <c r="AF995" i="2"/>
  <c r="AC995" i="2"/>
  <c r="H993" i="2"/>
  <c r="AJ1133" i="2"/>
  <c r="AI1133" i="2"/>
  <c r="Y1133" i="2"/>
  <c r="S1133" i="2"/>
  <c r="R1133" i="2"/>
  <c r="Q1133" i="2"/>
  <c r="V1133" i="2"/>
  <c r="T1133" i="2"/>
  <c r="U1133" i="2"/>
  <c r="AG995" i="2" l="1"/>
  <c r="AH995" i="2" s="1"/>
  <c r="AA994" i="2"/>
  <c r="X993" i="2"/>
  <c r="AF993" i="2" s="1"/>
  <c r="Z994" i="2"/>
  <c r="AG994" i="2" s="1"/>
  <c r="AH994" i="2" s="1"/>
  <c r="AE994" i="2"/>
  <c r="AD994" i="2"/>
  <c r="AB994" i="2"/>
  <c r="AC994" i="2"/>
  <c r="H1133" i="2"/>
  <c r="AJ991" i="2"/>
  <c r="AI991" i="2"/>
  <c r="Y991" i="2"/>
  <c r="V991" i="2"/>
  <c r="U991" i="2"/>
  <c r="Q991" i="2"/>
  <c r="T991" i="2"/>
  <c r="R991" i="2"/>
  <c r="S991" i="2"/>
  <c r="Z993" i="2" l="1"/>
  <c r="AE993" i="2"/>
  <c r="AC993" i="2"/>
  <c r="AD993" i="2"/>
  <c r="AA993" i="2"/>
  <c r="AB993" i="2"/>
  <c r="X1133" i="2"/>
  <c r="AF1133" i="2" s="1"/>
  <c r="AA1133" i="2"/>
  <c r="X991" i="2"/>
  <c r="H991" i="2"/>
  <c r="AJ990" i="2"/>
  <c r="AI990" i="2"/>
  <c r="Y990" i="2"/>
  <c r="S990" i="2"/>
  <c r="R990" i="2"/>
  <c r="T990" i="2"/>
  <c r="V990" i="2"/>
  <c r="Q990" i="2"/>
  <c r="U990" i="2"/>
  <c r="AG993" i="2" l="1"/>
  <c r="AH993" i="2" s="1"/>
  <c r="Z1133" i="2"/>
  <c r="AC1133" i="2"/>
  <c r="AD1133" i="2"/>
  <c r="AB1133" i="2"/>
  <c r="AE1133" i="2"/>
  <c r="AD991" i="2"/>
  <c r="Z991" i="2"/>
  <c r="AE991" i="2"/>
  <c r="AA991" i="2"/>
  <c r="AC991" i="2"/>
  <c r="AF991" i="2"/>
  <c r="AB991" i="2"/>
  <c r="X990" i="2"/>
  <c r="H990" i="2"/>
  <c r="AJ989" i="2"/>
  <c r="AI989" i="2"/>
  <c r="Y989" i="2"/>
  <c r="S989" i="2"/>
  <c r="Q989" i="2"/>
  <c r="U989" i="2"/>
  <c r="R989" i="2"/>
  <c r="V989" i="2"/>
  <c r="T989" i="2"/>
  <c r="AG1133" i="2" l="1"/>
  <c r="AH1133" i="2" s="1"/>
  <c r="AG991" i="2"/>
  <c r="AH991" i="2" s="1"/>
  <c r="AC990" i="2"/>
  <c r="AF990" i="2"/>
  <c r="AB990" i="2"/>
  <c r="AE990" i="2"/>
  <c r="AA990" i="2"/>
  <c r="AD990" i="2"/>
  <c r="Z990" i="2"/>
  <c r="X989" i="2"/>
  <c r="H989" i="2"/>
  <c r="AJ988" i="2"/>
  <c r="AI988" i="2"/>
  <c r="Y988" i="2"/>
  <c r="R988" i="2"/>
  <c r="U988" i="2"/>
  <c r="S988" i="2"/>
  <c r="Q988" i="2"/>
  <c r="V988" i="2"/>
  <c r="T988" i="2"/>
  <c r="AG990" i="2" l="1"/>
  <c r="AH990" i="2" s="1"/>
  <c r="AC989" i="2"/>
  <c r="AE989" i="2"/>
  <c r="AA989" i="2"/>
  <c r="AF989" i="2"/>
  <c r="AB989" i="2"/>
  <c r="AG989" i="2" s="1"/>
  <c r="AH989" i="2" s="1"/>
  <c r="AD989" i="2"/>
  <c r="Z989" i="2"/>
  <c r="X988" i="2"/>
  <c r="H988" i="2"/>
  <c r="AJ987" i="2"/>
  <c r="AI987" i="2"/>
  <c r="Y987" i="2"/>
  <c r="V987" i="2"/>
  <c r="R987" i="2"/>
  <c r="Q987" i="2"/>
  <c r="T987" i="2"/>
  <c r="S987" i="2"/>
  <c r="U987" i="2"/>
  <c r="AF988" i="2" l="1"/>
  <c r="AB988" i="2"/>
  <c r="AD988" i="2"/>
  <c r="Z988" i="2"/>
  <c r="AC988" i="2"/>
  <c r="AE988" i="2"/>
  <c r="AA988" i="2"/>
  <c r="H987" i="2"/>
  <c r="AJ986" i="2"/>
  <c r="AI986" i="2"/>
  <c r="Y986" i="2"/>
  <c r="S986" i="2"/>
  <c r="Q986" i="2"/>
  <c r="U986" i="2"/>
  <c r="R986" i="2"/>
  <c r="T986" i="2"/>
  <c r="V986" i="2"/>
  <c r="X987" i="2" l="1"/>
  <c r="AD987" i="2" s="1"/>
  <c r="AG988" i="2"/>
  <c r="AH988" i="2" s="1"/>
  <c r="X986" i="2"/>
  <c r="H986" i="2"/>
  <c r="AJ985" i="2"/>
  <c r="AI985" i="2"/>
  <c r="Y985" i="2"/>
  <c r="T985" i="2"/>
  <c r="V985" i="2"/>
  <c r="U985" i="2"/>
  <c r="R985" i="2"/>
  <c r="Q985" i="2"/>
  <c r="S985" i="2"/>
  <c r="AA987" i="2" l="1"/>
  <c r="AF987" i="2"/>
  <c r="Z987" i="2"/>
  <c r="AC987" i="2"/>
  <c r="AB987" i="2"/>
  <c r="AG987" i="2" s="1"/>
  <c r="AH987" i="2" s="1"/>
  <c r="AE987" i="2"/>
  <c r="AA986" i="2"/>
  <c r="AE986" i="2"/>
  <c r="AD986" i="2"/>
  <c r="Z986" i="2"/>
  <c r="AC986" i="2"/>
  <c r="AF986" i="2"/>
  <c r="AB986" i="2"/>
  <c r="X985" i="2"/>
  <c r="H985" i="2"/>
  <c r="AJ984" i="2"/>
  <c r="AI984" i="2"/>
  <c r="Y984" i="2"/>
  <c r="T984" i="2"/>
  <c r="R984" i="2"/>
  <c r="U984" i="2"/>
  <c r="V984" i="2"/>
  <c r="Q984" i="2"/>
  <c r="S984" i="2"/>
  <c r="AG986" i="2" l="1"/>
  <c r="AH986" i="2" s="1"/>
  <c r="AF985" i="2"/>
  <c r="AB985" i="2"/>
  <c r="AD985" i="2"/>
  <c r="Z985" i="2"/>
  <c r="AC985" i="2"/>
  <c r="AE985" i="2"/>
  <c r="AA985" i="2"/>
  <c r="X984" i="2"/>
  <c r="H984" i="2"/>
  <c r="AJ983" i="2"/>
  <c r="AI983" i="2"/>
  <c r="Y983" i="2"/>
  <c r="S983" i="2"/>
  <c r="T983" i="2"/>
  <c r="U983" i="2"/>
  <c r="R983" i="2"/>
  <c r="Q983" i="2"/>
  <c r="V983" i="2"/>
  <c r="AG985" i="2" l="1"/>
  <c r="AH985" i="2" s="1"/>
  <c r="AF984" i="2"/>
  <c r="AB984" i="2"/>
  <c r="AD984" i="2"/>
  <c r="Z984" i="2"/>
  <c r="AC984" i="2"/>
  <c r="AE984" i="2"/>
  <c r="AA984" i="2"/>
  <c r="X983" i="2"/>
  <c r="H983" i="2"/>
  <c r="AJ982" i="2"/>
  <c r="AI982" i="2"/>
  <c r="Y982" i="2"/>
  <c r="V982" i="2"/>
  <c r="Q982" i="2"/>
  <c r="T982" i="2"/>
  <c r="S982" i="2"/>
  <c r="U982" i="2"/>
  <c r="R982" i="2"/>
  <c r="AG984" i="2" l="1"/>
  <c r="AH984" i="2" s="1"/>
  <c r="AF983" i="2"/>
  <c r="AB983" i="2"/>
  <c r="AD983" i="2"/>
  <c r="Z983" i="2"/>
  <c r="AC983" i="2"/>
  <c r="AE983" i="2"/>
  <c r="AA983" i="2"/>
  <c r="X982" i="2"/>
  <c r="H982" i="2"/>
  <c r="AJ981" i="2"/>
  <c r="AI981" i="2"/>
  <c r="Y981" i="2"/>
  <c r="R981" i="2"/>
  <c r="V981" i="2"/>
  <c r="U981" i="2"/>
  <c r="S981" i="2"/>
  <c r="Q981" i="2"/>
  <c r="T981" i="2"/>
  <c r="AG983" i="2" l="1"/>
  <c r="AH983" i="2" s="1"/>
  <c r="AF982" i="2"/>
  <c r="AB982" i="2"/>
  <c r="AD982" i="2"/>
  <c r="Z982" i="2"/>
  <c r="AG982" i="2" s="1"/>
  <c r="AH982" i="2" s="1"/>
  <c r="AC982" i="2"/>
  <c r="AE982" i="2"/>
  <c r="AA982" i="2"/>
  <c r="X981" i="2"/>
  <c r="H981" i="2"/>
  <c r="AJ980" i="2"/>
  <c r="AI980" i="2"/>
  <c r="Y980" i="2"/>
  <c r="S980" i="2"/>
  <c r="R980" i="2"/>
  <c r="U980" i="2"/>
  <c r="Q980" i="2"/>
  <c r="V980" i="2"/>
  <c r="T980" i="2"/>
  <c r="AF981" i="2" l="1"/>
  <c r="AB981" i="2"/>
  <c r="AE981" i="2"/>
  <c r="AD981" i="2"/>
  <c r="Z981" i="2"/>
  <c r="AC981" i="2"/>
  <c r="AA981" i="2"/>
  <c r="X980" i="2"/>
  <c r="H980" i="2"/>
  <c r="AJ343" i="2"/>
  <c r="AI343" i="2"/>
  <c r="Y343" i="2"/>
  <c r="R343" i="2"/>
  <c r="U343" i="2"/>
  <c r="T343" i="2"/>
  <c r="Q343" i="2"/>
  <c r="V343" i="2"/>
  <c r="S343" i="2"/>
  <c r="AG981" i="2" l="1"/>
  <c r="AH981" i="2" s="1"/>
  <c r="AF980" i="2"/>
  <c r="AB980" i="2"/>
  <c r="AD980" i="2"/>
  <c r="Z980" i="2"/>
  <c r="AC980" i="2"/>
  <c r="AE980" i="2"/>
  <c r="AA980" i="2"/>
  <c r="H343" i="2"/>
  <c r="AJ978" i="2"/>
  <c r="AI978" i="2"/>
  <c r="Y978" i="2"/>
  <c r="R978" i="2"/>
  <c r="V978" i="2"/>
  <c r="S978" i="2"/>
  <c r="Q978" i="2"/>
  <c r="U978" i="2"/>
  <c r="T978" i="2"/>
  <c r="X343" i="2" l="1"/>
  <c r="AC343" i="2" s="1"/>
  <c r="AG980" i="2"/>
  <c r="AH980" i="2" s="1"/>
  <c r="AE343" i="2"/>
  <c r="H978" i="2"/>
  <c r="AJ977" i="2"/>
  <c r="AI977" i="2"/>
  <c r="Y977" i="2"/>
  <c r="U977" i="2"/>
  <c r="R977" i="2"/>
  <c r="V977" i="2"/>
  <c r="T977" i="2"/>
  <c r="Q977" i="2"/>
  <c r="S977" i="2"/>
  <c r="Z343" i="2" l="1"/>
  <c r="AD343" i="2"/>
  <c r="AF343" i="2"/>
  <c r="AB343" i="2"/>
  <c r="AA343" i="2"/>
  <c r="X978" i="2"/>
  <c r="AA978" i="2" s="1"/>
  <c r="H977" i="2"/>
  <c r="AJ976" i="2"/>
  <c r="AI976" i="2"/>
  <c r="Y976" i="2"/>
  <c r="V976" i="2"/>
  <c r="U976" i="2"/>
  <c r="S976" i="2"/>
  <c r="T976" i="2"/>
  <c r="Q976" i="2"/>
  <c r="R976" i="2"/>
  <c r="AG343" i="2" l="1"/>
  <c r="AH343" i="2" s="1"/>
  <c r="AC978" i="2"/>
  <c r="X977" i="2"/>
  <c r="AE977" i="2" s="1"/>
  <c r="AE978" i="2"/>
  <c r="AF978" i="2"/>
  <c r="Z978" i="2"/>
  <c r="AC977" i="2"/>
  <c r="AB977" i="2"/>
  <c r="AD977" i="2"/>
  <c r="AD978" i="2"/>
  <c r="AB978" i="2"/>
  <c r="H976" i="2"/>
  <c r="AJ975" i="2"/>
  <c r="AI975" i="2"/>
  <c r="Y975" i="2"/>
  <c r="S975" i="2"/>
  <c r="T975" i="2"/>
  <c r="Q975" i="2"/>
  <c r="U975" i="2"/>
  <c r="V975" i="2"/>
  <c r="R975" i="2"/>
  <c r="Z977" i="2" l="1"/>
  <c r="AF977" i="2"/>
  <c r="AA977" i="2"/>
  <c r="AG978" i="2"/>
  <c r="AH978" i="2" s="1"/>
  <c r="AG977" i="2"/>
  <c r="AH977" i="2" s="1"/>
  <c r="X976" i="2"/>
  <c r="AE976" i="2" s="1"/>
  <c r="H975" i="2"/>
  <c r="AJ974" i="2"/>
  <c r="AI974" i="2"/>
  <c r="Y974" i="2"/>
  <c r="R974" i="2"/>
  <c r="Q974" i="2"/>
  <c r="V974" i="2"/>
  <c r="U974" i="2"/>
  <c r="T974" i="2"/>
  <c r="S974" i="2"/>
  <c r="Z976" i="2" l="1"/>
  <c r="AG976" i="2" s="1"/>
  <c r="AH976" i="2" s="1"/>
  <c r="AF976" i="2"/>
  <c r="AA976" i="2"/>
  <c r="X975" i="2"/>
  <c r="Z975" i="2" s="1"/>
  <c r="AG975" i="2" s="1"/>
  <c r="AH975" i="2" s="1"/>
  <c r="AC976" i="2"/>
  <c r="AD976" i="2"/>
  <c r="AB976" i="2"/>
  <c r="H974" i="2"/>
  <c r="AJ973" i="2"/>
  <c r="AI973" i="2"/>
  <c r="Y973" i="2"/>
  <c r="V973" i="2"/>
  <c r="R973" i="2"/>
  <c r="T973" i="2"/>
  <c r="Q973" i="2"/>
  <c r="U973" i="2"/>
  <c r="S973" i="2"/>
  <c r="AB975" i="2" l="1"/>
  <c r="AE975" i="2"/>
  <c r="AD975" i="2"/>
  <c r="AF975" i="2"/>
  <c r="X974" i="2"/>
  <c r="AE974" i="2" s="1"/>
  <c r="AC975" i="2"/>
  <c r="AA975" i="2"/>
  <c r="H973" i="2"/>
  <c r="AJ972" i="2"/>
  <c r="AI972" i="2"/>
  <c r="Y972" i="2"/>
  <c r="S972" i="2"/>
  <c r="Q972" i="2"/>
  <c r="T972" i="2"/>
  <c r="V972" i="2"/>
  <c r="U972" i="2"/>
  <c r="R972" i="2"/>
  <c r="AA974" i="2" l="1"/>
  <c r="Z974" i="2"/>
  <c r="AG974" i="2" s="1"/>
  <c r="AH974" i="2" s="1"/>
  <c r="AB974" i="2"/>
  <c r="X973" i="2"/>
  <c r="AA973" i="2" s="1"/>
  <c r="AD974" i="2"/>
  <c r="AF974" i="2"/>
  <c r="AC974" i="2"/>
  <c r="AE973" i="2"/>
  <c r="H972" i="2"/>
  <c r="AJ971" i="2"/>
  <c r="AI971" i="2"/>
  <c r="Y971" i="2"/>
  <c r="Q971" i="2"/>
  <c r="U971" i="2"/>
  <c r="S971" i="2"/>
  <c r="T971" i="2"/>
  <c r="R971" i="2"/>
  <c r="V971" i="2"/>
  <c r="AF973" i="2" l="1"/>
  <c r="X972" i="2"/>
  <c r="AC973" i="2"/>
  <c r="AD973" i="2"/>
  <c r="Z973" i="2"/>
  <c r="AG973" i="2" s="1"/>
  <c r="AH973" i="2" s="1"/>
  <c r="AB973" i="2"/>
  <c r="AF972" i="2"/>
  <c r="AB972" i="2"/>
  <c r="AD972" i="2"/>
  <c r="Z972" i="2"/>
  <c r="AC972" i="2"/>
  <c r="AE972" i="2"/>
  <c r="AA972" i="2"/>
  <c r="H971" i="2"/>
  <c r="AJ970" i="2"/>
  <c r="AI970" i="2"/>
  <c r="Y970" i="2"/>
  <c r="S970" i="2"/>
  <c r="V970" i="2"/>
  <c r="R970" i="2"/>
  <c r="U970" i="2"/>
  <c r="Q970" i="2"/>
  <c r="T970" i="2"/>
  <c r="AG972" i="2" l="1"/>
  <c r="AH972" i="2" s="1"/>
  <c r="X971" i="2"/>
  <c r="AF971" i="2" s="1"/>
  <c r="X970" i="2"/>
  <c r="H970" i="2"/>
  <c r="AJ969" i="2"/>
  <c r="AI969" i="2"/>
  <c r="Y969" i="2"/>
  <c r="R969" i="2"/>
  <c r="V969" i="2"/>
  <c r="T969" i="2"/>
  <c r="Q969" i="2"/>
  <c r="S969" i="2"/>
  <c r="U969" i="2"/>
  <c r="AC971" i="2" l="1"/>
  <c r="AB971" i="2"/>
  <c r="AD971" i="2"/>
  <c r="AE971" i="2"/>
  <c r="AA971" i="2"/>
  <c r="Z971" i="2"/>
  <c r="AG971" i="2" s="1"/>
  <c r="AH971" i="2" s="1"/>
  <c r="AF970" i="2"/>
  <c r="AB970" i="2"/>
  <c r="AD970" i="2"/>
  <c r="Z970" i="2"/>
  <c r="AC970" i="2"/>
  <c r="AE970" i="2"/>
  <c r="AA970" i="2"/>
  <c r="X969" i="2"/>
  <c r="H969" i="2"/>
  <c r="AJ968" i="2"/>
  <c r="AI968" i="2"/>
  <c r="Y968" i="2"/>
  <c r="U968" i="2"/>
  <c r="T968" i="2"/>
  <c r="Q968" i="2"/>
  <c r="S968" i="2"/>
  <c r="V968" i="2"/>
  <c r="R968" i="2"/>
  <c r="AG970" i="2" l="1"/>
  <c r="AH970" i="2" s="1"/>
  <c r="AF969" i="2"/>
  <c r="AB969" i="2"/>
  <c r="AD969" i="2"/>
  <c r="Z969" i="2"/>
  <c r="AC969" i="2"/>
  <c r="AE969" i="2"/>
  <c r="AA969" i="2"/>
  <c r="X968" i="2"/>
  <c r="H968" i="2"/>
  <c r="AJ967" i="2"/>
  <c r="AI967" i="2"/>
  <c r="Y967" i="2"/>
  <c r="R967" i="2"/>
  <c r="S967" i="2"/>
  <c r="U967" i="2"/>
  <c r="Q967" i="2"/>
  <c r="T967" i="2"/>
  <c r="V967" i="2"/>
  <c r="AG969" i="2" l="1"/>
  <c r="AH969" i="2" s="1"/>
  <c r="AF968" i="2"/>
  <c r="AB968" i="2"/>
  <c r="AD968" i="2"/>
  <c r="Z968" i="2"/>
  <c r="AC968" i="2"/>
  <c r="AE968" i="2"/>
  <c r="AA968" i="2"/>
  <c r="H967" i="2"/>
  <c r="AJ966" i="2"/>
  <c r="AI966" i="2"/>
  <c r="Y966" i="2"/>
  <c r="Q966" i="2"/>
  <c r="V966" i="2"/>
  <c r="T966" i="2"/>
  <c r="R966" i="2"/>
  <c r="U966" i="2"/>
  <c r="S966" i="2"/>
  <c r="AG968" i="2" l="1"/>
  <c r="AH968" i="2" s="1"/>
  <c r="X967" i="2"/>
  <c r="AB967" i="2" s="1"/>
  <c r="H966" i="2"/>
  <c r="AJ965" i="2"/>
  <c r="AI965" i="2"/>
  <c r="Y965" i="2"/>
  <c r="Q965" i="2"/>
  <c r="R965" i="2"/>
  <c r="T965" i="2"/>
  <c r="S965" i="2"/>
  <c r="V965" i="2"/>
  <c r="U965" i="2"/>
  <c r="Z967" i="2" l="1"/>
  <c r="AG967" i="2" s="1"/>
  <c r="AH967" i="2" s="1"/>
  <c r="AC967" i="2"/>
  <c r="AF967" i="2"/>
  <c r="AA967" i="2"/>
  <c r="AD967" i="2"/>
  <c r="X966" i="2"/>
  <c r="AC966" i="2" s="1"/>
  <c r="AE967" i="2"/>
  <c r="X965" i="2"/>
  <c r="H965" i="2"/>
  <c r="AJ964" i="2"/>
  <c r="AI964" i="2"/>
  <c r="Y964" i="2"/>
  <c r="V964" i="2"/>
  <c r="U964" i="2"/>
  <c r="Q964" i="2"/>
  <c r="R964" i="2"/>
  <c r="S964" i="2"/>
  <c r="T964" i="2"/>
  <c r="AE966" i="2" l="1"/>
  <c r="AF966" i="2"/>
  <c r="AD966" i="2"/>
  <c r="AB966" i="2"/>
  <c r="AA966" i="2"/>
  <c r="Z966" i="2"/>
  <c r="AG966" i="2" s="1"/>
  <c r="AH966" i="2" s="1"/>
  <c r="AE965" i="2"/>
  <c r="AA965" i="2"/>
  <c r="AB965" i="2"/>
  <c r="AD965" i="2"/>
  <c r="Z965" i="2"/>
  <c r="AC965" i="2"/>
  <c r="AF965" i="2"/>
  <c r="H964" i="2"/>
  <c r="AJ963" i="2"/>
  <c r="AI963" i="2"/>
  <c r="Y963" i="2"/>
  <c r="V963" i="2"/>
  <c r="T963" i="2"/>
  <c r="U963" i="2"/>
  <c r="S963" i="2"/>
  <c r="Q963" i="2"/>
  <c r="R963" i="2"/>
  <c r="X964" i="2" l="1"/>
  <c r="AB964" i="2" s="1"/>
  <c r="AG965" i="2"/>
  <c r="AH965" i="2" s="1"/>
  <c r="X963" i="2"/>
  <c r="H963" i="2"/>
  <c r="AJ962" i="2"/>
  <c r="AI962" i="2"/>
  <c r="Y962" i="2"/>
  <c r="V962" i="2"/>
  <c r="S962" i="2"/>
  <c r="T962" i="2"/>
  <c r="Q962" i="2"/>
  <c r="R962" i="2"/>
  <c r="U962" i="2"/>
  <c r="Z964" i="2" l="1"/>
  <c r="AC964" i="2"/>
  <c r="AD964" i="2"/>
  <c r="AA964" i="2"/>
  <c r="AF964" i="2"/>
  <c r="AE964" i="2"/>
  <c r="AC963" i="2"/>
  <c r="AE963" i="2"/>
  <c r="AD963" i="2"/>
  <c r="Z963" i="2"/>
  <c r="AF963" i="2"/>
  <c r="AB963" i="2"/>
  <c r="AA963" i="2"/>
  <c r="X962" i="2"/>
  <c r="H962" i="2"/>
  <c r="AJ961" i="2"/>
  <c r="AI961" i="2"/>
  <c r="Y961" i="2"/>
  <c r="T961" i="2"/>
  <c r="S961" i="2"/>
  <c r="R961" i="2"/>
  <c r="Q961" i="2"/>
  <c r="V961" i="2"/>
  <c r="U961" i="2"/>
  <c r="AG964" i="2" l="1"/>
  <c r="AH964" i="2" s="1"/>
  <c r="AG963" i="2"/>
  <c r="AH963" i="2" s="1"/>
  <c r="AF962" i="2"/>
  <c r="AB962" i="2"/>
  <c r="AD962" i="2"/>
  <c r="Z962" i="2"/>
  <c r="AC962" i="2"/>
  <c r="AE962" i="2"/>
  <c r="AA962" i="2"/>
  <c r="X961" i="2"/>
  <c r="H961" i="2"/>
  <c r="AJ960" i="2"/>
  <c r="AI960" i="2"/>
  <c r="Y960" i="2"/>
  <c r="Q960" i="2"/>
  <c r="R960" i="2"/>
  <c r="S960" i="2"/>
  <c r="V960" i="2"/>
  <c r="U960" i="2"/>
  <c r="T960" i="2"/>
  <c r="AG962" i="2" l="1"/>
  <c r="AH962" i="2" s="1"/>
  <c r="AF961" i="2"/>
  <c r="AB961" i="2"/>
  <c r="AD961" i="2"/>
  <c r="Z961" i="2"/>
  <c r="AC961" i="2"/>
  <c r="AE961" i="2"/>
  <c r="AA961" i="2"/>
  <c r="X960" i="2"/>
  <c r="H960" i="2"/>
  <c r="AJ959" i="2"/>
  <c r="AI959" i="2"/>
  <c r="Y959" i="2"/>
  <c r="V959" i="2"/>
  <c r="R959" i="2"/>
  <c r="Q959" i="2"/>
  <c r="S959" i="2"/>
  <c r="U959" i="2"/>
  <c r="T959" i="2"/>
  <c r="AG961" i="2" l="1"/>
  <c r="AH961" i="2" s="1"/>
  <c r="AF960" i="2"/>
  <c r="AB960" i="2"/>
  <c r="AD960" i="2"/>
  <c r="Z960" i="2"/>
  <c r="AC960" i="2"/>
  <c r="AE960" i="2"/>
  <c r="AA960" i="2"/>
  <c r="H959" i="2"/>
  <c r="AJ958" i="2"/>
  <c r="AI958" i="2"/>
  <c r="Y958" i="2"/>
  <c r="V958" i="2"/>
  <c r="Q958" i="2"/>
  <c r="R958" i="2"/>
  <c r="S958" i="2"/>
  <c r="T958" i="2"/>
  <c r="U958" i="2"/>
  <c r="X959" i="2" l="1"/>
  <c r="AF959" i="2" s="1"/>
  <c r="AG960" i="2"/>
  <c r="AH960" i="2" s="1"/>
  <c r="AA959" i="2"/>
  <c r="X958" i="2"/>
  <c r="H958" i="2"/>
  <c r="AJ957" i="2"/>
  <c r="AI957" i="2"/>
  <c r="Y957" i="2"/>
  <c r="U957" i="2"/>
  <c r="V957" i="2"/>
  <c r="Q957" i="2"/>
  <c r="T957" i="2"/>
  <c r="S957" i="2"/>
  <c r="R957" i="2"/>
  <c r="Z959" i="2" l="1"/>
  <c r="AD959" i="2"/>
  <c r="AE959" i="2"/>
  <c r="AB959" i="2"/>
  <c r="AC959" i="2"/>
  <c r="AC958" i="2"/>
  <c r="AF958" i="2"/>
  <c r="AB958" i="2"/>
  <c r="AE958" i="2"/>
  <c r="AA958" i="2"/>
  <c r="AD958" i="2"/>
  <c r="Z958" i="2"/>
  <c r="X957" i="2"/>
  <c r="H957" i="2"/>
  <c r="AJ956" i="2"/>
  <c r="AI956" i="2"/>
  <c r="Y956" i="2"/>
  <c r="S956" i="2"/>
  <c r="Q956" i="2"/>
  <c r="R956" i="2"/>
  <c r="V956" i="2"/>
  <c r="T956" i="2"/>
  <c r="U956" i="2"/>
  <c r="AG959" i="2" l="1"/>
  <c r="AH959" i="2" s="1"/>
  <c r="AG958" i="2"/>
  <c r="AH958" i="2" s="1"/>
  <c r="AF957" i="2"/>
  <c r="AB957" i="2"/>
  <c r="AD957" i="2"/>
  <c r="Z957" i="2"/>
  <c r="AG957" i="2" s="1"/>
  <c r="AH957" i="2" s="1"/>
  <c r="AC957" i="2"/>
  <c r="AE957" i="2"/>
  <c r="AA957" i="2"/>
  <c r="X956" i="2"/>
  <c r="H956" i="2"/>
  <c r="AJ955" i="2"/>
  <c r="AI955" i="2"/>
  <c r="Y955" i="2"/>
  <c r="V955" i="2"/>
  <c r="Q955" i="2"/>
  <c r="R955" i="2"/>
  <c r="S955" i="2"/>
  <c r="T955" i="2"/>
  <c r="U955" i="2"/>
  <c r="AF956" i="2" l="1"/>
  <c r="AB956" i="2"/>
  <c r="AD956" i="2"/>
  <c r="Z956" i="2"/>
  <c r="AC956" i="2"/>
  <c r="AE956" i="2"/>
  <c r="AA956" i="2"/>
  <c r="H955" i="2"/>
  <c r="AJ954" i="2"/>
  <c r="AI954" i="2"/>
  <c r="Y954" i="2"/>
  <c r="Q954" i="2"/>
  <c r="U954" i="2"/>
  <c r="S954" i="2"/>
  <c r="V954" i="2"/>
  <c r="R954" i="2"/>
  <c r="T954" i="2"/>
  <c r="AG956" i="2" l="1"/>
  <c r="AH956" i="2" s="1"/>
  <c r="X955" i="2"/>
  <c r="AF955" i="2" s="1"/>
  <c r="H954" i="2"/>
  <c r="AJ953" i="2"/>
  <c r="AI953" i="2"/>
  <c r="Y953" i="2"/>
  <c r="R953" i="2"/>
  <c r="S953" i="2"/>
  <c r="T953" i="2"/>
  <c r="V953" i="2"/>
  <c r="U953" i="2"/>
  <c r="Q953" i="2"/>
  <c r="AB955" i="2" l="1"/>
  <c r="AA955" i="2"/>
  <c r="AE955" i="2"/>
  <c r="X954" i="2"/>
  <c r="AC954" i="2" s="1"/>
  <c r="Z955" i="2"/>
  <c r="AG955" i="2" s="1"/>
  <c r="AH955" i="2" s="1"/>
  <c r="AD955" i="2"/>
  <c r="AC955" i="2"/>
  <c r="AF954" i="2"/>
  <c r="AD954" i="2"/>
  <c r="AA954" i="2"/>
  <c r="H953" i="2"/>
  <c r="AJ952" i="2"/>
  <c r="AI952" i="2"/>
  <c r="Y952" i="2"/>
  <c r="R952" i="2"/>
  <c r="V952" i="2"/>
  <c r="T952" i="2"/>
  <c r="U952" i="2"/>
  <c r="S952" i="2"/>
  <c r="Q952" i="2"/>
  <c r="Z954" i="2" l="1"/>
  <c r="AG954" i="2" s="1"/>
  <c r="AH954" i="2" s="1"/>
  <c r="AB954" i="2"/>
  <c r="AE954" i="2"/>
  <c r="X953" i="2"/>
  <c r="AA953" i="2" s="1"/>
  <c r="AB953" i="2"/>
  <c r="H952" i="2"/>
  <c r="AJ951" i="2"/>
  <c r="AI951" i="2"/>
  <c r="Y951" i="2"/>
  <c r="T951" i="2"/>
  <c r="V951" i="2"/>
  <c r="Q951" i="2"/>
  <c r="S951" i="2"/>
  <c r="U951" i="2"/>
  <c r="R951" i="2"/>
  <c r="X952" i="2" l="1"/>
  <c r="AE953" i="2"/>
  <c r="Z953" i="2"/>
  <c r="AF953" i="2"/>
  <c r="AD953" i="2"/>
  <c r="AC953" i="2"/>
  <c r="AG953" i="2"/>
  <c r="AH953" i="2" s="1"/>
  <c r="AC952" i="2"/>
  <c r="AF952" i="2"/>
  <c r="AB952" i="2"/>
  <c r="AE952" i="2"/>
  <c r="AA952" i="2"/>
  <c r="AD952" i="2"/>
  <c r="Z952" i="2"/>
  <c r="H951" i="2"/>
  <c r="AJ950" i="2"/>
  <c r="AI950" i="2"/>
  <c r="Y950" i="2"/>
  <c r="S950" i="2"/>
  <c r="U950" i="2"/>
  <c r="T950" i="2"/>
  <c r="V950" i="2"/>
  <c r="R950" i="2"/>
  <c r="Q950" i="2"/>
  <c r="AG952" i="2" l="1"/>
  <c r="AH952" i="2" s="1"/>
  <c r="X951" i="2"/>
  <c r="AB951" i="2" s="1"/>
  <c r="H950" i="2"/>
  <c r="AJ949" i="2"/>
  <c r="AI949" i="2"/>
  <c r="Y949" i="2"/>
  <c r="V949" i="2"/>
  <c r="R949" i="2"/>
  <c r="U949" i="2"/>
  <c r="Q949" i="2"/>
  <c r="T949" i="2"/>
  <c r="S949" i="2"/>
  <c r="AC951" i="2" l="1"/>
  <c r="AE951" i="2"/>
  <c r="AF951" i="2"/>
  <c r="X950" i="2"/>
  <c r="AE950" i="2" s="1"/>
  <c r="Z951" i="2"/>
  <c r="AA951" i="2"/>
  <c r="AD951" i="2"/>
  <c r="AF950" i="2"/>
  <c r="H949" i="2"/>
  <c r="AJ948" i="2"/>
  <c r="AI948" i="2"/>
  <c r="Y948" i="2"/>
  <c r="V948" i="2"/>
  <c r="U948" i="2"/>
  <c r="R948" i="2"/>
  <c r="S948" i="2"/>
  <c r="Q948" i="2"/>
  <c r="T948" i="2"/>
  <c r="X949" i="2" l="1"/>
  <c r="AE949" i="2" s="1"/>
  <c r="AD950" i="2"/>
  <c r="AG951" i="2"/>
  <c r="AH951" i="2" s="1"/>
  <c r="Z950" i="2"/>
  <c r="AB950" i="2"/>
  <c r="AA950" i="2"/>
  <c r="AC950" i="2"/>
  <c r="H948" i="2"/>
  <c r="AJ947" i="2"/>
  <c r="AI947" i="2"/>
  <c r="Y947" i="2"/>
  <c r="R947" i="2"/>
  <c r="V947" i="2"/>
  <c r="T947" i="2"/>
  <c r="U947" i="2"/>
  <c r="Q947" i="2"/>
  <c r="S947" i="2"/>
  <c r="Z949" i="2" l="1"/>
  <c r="AF949" i="2"/>
  <c r="AG950" i="2"/>
  <c r="AH950" i="2" s="1"/>
  <c r="AD949" i="2"/>
  <c r="AB949" i="2"/>
  <c r="AA949" i="2"/>
  <c r="AC949" i="2"/>
  <c r="X948" i="2"/>
  <c r="AB948" i="2" s="1"/>
  <c r="AE948" i="2"/>
  <c r="X947" i="2"/>
  <c r="H947" i="2"/>
  <c r="AJ946" i="2"/>
  <c r="AI946" i="2"/>
  <c r="Y946" i="2"/>
  <c r="R946" i="2"/>
  <c r="Q946" i="2"/>
  <c r="V946" i="2"/>
  <c r="U946" i="2"/>
  <c r="S946" i="2"/>
  <c r="T946" i="2"/>
  <c r="AF948" i="2" l="1"/>
  <c r="AG949" i="2"/>
  <c r="AH949" i="2" s="1"/>
  <c r="AD948" i="2"/>
  <c r="AA948" i="2"/>
  <c r="AC948" i="2"/>
  <c r="Z948" i="2"/>
  <c r="AC947" i="2"/>
  <c r="AF947" i="2"/>
  <c r="AE947" i="2"/>
  <c r="AD947" i="2"/>
  <c r="Z947" i="2"/>
  <c r="AB947" i="2"/>
  <c r="AA947" i="2"/>
  <c r="X946" i="2"/>
  <c r="H946" i="2"/>
  <c r="AJ945" i="2"/>
  <c r="AI945" i="2"/>
  <c r="Y945" i="2"/>
  <c r="T945" i="2"/>
  <c r="S945" i="2"/>
  <c r="V945" i="2"/>
  <c r="U945" i="2"/>
  <c r="R945" i="2"/>
  <c r="Q945" i="2"/>
  <c r="AG948" i="2" l="1"/>
  <c r="AH948" i="2" s="1"/>
  <c r="AG947" i="2"/>
  <c r="AH947" i="2" s="1"/>
  <c r="AF946" i="2"/>
  <c r="AB946" i="2"/>
  <c r="AD946" i="2"/>
  <c r="Z946" i="2"/>
  <c r="AC946" i="2"/>
  <c r="AE946" i="2"/>
  <c r="AA946" i="2"/>
  <c r="H945" i="2"/>
  <c r="AJ944" i="2"/>
  <c r="AI944" i="2"/>
  <c r="Y944" i="2"/>
  <c r="T944" i="2"/>
  <c r="S944" i="2"/>
  <c r="U944" i="2"/>
  <c r="R944" i="2"/>
  <c r="Q944" i="2"/>
  <c r="V944" i="2"/>
  <c r="AG946" i="2" l="1"/>
  <c r="AH946" i="2" s="1"/>
  <c r="X945" i="2"/>
  <c r="AC945" i="2" s="1"/>
  <c r="H944" i="2"/>
  <c r="AJ943" i="2"/>
  <c r="AI943" i="2"/>
  <c r="Y943" i="2"/>
  <c r="R943" i="2"/>
  <c r="U943" i="2"/>
  <c r="V943" i="2"/>
  <c r="T943" i="2"/>
  <c r="S943" i="2"/>
  <c r="Q943" i="2"/>
  <c r="AD945" i="2" l="1"/>
  <c r="AB945" i="2"/>
  <c r="AE945" i="2"/>
  <c r="Z945" i="2"/>
  <c r="AF945" i="2"/>
  <c r="X944" i="2"/>
  <c r="AF944" i="2" s="1"/>
  <c r="AA945" i="2"/>
  <c r="H943" i="2"/>
  <c r="AJ942" i="2"/>
  <c r="AI942" i="2"/>
  <c r="Y942" i="2"/>
  <c r="U942" i="2"/>
  <c r="T942" i="2"/>
  <c r="Q942" i="2"/>
  <c r="S942" i="2"/>
  <c r="V942" i="2"/>
  <c r="R942" i="2"/>
  <c r="AA944" i="2" l="1"/>
  <c r="Z944" i="2"/>
  <c r="AG944" i="2" s="1"/>
  <c r="AH944" i="2" s="1"/>
  <c r="AB944" i="2"/>
  <c r="AC944" i="2"/>
  <c r="AG945" i="2"/>
  <c r="AH945" i="2" s="1"/>
  <c r="X943" i="2"/>
  <c r="AB943" i="2" s="1"/>
  <c r="AE944" i="2"/>
  <c r="AD944" i="2"/>
  <c r="X942" i="2"/>
  <c r="H942" i="2"/>
  <c r="AJ941" i="2"/>
  <c r="AI941" i="2"/>
  <c r="Y941" i="2"/>
  <c r="U941" i="2"/>
  <c r="Q941" i="2"/>
  <c r="S941" i="2"/>
  <c r="R941" i="2"/>
  <c r="T941" i="2"/>
  <c r="V941" i="2"/>
  <c r="AE943" i="2" l="1"/>
  <c r="AF943" i="2"/>
  <c r="Z943" i="2"/>
  <c r="AG943" i="2" s="1"/>
  <c r="AH943" i="2" s="1"/>
  <c r="AD943" i="2"/>
  <c r="AC943" i="2"/>
  <c r="AA943" i="2"/>
  <c r="AC942" i="2"/>
  <c r="AF942" i="2"/>
  <c r="AB942" i="2"/>
  <c r="AA942" i="2"/>
  <c r="AE942" i="2"/>
  <c r="Z942" i="2"/>
  <c r="AG942" i="2" s="1"/>
  <c r="AH942" i="2" s="1"/>
  <c r="AD942" i="2"/>
  <c r="H941" i="2"/>
  <c r="AJ940" i="2"/>
  <c r="AI940" i="2"/>
  <c r="Y940" i="2"/>
  <c r="S940" i="2"/>
  <c r="V940" i="2"/>
  <c r="T940" i="2"/>
  <c r="Q940" i="2"/>
  <c r="R940" i="2"/>
  <c r="U940" i="2"/>
  <c r="X941" i="2" l="1"/>
  <c r="AF941" i="2" s="1"/>
  <c r="AA941" i="2"/>
  <c r="H940" i="2"/>
  <c r="AJ939" i="2"/>
  <c r="AI939" i="2"/>
  <c r="Y939" i="2"/>
  <c r="U939" i="2"/>
  <c r="R939" i="2"/>
  <c r="Q939" i="2"/>
  <c r="S939" i="2"/>
  <c r="T939" i="2"/>
  <c r="V939" i="2"/>
  <c r="Z941" i="2" l="1"/>
  <c r="AG941" i="2" s="1"/>
  <c r="AH941" i="2" s="1"/>
  <c r="AB941" i="2"/>
  <c r="AC941" i="2"/>
  <c r="AE941" i="2"/>
  <c r="X940" i="2"/>
  <c r="AF940" i="2" s="1"/>
  <c r="AD941" i="2"/>
  <c r="H939" i="2"/>
  <c r="AJ938" i="2"/>
  <c r="AI938" i="2"/>
  <c r="Y938" i="2"/>
  <c r="T938" i="2"/>
  <c r="S938" i="2"/>
  <c r="V938" i="2"/>
  <c r="R938" i="2"/>
  <c r="Q938" i="2"/>
  <c r="U938" i="2"/>
  <c r="AE940" i="2" l="1"/>
  <c r="AB940" i="2"/>
  <c r="AC940" i="2"/>
  <c r="AD940" i="2"/>
  <c r="Z940" i="2"/>
  <c r="AG940" i="2" s="1"/>
  <c r="AH940" i="2" s="1"/>
  <c r="AA940" i="2"/>
  <c r="X939" i="2"/>
  <c r="AF939" i="2" s="1"/>
  <c r="H938" i="2"/>
  <c r="AJ937" i="2"/>
  <c r="AI937" i="2"/>
  <c r="Y937" i="2"/>
  <c r="Q937" i="2"/>
  <c r="R937" i="2"/>
  <c r="T937" i="2"/>
  <c r="U937" i="2"/>
  <c r="V937" i="2"/>
  <c r="S937" i="2"/>
  <c r="AE939" i="2" l="1"/>
  <c r="AB939" i="2"/>
  <c r="Z939" i="2"/>
  <c r="AG939" i="2" s="1"/>
  <c r="AH939" i="2" s="1"/>
  <c r="AA939" i="2"/>
  <c r="AD939" i="2"/>
  <c r="X938" i="2"/>
  <c r="AF938" i="2" s="1"/>
  <c r="AC939" i="2"/>
  <c r="X937" i="2"/>
  <c r="H937" i="2"/>
  <c r="AJ936" i="2"/>
  <c r="AI936" i="2"/>
  <c r="Y936" i="2"/>
  <c r="Q936" i="2"/>
  <c r="S936" i="2"/>
  <c r="R936" i="2"/>
  <c r="T936" i="2"/>
  <c r="U936" i="2"/>
  <c r="V936" i="2"/>
  <c r="AB938" i="2" l="1"/>
  <c r="AE938" i="2"/>
  <c r="AC938" i="2"/>
  <c r="AD938" i="2"/>
  <c r="Z938" i="2"/>
  <c r="AA938" i="2"/>
  <c r="AF937" i="2"/>
  <c r="AB937" i="2"/>
  <c r="AE937" i="2"/>
  <c r="AA937" i="2"/>
  <c r="AD937" i="2"/>
  <c r="Z937" i="2"/>
  <c r="AC937" i="2"/>
  <c r="X936" i="2"/>
  <c r="H936" i="2"/>
  <c r="AJ935" i="2"/>
  <c r="AI935" i="2"/>
  <c r="Y935" i="2"/>
  <c r="V935" i="2"/>
  <c r="U935" i="2"/>
  <c r="S935" i="2"/>
  <c r="R935" i="2"/>
  <c r="Q935" i="2"/>
  <c r="T935" i="2"/>
  <c r="AG937" i="2" l="1"/>
  <c r="AH937" i="2" s="1"/>
  <c r="AG938" i="2"/>
  <c r="AH938" i="2" s="1"/>
  <c r="AF936" i="2"/>
  <c r="AB936" i="2"/>
  <c r="AD936" i="2"/>
  <c r="Z936" i="2"/>
  <c r="AC936" i="2"/>
  <c r="AE936" i="2"/>
  <c r="AA936" i="2"/>
  <c r="X935" i="2"/>
  <c r="H935" i="2"/>
  <c r="AJ934" i="2"/>
  <c r="AI934" i="2"/>
  <c r="Y934" i="2"/>
  <c r="U934" i="2"/>
  <c r="Q934" i="2"/>
  <c r="R934" i="2"/>
  <c r="S934" i="2"/>
  <c r="T934" i="2"/>
  <c r="V934" i="2"/>
  <c r="AG936" i="2" l="1"/>
  <c r="AH936" i="2" s="1"/>
  <c r="AF935" i="2"/>
  <c r="AB935" i="2"/>
  <c r="AD935" i="2"/>
  <c r="Z935" i="2"/>
  <c r="AG935" i="2" s="1"/>
  <c r="AH935" i="2" s="1"/>
  <c r="AC935" i="2"/>
  <c r="AE935" i="2"/>
  <c r="AA935" i="2"/>
  <c r="X934" i="2"/>
  <c r="H934" i="2"/>
  <c r="AJ933" i="2"/>
  <c r="AI933" i="2"/>
  <c r="Y933" i="2"/>
  <c r="V933" i="2"/>
  <c r="R933" i="2"/>
  <c r="U933" i="2"/>
  <c r="S933" i="2"/>
  <c r="Q933" i="2"/>
  <c r="T933" i="2"/>
  <c r="AC934" i="2" l="1"/>
  <c r="AF934" i="2"/>
  <c r="AB934" i="2"/>
  <c r="AE934" i="2"/>
  <c r="AA934" i="2"/>
  <c r="AD934" i="2"/>
  <c r="Z934" i="2"/>
  <c r="H933" i="2"/>
  <c r="AJ932" i="2"/>
  <c r="AI932" i="2"/>
  <c r="Y932" i="2"/>
  <c r="V932" i="2"/>
  <c r="R932" i="2"/>
  <c r="Q932" i="2"/>
  <c r="S932" i="2"/>
  <c r="T932" i="2"/>
  <c r="U932" i="2"/>
  <c r="AG934" i="2" l="1"/>
  <c r="AH934" i="2" s="1"/>
  <c r="X933" i="2"/>
  <c r="AE933" i="2" s="1"/>
  <c r="H932" i="2"/>
  <c r="AJ931" i="2"/>
  <c r="AI931" i="2"/>
  <c r="Y931" i="2"/>
  <c r="Q931" i="2"/>
  <c r="V931" i="2"/>
  <c r="S931" i="2"/>
  <c r="U931" i="2"/>
  <c r="T931" i="2"/>
  <c r="R931" i="2"/>
  <c r="AF933" i="2" l="1"/>
  <c r="AC933" i="2"/>
  <c r="AD933" i="2"/>
  <c r="AA933" i="2"/>
  <c r="AB933" i="2"/>
  <c r="Z933" i="2"/>
  <c r="X932" i="2"/>
  <c r="AF932" i="2" s="1"/>
  <c r="X931" i="2"/>
  <c r="H931" i="2"/>
  <c r="AJ930" i="2"/>
  <c r="AI930" i="2"/>
  <c r="Y930" i="2"/>
  <c r="U930" i="2"/>
  <c r="Q930" i="2"/>
  <c r="V930" i="2"/>
  <c r="R930" i="2"/>
  <c r="T930" i="2"/>
  <c r="S930" i="2"/>
  <c r="AA932" i="2" l="1"/>
  <c r="AG933" i="2"/>
  <c r="AH933" i="2" s="1"/>
  <c r="AE932" i="2"/>
  <c r="AB932" i="2"/>
  <c r="AC932" i="2"/>
  <c r="AD932" i="2"/>
  <c r="Z932" i="2"/>
  <c r="AC931" i="2"/>
  <c r="AE931" i="2"/>
  <c r="AA931" i="2"/>
  <c r="AD931" i="2"/>
  <c r="Z931" i="2"/>
  <c r="AF931" i="2"/>
  <c r="AB931" i="2"/>
  <c r="H930" i="2"/>
  <c r="AJ929" i="2"/>
  <c r="AI929" i="2"/>
  <c r="Y929" i="2"/>
  <c r="S929" i="2"/>
  <c r="U929" i="2"/>
  <c r="V929" i="2"/>
  <c r="Q929" i="2"/>
  <c r="R929" i="2"/>
  <c r="T929" i="2"/>
  <c r="AG932" i="2" l="1"/>
  <c r="AH932" i="2" s="1"/>
  <c r="X930" i="2"/>
  <c r="AC930" i="2" s="1"/>
  <c r="AG931" i="2"/>
  <c r="AH931" i="2" s="1"/>
  <c r="H929" i="2"/>
  <c r="AJ928" i="2"/>
  <c r="AI928" i="2"/>
  <c r="Y928" i="2"/>
  <c r="T928" i="2"/>
  <c r="S928" i="2"/>
  <c r="Q928" i="2"/>
  <c r="V928" i="2"/>
  <c r="U928" i="2"/>
  <c r="R928" i="2"/>
  <c r="Z930" i="2" l="1"/>
  <c r="AG930" i="2" s="1"/>
  <c r="AH930" i="2" s="1"/>
  <c r="AE930" i="2"/>
  <c r="AB930" i="2"/>
  <c r="AD930" i="2"/>
  <c r="AF930" i="2"/>
  <c r="AA930" i="2"/>
  <c r="X929" i="2"/>
  <c r="Z929" i="2" s="1"/>
  <c r="H928" i="2"/>
  <c r="AJ927" i="2"/>
  <c r="AI927" i="2"/>
  <c r="Y927" i="2"/>
  <c r="Q927" i="2"/>
  <c r="V927" i="2"/>
  <c r="S927" i="2"/>
  <c r="U927" i="2"/>
  <c r="R927" i="2"/>
  <c r="T927" i="2"/>
  <c r="X928" i="2" l="1"/>
  <c r="AE928" i="2" s="1"/>
  <c r="AF929" i="2"/>
  <c r="AA929" i="2"/>
  <c r="AC929" i="2"/>
  <c r="AE929" i="2"/>
  <c r="AB929" i="2"/>
  <c r="AD929" i="2"/>
  <c r="H927" i="2"/>
  <c r="AJ926" i="2"/>
  <c r="AI926" i="2"/>
  <c r="Y926" i="2"/>
  <c r="T926" i="2"/>
  <c r="V926" i="2"/>
  <c r="S926" i="2"/>
  <c r="U926" i="2"/>
  <c r="R926" i="2"/>
  <c r="Q926" i="2"/>
  <c r="AG929" i="2" l="1"/>
  <c r="AH929" i="2" s="1"/>
  <c r="AD928" i="2"/>
  <c r="AB928" i="2"/>
  <c r="AF928" i="2"/>
  <c r="X927" i="2"/>
  <c r="AB927" i="2" s="1"/>
  <c r="AA928" i="2"/>
  <c r="Z928" i="2"/>
  <c r="AC928" i="2"/>
  <c r="H926" i="2"/>
  <c r="AJ1102" i="2"/>
  <c r="AI1102" i="2"/>
  <c r="Y1102" i="2"/>
  <c r="V1102" i="2"/>
  <c r="U1102" i="2"/>
  <c r="R1102" i="2"/>
  <c r="T1102" i="2"/>
  <c r="S1102" i="2"/>
  <c r="Q1102" i="2"/>
  <c r="X926" i="2" l="1"/>
  <c r="AA926" i="2" s="1"/>
  <c r="AG928" i="2"/>
  <c r="AH928" i="2" s="1"/>
  <c r="AC926" i="2"/>
  <c r="AD927" i="2"/>
  <c r="AF927" i="2"/>
  <c r="AA927" i="2"/>
  <c r="Z927" i="2"/>
  <c r="AG927" i="2" s="1"/>
  <c r="AH927" i="2" s="1"/>
  <c r="AE927" i="2"/>
  <c r="AC927" i="2"/>
  <c r="H1102" i="2"/>
  <c r="AJ924" i="2"/>
  <c r="AI924" i="2"/>
  <c r="Y924" i="2"/>
  <c r="S924" i="2"/>
  <c r="U924" i="2"/>
  <c r="Q924" i="2"/>
  <c r="T924" i="2"/>
  <c r="R924" i="2"/>
  <c r="V924" i="2"/>
  <c r="Z926" i="2" l="1"/>
  <c r="AF926" i="2"/>
  <c r="AE926" i="2"/>
  <c r="AD926" i="2"/>
  <c r="AB926" i="2"/>
  <c r="AG926" i="2" s="1"/>
  <c r="AH926" i="2" s="1"/>
  <c r="X1102" i="2"/>
  <c r="AD1102" i="2" s="1"/>
  <c r="X924" i="2"/>
  <c r="H924" i="2"/>
  <c r="AJ923" i="2"/>
  <c r="AI923" i="2"/>
  <c r="Y923" i="2"/>
  <c r="T923" i="2"/>
  <c r="V923" i="2"/>
  <c r="S923" i="2"/>
  <c r="U923" i="2"/>
  <c r="Q923" i="2"/>
  <c r="R923" i="2"/>
  <c r="AF1102" i="2" l="1"/>
  <c r="AE1102" i="2"/>
  <c r="Z1102" i="2"/>
  <c r="AA1102" i="2"/>
  <c r="AC1102" i="2"/>
  <c r="AB1102" i="2"/>
  <c r="Z924" i="2"/>
  <c r="AC924" i="2"/>
  <c r="AF924" i="2"/>
  <c r="AB924" i="2"/>
  <c r="AE924" i="2"/>
  <c r="AA924" i="2"/>
  <c r="AD924" i="2"/>
  <c r="X923" i="2"/>
  <c r="H923" i="2"/>
  <c r="AJ922" i="2"/>
  <c r="AI922" i="2"/>
  <c r="Y922" i="2"/>
  <c r="R922" i="2"/>
  <c r="U922" i="2"/>
  <c r="S922" i="2"/>
  <c r="V922" i="2"/>
  <c r="Q922" i="2"/>
  <c r="T922" i="2"/>
  <c r="AG1102" i="2" l="1"/>
  <c r="AH1102" i="2" s="1"/>
  <c r="AG924" i="2"/>
  <c r="AH924" i="2" s="1"/>
  <c r="AF923" i="2"/>
  <c r="AB923" i="2"/>
  <c r="AD923" i="2"/>
  <c r="Z923" i="2"/>
  <c r="AC923" i="2"/>
  <c r="AE923" i="2"/>
  <c r="AA923" i="2"/>
  <c r="X922" i="2"/>
  <c r="H922" i="2"/>
  <c r="AJ921" i="2"/>
  <c r="AI921" i="2"/>
  <c r="Y921" i="2"/>
  <c r="V921" i="2"/>
  <c r="U921" i="2"/>
  <c r="R921" i="2"/>
  <c r="S921" i="2"/>
  <c r="Q921" i="2"/>
  <c r="T921" i="2"/>
  <c r="AG923" i="2" l="1"/>
  <c r="AH923" i="2" s="1"/>
  <c r="AF922" i="2"/>
  <c r="AB922" i="2"/>
  <c r="AD922" i="2"/>
  <c r="Z922" i="2"/>
  <c r="AC922" i="2"/>
  <c r="AE922" i="2"/>
  <c r="AA922" i="2"/>
  <c r="X921" i="2"/>
  <c r="H921" i="2"/>
  <c r="AJ920" i="2"/>
  <c r="AI920" i="2"/>
  <c r="Y920" i="2"/>
  <c r="V920" i="2"/>
  <c r="T920" i="2"/>
  <c r="S920" i="2"/>
  <c r="Q920" i="2"/>
  <c r="U920" i="2"/>
  <c r="R920" i="2"/>
  <c r="AG922" i="2" l="1"/>
  <c r="AH922" i="2" s="1"/>
  <c r="AF921" i="2"/>
  <c r="AB921" i="2"/>
  <c r="AD921" i="2"/>
  <c r="Z921" i="2"/>
  <c r="AC921" i="2"/>
  <c r="AE921" i="2"/>
  <c r="AA921" i="2"/>
  <c r="X920" i="2"/>
  <c r="H920" i="2"/>
  <c r="AJ919" i="2"/>
  <c r="AI919" i="2"/>
  <c r="Y919" i="2"/>
  <c r="V919" i="2"/>
  <c r="Q919" i="2"/>
  <c r="R919" i="2"/>
  <c r="S919" i="2"/>
  <c r="U919" i="2"/>
  <c r="T919" i="2"/>
  <c r="AG921" i="2" l="1"/>
  <c r="AH921" i="2" s="1"/>
  <c r="AF920" i="2"/>
  <c r="AB920" i="2"/>
  <c r="AD920" i="2"/>
  <c r="Z920" i="2"/>
  <c r="AC920" i="2"/>
  <c r="AE920" i="2"/>
  <c r="AA920" i="2"/>
  <c r="X919" i="2"/>
  <c r="H919" i="2"/>
  <c r="AJ200" i="2"/>
  <c r="AI200" i="2"/>
  <c r="Y200" i="2"/>
  <c r="V200" i="2"/>
  <c r="R200" i="2"/>
  <c r="Q200" i="2"/>
  <c r="S200" i="2"/>
  <c r="U200" i="2"/>
  <c r="T200" i="2"/>
  <c r="AG920" i="2" l="1"/>
  <c r="AH920" i="2" s="1"/>
  <c r="AF919" i="2"/>
  <c r="AB919" i="2"/>
  <c r="AD919" i="2"/>
  <c r="Z919" i="2"/>
  <c r="AC919" i="2"/>
  <c r="AE919" i="2"/>
  <c r="AA919" i="2"/>
  <c r="H200" i="2"/>
  <c r="AJ917" i="2"/>
  <c r="AI917" i="2"/>
  <c r="Y917" i="2"/>
  <c r="S917" i="2"/>
  <c r="R917" i="2"/>
  <c r="U917" i="2"/>
  <c r="T917" i="2"/>
  <c r="V917" i="2"/>
  <c r="Q917" i="2"/>
  <c r="AG919" i="2" l="1"/>
  <c r="AH919" i="2" s="1"/>
  <c r="X200" i="2"/>
  <c r="AF200" i="2" s="1"/>
  <c r="H917" i="2"/>
  <c r="AJ916" i="2"/>
  <c r="AI916" i="2"/>
  <c r="Y916" i="2"/>
  <c r="Q916" i="2"/>
  <c r="T916" i="2"/>
  <c r="R916" i="2"/>
  <c r="V916" i="2"/>
  <c r="U916" i="2"/>
  <c r="S916" i="2"/>
  <c r="Z200" i="2" l="1"/>
  <c r="AA200" i="2"/>
  <c r="AE200" i="2"/>
  <c r="AB200" i="2"/>
  <c r="AD200" i="2"/>
  <c r="X917" i="2"/>
  <c r="AD917" i="2" s="1"/>
  <c r="AC200" i="2"/>
  <c r="AF917" i="2"/>
  <c r="H916" i="2"/>
  <c r="AJ915" i="2"/>
  <c r="AI915" i="2"/>
  <c r="Y915" i="2"/>
  <c r="Q915" i="2"/>
  <c r="V915" i="2"/>
  <c r="S915" i="2"/>
  <c r="R915" i="2"/>
  <c r="U915" i="2"/>
  <c r="T915" i="2"/>
  <c r="Z917" i="2" l="1"/>
  <c r="AG917" i="2" s="1"/>
  <c r="AH917" i="2" s="1"/>
  <c r="AE917" i="2"/>
  <c r="AA917" i="2"/>
  <c r="X916" i="2"/>
  <c r="Z916" i="2" s="1"/>
  <c r="AG200" i="2"/>
  <c r="AH200" i="2" s="1"/>
  <c r="AC917" i="2"/>
  <c r="AB917" i="2"/>
  <c r="AF916" i="2"/>
  <c r="AC916" i="2"/>
  <c r="H915" i="2"/>
  <c r="AJ914" i="2"/>
  <c r="AI914" i="2"/>
  <c r="Y914" i="2"/>
  <c r="T914" i="2"/>
  <c r="S914" i="2"/>
  <c r="V914" i="2"/>
  <c r="R914" i="2"/>
  <c r="Q914" i="2"/>
  <c r="U914" i="2"/>
  <c r="AA916" i="2" l="1"/>
  <c r="AD916" i="2"/>
  <c r="AE916" i="2"/>
  <c r="AB916" i="2"/>
  <c r="X915" i="2"/>
  <c r="AB915" i="2" s="1"/>
  <c r="AG916" i="2"/>
  <c r="AH916" i="2" s="1"/>
  <c r="AF915" i="2"/>
  <c r="AD915" i="2"/>
  <c r="Z915" i="2"/>
  <c r="AC915" i="2"/>
  <c r="AA915" i="2"/>
  <c r="H914" i="2"/>
  <c r="AJ913" i="2"/>
  <c r="AI913" i="2"/>
  <c r="Y913" i="2"/>
  <c r="S913" i="2"/>
  <c r="U913" i="2"/>
  <c r="V913" i="2"/>
  <c r="Q913" i="2"/>
  <c r="T913" i="2"/>
  <c r="R913" i="2"/>
  <c r="X914" i="2" l="1"/>
  <c r="AE914" i="2" s="1"/>
  <c r="AE915" i="2"/>
  <c r="AG915" i="2"/>
  <c r="AH915" i="2" s="1"/>
  <c r="X913" i="2"/>
  <c r="H913" i="2"/>
  <c r="AJ912" i="2"/>
  <c r="AI912" i="2"/>
  <c r="Y912" i="2"/>
  <c r="S912" i="2"/>
  <c r="U912" i="2"/>
  <c r="V912" i="2"/>
  <c r="T912" i="2"/>
  <c r="R912" i="2"/>
  <c r="Q912" i="2"/>
  <c r="Z914" i="2" l="1"/>
  <c r="AB914" i="2"/>
  <c r="AD914" i="2"/>
  <c r="AF914" i="2"/>
  <c r="AA914" i="2"/>
  <c r="AC914" i="2"/>
  <c r="AF913" i="2"/>
  <c r="AB913" i="2"/>
  <c r="AE913" i="2"/>
  <c r="AA913" i="2"/>
  <c r="AD913" i="2"/>
  <c r="Z913" i="2"/>
  <c r="AC913" i="2"/>
  <c r="X912" i="2"/>
  <c r="H912" i="2"/>
  <c r="AJ911" i="2"/>
  <c r="AI911" i="2"/>
  <c r="Y911" i="2"/>
  <c r="Q911" i="2"/>
  <c r="S911" i="2"/>
  <c r="T911" i="2"/>
  <c r="V911" i="2"/>
  <c r="R911" i="2"/>
  <c r="U911" i="2"/>
  <c r="AG914" i="2" l="1"/>
  <c r="AH914" i="2" s="1"/>
  <c r="AG913" i="2"/>
  <c r="AH913" i="2" s="1"/>
  <c r="AF912" i="2"/>
  <c r="AB912" i="2"/>
  <c r="AD912" i="2"/>
  <c r="Z912" i="2"/>
  <c r="AC912" i="2"/>
  <c r="AE912" i="2"/>
  <c r="AA912" i="2"/>
  <c r="H911" i="2"/>
  <c r="AJ910" i="2"/>
  <c r="AI910" i="2"/>
  <c r="Y910" i="2"/>
  <c r="T910" i="2"/>
  <c r="U910" i="2"/>
  <c r="Q910" i="2"/>
  <c r="S910" i="2"/>
  <c r="R910" i="2"/>
  <c r="V910" i="2"/>
  <c r="AG912" i="2" l="1"/>
  <c r="AH912" i="2" s="1"/>
  <c r="X911" i="2"/>
  <c r="AF911" i="2" s="1"/>
  <c r="X910" i="2"/>
  <c r="H910" i="2"/>
  <c r="AJ909" i="2"/>
  <c r="AI909" i="2"/>
  <c r="Y909" i="2"/>
  <c r="Q909" i="2"/>
  <c r="S909" i="2"/>
  <c r="U909" i="2"/>
  <c r="T909" i="2"/>
  <c r="R909" i="2"/>
  <c r="V909" i="2"/>
  <c r="AA911" i="2" l="1"/>
  <c r="AE911" i="2"/>
  <c r="AC911" i="2"/>
  <c r="AD911" i="2"/>
  <c r="Z911" i="2"/>
  <c r="AG911" i="2" s="1"/>
  <c r="AH911" i="2" s="1"/>
  <c r="AB911" i="2"/>
  <c r="AC910" i="2"/>
  <c r="AE910" i="2"/>
  <c r="AD910" i="2"/>
  <c r="Z910" i="2"/>
  <c r="AF910" i="2"/>
  <c r="AB910" i="2"/>
  <c r="AA910" i="2"/>
  <c r="H909" i="2"/>
  <c r="AJ908" i="2"/>
  <c r="AI908" i="2"/>
  <c r="Y908" i="2"/>
  <c r="T908" i="2"/>
  <c r="S908" i="2"/>
  <c r="V908" i="2"/>
  <c r="R908" i="2"/>
  <c r="U908" i="2"/>
  <c r="Q908" i="2"/>
  <c r="AG910" i="2" l="1"/>
  <c r="AH910" i="2" s="1"/>
  <c r="X909" i="2"/>
  <c r="AF909" i="2" s="1"/>
  <c r="H908" i="2"/>
  <c r="AJ907" i="2"/>
  <c r="AI907" i="2"/>
  <c r="Y907" i="2"/>
  <c r="R907" i="2"/>
  <c r="U907" i="2"/>
  <c r="V907" i="2"/>
  <c r="S907" i="2"/>
  <c r="T907" i="2"/>
  <c r="Q907" i="2"/>
  <c r="AE909" i="2" l="1"/>
  <c r="X908" i="2"/>
  <c r="AE908" i="2" s="1"/>
  <c r="AC909" i="2"/>
  <c r="Z909" i="2"/>
  <c r="AA909" i="2"/>
  <c r="AB909" i="2"/>
  <c r="AG909" i="2" s="1"/>
  <c r="AH909" i="2" s="1"/>
  <c r="AD909" i="2"/>
  <c r="Z908" i="2"/>
  <c r="AG908" i="2" s="1"/>
  <c r="AH908" i="2" s="1"/>
  <c r="H907" i="2"/>
  <c r="AJ906" i="2"/>
  <c r="AI906" i="2"/>
  <c r="Y906" i="2"/>
  <c r="R906" i="2"/>
  <c r="T906" i="2"/>
  <c r="Q906" i="2"/>
  <c r="S906" i="2"/>
  <c r="V906" i="2"/>
  <c r="U906" i="2"/>
  <c r="AB908" i="2" l="1"/>
  <c r="AA908" i="2"/>
  <c r="AD908" i="2"/>
  <c r="AF908" i="2"/>
  <c r="AC908" i="2"/>
  <c r="X907" i="2"/>
  <c r="AF907" i="2" s="1"/>
  <c r="H906" i="2"/>
  <c r="AJ905" i="2"/>
  <c r="AI905" i="2"/>
  <c r="Y905" i="2"/>
  <c r="R905" i="2"/>
  <c r="U905" i="2"/>
  <c r="T905" i="2"/>
  <c r="S905" i="2"/>
  <c r="Q905" i="2"/>
  <c r="V905" i="2"/>
  <c r="Z907" i="2" l="1"/>
  <c r="AG907" i="2" s="1"/>
  <c r="AH907" i="2" s="1"/>
  <c r="AA907" i="2"/>
  <c r="AE907" i="2"/>
  <c r="AB907" i="2"/>
  <c r="AD907" i="2"/>
  <c r="AC907" i="2"/>
  <c r="X906" i="2"/>
  <c r="AF906" i="2" s="1"/>
  <c r="AB906" i="2"/>
  <c r="Z906" i="2"/>
  <c r="AG906" i="2" s="1"/>
  <c r="AH906" i="2" s="1"/>
  <c r="AE906" i="2"/>
  <c r="H905" i="2"/>
  <c r="AJ904" i="2"/>
  <c r="AI904" i="2"/>
  <c r="Y904" i="2"/>
  <c r="Q904" i="2"/>
  <c r="U904" i="2"/>
  <c r="R904" i="2"/>
  <c r="V904" i="2"/>
  <c r="T904" i="2"/>
  <c r="S904" i="2"/>
  <c r="AA906" i="2" l="1"/>
  <c r="AD906" i="2"/>
  <c r="AC906" i="2"/>
  <c r="X905" i="2"/>
  <c r="AB905" i="2" s="1"/>
  <c r="AF905" i="2"/>
  <c r="Z905" i="2"/>
  <c r="AG905" i="2" s="1"/>
  <c r="AH905" i="2" s="1"/>
  <c r="AC905" i="2"/>
  <c r="H904" i="2"/>
  <c r="AJ903" i="2"/>
  <c r="AI903" i="2"/>
  <c r="Y903" i="2"/>
  <c r="U903" i="2"/>
  <c r="V903" i="2"/>
  <c r="T903" i="2"/>
  <c r="Q903" i="2"/>
  <c r="R903" i="2"/>
  <c r="S903" i="2"/>
  <c r="X904" i="2" l="1"/>
  <c r="AB904" i="2" s="1"/>
  <c r="AA905" i="2"/>
  <c r="AD905" i="2"/>
  <c r="AE905" i="2"/>
  <c r="AF904" i="2"/>
  <c r="AC904" i="2"/>
  <c r="H903" i="2"/>
  <c r="AJ902" i="2"/>
  <c r="AI902" i="2"/>
  <c r="Y902" i="2"/>
  <c r="S902" i="2"/>
  <c r="R902" i="2"/>
  <c r="Q902" i="2"/>
  <c r="U902" i="2"/>
  <c r="V902" i="2"/>
  <c r="T902" i="2"/>
  <c r="AA904" i="2" l="1"/>
  <c r="AD904" i="2"/>
  <c r="Z904" i="2"/>
  <c r="AE904" i="2"/>
  <c r="X903" i="2"/>
  <c r="AB903" i="2" s="1"/>
  <c r="X902" i="2"/>
  <c r="H902" i="2"/>
  <c r="AJ901" i="2"/>
  <c r="AI901" i="2"/>
  <c r="Y901" i="2"/>
  <c r="Q901" i="2"/>
  <c r="V901" i="2"/>
  <c r="U901" i="2"/>
  <c r="S901" i="2"/>
  <c r="R901" i="2"/>
  <c r="T901" i="2"/>
  <c r="AA903" i="2" l="1"/>
  <c r="AG904" i="2"/>
  <c r="AH904" i="2" s="1"/>
  <c r="AD903" i="2"/>
  <c r="AC903" i="2"/>
  <c r="AF903" i="2"/>
  <c r="Z903" i="2"/>
  <c r="AE903" i="2"/>
  <c r="AF902" i="2"/>
  <c r="AB902" i="2"/>
  <c r="AD902" i="2"/>
  <c r="Z902" i="2"/>
  <c r="AC902" i="2"/>
  <c r="AE902" i="2"/>
  <c r="AA902" i="2"/>
  <c r="X901" i="2"/>
  <c r="H901" i="2"/>
  <c r="AJ900" i="2"/>
  <c r="AI900" i="2"/>
  <c r="Y900" i="2"/>
  <c r="Q900" i="2"/>
  <c r="R900" i="2"/>
  <c r="V900" i="2"/>
  <c r="U900" i="2"/>
  <c r="S900" i="2"/>
  <c r="T900" i="2"/>
  <c r="AG903" i="2" l="1"/>
  <c r="AH903" i="2" s="1"/>
  <c r="AG902" i="2"/>
  <c r="AH902" i="2" s="1"/>
  <c r="AF901" i="2"/>
  <c r="AB901" i="2"/>
  <c r="AD901" i="2"/>
  <c r="Z901" i="2"/>
  <c r="AC901" i="2"/>
  <c r="AE901" i="2"/>
  <c r="AA901" i="2"/>
  <c r="H900" i="2"/>
  <c r="AJ899" i="2"/>
  <c r="AI899" i="2"/>
  <c r="Y899" i="2"/>
  <c r="U899" i="2"/>
  <c r="V899" i="2"/>
  <c r="Q899" i="2"/>
  <c r="T899" i="2"/>
  <c r="S899" i="2"/>
  <c r="R899" i="2"/>
  <c r="AG901" i="2" l="1"/>
  <c r="AH901" i="2" s="1"/>
  <c r="X900" i="2"/>
  <c r="AF900" i="2" s="1"/>
  <c r="H899" i="2"/>
  <c r="AJ898" i="2"/>
  <c r="AI898" i="2"/>
  <c r="Y898" i="2"/>
  <c r="T898" i="2"/>
  <c r="V898" i="2"/>
  <c r="U898" i="2"/>
  <c r="R898" i="2"/>
  <c r="Q898" i="2"/>
  <c r="S898" i="2"/>
  <c r="AB900" i="2" l="1"/>
  <c r="AE900" i="2"/>
  <c r="Z900" i="2"/>
  <c r="AA900" i="2"/>
  <c r="AD900" i="2"/>
  <c r="X899" i="2"/>
  <c r="AC899" i="2" s="1"/>
  <c r="AC900" i="2"/>
  <c r="AF899" i="2"/>
  <c r="AB899" i="2"/>
  <c r="Z899" i="2"/>
  <c r="AE899" i="2"/>
  <c r="AA899" i="2"/>
  <c r="AD899" i="2"/>
  <c r="H898" i="2"/>
  <c r="AJ897" i="2"/>
  <c r="AI897" i="2"/>
  <c r="Y897" i="2"/>
  <c r="R897" i="2"/>
  <c r="T897" i="2"/>
  <c r="V897" i="2"/>
  <c r="U897" i="2"/>
  <c r="Q897" i="2"/>
  <c r="S897" i="2"/>
  <c r="X898" i="2" l="1"/>
  <c r="AF898" i="2" s="1"/>
  <c r="AG900" i="2"/>
  <c r="AH900" i="2" s="1"/>
  <c r="AG899" i="2"/>
  <c r="AH899" i="2" s="1"/>
  <c r="X897" i="2"/>
  <c r="H897" i="2"/>
  <c r="AJ896" i="2"/>
  <c r="AI896" i="2"/>
  <c r="Y896" i="2"/>
  <c r="S896" i="2"/>
  <c r="Q896" i="2"/>
  <c r="R896" i="2"/>
  <c r="T896" i="2"/>
  <c r="V896" i="2"/>
  <c r="U896" i="2"/>
  <c r="AA898" i="2" l="1"/>
  <c r="Z898" i="2"/>
  <c r="AE898" i="2"/>
  <c r="AC898" i="2"/>
  <c r="AB898" i="2"/>
  <c r="AD898" i="2"/>
  <c r="AC897" i="2"/>
  <c r="AF897" i="2"/>
  <c r="AB897" i="2"/>
  <c r="AD897" i="2"/>
  <c r="Z897" i="2"/>
  <c r="AE897" i="2"/>
  <c r="AA897" i="2"/>
  <c r="X896" i="2"/>
  <c r="H896" i="2"/>
  <c r="AJ895" i="2"/>
  <c r="AI895" i="2"/>
  <c r="Y895" i="2"/>
  <c r="U895" i="2"/>
  <c r="T895" i="2"/>
  <c r="R895" i="2"/>
  <c r="Q895" i="2"/>
  <c r="V895" i="2"/>
  <c r="S895" i="2"/>
  <c r="AG897" i="2" l="1"/>
  <c r="AH897" i="2" s="1"/>
  <c r="AG898" i="2"/>
  <c r="AH898" i="2" s="1"/>
  <c r="AC896" i="2"/>
  <c r="AF896" i="2"/>
  <c r="AB896" i="2"/>
  <c r="AE896" i="2"/>
  <c r="AA896" i="2"/>
  <c r="AD896" i="2"/>
  <c r="Z896" i="2"/>
  <c r="X895" i="2"/>
  <c r="H895" i="2"/>
  <c r="AJ894" i="2"/>
  <c r="AI894" i="2"/>
  <c r="Y894" i="2"/>
  <c r="T894" i="2"/>
  <c r="S894" i="2"/>
  <c r="V894" i="2"/>
  <c r="U894" i="2"/>
  <c r="R894" i="2"/>
  <c r="Q894" i="2"/>
  <c r="AG896" i="2" l="1"/>
  <c r="AH896" i="2" s="1"/>
  <c r="AC895" i="2"/>
  <c r="AF895" i="2"/>
  <c r="AB895" i="2"/>
  <c r="AE895" i="2"/>
  <c r="AA895" i="2"/>
  <c r="AD895" i="2"/>
  <c r="Z895" i="2"/>
  <c r="AG895" i="2" s="1"/>
  <c r="AH895" i="2" s="1"/>
  <c r="X894" i="2"/>
  <c r="H894" i="2"/>
  <c r="AJ893" i="2"/>
  <c r="AI893" i="2"/>
  <c r="Y893" i="2"/>
  <c r="R893" i="2"/>
  <c r="T893" i="2"/>
  <c r="V893" i="2"/>
  <c r="Q893" i="2"/>
  <c r="S893" i="2"/>
  <c r="U893" i="2"/>
  <c r="AC894" i="2" l="1"/>
  <c r="AF894" i="2"/>
  <c r="AB894" i="2"/>
  <c r="AE894" i="2"/>
  <c r="AA894" i="2"/>
  <c r="AD894" i="2"/>
  <c r="Z894" i="2"/>
  <c r="H893" i="2"/>
  <c r="AJ892" i="2"/>
  <c r="AI892" i="2"/>
  <c r="Y892" i="2"/>
  <c r="U892" i="2"/>
  <c r="S892" i="2"/>
  <c r="R892" i="2"/>
  <c r="V892" i="2"/>
  <c r="T892" i="2"/>
  <c r="Q892" i="2"/>
  <c r="AG894" i="2" l="1"/>
  <c r="AH894" i="2" s="1"/>
  <c r="X893" i="2"/>
  <c r="AB893" i="2" s="1"/>
  <c r="H892" i="2"/>
  <c r="AJ891" i="2"/>
  <c r="AI891" i="2"/>
  <c r="Y891" i="2"/>
  <c r="U891" i="2"/>
  <c r="V891" i="2"/>
  <c r="R891" i="2"/>
  <c r="Q891" i="2"/>
  <c r="T891" i="2"/>
  <c r="S891" i="2"/>
  <c r="X892" i="2" l="1"/>
  <c r="AF892" i="2" s="1"/>
  <c r="Z893" i="2"/>
  <c r="AF893" i="2"/>
  <c r="AD893" i="2"/>
  <c r="AA893" i="2"/>
  <c r="AE893" i="2"/>
  <c r="AC893" i="2"/>
  <c r="X891" i="2"/>
  <c r="H891" i="2"/>
  <c r="AJ890" i="2"/>
  <c r="AI890" i="2"/>
  <c r="Y890" i="2"/>
  <c r="R890" i="2"/>
  <c r="U890" i="2"/>
  <c r="T890" i="2"/>
  <c r="S890" i="2"/>
  <c r="Q890" i="2"/>
  <c r="V890" i="2"/>
  <c r="AG893" i="2" l="1"/>
  <c r="AH893" i="2" s="1"/>
  <c r="AC891" i="2"/>
  <c r="AF891" i="2"/>
  <c r="AB891" i="2"/>
  <c r="AE891" i="2"/>
  <c r="AA891" i="2"/>
  <c r="Z891" i="2"/>
  <c r="AG891" i="2" s="1"/>
  <c r="AH891" i="2" s="1"/>
  <c r="AD891" i="2"/>
  <c r="AE892" i="2"/>
  <c r="Z892" i="2"/>
  <c r="AB892" i="2"/>
  <c r="AD892" i="2"/>
  <c r="AA892" i="2"/>
  <c r="AC892" i="2"/>
  <c r="H890" i="2"/>
  <c r="AJ889" i="2"/>
  <c r="AI889" i="2"/>
  <c r="Y889" i="2"/>
  <c r="U889" i="2"/>
  <c r="Q889" i="2"/>
  <c r="S889" i="2"/>
  <c r="T889" i="2"/>
  <c r="R889" i="2"/>
  <c r="V889" i="2"/>
  <c r="AG892" i="2" l="1"/>
  <c r="AH892" i="2" s="1"/>
  <c r="X890" i="2"/>
  <c r="AA890" i="2" s="1"/>
  <c r="H889" i="2"/>
  <c r="AJ888" i="2"/>
  <c r="AI888" i="2"/>
  <c r="Y888" i="2"/>
  <c r="S888" i="2"/>
  <c r="T888" i="2"/>
  <c r="R888" i="2"/>
  <c r="V888" i="2"/>
  <c r="U888" i="2"/>
  <c r="Q888" i="2"/>
  <c r="Z890" i="2" l="1"/>
  <c r="AE890" i="2"/>
  <c r="AD890" i="2"/>
  <c r="AB890" i="2"/>
  <c r="X889" i="2"/>
  <c r="AB889" i="2" s="1"/>
  <c r="AC890" i="2"/>
  <c r="AF890" i="2"/>
  <c r="H888" i="2"/>
  <c r="AJ887" i="2"/>
  <c r="AI887" i="2"/>
  <c r="Y887" i="2"/>
  <c r="V887" i="2"/>
  <c r="Q887" i="2"/>
  <c r="T887" i="2"/>
  <c r="U887" i="2"/>
  <c r="R887" i="2"/>
  <c r="S887" i="2"/>
  <c r="AG890" i="2" l="1"/>
  <c r="AH890" i="2" s="1"/>
  <c r="AA889" i="2"/>
  <c r="X888" i="2"/>
  <c r="AF888" i="2" s="1"/>
  <c r="AD889" i="2"/>
  <c r="AE889" i="2"/>
  <c r="AC889" i="2"/>
  <c r="Z889" i="2"/>
  <c r="AF889" i="2"/>
  <c r="X887" i="2"/>
  <c r="H887" i="2"/>
  <c r="AJ886" i="2"/>
  <c r="AI886" i="2"/>
  <c r="Y886" i="2"/>
  <c r="R886" i="2"/>
  <c r="T886" i="2"/>
  <c r="V886" i="2"/>
  <c r="Q886" i="2"/>
  <c r="U886" i="2"/>
  <c r="S886" i="2"/>
  <c r="AG889" i="2" l="1"/>
  <c r="AH889" i="2" s="1"/>
  <c r="AE888" i="2"/>
  <c r="AC888" i="2"/>
  <c r="AA888" i="2"/>
  <c r="AF887" i="2"/>
  <c r="AB887" i="2"/>
  <c r="AE887" i="2"/>
  <c r="AA887" i="2"/>
  <c r="AC887" i="2"/>
  <c r="AD887" i="2"/>
  <c r="Z887" i="2"/>
  <c r="AB888" i="2"/>
  <c r="AD888" i="2"/>
  <c r="Z888" i="2"/>
  <c r="H886" i="2"/>
  <c r="AJ885" i="2"/>
  <c r="AI885" i="2"/>
  <c r="Y885" i="2"/>
  <c r="S885" i="2"/>
  <c r="Q885" i="2"/>
  <c r="V885" i="2"/>
  <c r="T885" i="2"/>
  <c r="U885" i="2"/>
  <c r="R885" i="2"/>
  <c r="AG888" i="2" l="1"/>
  <c r="AH888" i="2" s="1"/>
  <c r="AG887" i="2"/>
  <c r="AH887" i="2" s="1"/>
  <c r="X886" i="2"/>
  <c r="Z886" i="2" s="1"/>
  <c r="X885" i="2"/>
  <c r="H885" i="2"/>
  <c r="AJ884" i="2"/>
  <c r="AI884" i="2"/>
  <c r="Y884" i="2"/>
  <c r="U884" i="2"/>
  <c r="R884" i="2"/>
  <c r="V884" i="2"/>
  <c r="T884" i="2"/>
  <c r="S884" i="2"/>
  <c r="Q884" i="2"/>
  <c r="AE886" i="2" l="1"/>
  <c r="AD886" i="2"/>
  <c r="AA886" i="2"/>
  <c r="AB886" i="2"/>
  <c r="AC886" i="2"/>
  <c r="AF886" i="2"/>
  <c r="AC885" i="2"/>
  <c r="AE885" i="2"/>
  <c r="AA885" i="2"/>
  <c r="Z885" i="2"/>
  <c r="AF885" i="2"/>
  <c r="AB885" i="2"/>
  <c r="AD885" i="2"/>
  <c r="X884" i="2"/>
  <c r="H884" i="2"/>
  <c r="AJ883" i="2"/>
  <c r="AI883" i="2"/>
  <c r="Y883" i="2"/>
  <c r="T883" i="2"/>
  <c r="U883" i="2"/>
  <c r="Q883" i="2"/>
  <c r="R883" i="2"/>
  <c r="S883" i="2"/>
  <c r="V883" i="2"/>
  <c r="AG886" i="2" l="1"/>
  <c r="AH886" i="2" s="1"/>
  <c r="AG885" i="2"/>
  <c r="AH885" i="2" s="1"/>
  <c r="AF884" i="2"/>
  <c r="AB884" i="2"/>
  <c r="AD884" i="2"/>
  <c r="Z884" i="2"/>
  <c r="AC884" i="2"/>
  <c r="AE884" i="2"/>
  <c r="AA884" i="2"/>
  <c r="X883" i="2"/>
  <c r="H883" i="2"/>
  <c r="AJ882" i="2"/>
  <c r="AI882" i="2"/>
  <c r="Y882" i="2"/>
  <c r="Q882" i="2"/>
  <c r="U882" i="2"/>
  <c r="R882" i="2"/>
  <c r="V882" i="2"/>
  <c r="S882" i="2"/>
  <c r="T882" i="2"/>
  <c r="AG884" i="2" l="1"/>
  <c r="AH884" i="2" s="1"/>
  <c r="AF883" i="2"/>
  <c r="AB883" i="2"/>
  <c r="AD883" i="2"/>
  <c r="Z883" i="2"/>
  <c r="AC883" i="2"/>
  <c r="AE883" i="2"/>
  <c r="AA883" i="2"/>
  <c r="X882" i="2"/>
  <c r="H882" i="2"/>
  <c r="AJ881" i="2"/>
  <c r="AI881" i="2"/>
  <c r="Y881" i="2"/>
  <c r="S881" i="2"/>
  <c r="T881" i="2"/>
  <c r="U881" i="2"/>
  <c r="R881" i="2"/>
  <c r="Q881" i="2"/>
  <c r="V881" i="2"/>
  <c r="AG883" i="2" l="1"/>
  <c r="AH883" i="2" s="1"/>
  <c r="AF882" i="2"/>
  <c r="AB882" i="2"/>
  <c r="AD882" i="2"/>
  <c r="Z882" i="2"/>
  <c r="AC882" i="2"/>
  <c r="AE882" i="2"/>
  <c r="AA882" i="2"/>
  <c r="H881" i="2"/>
  <c r="AJ880" i="2"/>
  <c r="AI880" i="2"/>
  <c r="Y880" i="2"/>
  <c r="V880" i="2"/>
  <c r="S880" i="2"/>
  <c r="Q880" i="2"/>
  <c r="T880" i="2"/>
  <c r="R880" i="2"/>
  <c r="U880" i="2"/>
  <c r="AG882" i="2" l="1"/>
  <c r="AH882" i="2" s="1"/>
  <c r="X881" i="2"/>
  <c r="AE881" i="2" s="1"/>
  <c r="Z881" i="2"/>
  <c r="X880" i="2"/>
  <c r="H880" i="2"/>
  <c r="AJ879" i="2"/>
  <c r="AI879" i="2"/>
  <c r="Y879" i="2"/>
  <c r="T879" i="2"/>
  <c r="Q879" i="2"/>
  <c r="S879" i="2"/>
  <c r="V879" i="2"/>
  <c r="R879" i="2"/>
  <c r="U879" i="2"/>
  <c r="AA881" i="2" l="1"/>
  <c r="AB881" i="2"/>
  <c r="AG881" i="2" s="1"/>
  <c r="AH881" i="2" s="1"/>
  <c r="AC881" i="2"/>
  <c r="AF881" i="2"/>
  <c r="AD881" i="2"/>
  <c r="AC880" i="2"/>
  <c r="AE880" i="2"/>
  <c r="AA880" i="2"/>
  <c r="AD880" i="2"/>
  <c r="Z880" i="2"/>
  <c r="AF880" i="2"/>
  <c r="AB880" i="2"/>
  <c r="X879" i="2"/>
  <c r="H879" i="2"/>
  <c r="AJ878" i="2"/>
  <c r="AI878" i="2"/>
  <c r="Y878" i="2"/>
  <c r="R878" i="2"/>
  <c r="U878" i="2"/>
  <c r="S878" i="2"/>
  <c r="Q878" i="2"/>
  <c r="V878" i="2"/>
  <c r="T878" i="2"/>
  <c r="AG880" i="2" l="1"/>
  <c r="AH880" i="2" s="1"/>
  <c r="AE879" i="2"/>
  <c r="AA879" i="2"/>
  <c r="AF879" i="2"/>
  <c r="AB879" i="2"/>
  <c r="AD879" i="2"/>
  <c r="Z879" i="2"/>
  <c r="AC879" i="2"/>
  <c r="X878" i="2"/>
  <c r="H878" i="2"/>
  <c r="AJ877" i="2"/>
  <c r="AI877" i="2"/>
  <c r="Y877" i="2"/>
  <c r="T877" i="2"/>
  <c r="U877" i="2"/>
  <c r="R877" i="2"/>
  <c r="S877" i="2"/>
  <c r="Q877" i="2"/>
  <c r="V877" i="2"/>
  <c r="AG879" i="2" l="1"/>
  <c r="AH879" i="2" s="1"/>
  <c r="AF878" i="2"/>
  <c r="AB878" i="2"/>
  <c r="AD878" i="2"/>
  <c r="Z878" i="2"/>
  <c r="AC878" i="2"/>
  <c r="AE878" i="2"/>
  <c r="AA878" i="2"/>
  <c r="H877" i="2"/>
  <c r="AJ876" i="2"/>
  <c r="AI876" i="2"/>
  <c r="Y876" i="2"/>
  <c r="T876" i="2"/>
  <c r="S876" i="2"/>
  <c r="R876" i="2"/>
  <c r="Q876" i="2"/>
  <c r="V876" i="2"/>
  <c r="U876" i="2"/>
  <c r="X877" i="2" l="1"/>
  <c r="AD877" i="2" s="1"/>
  <c r="AG878" i="2"/>
  <c r="AH878" i="2" s="1"/>
  <c r="AB877" i="2"/>
  <c r="H876" i="2"/>
  <c r="AJ875" i="2"/>
  <c r="AI875" i="2"/>
  <c r="Y875" i="2"/>
  <c r="S875" i="2"/>
  <c r="T875" i="2"/>
  <c r="U875" i="2"/>
  <c r="Q875" i="2"/>
  <c r="V875" i="2"/>
  <c r="R875" i="2"/>
  <c r="AF877" i="2" l="1"/>
  <c r="Z877" i="2"/>
  <c r="AG877" i="2" s="1"/>
  <c r="AH877" i="2" s="1"/>
  <c r="AA877" i="2"/>
  <c r="AC877" i="2"/>
  <c r="AE877" i="2"/>
  <c r="X876" i="2"/>
  <c r="AD876" i="2" s="1"/>
  <c r="H875" i="2"/>
  <c r="AJ874" i="2"/>
  <c r="AI874" i="2"/>
  <c r="Y874" i="2"/>
  <c r="V874" i="2"/>
  <c r="S874" i="2"/>
  <c r="U874" i="2"/>
  <c r="T874" i="2"/>
  <c r="R874" i="2"/>
  <c r="Q874" i="2"/>
  <c r="AE876" i="2" l="1"/>
  <c r="Z876" i="2"/>
  <c r="AF876" i="2"/>
  <c r="AA876" i="2"/>
  <c r="AC876" i="2"/>
  <c r="X875" i="2"/>
  <c r="AB875" i="2" s="1"/>
  <c r="AB876" i="2"/>
  <c r="H874" i="2"/>
  <c r="AJ873" i="2"/>
  <c r="AI873" i="2"/>
  <c r="Y873" i="2"/>
  <c r="R873" i="2"/>
  <c r="V873" i="2"/>
  <c r="U873" i="2"/>
  <c r="Q873" i="2"/>
  <c r="S873" i="2"/>
  <c r="T873" i="2"/>
  <c r="AF875" i="2" l="1"/>
  <c r="AA875" i="2"/>
  <c r="AG876" i="2"/>
  <c r="AH876" i="2" s="1"/>
  <c r="AD875" i="2"/>
  <c r="AC875" i="2"/>
  <c r="AE875" i="2"/>
  <c r="Z875" i="2"/>
  <c r="AG875" i="2" s="1"/>
  <c r="AH875" i="2" s="1"/>
  <c r="X874" i="2"/>
  <c r="AB874" i="2" s="1"/>
  <c r="X873" i="2"/>
  <c r="H873" i="2"/>
  <c r="AJ872" i="2"/>
  <c r="AI872" i="2"/>
  <c r="Y872" i="2"/>
  <c r="S872" i="2"/>
  <c r="Q872" i="2"/>
  <c r="R872" i="2"/>
  <c r="T872" i="2"/>
  <c r="V872" i="2"/>
  <c r="U872" i="2"/>
  <c r="AC874" i="2" l="1"/>
  <c r="Z874" i="2"/>
  <c r="AD874" i="2"/>
  <c r="AE874" i="2"/>
  <c r="AF874" i="2"/>
  <c r="AD873" i="2"/>
  <c r="Z873" i="2"/>
  <c r="AC873" i="2"/>
  <c r="AF873" i="2"/>
  <c r="AB873" i="2"/>
  <c r="AE873" i="2"/>
  <c r="AA873" i="2"/>
  <c r="AA874" i="2"/>
  <c r="AG874" i="2" s="1"/>
  <c r="AH874" i="2" s="1"/>
  <c r="H872" i="2"/>
  <c r="AJ871" i="2"/>
  <c r="AI871" i="2"/>
  <c r="Y871" i="2"/>
  <c r="U871" i="2"/>
  <c r="R871" i="2"/>
  <c r="V871" i="2"/>
  <c r="S871" i="2"/>
  <c r="T871" i="2"/>
  <c r="Q871" i="2"/>
  <c r="AG873" i="2" l="1"/>
  <c r="AH873" i="2" s="1"/>
  <c r="X872" i="2"/>
  <c r="AF872" i="2" s="1"/>
  <c r="X871" i="2"/>
  <c r="H871" i="2"/>
  <c r="AJ870" i="2"/>
  <c r="AI870" i="2"/>
  <c r="Y870" i="2"/>
  <c r="U870" i="2"/>
  <c r="V870" i="2"/>
  <c r="Q870" i="2"/>
  <c r="T870" i="2"/>
  <c r="R870" i="2"/>
  <c r="S870" i="2"/>
  <c r="AA872" i="2" l="1"/>
  <c r="AC872" i="2"/>
  <c r="AD872" i="2"/>
  <c r="AA871" i="2"/>
  <c r="AD871" i="2"/>
  <c r="Z871" i="2"/>
  <c r="AC871" i="2"/>
  <c r="AE871" i="2"/>
  <c r="AF871" i="2"/>
  <c r="AB871" i="2"/>
  <c r="Z872" i="2"/>
  <c r="AE872" i="2"/>
  <c r="AB872" i="2"/>
  <c r="X870" i="2"/>
  <c r="H870" i="2"/>
  <c r="AJ869" i="2"/>
  <c r="AI869" i="2"/>
  <c r="Y869" i="2"/>
  <c r="T869" i="2"/>
  <c r="Q869" i="2"/>
  <c r="S869" i="2"/>
  <c r="V869" i="2"/>
  <c r="U869" i="2"/>
  <c r="R869" i="2"/>
  <c r="AG872" i="2" l="1"/>
  <c r="AH872" i="2" s="1"/>
  <c r="AG871" i="2"/>
  <c r="AH871" i="2" s="1"/>
  <c r="AF870" i="2"/>
  <c r="AB870" i="2"/>
  <c r="AD870" i="2"/>
  <c r="Z870" i="2"/>
  <c r="AC870" i="2"/>
  <c r="AE870" i="2"/>
  <c r="AA870" i="2"/>
  <c r="X869" i="2"/>
  <c r="H869" i="2"/>
  <c r="AJ868" i="2"/>
  <c r="AI868" i="2"/>
  <c r="Y868" i="2"/>
  <c r="U868" i="2"/>
  <c r="S868" i="2"/>
  <c r="T868" i="2"/>
  <c r="V868" i="2"/>
  <c r="R868" i="2"/>
  <c r="Q868" i="2"/>
  <c r="AG870" i="2" l="1"/>
  <c r="AH870" i="2" s="1"/>
  <c r="AE869" i="2"/>
  <c r="AF869" i="2"/>
  <c r="AB869" i="2"/>
  <c r="AD869" i="2"/>
  <c r="Z869" i="2"/>
  <c r="AC869" i="2"/>
  <c r="AA869" i="2"/>
  <c r="AG869" i="2" s="1"/>
  <c r="AH869" i="2" s="1"/>
  <c r="X868" i="2"/>
  <c r="H868" i="2"/>
  <c r="AJ867" i="2"/>
  <c r="AI867" i="2"/>
  <c r="Y867" i="2"/>
  <c r="T867" i="2"/>
  <c r="U867" i="2"/>
  <c r="R867" i="2"/>
  <c r="S867" i="2"/>
  <c r="Q867" i="2"/>
  <c r="V867" i="2"/>
  <c r="AF868" i="2" l="1"/>
  <c r="AB868" i="2"/>
  <c r="AD868" i="2"/>
  <c r="Z868" i="2"/>
  <c r="AC868" i="2"/>
  <c r="AE868" i="2"/>
  <c r="AA868" i="2"/>
  <c r="X867" i="2"/>
  <c r="H867" i="2"/>
  <c r="AJ866" i="2"/>
  <c r="AI866" i="2"/>
  <c r="Y866" i="2"/>
  <c r="U866" i="2"/>
  <c r="R866" i="2"/>
  <c r="T866" i="2"/>
  <c r="Q866" i="2"/>
  <c r="S866" i="2"/>
  <c r="V866" i="2"/>
  <c r="AG868" i="2" l="1"/>
  <c r="AH868" i="2" s="1"/>
  <c r="AC867" i="2"/>
  <c r="AA867" i="2"/>
  <c r="AF867" i="2"/>
  <c r="AB867" i="2"/>
  <c r="AE867" i="2"/>
  <c r="AD867" i="2"/>
  <c r="Z867" i="2"/>
  <c r="H866" i="2"/>
  <c r="AJ865" i="2"/>
  <c r="AI865" i="2"/>
  <c r="Y865" i="2"/>
  <c r="T865" i="2"/>
  <c r="U865" i="2"/>
  <c r="Q865" i="2"/>
  <c r="R865" i="2"/>
  <c r="V865" i="2"/>
  <c r="S865" i="2"/>
  <c r="X866" i="2" l="1"/>
  <c r="AB866" i="2" s="1"/>
  <c r="AG867" i="2"/>
  <c r="AH867" i="2" s="1"/>
  <c r="AF866" i="2"/>
  <c r="AE866" i="2"/>
  <c r="AA866" i="2"/>
  <c r="AD866" i="2"/>
  <c r="AC866" i="2"/>
  <c r="H865" i="2"/>
  <c r="AJ864" i="2"/>
  <c r="AI864" i="2"/>
  <c r="Y864" i="2"/>
  <c r="Q864" i="2"/>
  <c r="T864" i="2"/>
  <c r="V864" i="2"/>
  <c r="R864" i="2"/>
  <c r="S864" i="2"/>
  <c r="U864" i="2"/>
  <c r="Z866" i="2" l="1"/>
  <c r="AG866" i="2" s="1"/>
  <c r="AH866" i="2" s="1"/>
  <c r="X865" i="2"/>
  <c r="AF865" i="2" s="1"/>
  <c r="H864" i="2"/>
  <c r="AJ863" i="2"/>
  <c r="AI863" i="2"/>
  <c r="Y863" i="2"/>
  <c r="Q863" i="2"/>
  <c r="T863" i="2"/>
  <c r="R863" i="2"/>
  <c r="U863" i="2"/>
  <c r="V863" i="2"/>
  <c r="S863" i="2"/>
  <c r="AA865" i="2" l="1"/>
  <c r="Z865" i="2"/>
  <c r="AG865" i="2" s="1"/>
  <c r="AH865" i="2" s="1"/>
  <c r="AB865" i="2"/>
  <c r="AC865" i="2"/>
  <c r="AE865" i="2"/>
  <c r="X864" i="2"/>
  <c r="AB864" i="2" s="1"/>
  <c r="AD865" i="2"/>
  <c r="H863" i="2"/>
  <c r="AJ862" i="2"/>
  <c r="AI862" i="2"/>
  <c r="Y862" i="2"/>
  <c r="T862" i="2"/>
  <c r="S862" i="2"/>
  <c r="R862" i="2"/>
  <c r="V862" i="2"/>
  <c r="Q862" i="2"/>
  <c r="U862" i="2"/>
  <c r="AC864" i="2" l="1"/>
  <c r="X863" i="2"/>
  <c r="AD863" i="2" s="1"/>
  <c r="AD864" i="2"/>
  <c r="AF864" i="2"/>
  <c r="AA864" i="2"/>
  <c r="Z864" i="2"/>
  <c r="AE864" i="2"/>
  <c r="AF863" i="2"/>
  <c r="AA863" i="2"/>
  <c r="Z863" i="2"/>
  <c r="AG863" i="2" s="1"/>
  <c r="AH863" i="2" s="1"/>
  <c r="AE863" i="2"/>
  <c r="H862" i="2"/>
  <c r="AJ861" i="2"/>
  <c r="AI861" i="2"/>
  <c r="Y861" i="2"/>
  <c r="U861" i="2"/>
  <c r="R861" i="2"/>
  <c r="S861" i="2"/>
  <c r="V861" i="2"/>
  <c r="Q861" i="2"/>
  <c r="T861" i="2"/>
  <c r="AG864" i="2" l="1"/>
  <c r="AH864" i="2" s="1"/>
  <c r="AC863" i="2"/>
  <c r="AB863" i="2"/>
  <c r="X862" i="2"/>
  <c r="AF862" i="2" s="1"/>
  <c r="H861" i="2"/>
  <c r="AJ1726" i="2"/>
  <c r="AI1726" i="2"/>
  <c r="Y1726" i="2"/>
  <c r="U1726" i="2"/>
  <c r="S1726" i="2"/>
  <c r="V1726" i="2"/>
  <c r="R1726" i="2"/>
  <c r="T1726" i="2"/>
  <c r="Q1726" i="2"/>
  <c r="Z862" i="2" l="1"/>
  <c r="AE862" i="2"/>
  <c r="AB862" i="2"/>
  <c r="AA862" i="2"/>
  <c r="AD862" i="2"/>
  <c r="X861" i="2"/>
  <c r="AB861" i="2" s="1"/>
  <c r="AC862" i="2"/>
  <c r="X1726" i="2"/>
  <c r="H1726" i="2"/>
  <c r="AJ859" i="2"/>
  <c r="AI859" i="2"/>
  <c r="Y859" i="2"/>
  <c r="V859" i="2"/>
  <c r="U859" i="2"/>
  <c r="R859" i="2"/>
  <c r="S859" i="2"/>
  <c r="Q859" i="2"/>
  <c r="T859" i="2"/>
  <c r="AD861" i="2" l="1"/>
  <c r="AG862" i="2"/>
  <c r="AH862" i="2" s="1"/>
  <c r="AE861" i="2"/>
  <c r="AF861" i="2"/>
  <c r="AC861" i="2"/>
  <c r="AA861" i="2"/>
  <c r="Z861" i="2"/>
  <c r="AA1726" i="2"/>
  <c r="AF1726" i="2"/>
  <c r="AB1726" i="2"/>
  <c r="AE1726" i="2"/>
  <c r="AD1726" i="2"/>
  <c r="Z1726" i="2"/>
  <c r="AC1726" i="2"/>
  <c r="X859" i="2"/>
  <c r="H859" i="2"/>
  <c r="AJ858" i="2"/>
  <c r="AI858" i="2"/>
  <c r="Y858" i="2"/>
  <c r="Q858" i="2"/>
  <c r="U858" i="2"/>
  <c r="T858" i="2"/>
  <c r="S858" i="2"/>
  <c r="R858" i="2"/>
  <c r="V858" i="2"/>
  <c r="AG1726" i="2" l="1"/>
  <c r="AH1726" i="2" s="1"/>
  <c r="AG861" i="2"/>
  <c r="AH861" i="2" s="1"/>
  <c r="AA859" i="2"/>
  <c r="AF859" i="2"/>
  <c r="AB859" i="2"/>
  <c r="AE859" i="2"/>
  <c r="AD859" i="2"/>
  <c r="Z859" i="2"/>
  <c r="AC859" i="2"/>
  <c r="X858" i="2"/>
  <c r="H858" i="2"/>
  <c r="AJ857" i="2"/>
  <c r="AI857" i="2"/>
  <c r="Y857" i="2"/>
  <c r="R857" i="2"/>
  <c r="S857" i="2"/>
  <c r="V857" i="2"/>
  <c r="Q857" i="2"/>
  <c r="U857" i="2"/>
  <c r="T857" i="2"/>
  <c r="AG859" i="2" l="1"/>
  <c r="AH859" i="2" s="1"/>
  <c r="AF858" i="2"/>
  <c r="AB858" i="2"/>
  <c r="AD858" i="2"/>
  <c r="Z858" i="2"/>
  <c r="AC858" i="2"/>
  <c r="AE858" i="2"/>
  <c r="AA858" i="2"/>
  <c r="H857" i="2"/>
  <c r="AJ856" i="2"/>
  <c r="AI856" i="2"/>
  <c r="Y856" i="2"/>
  <c r="R856" i="2"/>
  <c r="V856" i="2"/>
  <c r="U856" i="2"/>
  <c r="S856" i="2"/>
  <c r="Q856" i="2"/>
  <c r="T856" i="2"/>
  <c r="AG858" i="2" l="1"/>
  <c r="AH858" i="2" s="1"/>
  <c r="X857" i="2"/>
  <c r="AA857" i="2" s="1"/>
  <c r="X856" i="2"/>
  <c r="H856" i="2"/>
  <c r="AJ855" i="2"/>
  <c r="AI855" i="2"/>
  <c r="Y855" i="2"/>
  <c r="U855" i="2"/>
  <c r="R855" i="2"/>
  <c r="T855" i="2"/>
  <c r="V855" i="2"/>
  <c r="S855" i="2"/>
  <c r="Q855" i="2"/>
  <c r="AF856" i="2" l="1"/>
  <c r="AB856" i="2"/>
  <c r="AD856" i="2"/>
  <c r="Z856" i="2"/>
  <c r="AC856" i="2"/>
  <c r="AE856" i="2"/>
  <c r="AA856" i="2"/>
  <c r="AC857" i="2"/>
  <c r="AF857" i="2"/>
  <c r="Z857" i="2"/>
  <c r="AB857" i="2"/>
  <c r="AD857" i="2"/>
  <c r="AE857" i="2"/>
  <c r="H855" i="2"/>
  <c r="AJ194" i="2"/>
  <c r="AI194" i="2"/>
  <c r="Y194" i="2"/>
  <c r="S194" i="2"/>
  <c r="Q194" i="2"/>
  <c r="V194" i="2"/>
  <c r="T194" i="2"/>
  <c r="U194" i="2"/>
  <c r="R194" i="2"/>
  <c r="X855" i="2" l="1"/>
  <c r="AA855" i="2" s="1"/>
  <c r="AG856" i="2"/>
  <c r="AH856" i="2" s="1"/>
  <c r="AG857" i="2"/>
  <c r="AH857" i="2" s="1"/>
  <c r="H194" i="2"/>
  <c r="AJ1099" i="2"/>
  <c r="AI1099" i="2"/>
  <c r="Y1099" i="2"/>
  <c r="R1099" i="2"/>
  <c r="V1099" i="2"/>
  <c r="Q1099" i="2"/>
  <c r="U1099" i="2"/>
  <c r="T1099" i="2"/>
  <c r="S1099" i="2"/>
  <c r="AF855" i="2" l="1"/>
  <c r="AE855" i="2"/>
  <c r="AC855" i="2"/>
  <c r="Z855" i="2"/>
  <c r="AD855" i="2"/>
  <c r="AB855" i="2"/>
  <c r="X194" i="2"/>
  <c r="AE194" i="2" s="1"/>
  <c r="AD194" i="2"/>
  <c r="H1099" i="2"/>
  <c r="AJ852" i="2"/>
  <c r="AI852" i="2"/>
  <c r="Y852" i="2"/>
  <c r="Q852" i="2"/>
  <c r="S852" i="2"/>
  <c r="V852" i="2"/>
  <c r="U852" i="2"/>
  <c r="R852" i="2"/>
  <c r="T852" i="2"/>
  <c r="AC194" i="2" l="1"/>
  <c r="AG855" i="2"/>
  <c r="AH855" i="2" s="1"/>
  <c r="AB194" i="2"/>
  <c r="Z194" i="2"/>
  <c r="AF194" i="2"/>
  <c r="X1099" i="2"/>
  <c r="AA1099" i="2" s="1"/>
  <c r="AA194" i="2"/>
  <c r="H852" i="2"/>
  <c r="AJ851" i="2"/>
  <c r="AI851" i="2"/>
  <c r="Y851" i="2"/>
  <c r="T851" i="2"/>
  <c r="V851" i="2"/>
  <c r="S851" i="2"/>
  <c r="Q851" i="2"/>
  <c r="U851" i="2"/>
  <c r="R851" i="2"/>
  <c r="AE1099" i="2" l="1"/>
  <c r="AC1099" i="2"/>
  <c r="Z1099" i="2"/>
  <c r="AB1099" i="2"/>
  <c r="AD1099" i="2"/>
  <c r="AF1099" i="2"/>
  <c r="AG194" i="2"/>
  <c r="AH194" i="2" s="1"/>
  <c r="X852" i="2"/>
  <c r="AF852" i="2" s="1"/>
  <c r="H851" i="2"/>
  <c r="AJ850" i="2"/>
  <c r="AI850" i="2"/>
  <c r="Y850" i="2"/>
  <c r="V850" i="2"/>
  <c r="S850" i="2"/>
  <c r="Q850" i="2"/>
  <c r="T850" i="2"/>
  <c r="U850" i="2"/>
  <c r="R850" i="2"/>
  <c r="AG1099" i="2" l="1"/>
  <c r="AH1099" i="2" s="1"/>
  <c r="AA852" i="2"/>
  <c r="Z852" i="2"/>
  <c r="AB852" i="2"/>
  <c r="AC852" i="2"/>
  <c r="AE852" i="2"/>
  <c r="X851" i="2"/>
  <c r="AB851" i="2" s="1"/>
  <c r="AD852" i="2"/>
  <c r="H850" i="2"/>
  <c r="AJ849" i="2"/>
  <c r="AI849" i="2"/>
  <c r="Y849" i="2"/>
  <c r="U849" i="2"/>
  <c r="S849" i="2"/>
  <c r="Q849" i="2"/>
  <c r="T849" i="2"/>
  <c r="V849" i="2"/>
  <c r="R849" i="2"/>
  <c r="AG852" i="2" l="1"/>
  <c r="AH852" i="2" s="1"/>
  <c r="AA851" i="2"/>
  <c r="AD851" i="2"/>
  <c r="AC851" i="2"/>
  <c r="AF851" i="2"/>
  <c r="Z851" i="2"/>
  <c r="AG851" i="2" s="1"/>
  <c r="AH851" i="2" s="1"/>
  <c r="X850" i="2"/>
  <c r="Z850" i="2" s="1"/>
  <c r="AE851" i="2"/>
  <c r="H849" i="2"/>
  <c r="AJ848" i="2"/>
  <c r="AI848" i="2"/>
  <c r="Y848" i="2"/>
  <c r="T848" i="2"/>
  <c r="Q848" i="2"/>
  <c r="S848" i="2"/>
  <c r="V848" i="2"/>
  <c r="R848" i="2"/>
  <c r="U848" i="2"/>
  <c r="AC850" i="2" l="1"/>
  <c r="AF850" i="2"/>
  <c r="AA850" i="2"/>
  <c r="AD850" i="2"/>
  <c r="X849" i="2"/>
  <c r="AB849" i="2" s="1"/>
  <c r="AE850" i="2"/>
  <c r="AB850" i="2"/>
  <c r="AG850" i="2"/>
  <c r="AH850" i="2" s="1"/>
  <c r="AF849" i="2"/>
  <c r="H848" i="2"/>
  <c r="AJ847" i="2"/>
  <c r="AI847" i="2"/>
  <c r="Y847" i="2"/>
  <c r="T847" i="2"/>
  <c r="Q847" i="2"/>
  <c r="U847" i="2"/>
  <c r="R847" i="2"/>
  <c r="S847" i="2"/>
  <c r="V847" i="2"/>
  <c r="AC849" i="2" l="1"/>
  <c r="AD849" i="2"/>
  <c r="X848" i="2"/>
  <c r="AB848" i="2" s="1"/>
  <c r="AA849" i="2"/>
  <c r="AE849" i="2"/>
  <c r="Z849" i="2"/>
  <c r="AG849" i="2" s="1"/>
  <c r="AH849" i="2" s="1"/>
  <c r="AF848" i="2"/>
  <c r="H847" i="2"/>
  <c r="AJ846" i="2"/>
  <c r="AI846" i="2"/>
  <c r="Y846" i="2"/>
  <c r="S846" i="2"/>
  <c r="R846" i="2"/>
  <c r="Q846" i="2"/>
  <c r="T846" i="2"/>
  <c r="V846" i="2"/>
  <c r="U846" i="2"/>
  <c r="AD848" i="2" l="1"/>
  <c r="AA848" i="2"/>
  <c r="AC848" i="2"/>
  <c r="AE848" i="2"/>
  <c r="Z848" i="2"/>
  <c r="AG848" i="2" s="1"/>
  <c r="AH848" i="2" s="1"/>
  <c r="X847" i="2"/>
  <c r="AF847" i="2" s="1"/>
  <c r="H846" i="2"/>
  <c r="AJ845" i="2"/>
  <c r="AI845" i="2"/>
  <c r="Y845" i="2"/>
  <c r="Q845" i="2"/>
  <c r="V845" i="2"/>
  <c r="T845" i="2"/>
  <c r="U845" i="2"/>
  <c r="S845" i="2"/>
  <c r="R845" i="2"/>
  <c r="AC847" i="2" l="1"/>
  <c r="AB847" i="2"/>
  <c r="AD847" i="2"/>
  <c r="X846" i="2"/>
  <c r="AB846" i="2" s="1"/>
  <c r="AE847" i="2"/>
  <c r="AA847" i="2"/>
  <c r="Z847" i="2"/>
  <c r="AF846" i="2"/>
  <c r="AC846" i="2"/>
  <c r="H845" i="2"/>
  <c r="AJ844" i="2"/>
  <c r="AI844" i="2"/>
  <c r="Y844" i="2"/>
  <c r="Q844" i="2"/>
  <c r="V844" i="2"/>
  <c r="T844" i="2"/>
  <c r="U844" i="2"/>
  <c r="S844" i="2"/>
  <c r="R844" i="2"/>
  <c r="X845" i="2" l="1"/>
  <c r="AF845" i="2" s="1"/>
  <c r="Z846" i="2"/>
  <c r="AG847" i="2"/>
  <c r="AH847" i="2" s="1"/>
  <c r="AA846" i="2"/>
  <c r="AD846" i="2"/>
  <c r="AE846" i="2"/>
  <c r="AC845" i="2"/>
  <c r="AB845" i="2"/>
  <c r="H844" i="2"/>
  <c r="AJ843" i="2"/>
  <c r="AI843" i="2"/>
  <c r="Y843" i="2"/>
  <c r="Q843" i="2"/>
  <c r="V843" i="2"/>
  <c r="U843" i="2"/>
  <c r="R843" i="2"/>
  <c r="S843" i="2"/>
  <c r="T843" i="2"/>
  <c r="AG846" i="2" l="1"/>
  <c r="AH846" i="2" s="1"/>
  <c r="X844" i="2"/>
  <c r="AF844" i="2" s="1"/>
  <c r="Z845" i="2"/>
  <c r="AD845" i="2"/>
  <c r="AA845" i="2"/>
  <c r="AG845" i="2" s="1"/>
  <c r="AH845" i="2" s="1"/>
  <c r="AE845" i="2"/>
  <c r="AB844" i="2"/>
  <c r="Z844" i="2"/>
  <c r="AG844" i="2" s="1"/>
  <c r="AH844" i="2" s="1"/>
  <c r="AE844" i="2"/>
  <c r="H843" i="2"/>
  <c r="AJ842" i="2"/>
  <c r="AI842" i="2"/>
  <c r="Y842" i="2"/>
  <c r="V842" i="2"/>
  <c r="Q842" i="2"/>
  <c r="S842" i="2"/>
  <c r="U842" i="2"/>
  <c r="R842" i="2"/>
  <c r="T842" i="2"/>
  <c r="AA844" i="2" l="1"/>
  <c r="AD844" i="2"/>
  <c r="AC844" i="2"/>
  <c r="X843" i="2"/>
  <c r="AF843" i="2" s="1"/>
  <c r="Z843" i="2"/>
  <c r="H842" i="2"/>
  <c r="AJ841" i="2"/>
  <c r="AI841" i="2"/>
  <c r="Y841" i="2"/>
  <c r="T841" i="2"/>
  <c r="Q841" i="2"/>
  <c r="S841" i="2"/>
  <c r="R841" i="2"/>
  <c r="V841" i="2"/>
  <c r="U841" i="2"/>
  <c r="AE843" i="2" l="1"/>
  <c r="AB843" i="2"/>
  <c r="AG843" i="2" s="1"/>
  <c r="AH843" i="2" s="1"/>
  <c r="AA843" i="2"/>
  <c r="AD843" i="2"/>
  <c r="X842" i="2"/>
  <c r="AF842" i="2" s="1"/>
  <c r="AC843" i="2"/>
  <c r="H841" i="2"/>
  <c r="AJ840" i="2"/>
  <c r="AI840" i="2"/>
  <c r="Y840" i="2"/>
  <c r="Q840" i="2"/>
  <c r="S840" i="2"/>
  <c r="T840" i="2"/>
  <c r="V840" i="2"/>
  <c r="U840" i="2"/>
  <c r="R840" i="2"/>
  <c r="Z842" i="2" l="1"/>
  <c r="AB842" i="2"/>
  <c r="AE842" i="2"/>
  <c r="AA842" i="2"/>
  <c r="AD842" i="2"/>
  <c r="AC842" i="2"/>
  <c r="X841" i="2"/>
  <c r="AF841" i="2" s="1"/>
  <c r="H840" i="2"/>
  <c r="AJ839" i="2"/>
  <c r="AI839" i="2"/>
  <c r="Y839" i="2"/>
  <c r="S839" i="2"/>
  <c r="R839" i="2"/>
  <c r="V839" i="2"/>
  <c r="U839" i="2"/>
  <c r="Q839" i="2"/>
  <c r="T839" i="2"/>
  <c r="AG842" i="2" l="1"/>
  <c r="AH842" i="2" s="1"/>
  <c r="Z841" i="2"/>
  <c r="AA841" i="2"/>
  <c r="AE841" i="2"/>
  <c r="AB841" i="2"/>
  <c r="AD841" i="2"/>
  <c r="X840" i="2"/>
  <c r="AB840" i="2" s="1"/>
  <c r="AC841" i="2"/>
  <c r="AF840" i="2"/>
  <c r="Z840" i="2"/>
  <c r="AA840" i="2"/>
  <c r="H839" i="2"/>
  <c r="AJ838" i="2"/>
  <c r="AI838" i="2"/>
  <c r="Y838" i="2"/>
  <c r="T838" i="2"/>
  <c r="R838" i="2"/>
  <c r="Q838" i="2"/>
  <c r="S838" i="2"/>
  <c r="U838" i="2"/>
  <c r="V838" i="2"/>
  <c r="AG840" i="2" l="1"/>
  <c r="AH840" i="2" s="1"/>
  <c r="X839" i="2"/>
  <c r="AE840" i="2"/>
  <c r="AD840" i="2"/>
  <c r="AC840" i="2"/>
  <c r="AG841" i="2"/>
  <c r="AH841" i="2" s="1"/>
  <c r="AF839" i="2"/>
  <c r="AB839" i="2"/>
  <c r="AD839" i="2"/>
  <c r="Z839" i="2"/>
  <c r="AC839" i="2"/>
  <c r="AE839" i="2"/>
  <c r="AA839" i="2"/>
  <c r="H838" i="2"/>
  <c r="AJ837" i="2"/>
  <c r="AI837" i="2"/>
  <c r="Y837" i="2"/>
  <c r="U837" i="2"/>
  <c r="T837" i="2"/>
  <c r="Q837" i="2"/>
  <c r="R837" i="2"/>
  <c r="V837" i="2"/>
  <c r="S837" i="2"/>
  <c r="AG839" i="2" l="1"/>
  <c r="AH839" i="2" s="1"/>
  <c r="X838" i="2"/>
  <c r="AB838" i="2" s="1"/>
  <c r="AF838" i="2"/>
  <c r="X837" i="2"/>
  <c r="H837" i="2"/>
  <c r="AJ836" i="2"/>
  <c r="AI836" i="2"/>
  <c r="Y836" i="2"/>
  <c r="Q836" i="2"/>
  <c r="T836" i="2"/>
  <c r="S836" i="2"/>
  <c r="V836" i="2"/>
  <c r="R836" i="2"/>
  <c r="U836" i="2"/>
  <c r="AE838" i="2" l="1"/>
  <c r="AC838" i="2"/>
  <c r="Z838" i="2"/>
  <c r="AD838" i="2"/>
  <c r="AA838" i="2"/>
  <c r="AF837" i="2"/>
  <c r="AB837" i="2"/>
  <c r="AE837" i="2"/>
  <c r="AA837" i="2"/>
  <c r="AD837" i="2"/>
  <c r="Z837" i="2"/>
  <c r="AC837" i="2"/>
  <c r="H836" i="2"/>
  <c r="AJ835" i="2"/>
  <c r="AI835" i="2"/>
  <c r="Y835" i="2"/>
  <c r="Q835" i="2"/>
  <c r="R835" i="2"/>
  <c r="T835" i="2"/>
  <c r="V835" i="2"/>
  <c r="S835" i="2"/>
  <c r="U835" i="2"/>
  <c r="AG838" i="2" l="1"/>
  <c r="AH838" i="2" s="1"/>
  <c r="X836" i="2"/>
  <c r="AB836" i="2" s="1"/>
  <c r="AG837" i="2"/>
  <c r="AH837" i="2" s="1"/>
  <c r="X835" i="2"/>
  <c r="H835" i="2"/>
  <c r="AJ834" i="2"/>
  <c r="AI834" i="2"/>
  <c r="Y834" i="2"/>
  <c r="V834" i="2"/>
  <c r="R834" i="2"/>
  <c r="Q834" i="2"/>
  <c r="S834" i="2"/>
  <c r="U834" i="2"/>
  <c r="T834" i="2"/>
  <c r="AD836" i="2" l="1"/>
  <c r="AA836" i="2"/>
  <c r="AE836" i="2"/>
  <c r="AF836" i="2"/>
  <c r="Z836" i="2"/>
  <c r="AC836" i="2"/>
  <c r="AG836" i="2" s="1"/>
  <c r="AH836" i="2" s="1"/>
  <c r="AC835" i="2"/>
  <c r="Z835" i="2"/>
  <c r="AF835" i="2"/>
  <c r="AB835" i="2"/>
  <c r="AE835" i="2"/>
  <c r="AA835" i="2"/>
  <c r="AD835" i="2"/>
  <c r="X834" i="2"/>
  <c r="H834" i="2"/>
  <c r="AJ833" i="2"/>
  <c r="AI833" i="2"/>
  <c r="Y833" i="2"/>
  <c r="T833" i="2"/>
  <c r="S833" i="2"/>
  <c r="U833" i="2"/>
  <c r="R833" i="2"/>
  <c r="Q833" i="2"/>
  <c r="V833" i="2"/>
  <c r="AG835" i="2" l="1"/>
  <c r="AH835" i="2" s="1"/>
  <c r="AF834" i="2"/>
  <c r="AB834" i="2"/>
  <c r="AD834" i="2"/>
  <c r="Z834" i="2"/>
  <c r="AC834" i="2"/>
  <c r="AE834" i="2"/>
  <c r="AA834" i="2"/>
  <c r="H833" i="2"/>
  <c r="AJ832" i="2"/>
  <c r="AI832" i="2"/>
  <c r="Y832" i="2"/>
  <c r="R832" i="2"/>
  <c r="U832" i="2"/>
  <c r="V832" i="2"/>
  <c r="S832" i="2"/>
  <c r="Q832" i="2"/>
  <c r="T832" i="2"/>
  <c r="AG834" i="2" l="1"/>
  <c r="AH834" i="2" s="1"/>
  <c r="X833" i="2"/>
  <c r="Z833" i="2" s="1"/>
  <c r="X832" i="2"/>
  <c r="H832" i="2"/>
  <c r="AJ831" i="2"/>
  <c r="AI831" i="2"/>
  <c r="Y831" i="2"/>
  <c r="U831" i="2"/>
  <c r="V831" i="2"/>
  <c r="Q831" i="2"/>
  <c r="T831" i="2"/>
  <c r="S831" i="2"/>
  <c r="R831" i="2"/>
  <c r="AC832" i="2" l="1"/>
  <c r="AD832" i="2"/>
  <c r="Z832" i="2"/>
  <c r="AF832" i="2"/>
  <c r="AB832" i="2"/>
  <c r="AE832" i="2"/>
  <c r="AA832" i="2"/>
  <c r="AA833" i="2"/>
  <c r="AF833" i="2"/>
  <c r="AE833" i="2"/>
  <c r="AD833" i="2"/>
  <c r="AB833" i="2"/>
  <c r="AC833" i="2"/>
  <c r="X831" i="2"/>
  <c r="H831" i="2"/>
  <c r="AJ830" i="2"/>
  <c r="AI830" i="2"/>
  <c r="Y830" i="2"/>
  <c r="U830" i="2"/>
  <c r="Q830" i="2"/>
  <c r="S830" i="2"/>
  <c r="T830" i="2"/>
  <c r="R830" i="2"/>
  <c r="V830" i="2"/>
  <c r="AG833" i="2" l="1"/>
  <c r="AH833" i="2" s="1"/>
  <c r="AG832" i="2"/>
  <c r="AH832" i="2" s="1"/>
  <c r="AC831" i="2"/>
  <c r="AD831" i="2"/>
  <c r="Z831" i="2"/>
  <c r="AF831" i="2"/>
  <c r="AB831" i="2"/>
  <c r="AE831" i="2"/>
  <c r="AA831" i="2"/>
  <c r="H830" i="2"/>
  <c r="AJ829" i="2"/>
  <c r="AI829" i="2"/>
  <c r="Y829" i="2"/>
  <c r="V829" i="2"/>
  <c r="T829" i="2"/>
  <c r="U829" i="2"/>
  <c r="S829" i="2"/>
  <c r="Q829" i="2"/>
  <c r="R829" i="2"/>
  <c r="X830" i="2" l="1"/>
  <c r="AB830" i="2" s="1"/>
  <c r="AG831" i="2"/>
  <c r="AH831" i="2" s="1"/>
  <c r="H829" i="2"/>
  <c r="AJ828" i="2"/>
  <c r="AI828" i="2"/>
  <c r="Y828" i="2"/>
  <c r="V828" i="2"/>
  <c r="T828" i="2"/>
  <c r="S828" i="2"/>
  <c r="U828" i="2"/>
  <c r="R828" i="2"/>
  <c r="Q828" i="2"/>
  <c r="AA830" i="2" l="1"/>
  <c r="AC830" i="2"/>
  <c r="AE830" i="2"/>
  <c r="AF830" i="2"/>
  <c r="AD830" i="2"/>
  <c r="Z830" i="2"/>
  <c r="AG830" i="2" s="1"/>
  <c r="AH830" i="2" s="1"/>
  <c r="X829" i="2"/>
  <c r="AC829" i="2" s="1"/>
  <c r="H828" i="2"/>
  <c r="AJ827" i="2"/>
  <c r="AI827" i="2"/>
  <c r="Y827" i="2"/>
  <c r="T827" i="2"/>
  <c r="U827" i="2"/>
  <c r="V827" i="2"/>
  <c r="R827" i="2"/>
  <c r="Q827" i="2"/>
  <c r="S827" i="2"/>
  <c r="AB829" i="2" l="1"/>
  <c r="Z829" i="2"/>
  <c r="AE829" i="2"/>
  <c r="AD829" i="2"/>
  <c r="AA829" i="2"/>
  <c r="X828" i="2"/>
  <c r="AE828" i="2" s="1"/>
  <c r="AF829" i="2"/>
  <c r="AB828" i="2"/>
  <c r="Z828" i="2"/>
  <c r="H827" i="2"/>
  <c r="AJ826" i="2"/>
  <c r="AI826" i="2"/>
  <c r="Y826" i="2"/>
  <c r="S826" i="2"/>
  <c r="Q826" i="2"/>
  <c r="V826" i="2"/>
  <c r="R826" i="2"/>
  <c r="U826" i="2"/>
  <c r="T826" i="2"/>
  <c r="AF828" i="2" l="1"/>
  <c r="AA828" i="2"/>
  <c r="AC828" i="2"/>
  <c r="AD828" i="2"/>
  <c r="AG829" i="2"/>
  <c r="AH829" i="2" s="1"/>
  <c r="X827" i="2"/>
  <c r="AA827" i="2" s="1"/>
  <c r="AD827" i="2"/>
  <c r="H826" i="2"/>
  <c r="AJ825" i="2"/>
  <c r="AI825" i="2"/>
  <c r="Y825" i="2"/>
  <c r="R825" i="2"/>
  <c r="U825" i="2"/>
  <c r="V825" i="2"/>
  <c r="S825" i="2"/>
  <c r="Q825" i="2"/>
  <c r="T825" i="2"/>
  <c r="AG828" i="2" l="1"/>
  <c r="AH828" i="2" s="1"/>
  <c r="AB827" i="2"/>
  <c r="Z827" i="2"/>
  <c r="AC827" i="2"/>
  <c r="AE827" i="2"/>
  <c r="AF827" i="2"/>
  <c r="X826" i="2"/>
  <c r="AF826" i="2" s="1"/>
  <c r="X825" i="2"/>
  <c r="H825" i="2"/>
  <c r="AJ824" i="2"/>
  <c r="AI824" i="2"/>
  <c r="Y824" i="2"/>
  <c r="U824" i="2"/>
  <c r="R824" i="2"/>
  <c r="T824" i="2"/>
  <c r="S824" i="2"/>
  <c r="V824" i="2"/>
  <c r="Q824" i="2"/>
  <c r="AG827" i="2" l="1"/>
  <c r="AH827" i="2" s="1"/>
  <c r="AB826" i="2"/>
  <c r="AA826" i="2"/>
  <c r="AC826" i="2"/>
  <c r="AD826" i="2"/>
  <c r="AE826" i="2"/>
  <c r="AC825" i="2"/>
  <c r="AF825" i="2"/>
  <c r="AB825" i="2"/>
  <c r="AE825" i="2"/>
  <c r="AA825" i="2"/>
  <c r="AD825" i="2"/>
  <c r="Z825" i="2"/>
  <c r="Z826" i="2"/>
  <c r="X824" i="2"/>
  <c r="H824" i="2"/>
  <c r="AJ823" i="2"/>
  <c r="AI823" i="2"/>
  <c r="Y823" i="2"/>
  <c r="R823" i="2"/>
  <c r="Q823" i="2"/>
  <c r="S823" i="2"/>
  <c r="T823" i="2"/>
  <c r="V823" i="2"/>
  <c r="U823" i="2"/>
  <c r="AG826" i="2" l="1"/>
  <c r="AH826" i="2" s="1"/>
  <c r="AG825" i="2"/>
  <c r="AH825" i="2" s="1"/>
  <c r="AF824" i="2"/>
  <c r="AB824" i="2"/>
  <c r="AD824" i="2"/>
  <c r="Z824" i="2"/>
  <c r="AC824" i="2"/>
  <c r="AE824" i="2"/>
  <c r="AA824" i="2"/>
  <c r="H823" i="2"/>
  <c r="AJ822" i="2"/>
  <c r="AI822" i="2"/>
  <c r="Y822" i="2"/>
  <c r="T822" i="2"/>
  <c r="S822" i="2"/>
  <c r="V822" i="2"/>
  <c r="R822" i="2"/>
  <c r="U822" i="2"/>
  <c r="Q822" i="2"/>
  <c r="AG824" i="2" l="1"/>
  <c r="AH824" i="2" s="1"/>
  <c r="X823" i="2"/>
  <c r="AD823" i="2" s="1"/>
  <c r="X822" i="2"/>
  <c r="H822" i="2"/>
  <c r="AJ821" i="2"/>
  <c r="AI821" i="2"/>
  <c r="Y821" i="2"/>
  <c r="R821" i="2"/>
  <c r="U821" i="2"/>
  <c r="V821" i="2"/>
  <c r="T821" i="2"/>
  <c r="S821" i="2"/>
  <c r="Q821" i="2"/>
  <c r="AF823" i="2" l="1"/>
  <c r="Z823" i="2"/>
  <c r="AE823" i="2"/>
  <c r="AB823" i="2"/>
  <c r="AC823" i="2"/>
  <c r="AA823" i="2"/>
  <c r="AC822" i="2"/>
  <c r="AE822" i="2"/>
  <c r="AA822" i="2"/>
  <c r="AD822" i="2"/>
  <c r="AF822" i="2"/>
  <c r="AB822" i="2"/>
  <c r="Z822" i="2"/>
  <c r="X821" i="2"/>
  <c r="H821" i="2"/>
  <c r="AJ820" i="2"/>
  <c r="AI820" i="2"/>
  <c r="Y820" i="2"/>
  <c r="T820" i="2"/>
  <c r="R820" i="2"/>
  <c r="U820" i="2"/>
  <c r="Q820" i="2"/>
  <c r="V820" i="2"/>
  <c r="S820" i="2"/>
  <c r="AG823" i="2" l="1"/>
  <c r="AH823" i="2" s="1"/>
  <c r="AG822" i="2"/>
  <c r="AH822" i="2" s="1"/>
  <c r="AA821" i="2"/>
  <c r="AF821" i="2"/>
  <c r="AB821" i="2"/>
  <c r="AE821" i="2"/>
  <c r="AD821" i="2"/>
  <c r="Z821" i="2"/>
  <c r="AG821" i="2" s="1"/>
  <c r="AH821" i="2" s="1"/>
  <c r="AC821" i="2"/>
  <c r="H820" i="2"/>
  <c r="AJ819" i="2"/>
  <c r="AI819" i="2"/>
  <c r="Y819" i="2"/>
  <c r="V819" i="2"/>
  <c r="U819" i="2"/>
  <c r="S819" i="2"/>
  <c r="R819" i="2"/>
  <c r="Q819" i="2"/>
  <c r="T819" i="2"/>
  <c r="X820" i="2" l="1"/>
  <c r="AB820" i="2" s="1"/>
  <c r="H819" i="2"/>
  <c r="AJ818" i="2"/>
  <c r="AI818" i="2"/>
  <c r="Y818" i="2"/>
  <c r="R818" i="2"/>
  <c r="Q818" i="2"/>
  <c r="S818" i="2"/>
  <c r="T818" i="2"/>
  <c r="U818" i="2"/>
  <c r="V818" i="2"/>
  <c r="AA820" i="2" l="1"/>
  <c r="AC820" i="2"/>
  <c r="AD820" i="2"/>
  <c r="Z820" i="2"/>
  <c r="AE820" i="2"/>
  <c r="AF820" i="2"/>
  <c r="X819" i="2"/>
  <c r="AF819" i="2" s="1"/>
  <c r="Z819" i="2"/>
  <c r="H818" i="2"/>
  <c r="AJ817" i="2"/>
  <c r="AI817" i="2"/>
  <c r="Y817" i="2"/>
  <c r="R817" i="2"/>
  <c r="U817" i="2"/>
  <c r="T817" i="2"/>
  <c r="S817" i="2"/>
  <c r="Q817" i="2"/>
  <c r="V817" i="2"/>
  <c r="AE819" i="2" l="1"/>
  <c r="AC819" i="2"/>
  <c r="AB819" i="2"/>
  <c r="AA819" i="2"/>
  <c r="AG820" i="2"/>
  <c r="AH820" i="2" s="1"/>
  <c r="X818" i="2"/>
  <c r="AB818" i="2" s="1"/>
  <c r="AD819" i="2"/>
  <c r="H817" i="2"/>
  <c r="AJ816" i="2"/>
  <c r="AI816" i="2"/>
  <c r="Y816" i="2"/>
  <c r="S816" i="2"/>
  <c r="U816" i="2"/>
  <c r="T816" i="2"/>
  <c r="V816" i="2"/>
  <c r="R816" i="2"/>
  <c r="Q816" i="2"/>
  <c r="AG819" i="2" l="1"/>
  <c r="AH819" i="2" s="1"/>
  <c r="AD818" i="2"/>
  <c r="X817" i="2"/>
  <c r="AA817" i="2" s="1"/>
  <c r="AE818" i="2"/>
  <c r="AA818" i="2"/>
  <c r="AC818" i="2"/>
  <c r="Z818" i="2"/>
  <c r="AG818" i="2" s="1"/>
  <c r="AH818" i="2" s="1"/>
  <c r="AF818" i="2"/>
  <c r="AF817" i="2"/>
  <c r="AE817" i="2"/>
  <c r="AD817" i="2"/>
  <c r="AC817" i="2"/>
  <c r="H816" i="2"/>
  <c r="AJ815" i="2"/>
  <c r="AI815" i="2"/>
  <c r="Y815" i="2"/>
  <c r="R815" i="2"/>
  <c r="V815" i="2"/>
  <c r="T815" i="2"/>
  <c r="Q815" i="2"/>
  <c r="S815" i="2"/>
  <c r="U815" i="2"/>
  <c r="Z817" i="2" l="1"/>
  <c r="AG817" i="2" s="1"/>
  <c r="AH817" i="2" s="1"/>
  <c r="AB817" i="2"/>
  <c r="X816" i="2"/>
  <c r="AC816" i="2" s="1"/>
  <c r="H815" i="2"/>
  <c r="AJ814" i="2"/>
  <c r="AI814" i="2"/>
  <c r="Y814" i="2"/>
  <c r="U814" i="2"/>
  <c r="R814" i="2"/>
  <c r="Q814" i="2"/>
  <c r="V814" i="2"/>
  <c r="S814" i="2"/>
  <c r="T814" i="2"/>
  <c r="AE816" i="2" l="1"/>
  <c r="Z816" i="2"/>
  <c r="AF816" i="2"/>
  <c r="AA816" i="2"/>
  <c r="AB816" i="2"/>
  <c r="AD816" i="2"/>
  <c r="X815" i="2"/>
  <c r="AB815" i="2" s="1"/>
  <c r="AC815" i="2"/>
  <c r="AE815" i="2"/>
  <c r="AF815" i="2"/>
  <c r="AA815" i="2"/>
  <c r="Z815" i="2"/>
  <c r="H814" i="2"/>
  <c r="AJ813" i="2"/>
  <c r="AI813" i="2"/>
  <c r="Y813" i="2"/>
  <c r="Q813" i="2"/>
  <c r="T813" i="2"/>
  <c r="R813" i="2"/>
  <c r="V813" i="2"/>
  <c r="U813" i="2"/>
  <c r="S813" i="2"/>
  <c r="AG816" i="2" l="1"/>
  <c r="AH816" i="2" s="1"/>
  <c r="AG815" i="2"/>
  <c r="AH815" i="2" s="1"/>
  <c r="AD815" i="2"/>
  <c r="X814" i="2"/>
  <c r="AA814" i="2" s="1"/>
  <c r="AE814" i="2"/>
  <c r="Z814" i="2"/>
  <c r="H813" i="2"/>
  <c r="AJ812" i="2"/>
  <c r="AI812" i="2"/>
  <c r="Y812" i="2"/>
  <c r="S812" i="2"/>
  <c r="T812" i="2"/>
  <c r="R812" i="2"/>
  <c r="Q812" i="2"/>
  <c r="U812" i="2"/>
  <c r="V812" i="2"/>
  <c r="AC814" i="2" l="1"/>
  <c r="AD814" i="2"/>
  <c r="AB814" i="2"/>
  <c r="AG814" i="2" s="1"/>
  <c r="AH814" i="2" s="1"/>
  <c r="AF814" i="2"/>
  <c r="X813" i="2"/>
  <c r="AF813" i="2" s="1"/>
  <c r="H812" i="2"/>
  <c r="AJ811" i="2"/>
  <c r="AI811" i="2"/>
  <c r="Y811" i="2"/>
  <c r="R811" i="2"/>
  <c r="T811" i="2"/>
  <c r="S811" i="2"/>
  <c r="V811" i="2"/>
  <c r="U811" i="2"/>
  <c r="Q811" i="2"/>
  <c r="AA813" i="2" l="1"/>
  <c r="AE813" i="2"/>
  <c r="AD813" i="2"/>
  <c r="Z813" i="2"/>
  <c r="AC813" i="2"/>
  <c r="AB813" i="2"/>
  <c r="X812" i="2"/>
  <c r="AB812" i="2" s="1"/>
  <c r="AA812" i="2"/>
  <c r="AD812" i="2"/>
  <c r="Z812" i="2"/>
  <c r="AC812" i="2"/>
  <c r="H811" i="2"/>
  <c r="AJ810" i="2"/>
  <c r="AI810" i="2"/>
  <c r="Y810" i="2"/>
  <c r="R810" i="2"/>
  <c r="Q810" i="2"/>
  <c r="U810" i="2"/>
  <c r="V810" i="2"/>
  <c r="S810" i="2"/>
  <c r="T810" i="2"/>
  <c r="AF812" i="2" l="1"/>
  <c r="AE812" i="2"/>
  <c r="AG813" i="2"/>
  <c r="AH813" i="2" s="1"/>
  <c r="AG812" i="2"/>
  <c r="AH812" i="2" s="1"/>
  <c r="X811" i="2"/>
  <c r="AC811" i="2" s="1"/>
  <c r="H810" i="2"/>
  <c r="AJ809" i="2"/>
  <c r="AI809" i="2"/>
  <c r="Y809" i="2"/>
  <c r="S809" i="2"/>
  <c r="V809" i="2"/>
  <c r="R809" i="2"/>
  <c r="U809" i="2"/>
  <c r="T809" i="2"/>
  <c r="Q809" i="2"/>
  <c r="Z811" i="2" l="1"/>
  <c r="AF811" i="2"/>
  <c r="AE811" i="2"/>
  <c r="X810" i="2"/>
  <c r="AF810" i="2" s="1"/>
  <c r="AD811" i="2"/>
  <c r="AB811" i="2"/>
  <c r="AG811" i="2" s="1"/>
  <c r="AH811" i="2" s="1"/>
  <c r="AA811" i="2"/>
  <c r="AC810" i="2"/>
  <c r="AB810" i="2"/>
  <c r="Z810" i="2"/>
  <c r="AA810" i="2"/>
  <c r="X809" i="2"/>
  <c r="H809" i="2"/>
  <c r="AJ808" i="2"/>
  <c r="AI808" i="2"/>
  <c r="Y808" i="2"/>
  <c r="V808" i="2"/>
  <c r="S808" i="2"/>
  <c r="U808" i="2"/>
  <c r="T808" i="2"/>
  <c r="Q808" i="2"/>
  <c r="R808" i="2"/>
  <c r="AD810" i="2" l="1"/>
  <c r="AE810" i="2"/>
  <c r="AG810" i="2"/>
  <c r="AH810" i="2" s="1"/>
  <c r="AC809" i="2"/>
  <c r="AE809" i="2"/>
  <c r="AA809" i="2"/>
  <c r="Z809" i="2"/>
  <c r="AF809" i="2"/>
  <c r="AB809" i="2"/>
  <c r="AD809" i="2"/>
  <c r="H808" i="2"/>
  <c r="AJ807" i="2"/>
  <c r="AI807" i="2"/>
  <c r="Y807" i="2"/>
  <c r="R807" i="2"/>
  <c r="V807" i="2"/>
  <c r="T807" i="2"/>
  <c r="S807" i="2"/>
  <c r="Q807" i="2"/>
  <c r="U807" i="2"/>
  <c r="AG809" i="2" l="1"/>
  <c r="AH809" i="2" s="1"/>
  <c r="X808" i="2"/>
  <c r="AA808" i="2" s="1"/>
  <c r="X807" i="2"/>
  <c r="H807" i="2"/>
  <c r="AJ806" i="2"/>
  <c r="AI806" i="2"/>
  <c r="Y806" i="2"/>
  <c r="U806" i="2"/>
  <c r="V806" i="2"/>
  <c r="T806" i="2"/>
  <c r="S806" i="2"/>
  <c r="R806" i="2"/>
  <c r="Q806" i="2"/>
  <c r="AF807" i="2" l="1"/>
  <c r="AB807" i="2"/>
  <c r="AD807" i="2"/>
  <c r="Z807" i="2"/>
  <c r="AC807" i="2"/>
  <c r="AE807" i="2"/>
  <c r="AA807" i="2"/>
  <c r="Z808" i="2"/>
  <c r="AF808" i="2"/>
  <c r="AD808" i="2"/>
  <c r="AE808" i="2"/>
  <c r="AB808" i="2"/>
  <c r="AG808" i="2" s="1"/>
  <c r="AH808" i="2" s="1"/>
  <c r="AC808" i="2"/>
  <c r="X806" i="2"/>
  <c r="H806" i="2"/>
  <c r="AJ805" i="2"/>
  <c r="AI805" i="2"/>
  <c r="Y805" i="2"/>
  <c r="T805" i="2"/>
  <c r="Q805" i="2"/>
  <c r="R805" i="2"/>
  <c r="U805" i="2"/>
  <c r="S805" i="2"/>
  <c r="V805" i="2"/>
  <c r="AG807" i="2" l="1"/>
  <c r="AH807" i="2" s="1"/>
  <c r="AC806" i="2"/>
  <c r="AD806" i="2"/>
  <c r="AF806" i="2"/>
  <c r="AB806" i="2"/>
  <c r="AE806" i="2"/>
  <c r="AA806" i="2"/>
  <c r="Z806" i="2"/>
  <c r="X805" i="2"/>
  <c r="H805" i="2"/>
  <c r="AJ804" i="2"/>
  <c r="AI804" i="2"/>
  <c r="Y804" i="2"/>
  <c r="T804" i="2"/>
  <c r="R804" i="2"/>
  <c r="U804" i="2"/>
  <c r="S804" i="2"/>
  <c r="Q804" i="2"/>
  <c r="V804" i="2"/>
  <c r="AG806" i="2" l="1"/>
  <c r="AH806" i="2" s="1"/>
  <c r="AF805" i="2"/>
  <c r="AB805" i="2"/>
  <c r="AE805" i="2"/>
  <c r="AA805" i="2"/>
  <c r="AD805" i="2"/>
  <c r="Z805" i="2"/>
  <c r="AC805" i="2"/>
  <c r="X804" i="2"/>
  <c r="H804" i="2"/>
  <c r="AJ803" i="2"/>
  <c r="AI803" i="2"/>
  <c r="Y803" i="2"/>
  <c r="R803" i="2"/>
  <c r="V803" i="2"/>
  <c r="Q803" i="2"/>
  <c r="T803" i="2"/>
  <c r="S803" i="2"/>
  <c r="U803" i="2"/>
  <c r="AG805" i="2" l="1"/>
  <c r="AH805" i="2" s="1"/>
  <c r="AF804" i="2"/>
  <c r="AB804" i="2"/>
  <c r="AE804" i="2"/>
  <c r="AD804" i="2"/>
  <c r="Z804" i="2"/>
  <c r="AG804" i="2" s="1"/>
  <c r="AH804" i="2" s="1"/>
  <c r="AC804" i="2"/>
  <c r="AA804" i="2"/>
  <c r="X803" i="2"/>
  <c r="H803" i="2"/>
  <c r="AJ802" i="2"/>
  <c r="AI802" i="2"/>
  <c r="Y802" i="2"/>
  <c r="V802" i="2"/>
  <c r="R802" i="2"/>
  <c r="T802" i="2"/>
  <c r="S802" i="2"/>
  <c r="U802" i="2"/>
  <c r="Q802" i="2"/>
  <c r="AF803" i="2" l="1"/>
  <c r="AB803" i="2"/>
  <c r="AD803" i="2"/>
  <c r="Z803" i="2"/>
  <c r="AG803" i="2" s="1"/>
  <c r="AH803" i="2" s="1"/>
  <c r="AC803" i="2"/>
  <c r="AE803" i="2"/>
  <c r="AA803" i="2"/>
  <c r="H802" i="2"/>
  <c r="AJ801" i="2"/>
  <c r="AI801" i="2"/>
  <c r="Y801" i="2"/>
  <c r="V801" i="2"/>
  <c r="U801" i="2"/>
  <c r="S801" i="2"/>
  <c r="R801" i="2"/>
  <c r="Q801" i="2"/>
  <c r="T801" i="2"/>
  <c r="X802" i="2" l="1"/>
  <c r="Z802" i="2" s="1"/>
  <c r="AG802" i="2" s="1"/>
  <c r="AH802" i="2" s="1"/>
  <c r="AB802" i="2"/>
  <c r="H801" i="2"/>
  <c r="AJ800" i="2"/>
  <c r="AI800" i="2"/>
  <c r="Y800" i="2"/>
  <c r="V800" i="2"/>
  <c r="T800" i="2"/>
  <c r="U800" i="2"/>
  <c r="R800" i="2"/>
  <c r="S800" i="2"/>
  <c r="Q800" i="2"/>
  <c r="AE802" i="2" l="1"/>
  <c r="AC802" i="2"/>
  <c r="X801" i="2"/>
  <c r="AA801" i="2" s="1"/>
  <c r="AD802" i="2"/>
  <c r="AF802" i="2"/>
  <c r="AA802" i="2"/>
  <c r="AF801" i="2"/>
  <c r="AD801" i="2"/>
  <c r="AC801" i="2"/>
  <c r="H800" i="2"/>
  <c r="AJ799" i="2"/>
  <c r="AI799" i="2"/>
  <c r="Y799" i="2"/>
  <c r="R799" i="2"/>
  <c r="U799" i="2"/>
  <c r="S799" i="2"/>
  <c r="V799" i="2"/>
  <c r="Q799" i="2"/>
  <c r="T799" i="2"/>
  <c r="X800" i="2" l="1"/>
  <c r="AB800" i="2" s="1"/>
  <c r="AE801" i="2"/>
  <c r="Z801" i="2"/>
  <c r="AG801" i="2" s="1"/>
  <c r="AH801" i="2" s="1"/>
  <c r="AB801" i="2"/>
  <c r="AF800" i="2"/>
  <c r="AE800" i="2"/>
  <c r="AD800" i="2"/>
  <c r="AC800" i="2"/>
  <c r="H799" i="2"/>
  <c r="AJ798" i="2"/>
  <c r="AI798" i="2"/>
  <c r="Y798" i="2"/>
  <c r="Q798" i="2"/>
  <c r="R798" i="2"/>
  <c r="T798" i="2"/>
  <c r="U798" i="2"/>
  <c r="S798" i="2"/>
  <c r="V798" i="2"/>
  <c r="AA800" i="2" l="1"/>
  <c r="Z800" i="2"/>
  <c r="AG800" i="2" s="1"/>
  <c r="AH800" i="2" s="1"/>
  <c r="X799" i="2"/>
  <c r="AB799" i="2" s="1"/>
  <c r="Z799" i="2"/>
  <c r="H798" i="2"/>
  <c r="AJ797" i="2"/>
  <c r="AI797" i="2"/>
  <c r="Y797" i="2"/>
  <c r="T797" i="2"/>
  <c r="R797" i="2"/>
  <c r="V797" i="2"/>
  <c r="U797" i="2"/>
  <c r="S797" i="2"/>
  <c r="Q797" i="2"/>
  <c r="X798" i="2" l="1"/>
  <c r="AF798" i="2" s="1"/>
  <c r="AD799" i="2"/>
  <c r="AE799" i="2"/>
  <c r="AA799" i="2"/>
  <c r="AG799" i="2" s="1"/>
  <c r="AH799" i="2" s="1"/>
  <c r="AC799" i="2"/>
  <c r="AF799" i="2"/>
  <c r="AB798" i="2"/>
  <c r="AD798" i="2"/>
  <c r="Z798" i="2"/>
  <c r="AE798" i="2"/>
  <c r="AA798" i="2"/>
  <c r="X797" i="2"/>
  <c r="H797" i="2"/>
  <c r="AJ796" i="2"/>
  <c r="AI796" i="2"/>
  <c r="Y796" i="2"/>
  <c r="V796" i="2"/>
  <c r="T796" i="2"/>
  <c r="S796" i="2"/>
  <c r="R796" i="2"/>
  <c r="U796" i="2"/>
  <c r="Q796" i="2"/>
  <c r="AC798" i="2" l="1"/>
  <c r="AG798" i="2"/>
  <c r="AH798" i="2" s="1"/>
  <c r="AF797" i="2"/>
  <c r="AB797" i="2"/>
  <c r="AD797" i="2"/>
  <c r="Z797" i="2"/>
  <c r="AC797" i="2"/>
  <c r="AE797" i="2"/>
  <c r="AA797" i="2"/>
  <c r="H796" i="2"/>
  <c r="AJ795" i="2"/>
  <c r="AI795" i="2"/>
  <c r="Y795" i="2"/>
  <c r="R795" i="2"/>
  <c r="S795" i="2"/>
  <c r="U795" i="2"/>
  <c r="T795" i="2"/>
  <c r="Q795" i="2"/>
  <c r="V795" i="2"/>
  <c r="AG797" i="2" l="1"/>
  <c r="AH797" i="2" s="1"/>
  <c r="X796" i="2"/>
  <c r="AF796" i="2" s="1"/>
  <c r="H795" i="2"/>
  <c r="AJ794" i="2"/>
  <c r="AI794" i="2"/>
  <c r="Y794" i="2"/>
  <c r="T794" i="2"/>
  <c r="V794" i="2"/>
  <c r="R794" i="2"/>
  <c r="S794" i="2"/>
  <c r="Q794" i="2"/>
  <c r="U794" i="2"/>
  <c r="AE796" i="2" l="1"/>
  <c r="Z796" i="2"/>
  <c r="AB796" i="2"/>
  <c r="AA796" i="2"/>
  <c r="AD796" i="2"/>
  <c r="AC796" i="2"/>
  <c r="X795" i="2"/>
  <c r="AE795" i="2" s="1"/>
  <c r="H794" i="2"/>
  <c r="AJ793" i="2"/>
  <c r="AI793" i="2"/>
  <c r="Y793" i="2"/>
  <c r="U793" i="2"/>
  <c r="R793" i="2"/>
  <c r="S793" i="2"/>
  <c r="Q793" i="2"/>
  <c r="V793" i="2"/>
  <c r="T793" i="2"/>
  <c r="AB795" i="2" l="1"/>
  <c r="Z795" i="2"/>
  <c r="AG796" i="2"/>
  <c r="AH796" i="2" s="1"/>
  <c r="AD795" i="2"/>
  <c r="AA795" i="2"/>
  <c r="AG795" i="2" s="1"/>
  <c r="AH795" i="2" s="1"/>
  <c r="AF795" i="2"/>
  <c r="AC795" i="2"/>
  <c r="X794" i="2"/>
  <c r="AC794" i="2" s="1"/>
  <c r="H793" i="2"/>
  <c r="AJ792" i="2"/>
  <c r="AI792" i="2"/>
  <c r="Y792" i="2"/>
  <c r="R792" i="2"/>
  <c r="Q792" i="2"/>
  <c r="S792" i="2"/>
  <c r="U792" i="2"/>
  <c r="V792" i="2"/>
  <c r="T792" i="2"/>
  <c r="AD794" i="2" l="1"/>
  <c r="AE794" i="2"/>
  <c r="AA794" i="2"/>
  <c r="AB794" i="2"/>
  <c r="AG794" i="2" s="1"/>
  <c r="AH794" i="2" s="1"/>
  <c r="Z794" i="2"/>
  <c r="AF794" i="2"/>
  <c r="X793" i="2"/>
  <c r="AA793" i="2" s="1"/>
  <c r="AD793" i="2"/>
  <c r="H792" i="2"/>
  <c r="AJ791" i="2"/>
  <c r="AI791" i="2"/>
  <c r="Y791" i="2"/>
  <c r="R791" i="2"/>
  <c r="U791" i="2"/>
  <c r="V791" i="2"/>
  <c r="Q791" i="2"/>
  <c r="T791" i="2"/>
  <c r="S791" i="2"/>
  <c r="AF793" i="2" l="1"/>
  <c r="AC793" i="2"/>
  <c r="AB793" i="2"/>
  <c r="Z793" i="2"/>
  <c r="AG793" i="2" s="1"/>
  <c r="AH793" i="2" s="1"/>
  <c r="AE793" i="2"/>
  <c r="X792" i="2"/>
  <c r="AC792" i="2" s="1"/>
  <c r="AE792" i="2"/>
  <c r="H791" i="2"/>
  <c r="AJ790" i="2"/>
  <c r="AI790" i="2"/>
  <c r="Y790" i="2"/>
  <c r="S790" i="2"/>
  <c r="T790" i="2"/>
  <c r="U790" i="2"/>
  <c r="Q790" i="2"/>
  <c r="R790" i="2"/>
  <c r="V790" i="2"/>
  <c r="AF792" i="2" l="1"/>
  <c r="AD792" i="2"/>
  <c r="Z792" i="2"/>
  <c r="AG792" i="2" s="1"/>
  <c r="AH792" i="2" s="1"/>
  <c r="AB792" i="2"/>
  <c r="AA792" i="2"/>
  <c r="X791" i="2"/>
  <c r="Z791" i="2" s="1"/>
  <c r="H790" i="2"/>
  <c r="AJ789" i="2"/>
  <c r="AI789" i="2"/>
  <c r="Y789" i="2"/>
  <c r="Q789" i="2"/>
  <c r="R789" i="2"/>
  <c r="V789" i="2"/>
  <c r="U789" i="2"/>
  <c r="S789" i="2"/>
  <c r="T789" i="2"/>
  <c r="AD791" i="2" l="1"/>
  <c r="AB791" i="2"/>
  <c r="AF791" i="2"/>
  <c r="X790" i="2"/>
  <c r="Z790" i="2" s="1"/>
  <c r="AG791" i="2"/>
  <c r="AH791" i="2" s="1"/>
  <c r="AC791" i="2"/>
  <c r="AA791" i="2"/>
  <c r="AE791" i="2"/>
  <c r="X789" i="2"/>
  <c r="H789" i="2"/>
  <c r="AJ788" i="2"/>
  <c r="AI788" i="2"/>
  <c r="Y788" i="2"/>
  <c r="T788" i="2"/>
  <c r="Q788" i="2"/>
  <c r="U788" i="2"/>
  <c r="V788" i="2"/>
  <c r="S788" i="2"/>
  <c r="R788" i="2"/>
  <c r="AF789" i="2" l="1"/>
  <c r="AE789" i="2"/>
  <c r="AA789" i="2"/>
  <c r="AD789" i="2"/>
  <c r="Z789" i="2"/>
  <c r="AG789" i="2" s="1"/>
  <c r="AH789" i="2" s="1"/>
  <c r="AC789" i="2"/>
  <c r="AB789" i="2"/>
  <c r="AA790" i="2"/>
  <c r="AG790" i="2" s="1"/>
  <c r="AH790" i="2" s="1"/>
  <c r="AF790" i="2"/>
  <c r="AE790" i="2"/>
  <c r="AD790" i="2"/>
  <c r="AB790" i="2"/>
  <c r="AC790" i="2"/>
  <c r="H788" i="2"/>
  <c r="AJ787" i="2"/>
  <c r="AI787" i="2"/>
  <c r="Y787" i="2"/>
  <c r="Q787" i="2"/>
  <c r="R787" i="2"/>
  <c r="T787" i="2"/>
  <c r="U787" i="2"/>
  <c r="S787" i="2"/>
  <c r="V787" i="2"/>
  <c r="X788" i="2" l="1"/>
  <c r="AC788" i="2" s="1"/>
  <c r="X787" i="2"/>
  <c r="H787" i="2"/>
  <c r="AJ786" i="2"/>
  <c r="AI786" i="2"/>
  <c r="Y786" i="2"/>
  <c r="S786" i="2"/>
  <c r="V786" i="2"/>
  <c r="U786" i="2"/>
  <c r="Q786" i="2"/>
  <c r="R786" i="2"/>
  <c r="T786" i="2"/>
  <c r="AB788" i="2" l="1"/>
  <c r="AA788" i="2"/>
  <c r="Z788" i="2"/>
  <c r="AD788" i="2"/>
  <c r="AF788" i="2"/>
  <c r="AE788" i="2"/>
  <c r="AB787" i="2"/>
  <c r="AE787" i="2"/>
  <c r="AA787" i="2"/>
  <c r="Z787" i="2"/>
  <c r="AC787" i="2"/>
  <c r="AF787" i="2"/>
  <c r="AD787" i="2"/>
  <c r="H786" i="2"/>
  <c r="AJ785" i="2"/>
  <c r="AI785" i="2"/>
  <c r="Y785" i="2"/>
  <c r="Q785" i="2"/>
  <c r="T785" i="2"/>
  <c r="S785" i="2"/>
  <c r="U785" i="2"/>
  <c r="R785" i="2"/>
  <c r="V785" i="2"/>
  <c r="AG787" i="2" l="1"/>
  <c r="AH787" i="2" s="1"/>
  <c r="AG788" i="2"/>
  <c r="AH788" i="2" s="1"/>
  <c r="X786" i="2"/>
  <c r="AF786" i="2" s="1"/>
  <c r="H785" i="2"/>
  <c r="AJ784" i="2"/>
  <c r="AI784" i="2"/>
  <c r="Y784" i="2"/>
  <c r="Q784" i="2"/>
  <c r="U784" i="2"/>
  <c r="V784" i="2"/>
  <c r="T784" i="2"/>
  <c r="S784" i="2"/>
  <c r="R784" i="2"/>
  <c r="AB786" i="2" l="1"/>
  <c r="AE786" i="2"/>
  <c r="Z786" i="2"/>
  <c r="AA786" i="2"/>
  <c r="AD786" i="2"/>
  <c r="AC786" i="2"/>
  <c r="X785" i="2"/>
  <c r="AF785" i="2" s="1"/>
  <c r="X784" i="2"/>
  <c r="H784" i="2"/>
  <c r="AJ783" i="2"/>
  <c r="AI783" i="2"/>
  <c r="Y783" i="2"/>
  <c r="V783" i="2"/>
  <c r="T783" i="2"/>
  <c r="S783" i="2"/>
  <c r="Q783" i="2"/>
  <c r="U783" i="2"/>
  <c r="R783" i="2"/>
  <c r="AG786" i="2" l="1"/>
  <c r="AH786" i="2" s="1"/>
  <c r="AE785" i="2"/>
  <c r="AF784" i="2"/>
  <c r="AB784" i="2"/>
  <c r="AD784" i="2"/>
  <c r="Z784" i="2"/>
  <c r="AG784" i="2" s="1"/>
  <c r="AH784" i="2" s="1"/>
  <c r="AC784" i="2"/>
  <c r="AE784" i="2"/>
  <c r="AA784" i="2"/>
  <c r="Z785" i="2"/>
  <c r="AB785" i="2"/>
  <c r="AD785" i="2"/>
  <c r="AA785" i="2"/>
  <c r="AC785" i="2"/>
  <c r="X783" i="2"/>
  <c r="H783" i="2"/>
  <c r="AJ782" i="2"/>
  <c r="AI782" i="2"/>
  <c r="Y782" i="2"/>
  <c r="S782" i="2"/>
  <c r="U782" i="2"/>
  <c r="V782" i="2"/>
  <c r="T782" i="2"/>
  <c r="R782" i="2"/>
  <c r="Q782" i="2"/>
  <c r="AG785" i="2" l="1"/>
  <c r="AH785" i="2" s="1"/>
  <c r="AC783" i="2"/>
  <c r="AD783" i="2"/>
  <c r="Z783" i="2"/>
  <c r="AF783" i="2"/>
  <c r="AB783" i="2"/>
  <c r="AE783" i="2"/>
  <c r="AA783" i="2"/>
  <c r="H782" i="2"/>
  <c r="AJ781" i="2"/>
  <c r="AI781" i="2"/>
  <c r="Y781" i="2"/>
  <c r="S781" i="2"/>
  <c r="R781" i="2"/>
  <c r="Q781" i="2"/>
  <c r="T781" i="2"/>
  <c r="U781" i="2"/>
  <c r="V781" i="2"/>
  <c r="AG783" i="2" l="1"/>
  <c r="AH783" i="2" s="1"/>
  <c r="X782" i="2"/>
  <c r="Z782" i="2" s="1"/>
  <c r="AB782" i="2"/>
  <c r="X781" i="2"/>
  <c r="H781" i="2"/>
  <c r="AJ780" i="2"/>
  <c r="AI780" i="2"/>
  <c r="Y780" i="2"/>
  <c r="U780" i="2"/>
  <c r="T780" i="2"/>
  <c r="S780" i="2"/>
  <c r="R780" i="2"/>
  <c r="Q780" i="2"/>
  <c r="V780" i="2"/>
  <c r="AF782" i="2" l="1"/>
  <c r="AE782" i="2"/>
  <c r="AC782" i="2"/>
  <c r="AA782" i="2"/>
  <c r="AG782" i="2" s="1"/>
  <c r="AH782" i="2" s="1"/>
  <c r="AD782" i="2"/>
  <c r="AB781" i="2"/>
  <c r="AF781" i="2"/>
  <c r="AE781" i="2"/>
  <c r="AA781" i="2"/>
  <c r="AD781" i="2"/>
  <c r="Z781" i="2"/>
  <c r="AC781" i="2"/>
  <c r="X780" i="2"/>
  <c r="H780" i="2"/>
  <c r="AJ779" i="2"/>
  <c r="AI779" i="2"/>
  <c r="Y779" i="2"/>
  <c r="V779" i="2"/>
  <c r="Q779" i="2"/>
  <c r="T779" i="2"/>
  <c r="R779" i="2"/>
  <c r="S779" i="2"/>
  <c r="U779" i="2"/>
  <c r="AG781" i="2" l="1"/>
  <c r="AH781" i="2" s="1"/>
  <c r="AE780" i="2"/>
  <c r="AA780" i="2"/>
  <c r="AF780" i="2"/>
  <c r="AB780" i="2"/>
  <c r="AD780" i="2"/>
  <c r="Z780" i="2"/>
  <c r="AG780" i="2" s="1"/>
  <c r="AH780" i="2" s="1"/>
  <c r="AC780" i="2"/>
  <c r="H779" i="2"/>
  <c r="AJ778" i="2"/>
  <c r="AI778" i="2"/>
  <c r="Y778" i="2"/>
  <c r="V778" i="2"/>
  <c r="R778" i="2"/>
  <c r="U778" i="2"/>
  <c r="S778" i="2"/>
  <c r="Q778" i="2"/>
  <c r="T778" i="2"/>
  <c r="X779" i="2" l="1"/>
  <c r="AB779" i="2" s="1"/>
  <c r="X778" i="2"/>
  <c r="H778" i="2"/>
  <c r="AJ777" i="2"/>
  <c r="AI777" i="2"/>
  <c r="Y777" i="2"/>
  <c r="U777" i="2"/>
  <c r="T777" i="2"/>
  <c r="Q777" i="2"/>
  <c r="V777" i="2"/>
  <c r="R777" i="2"/>
  <c r="S777" i="2"/>
  <c r="Z779" i="2" l="1"/>
  <c r="AG779" i="2" s="1"/>
  <c r="AH779" i="2" s="1"/>
  <c r="AA779" i="2"/>
  <c r="AC779" i="2"/>
  <c r="AD779" i="2"/>
  <c r="AF779" i="2"/>
  <c r="AE779" i="2"/>
  <c r="AF778" i="2"/>
  <c r="AB778" i="2"/>
  <c r="AA778" i="2"/>
  <c r="AE778" i="2"/>
  <c r="AD778" i="2"/>
  <c r="Z778" i="2"/>
  <c r="AG778" i="2" s="1"/>
  <c r="AH778" i="2" s="1"/>
  <c r="AC778" i="2"/>
  <c r="H777" i="2"/>
  <c r="AJ776" i="2"/>
  <c r="AI776" i="2"/>
  <c r="Y776" i="2"/>
  <c r="Q776" i="2"/>
  <c r="V776" i="2"/>
  <c r="U776" i="2"/>
  <c r="R776" i="2"/>
  <c r="T776" i="2"/>
  <c r="S776" i="2"/>
  <c r="X777" i="2" l="1"/>
  <c r="AC777" i="2" s="1"/>
  <c r="H776" i="2"/>
  <c r="AJ775" i="2"/>
  <c r="AI775" i="2"/>
  <c r="Y775" i="2"/>
  <c r="Q775" i="2"/>
  <c r="R775" i="2"/>
  <c r="T775" i="2"/>
  <c r="U775" i="2"/>
  <c r="V775" i="2"/>
  <c r="S775" i="2"/>
  <c r="AD777" i="2" l="1"/>
  <c r="AE777" i="2"/>
  <c r="AF777" i="2"/>
  <c r="Z777" i="2"/>
  <c r="AB777" i="2"/>
  <c r="X776" i="2"/>
  <c r="AF776" i="2" s="1"/>
  <c r="AA777" i="2"/>
  <c r="AG777" i="2" s="1"/>
  <c r="AH777" i="2" s="1"/>
  <c r="X775" i="2"/>
  <c r="H775" i="2"/>
  <c r="AJ774" i="2"/>
  <c r="AI774" i="2"/>
  <c r="Y774" i="2"/>
  <c r="R774" i="2"/>
  <c r="U774" i="2"/>
  <c r="S774" i="2"/>
  <c r="V774" i="2"/>
  <c r="T774" i="2"/>
  <c r="Q774" i="2"/>
  <c r="AC776" i="2" l="1"/>
  <c r="AB776" i="2"/>
  <c r="AD776" i="2"/>
  <c r="AA776" i="2"/>
  <c r="AE776" i="2"/>
  <c r="Z776" i="2"/>
  <c r="AF775" i="2"/>
  <c r="AB775" i="2"/>
  <c r="AE775" i="2"/>
  <c r="AA775" i="2"/>
  <c r="AC775" i="2"/>
  <c r="AD775" i="2"/>
  <c r="Z775" i="2"/>
  <c r="X774" i="2"/>
  <c r="H774" i="2"/>
  <c r="AJ773" i="2"/>
  <c r="AI773" i="2"/>
  <c r="Y773" i="2"/>
  <c r="Q773" i="2"/>
  <c r="R773" i="2"/>
  <c r="S773" i="2"/>
  <c r="T773" i="2"/>
  <c r="V773" i="2"/>
  <c r="U773" i="2"/>
  <c r="AG776" i="2" l="1"/>
  <c r="AH776" i="2" s="1"/>
  <c r="AG775" i="2"/>
  <c r="AH775" i="2" s="1"/>
  <c r="AC774" i="2"/>
  <c r="AF774" i="2"/>
  <c r="AB774" i="2"/>
  <c r="AD774" i="2"/>
  <c r="Z774" i="2"/>
  <c r="AE774" i="2"/>
  <c r="AA774" i="2"/>
  <c r="H773" i="2"/>
  <c r="AJ772" i="2"/>
  <c r="AI772" i="2"/>
  <c r="Y772" i="2"/>
  <c r="R772" i="2"/>
  <c r="S772" i="2"/>
  <c r="U772" i="2"/>
  <c r="T772" i="2"/>
  <c r="Q772" i="2"/>
  <c r="V772" i="2"/>
  <c r="X773" i="2" l="1"/>
  <c r="AA773" i="2" s="1"/>
  <c r="AG774" i="2"/>
  <c r="AH774" i="2" s="1"/>
  <c r="AB773" i="2"/>
  <c r="AC773" i="2"/>
  <c r="X772" i="2"/>
  <c r="H772" i="2"/>
  <c r="AJ771" i="2"/>
  <c r="AI771" i="2"/>
  <c r="Y771" i="2"/>
  <c r="S771" i="2"/>
  <c r="R771" i="2"/>
  <c r="T771" i="2"/>
  <c r="V771" i="2"/>
  <c r="Q771" i="2"/>
  <c r="U771" i="2"/>
  <c r="AD773" i="2" l="1"/>
  <c r="AF773" i="2"/>
  <c r="AE773" i="2"/>
  <c r="Z773" i="2"/>
  <c r="AG773" i="2" s="1"/>
  <c r="AH773" i="2" s="1"/>
  <c r="AC772" i="2"/>
  <c r="AE772" i="2"/>
  <c r="AA772" i="2"/>
  <c r="Z772" i="2"/>
  <c r="AF772" i="2"/>
  <c r="AB772" i="2"/>
  <c r="AD772" i="2"/>
  <c r="X771" i="2"/>
  <c r="H771" i="2"/>
  <c r="AJ770" i="2"/>
  <c r="AI770" i="2"/>
  <c r="Y770" i="2"/>
  <c r="V770" i="2"/>
  <c r="S770" i="2"/>
  <c r="U770" i="2"/>
  <c r="R770" i="2"/>
  <c r="Q770" i="2"/>
  <c r="T770" i="2"/>
  <c r="AG772" i="2" l="1"/>
  <c r="AH772" i="2" s="1"/>
  <c r="AF771" i="2"/>
  <c r="AB771" i="2"/>
  <c r="AD771" i="2"/>
  <c r="Z771" i="2"/>
  <c r="AC771" i="2"/>
  <c r="AE771" i="2"/>
  <c r="AA771" i="2"/>
  <c r="X770" i="2"/>
  <c r="H770" i="2"/>
  <c r="AJ757" i="2"/>
  <c r="AI757" i="2"/>
  <c r="Y757" i="2"/>
  <c r="T757" i="2"/>
  <c r="U757" i="2"/>
  <c r="R757" i="2"/>
  <c r="V757" i="2"/>
  <c r="S757" i="2"/>
  <c r="Q757" i="2"/>
  <c r="AG771" i="2" l="1"/>
  <c r="AH771" i="2" s="1"/>
  <c r="AF770" i="2"/>
  <c r="AB770" i="2"/>
  <c r="AA770" i="2"/>
  <c r="AD770" i="2"/>
  <c r="Z770" i="2"/>
  <c r="AG770" i="2" s="1"/>
  <c r="AH770" i="2" s="1"/>
  <c r="AC770" i="2"/>
  <c r="AE770" i="2"/>
  <c r="X757" i="2"/>
  <c r="H757" i="2"/>
  <c r="AJ768" i="2"/>
  <c r="AI768" i="2"/>
  <c r="Y768" i="2"/>
  <c r="S768" i="2"/>
  <c r="T768" i="2"/>
  <c r="R768" i="2"/>
  <c r="Q768" i="2"/>
  <c r="U768" i="2"/>
  <c r="V768" i="2"/>
  <c r="AF757" i="2" l="1"/>
  <c r="AB757" i="2"/>
  <c r="AD757" i="2"/>
  <c r="Z757" i="2"/>
  <c r="AC757" i="2"/>
  <c r="AE757" i="2"/>
  <c r="AA757" i="2"/>
  <c r="H768" i="2"/>
  <c r="AJ767" i="2"/>
  <c r="AI767" i="2"/>
  <c r="Y767" i="2"/>
  <c r="V767" i="2"/>
  <c r="S767" i="2"/>
  <c r="T767" i="2"/>
  <c r="Q767" i="2"/>
  <c r="R767" i="2"/>
  <c r="U767" i="2"/>
  <c r="X768" i="2" l="1"/>
  <c r="AF768" i="2" s="1"/>
  <c r="AG757" i="2"/>
  <c r="AH757" i="2" s="1"/>
  <c r="AE768" i="2"/>
  <c r="AA768" i="2"/>
  <c r="AC768" i="2"/>
  <c r="H767" i="2"/>
  <c r="AJ766" i="2"/>
  <c r="AI766" i="2"/>
  <c r="Y766" i="2"/>
  <c r="T766" i="2"/>
  <c r="U766" i="2"/>
  <c r="Q766" i="2"/>
  <c r="S766" i="2"/>
  <c r="R766" i="2"/>
  <c r="V766" i="2"/>
  <c r="Z768" i="2" l="1"/>
  <c r="AB768" i="2"/>
  <c r="AD768" i="2"/>
  <c r="X767" i="2"/>
  <c r="AF767" i="2" s="1"/>
  <c r="H766" i="2"/>
  <c r="AJ765" i="2"/>
  <c r="AI765" i="2"/>
  <c r="Y765" i="2"/>
  <c r="Q765" i="2"/>
  <c r="V765" i="2"/>
  <c r="T765" i="2"/>
  <c r="U765" i="2"/>
  <c r="S765" i="2"/>
  <c r="R765" i="2"/>
  <c r="AG768" i="2" l="1"/>
  <c r="AH768" i="2" s="1"/>
  <c r="Z767" i="2"/>
  <c r="AE767" i="2"/>
  <c r="AB767" i="2"/>
  <c r="X766" i="2"/>
  <c r="AF766" i="2" s="1"/>
  <c r="AA767" i="2"/>
  <c r="AD767" i="2"/>
  <c r="AC767" i="2"/>
  <c r="AB766" i="2"/>
  <c r="H765" i="2"/>
  <c r="AJ764" i="2"/>
  <c r="AI764" i="2"/>
  <c r="Y764" i="2"/>
  <c r="Q764" i="2"/>
  <c r="U764" i="2"/>
  <c r="R764" i="2"/>
  <c r="S764" i="2"/>
  <c r="T764" i="2"/>
  <c r="V764" i="2"/>
  <c r="AE766" i="2" l="1"/>
  <c r="Z766" i="2"/>
  <c r="AG766" i="2" s="1"/>
  <c r="AH766" i="2" s="1"/>
  <c r="AG767" i="2"/>
  <c r="AH767" i="2" s="1"/>
  <c r="AA766" i="2"/>
  <c r="AD766" i="2"/>
  <c r="X765" i="2"/>
  <c r="AC765" i="2" s="1"/>
  <c r="AC766" i="2"/>
  <c r="H764" i="2"/>
  <c r="AJ763" i="2"/>
  <c r="AI763" i="2"/>
  <c r="Y763" i="2"/>
  <c r="R763" i="2"/>
  <c r="S763" i="2"/>
  <c r="Q763" i="2"/>
  <c r="U763" i="2"/>
  <c r="V763" i="2"/>
  <c r="T763" i="2"/>
  <c r="AD765" i="2" l="1"/>
  <c r="AF765" i="2"/>
  <c r="AB765" i="2"/>
  <c r="Z765" i="2"/>
  <c r="AG765" i="2" s="1"/>
  <c r="AH765" i="2" s="1"/>
  <c r="AE765" i="2"/>
  <c r="X764" i="2"/>
  <c r="Z764" i="2" s="1"/>
  <c r="AA765" i="2"/>
  <c r="AD764" i="2"/>
  <c r="H763" i="2"/>
  <c r="AJ762" i="2"/>
  <c r="AI762" i="2"/>
  <c r="Y762" i="2"/>
  <c r="S762" i="2"/>
  <c r="U762" i="2"/>
  <c r="T762" i="2"/>
  <c r="V762" i="2"/>
  <c r="Q762" i="2"/>
  <c r="R762" i="2"/>
  <c r="AA764" i="2" l="1"/>
  <c r="AE764" i="2"/>
  <c r="AB764" i="2"/>
  <c r="AC764" i="2"/>
  <c r="AF764" i="2"/>
  <c r="AG764" i="2"/>
  <c r="AH764" i="2" s="1"/>
  <c r="X763" i="2"/>
  <c r="AE763" i="2" s="1"/>
  <c r="X762" i="2"/>
  <c r="H762" i="2"/>
  <c r="AJ761" i="2"/>
  <c r="AI761" i="2"/>
  <c r="Y761" i="2"/>
  <c r="S761" i="2"/>
  <c r="U761" i="2"/>
  <c r="Q761" i="2"/>
  <c r="V761" i="2"/>
  <c r="R761" i="2"/>
  <c r="T761" i="2"/>
  <c r="AD763" i="2" l="1"/>
  <c r="AF763" i="2"/>
  <c r="AC763" i="2"/>
  <c r="Z763" i="2"/>
  <c r="AB763" i="2"/>
  <c r="AC762" i="2"/>
  <c r="AF762" i="2"/>
  <c r="AB762" i="2"/>
  <c r="AE762" i="2"/>
  <c r="AA762" i="2"/>
  <c r="AD762" i="2"/>
  <c r="Z762" i="2"/>
  <c r="AA763" i="2"/>
  <c r="AG763" i="2" s="1"/>
  <c r="AH763" i="2" s="1"/>
  <c r="H761" i="2"/>
  <c r="AJ760" i="2"/>
  <c r="AI760" i="2"/>
  <c r="Y760" i="2"/>
  <c r="V760" i="2"/>
  <c r="R760" i="2"/>
  <c r="S760" i="2"/>
  <c r="Q760" i="2"/>
  <c r="U760" i="2"/>
  <c r="T760" i="2"/>
  <c r="AG762" i="2" l="1"/>
  <c r="AH762" i="2" s="1"/>
  <c r="X761" i="2"/>
  <c r="AF761" i="2" s="1"/>
  <c r="AD761" i="2"/>
  <c r="AC761" i="2"/>
  <c r="AE761" i="2"/>
  <c r="AA761" i="2"/>
  <c r="X760" i="2"/>
  <c r="H760" i="2"/>
  <c r="AJ769" i="2"/>
  <c r="AI769" i="2"/>
  <c r="Y769" i="2"/>
  <c r="U769" i="2"/>
  <c r="V769" i="2"/>
  <c r="Q769" i="2"/>
  <c r="R769" i="2"/>
  <c r="S769" i="2"/>
  <c r="T769" i="2"/>
  <c r="Z761" i="2" l="1"/>
  <c r="AB761" i="2"/>
  <c r="AG761" i="2" s="1"/>
  <c r="AH761" i="2" s="1"/>
  <c r="AD760" i="2"/>
  <c r="Z760" i="2"/>
  <c r="AF760" i="2"/>
  <c r="AB760" i="2"/>
  <c r="AC760" i="2"/>
  <c r="AE760" i="2"/>
  <c r="AA760" i="2"/>
  <c r="H769" i="2"/>
  <c r="AJ758" i="2"/>
  <c r="AI758" i="2"/>
  <c r="Y758" i="2"/>
  <c r="U758" i="2"/>
  <c r="R758" i="2"/>
  <c r="T758" i="2"/>
  <c r="Q758" i="2"/>
  <c r="V758" i="2"/>
  <c r="S758" i="2"/>
  <c r="AG760" i="2" l="1"/>
  <c r="AH760" i="2" s="1"/>
  <c r="X769" i="2"/>
  <c r="AF769" i="2" s="1"/>
  <c r="X758" i="2"/>
  <c r="H758" i="2"/>
  <c r="AJ1073" i="2"/>
  <c r="AI1073" i="2"/>
  <c r="Y1073" i="2"/>
  <c r="V1073" i="2"/>
  <c r="U1073" i="2"/>
  <c r="R1073" i="2"/>
  <c r="Q1073" i="2"/>
  <c r="T1073" i="2"/>
  <c r="S1073" i="2"/>
  <c r="AE769" i="2" l="1"/>
  <c r="Z769" i="2"/>
  <c r="AB769" i="2"/>
  <c r="AA769" i="2"/>
  <c r="AD769" i="2"/>
  <c r="AC769" i="2"/>
  <c r="AC758" i="2"/>
  <c r="AE758" i="2"/>
  <c r="AA758" i="2"/>
  <c r="AF758" i="2"/>
  <c r="AB758" i="2"/>
  <c r="AD758" i="2"/>
  <c r="Z758" i="2"/>
  <c r="X1073" i="2"/>
  <c r="H1073" i="2"/>
  <c r="AJ756" i="2"/>
  <c r="AI756" i="2"/>
  <c r="Y756" i="2"/>
  <c r="R756" i="2"/>
  <c r="U756" i="2"/>
  <c r="Q756" i="2"/>
  <c r="T756" i="2"/>
  <c r="S756" i="2"/>
  <c r="V756" i="2"/>
  <c r="AG758" i="2" l="1"/>
  <c r="AH758" i="2" s="1"/>
  <c r="AG769" i="2"/>
  <c r="AH769" i="2" s="1"/>
  <c r="AC1073" i="2"/>
  <c r="AE1073" i="2"/>
  <c r="AF1073" i="2"/>
  <c r="AB1073" i="2"/>
  <c r="AD1073" i="2"/>
  <c r="Z1073" i="2"/>
  <c r="AA1073" i="2"/>
  <c r="X756" i="2"/>
  <c r="H756" i="2"/>
  <c r="AJ755" i="2"/>
  <c r="AI755" i="2"/>
  <c r="Y755" i="2"/>
  <c r="Q755" i="2"/>
  <c r="T755" i="2"/>
  <c r="R755" i="2"/>
  <c r="U755" i="2"/>
  <c r="V755" i="2"/>
  <c r="S755" i="2"/>
  <c r="AG1073" i="2" l="1"/>
  <c r="AH1073" i="2" s="1"/>
  <c r="AC756" i="2"/>
  <c r="AF756" i="2"/>
  <c r="AB756" i="2"/>
  <c r="AD756" i="2"/>
  <c r="Z756" i="2"/>
  <c r="AE756" i="2"/>
  <c r="AA756" i="2"/>
  <c r="X755" i="2"/>
  <c r="H755" i="2"/>
  <c r="AJ166" i="2"/>
  <c r="AI166" i="2"/>
  <c r="Y166" i="2"/>
  <c r="T166" i="2"/>
  <c r="Q166" i="2"/>
  <c r="V166" i="2"/>
  <c r="R166" i="2"/>
  <c r="U166" i="2"/>
  <c r="S166" i="2"/>
  <c r="AG756" i="2" l="1"/>
  <c r="AH756" i="2" s="1"/>
  <c r="AC755" i="2"/>
  <c r="AE755" i="2"/>
  <c r="AF755" i="2"/>
  <c r="AB755" i="2"/>
  <c r="AD755" i="2"/>
  <c r="Z755" i="2"/>
  <c r="AA755" i="2"/>
  <c r="H166" i="2"/>
  <c r="AJ740" i="2"/>
  <c r="AI740" i="2"/>
  <c r="Y740" i="2"/>
  <c r="V740" i="2"/>
  <c r="R740" i="2"/>
  <c r="S740" i="2"/>
  <c r="Q740" i="2"/>
  <c r="U740" i="2"/>
  <c r="T740" i="2"/>
  <c r="X166" i="2" l="1"/>
  <c r="AB166" i="2" s="1"/>
  <c r="AG755" i="2"/>
  <c r="AH755" i="2" s="1"/>
  <c r="AF166" i="2"/>
  <c r="AA166" i="2"/>
  <c r="H740" i="2"/>
  <c r="AJ752" i="2"/>
  <c r="AI752" i="2"/>
  <c r="Y752" i="2"/>
  <c r="T752" i="2"/>
  <c r="V752" i="2"/>
  <c r="S752" i="2"/>
  <c r="R752" i="2"/>
  <c r="Q752" i="2"/>
  <c r="U752" i="2"/>
  <c r="Z166" i="2" l="1"/>
  <c r="AD166" i="2"/>
  <c r="AC166" i="2"/>
  <c r="AG166" i="2" s="1"/>
  <c r="AH166" i="2" s="1"/>
  <c r="AE166" i="2"/>
  <c r="X740" i="2"/>
  <c r="AF740" i="2" s="1"/>
  <c r="H752" i="2"/>
  <c r="AJ751" i="2"/>
  <c r="AI751" i="2"/>
  <c r="Y751" i="2"/>
  <c r="V751" i="2"/>
  <c r="R751" i="2"/>
  <c r="U751" i="2"/>
  <c r="Q751" i="2"/>
  <c r="T751" i="2"/>
  <c r="S751" i="2"/>
  <c r="Z740" i="2" l="1"/>
  <c r="X752" i="2"/>
  <c r="AA752" i="2" s="1"/>
  <c r="AD740" i="2"/>
  <c r="AE740" i="2"/>
  <c r="AC740" i="2"/>
  <c r="AE752" i="2"/>
  <c r="AD752" i="2"/>
  <c r="AC752" i="2"/>
  <c r="AB752" i="2"/>
  <c r="AA740" i="2"/>
  <c r="AB740" i="2"/>
  <c r="H751" i="2"/>
  <c r="AJ750" i="2"/>
  <c r="AI750" i="2"/>
  <c r="Y750" i="2"/>
  <c r="S750" i="2"/>
  <c r="U750" i="2"/>
  <c r="R750" i="2"/>
  <c r="T750" i="2"/>
  <c r="V750" i="2"/>
  <c r="Q750" i="2"/>
  <c r="Z752" i="2" l="1"/>
  <c r="AG752" i="2" s="1"/>
  <c r="AH752" i="2" s="1"/>
  <c r="AF752" i="2"/>
  <c r="AG740" i="2"/>
  <c r="AH740" i="2" s="1"/>
  <c r="X751" i="2"/>
  <c r="AF751" i="2" s="1"/>
  <c r="AB751" i="2"/>
  <c r="X750" i="2"/>
  <c r="H750" i="2"/>
  <c r="AJ749" i="2"/>
  <c r="AI749" i="2"/>
  <c r="Y749" i="2"/>
  <c r="U749" i="2"/>
  <c r="S749" i="2"/>
  <c r="Q749" i="2"/>
  <c r="V749" i="2"/>
  <c r="T749" i="2"/>
  <c r="R749" i="2"/>
  <c r="Z751" i="2" l="1"/>
  <c r="AA751" i="2"/>
  <c r="AG751" i="2" s="1"/>
  <c r="AH751" i="2" s="1"/>
  <c r="AC751" i="2"/>
  <c r="AE751" i="2"/>
  <c r="AD751" i="2"/>
  <c r="AE750" i="2"/>
  <c r="AA750" i="2"/>
  <c r="AD750" i="2"/>
  <c r="AC750" i="2"/>
  <c r="AF750" i="2"/>
  <c r="AB750" i="2"/>
  <c r="Z750" i="2"/>
  <c r="X749" i="2"/>
  <c r="H749" i="2"/>
  <c r="AJ748" i="2"/>
  <c r="AI748" i="2"/>
  <c r="Y748" i="2"/>
  <c r="T748" i="2"/>
  <c r="U748" i="2"/>
  <c r="R748" i="2"/>
  <c r="V748" i="2"/>
  <c r="S748" i="2"/>
  <c r="Q748" i="2"/>
  <c r="AG750" i="2" l="1"/>
  <c r="AH750" i="2" s="1"/>
  <c r="AA749" i="2"/>
  <c r="AF749" i="2"/>
  <c r="AB749" i="2"/>
  <c r="AE749" i="2"/>
  <c r="AD749" i="2"/>
  <c r="Z749" i="2"/>
  <c r="AC749" i="2"/>
  <c r="X748" i="2"/>
  <c r="H748" i="2"/>
  <c r="AJ747" i="2"/>
  <c r="AI747" i="2"/>
  <c r="Y747" i="2"/>
  <c r="R747" i="2"/>
  <c r="S747" i="2"/>
  <c r="V747" i="2"/>
  <c r="T747" i="2"/>
  <c r="U747" i="2"/>
  <c r="Q747" i="2"/>
  <c r="AG749" i="2" l="1"/>
  <c r="AH749" i="2" s="1"/>
  <c r="AF748" i="2"/>
  <c r="AB748" i="2"/>
  <c r="AD748" i="2"/>
  <c r="Z748" i="2"/>
  <c r="AC748" i="2"/>
  <c r="AE748" i="2"/>
  <c r="AA748" i="2"/>
  <c r="X747" i="2"/>
  <c r="H747" i="2"/>
  <c r="AJ746" i="2"/>
  <c r="AI746" i="2"/>
  <c r="Y746" i="2"/>
  <c r="V746" i="2"/>
  <c r="Q746" i="2"/>
  <c r="S746" i="2"/>
  <c r="U746" i="2"/>
  <c r="T746" i="2"/>
  <c r="R746" i="2"/>
  <c r="AG748" i="2" l="1"/>
  <c r="AH748" i="2" s="1"/>
  <c r="AF747" i="2"/>
  <c r="AB747" i="2"/>
  <c r="AD747" i="2"/>
  <c r="Z747" i="2"/>
  <c r="AC747" i="2"/>
  <c r="AE747" i="2"/>
  <c r="AA747" i="2"/>
  <c r="X746" i="2"/>
  <c r="H746" i="2"/>
  <c r="AJ745" i="2"/>
  <c r="AI745" i="2"/>
  <c r="Y745" i="2"/>
  <c r="R745" i="2"/>
  <c r="V745" i="2"/>
  <c r="T745" i="2"/>
  <c r="Q745" i="2"/>
  <c r="U745" i="2"/>
  <c r="S745" i="2"/>
  <c r="AG747" i="2" l="1"/>
  <c r="AH747" i="2" s="1"/>
  <c r="AF746" i="2"/>
  <c r="AB746" i="2"/>
  <c r="AD746" i="2"/>
  <c r="Z746" i="2"/>
  <c r="AG746" i="2" s="1"/>
  <c r="AH746" i="2" s="1"/>
  <c r="AC746" i="2"/>
  <c r="AE746" i="2"/>
  <c r="AA746" i="2"/>
  <c r="H745" i="2"/>
  <c r="AJ744" i="2"/>
  <c r="AI744" i="2"/>
  <c r="Y744" i="2"/>
  <c r="Q744" i="2"/>
  <c r="V744" i="2"/>
  <c r="S744" i="2"/>
  <c r="U744" i="2"/>
  <c r="T744" i="2"/>
  <c r="R744" i="2"/>
  <c r="X745" i="2" l="1"/>
  <c r="AF745" i="2" s="1"/>
  <c r="H744" i="2"/>
  <c r="AJ743" i="2"/>
  <c r="AI743" i="2"/>
  <c r="Y743" i="2"/>
  <c r="R743" i="2"/>
  <c r="T743" i="2"/>
  <c r="S743" i="2"/>
  <c r="V743" i="2"/>
  <c r="Q743" i="2"/>
  <c r="U743" i="2"/>
  <c r="AE745" i="2" l="1"/>
  <c r="AB745" i="2"/>
  <c r="Z745" i="2"/>
  <c r="AA745" i="2"/>
  <c r="AD745" i="2"/>
  <c r="X744" i="2"/>
  <c r="AC744" i="2" s="1"/>
  <c r="AC745" i="2"/>
  <c r="H743" i="2"/>
  <c r="AJ742" i="2"/>
  <c r="AI742" i="2"/>
  <c r="Y742" i="2"/>
  <c r="Q742" i="2"/>
  <c r="S742" i="2"/>
  <c r="T742" i="2"/>
  <c r="V742" i="2"/>
  <c r="U742" i="2"/>
  <c r="R742" i="2"/>
  <c r="AB744" i="2" l="1"/>
  <c r="AG745" i="2"/>
  <c r="AH745" i="2" s="1"/>
  <c r="Z744" i="2"/>
  <c r="AG744" i="2" s="1"/>
  <c r="AH744" i="2" s="1"/>
  <c r="AE744" i="2"/>
  <c r="AD744" i="2"/>
  <c r="AF744" i="2"/>
  <c r="AA744" i="2"/>
  <c r="X743" i="2"/>
  <c r="AB743" i="2" s="1"/>
  <c r="X742" i="2"/>
  <c r="H742" i="2"/>
  <c r="AJ741" i="2"/>
  <c r="AI741" i="2"/>
  <c r="Y741" i="2"/>
  <c r="U741" i="2"/>
  <c r="Q741" i="2"/>
  <c r="S741" i="2"/>
  <c r="R741" i="2"/>
  <c r="V741" i="2"/>
  <c r="T741" i="2"/>
  <c r="Z743" i="2" l="1"/>
  <c r="AE743" i="2"/>
  <c r="AC742" i="2"/>
  <c r="AF742" i="2"/>
  <c r="AB742" i="2"/>
  <c r="AE742" i="2"/>
  <c r="AA742" i="2"/>
  <c r="AD742" i="2"/>
  <c r="Z742" i="2"/>
  <c r="AG743" i="2"/>
  <c r="AH743" i="2" s="1"/>
  <c r="AA743" i="2"/>
  <c r="AD743" i="2"/>
  <c r="AF743" i="2"/>
  <c r="AC743" i="2"/>
  <c r="X741" i="2"/>
  <c r="H741" i="2"/>
  <c r="AJ1024" i="2"/>
  <c r="AI1024" i="2"/>
  <c r="Y1024" i="2"/>
  <c r="Q1024" i="2"/>
  <c r="V1024" i="2"/>
  <c r="S1024" i="2"/>
  <c r="T1024" i="2"/>
  <c r="U1024" i="2"/>
  <c r="R1024" i="2"/>
  <c r="AG742" i="2" l="1"/>
  <c r="AH742" i="2" s="1"/>
  <c r="AE741" i="2"/>
  <c r="AF741" i="2"/>
  <c r="AB741" i="2"/>
  <c r="AA741" i="2"/>
  <c r="AD741" i="2"/>
  <c r="Z741" i="2"/>
  <c r="AC741" i="2"/>
  <c r="X1024" i="2"/>
  <c r="H1024" i="2"/>
  <c r="AJ739" i="2"/>
  <c r="AI739" i="2"/>
  <c r="Y739" i="2"/>
  <c r="V739" i="2"/>
  <c r="R739" i="2"/>
  <c r="T739" i="2"/>
  <c r="S739" i="2"/>
  <c r="Q739" i="2"/>
  <c r="U739" i="2"/>
  <c r="AG741" i="2" l="1"/>
  <c r="AH741" i="2" s="1"/>
  <c r="AD1024" i="2"/>
  <c r="Z1024" i="2"/>
  <c r="AA1024" i="2"/>
  <c r="AC1024" i="2"/>
  <c r="AF1024" i="2"/>
  <c r="AB1024" i="2"/>
  <c r="AE1024" i="2"/>
  <c r="H739" i="2"/>
  <c r="AJ738" i="2"/>
  <c r="AI738" i="2"/>
  <c r="Y738" i="2"/>
  <c r="S738" i="2"/>
  <c r="R738" i="2"/>
  <c r="T738" i="2"/>
  <c r="U738" i="2"/>
  <c r="V738" i="2"/>
  <c r="Q738" i="2"/>
  <c r="X739" i="2" l="1"/>
  <c r="AB739" i="2" s="1"/>
  <c r="AG1024" i="2"/>
  <c r="AH1024" i="2" s="1"/>
  <c r="AA739" i="2"/>
  <c r="AC739" i="2"/>
  <c r="X738" i="2"/>
  <c r="H738" i="2"/>
  <c r="AJ737" i="2"/>
  <c r="AI737" i="2"/>
  <c r="Y737" i="2"/>
  <c r="R737" i="2"/>
  <c r="U737" i="2"/>
  <c r="S737" i="2"/>
  <c r="V737" i="2"/>
  <c r="T737" i="2"/>
  <c r="Q737" i="2"/>
  <c r="AE739" i="2" l="1"/>
  <c r="AF739" i="2"/>
  <c r="AD739" i="2"/>
  <c r="Z739" i="2"/>
  <c r="AC738" i="2"/>
  <c r="AE738" i="2"/>
  <c r="AA738" i="2"/>
  <c r="AD738" i="2"/>
  <c r="Z738" i="2"/>
  <c r="AF738" i="2"/>
  <c r="AB738" i="2"/>
  <c r="X737" i="2"/>
  <c r="H737" i="2"/>
  <c r="AJ736" i="2"/>
  <c r="AI736" i="2"/>
  <c r="Y736" i="2"/>
  <c r="S736" i="2"/>
  <c r="R736" i="2"/>
  <c r="Q736" i="2"/>
  <c r="U736" i="2"/>
  <c r="T736" i="2"/>
  <c r="V736" i="2"/>
  <c r="AG739" i="2" l="1"/>
  <c r="AH739" i="2" s="1"/>
  <c r="AG738" i="2"/>
  <c r="AH738" i="2" s="1"/>
  <c r="AF737" i="2"/>
  <c r="AB737" i="2"/>
  <c r="AD737" i="2"/>
  <c r="Z737" i="2"/>
  <c r="AC737" i="2"/>
  <c r="AE737" i="2"/>
  <c r="AA737" i="2"/>
  <c r="X736" i="2"/>
  <c r="H736" i="2"/>
  <c r="AJ735" i="2"/>
  <c r="AI735" i="2"/>
  <c r="Y735" i="2"/>
  <c r="R735" i="2"/>
  <c r="Q735" i="2"/>
  <c r="T735" i="2"/>
  <c r="U735" i="2"/>
  <c r="V735" i="2"/>
  <c r="S735" i="2"/>
  <c r="AG737" i="2" l="1"/>
  <c r="AH737" i="2" s="1"/>
  <c r="AE736" i="2"/>
  <c r="AF736" i="2"/>
  <c r="AB736" i="2"/>
  <c r="AA736" i="2"/>
  <c r="AD736" i="2"/>
  <c r="Z736" i="2"/>
  <c r="AC736" i="2"/>
  <c r="X735" i="2"/>
  <c r="H735" i="2"/>
  <c r="AJ734" i="2"/>
  <c r="AI734" i="2"/>
  <c r="Y734" i="2"/>
  <c r="R734" i="2"/>
  <c r="S734" i="2"/>
  <c r="Q734" i="2"/>
  <c r="U734" i="2"/>
  <c r="T734" i="2"/>
  <c r="V734" i="2"/>
  <c r="AG736" i="2" l="1"/>
  <c r="AH736" i="2" s="1"/>
  <c r="AF735" i="2"/>
  <c r="AB735" i="2"/>
  <c r="AD735" i="2"/>
  <c r="Z735" i="2"/>
  <c r="AC735" i="2"/>
  <c r="AE735" i="2"/>
  <c r="AA735" i="2"/>
  <c r="X734" i="2"/>
  <c r="H734" i="2"/>
  <c r="AJ157" i="2"/>
  <c r="AI157" i="2"/>
  <c r="Y157" i="2"/>
  <c r="V157" i="2"/>
  <c r="Q157" i="2"/>
  <c r="S157" i="2"/>
  <c r="U157" i="2"/>
  <c r="R157" i="2"/>
  <c r="T157" i="2"/>
  <c r="AG735" i="2" l="1"/>
  <c r="AH735" i="2" s="1"/>
  <c r="AF734" i="2"/>
  <c r="AB734" i="2"/>
  <c r="AD734" i="2"/>
  <c r="Z734" i="2"/>
  <c r="AC734" i="2"/>
  <c r="AE734" i="2"/>
  <c r="AA734" i="2"/>
  <c r="H157" i="2"/>
  <c r="AJ732" i="2"/>
  <c r="AI732" i="2"/>
  <c r="Y732" i="2"/>
  <c r="V732" i="2"/>
  <c r="R732" i="2"/>
  <c r="S732" i="2"/>
  <c r="Q732" i="2"/>
  <c r="U732" i="2"/>
  <c r="T732" i="2"/>
  <c r="X157" i="2" l="1"/>
  <c r="AE157" i="2" s="1"/>
  <c r="AG734" i="2"/>
  <c r="AH734" i="2" s="1"/>
  <c r="AD157" i="2"/>
  <c r="AC157" i="2"/>
  <c r="H732" i="2"/>
  <c r="AJ731" i="2"/>
  <c r="AI731" i="2"/>
  <c r="Y731" i="2"/>
  <c r="U731" i="2"/>
  <c r="S731" i="2"/>
  <c r="V731" i="2"/>
  <c r="T731" i="2"/>
  <c r="R731" i="2"/>
  <c r="Q731" i="2"/>
  <c r="AA157" i="2" l="1"/>
  <c r="AB157" i="2"/>
  <c r="Z157" i="2"/>
  <c r="AF157" i="2"/>
  <c r="X732" i="2"/>
  <c r="AE732" i="2" s="1"/>
  <c r="H731" i="2"/>
  <c r="AJ730" i="2"/>
  <c r="AI730" i="2"/>
  <c r="Y730" i="2"/>
  <c r="S730" i="2"/>
  <c r="V730" i="2"/>
  <c r="T730" i="2"/>
  <c r="U730" i="2"/>
  <c r="Q730" i="2"/>
  <c r="R730" i="2"/>
  <c r="AC732" i="2" l="1"/>
  <c r="AB732" i="2"/>
  <c r="AG157" i="2"/>
  <c r="AH157" i="2" s="1"/>
  <c r="AD732" i="2"/>
  <c r="X731" i="2"/>
  <c r="AF731" i="2" s="1"/>
  <c r="Z732" i="2"/>
  <c r="AG732" i="2" s="1"/>
  <c r="AH732" i="2" s="1"/>
  <c r="AF732" i="2"/>
  <c r="AA732" i="2"/>
  <c r="AC731" i="2"/>
  <c r="AE731" i="2"/>
  <c r="H730" i="2"/>
  <c r="AJ729" i="2"/>
  <c r="AI729" i="2"/>
  <c r="Y729" i="2"/>
  <c r="V729" i="2"/>
  <c r="U729" i="2"/>
  <c r="R729" i="2"/>
  <c r="Q729" i="2"/>
  <c r="S729" i="2"/>
  <c r="T729" i="2"/>
  <c r="X730" i="2" l="1"/>
  <c r="AB730" i="2" s="1"/>
  <c r="AB731" i="2"/>
  <c r="Z731" i="2"/>
  <c r="AA731" i="2"/>
  <c r="AG731" i="2" s="1"/>
  <c r="AH731" i="2" s="1"/>
  <c r="AD731" i="2"/>
  <c r="H729" i="2"/>
  <c r="AJ728" i="2"/>
  <c r="AI728" i="2"/>
  <c r="Y728" i="2"/>
  <c r="S728" i="2"/>
  <c r="T728" i="2"/>
  <c r="Q728" i="2"/>
  <c r="V728" i="2"/>
  <c r="U728" i="2"/>
  <c r="R728" i="2"/>
  <c r="AD730" i="2" l="1"/>
  <c r="AF730" i="2"/>
  <c r="AA730" i="2"/>
  <c r="AC730" i="2"/>
  <c r="AE730" i="2"/>
  <c r="Z730" i="2"/>
  <c r="X729" i="2"/>
  <c r="AF729" i="2" s="1"/>
  <c r="AE729" i="2"/>
  <c r="H728" i="2"/>
  <c r="AJ727" i="2"/>
  <c r="AI727" i="2"/>
  <c r="Y727" i="2"/>
  <c r="R727" i="2"/>
  <c r="T727" i="2"/>
  <c r="U727" i="2"/>
  <c r="Q727" i="2"/>
  <c r="V727" i="2"/>
  <c r="S727" i="2"/>
  <c r="AG730" i="2" l="1"/>
  <c r="AH730" i="2" s="1"/>
  <c r="AA729" i="2"/>
  <c r="AC729" i="2"/>
  <c r="Z729" i="2"/>
  <c r="AD729" i="2"/>
  <c r="AB729" i="2"/>
  <c r="X728" i="2"/>
  <c r="AE728" i="2" s="1"/>
  <c r="X727" i="2"/>
  <c r="H727" i="2"/>
  <c r="AJ726" i="2"/>
  <c r="AI726" i="2"/>
  <c r="Y726" i="2"/>
  <c r="S726" i="2"/>
  <c r="R726" i="2"/>
  <c r="U726" i="2"/>
  <c r="Q726" i="2"/>
  <c r="T726" i="2"/>
  <c r="V726" i="2"/>
  <c r="AG729" i="2" l="1"/>
  <c r="AH729" i="2" s="1"/>
  <c r="AA728" i="2"/>
  <c r="AB728" i="2"/>
  <c r="Z728" i="2"/>
  <c r="AF728" i="2"/>
  <c r="AD728" i="2"/>
  <c r="AC728" i="2"/>
  <c r="AC727" i="2"/>
  <c r="AF727" i="2"/>
  <c r="AD727" i="2"/>
  <c r="Z727" i="2"/>
  <c r="AB727" i="2"/>
  <c r="AE727" i="2"/>
  <c r="AA727" i="2"/>
  <c r="H726" i="2"/>
  <c r="AJ725" i="2"/>
  <c r="AI725" i="2"/>
  <c r="Y725" i="2"/>
  <c r="U725" i="2"/>
  <c r="Q725" i="2"/>
  <c r="S725" i="2"/>
  <c r="R725" i="2"/>
  <c r="T725" i="2"/>
  <c r="V725" i="2"/>
  <c r="AG728" i="2" l="1"/>
  <c r="AH728" i="2" s="1"/>
  <c r="X726" i="2"/>
  <c r="AC726" i="2" s="1"/>
  <c r="AG727" i="2"/>
  <c r="AH727" i="2" s="1"/>
  <c r="AB726" i="2"/>
  <c r="AE726" i="2"/>
  <c r="AA726" i="2"/>
  <c r="AD726" i="2"/>
  <c r="Z726" i="2"/>
  <c r="H725" i="2"/>
  <c r="AJ724" i="2"/>
  <c r="AI724" i="2"/>
  <c r="Y724" i="2"/>
  <c r="T724" i="2"/>
  <c r="U724" i="2"/>
  <c r="Q724" i="2"/>
  <c r="S724" i="2"/>
  <c r="R724" i="2"/>
  <c r="V724" i="2"/>
  <c r="AG726" i="2" l="1"/>
  <c r="AH726" i="2" s="1"/>
  <c r="AF726" i="2"/>
  <c r="X725" i="2"/>
  <c r="AC725" i="2" s="1"/>
  <c r="H724" i="2"/>
  <c r="AJ723" i="2"/>
  <c r="AI723" i="2"/>
  <c r="Y723" i="2"/>
  <c r="Q723" i="2"/>
  <c r="S723" i="2"/>
  <c r="T723" i="2"/>
  <c r="U723" i="2"/>
  <c r="R723" i="2"/>
  <c r="V723" i="2"/>
  <c r="AE725" i="2" l="1"/>
  <c r="AF725" i="2"/>
  <c r="AD725" i="2"/>
  <c r="Z725" i="2"/>
  <c r="AB725" i="2"/>
  <c r="AA725" i="2"/>
  <c r="X724" i="2"/>
  <c r="H723" i="2"/>
  <c r="AJ722" i="2"/>
  <c r="AI722" i="2"/>
  <c r="Y722" i="2"/>
  <c r="U722" i="2"/>
  <c r="R722" i="2"/>
  <c r="T722" i="2"/>
  <c r="S722" i="2"/>
  <c r="V722" i="2"/>
  <c r="Q722" i="2"/>
  <c r="X723" i="2" l="1"/>
  <c r="AE723" i="2" s="1"/>
  <c r="AG725" i="2"/>
  <c r="AH725" i="2" s="1"/>
  <c r="AD724" i="2"/>
  <c r="AA724" i="2"/>
  <c r="AB724" i="2"/>
  <c r="AE724" i="2"/>
  <c r="AF724" i="2"/>
  <c r="Z724" i="2"/>
  <c r="AC724" i="2"/>
  <c r="H722" i="2"/>
  <c r="AJ721" i="2"/>
  <c r="AI721" i="2"/>
  <c r="Y721" i="2"/>
  <c r="S721" i="2"/>
  <c r="V721" i="2"/>
  <c r="R721" i="2"/>
  <c r="U721" i="2"/>
  <c r="Q721" i="2"/>
  <c r="T721" i="2"/>
  <c r="AC723" i="2" l="1"/>
  <c r="AA723" i="2"/>
  <c r="AB723" i="2"/>
  <c r="Z723" i="2"/>
  <c r="AD723" i="2"/>
  <c r="AF723" i="2"/>
  <c r="X722" i="2"/>
  <c r="AC722" i="2" s="1"/>
  <c r="AG724" i="2"/>
  <c r="AH724" i="2" s="1"/>
  <c r="AF722" i="2"/>
  <c r="H721" i="2"/>
  <c r="AJ720" i="2"/>
  <c r="AI720" i="2"/>
  <c r="Y720" i="2"/>
  <c r="T720" i="2"/>
  <c r="S720" i="2"/>
  <c r="U720" i="2"/>
  <c r="R720" i="2"/>
  <c r="V720" i="2"/>
  <c r="Q720" i="2"/>
  <c r="Z722" i="2" l="1"/>
  <c r="AG723" i="2"/>
  <c r="AH723" i="2" s="1"/>
  <c r="AB722" i="2"/>
  <c r="AD722" i="2"/>
  <c r="AA722" i="2"/>
  <c r="AE722" i="2"/>
  <c r="X721" i="2"/>
  <c r="AF721" i="2" s="1"/>
  <c r="H720" i="2"/>
  <c r="AJ719" i="2"/>
  <c r="AI719" i="2"/>
  <c r="Y719" i="2"/>
  <c r="U719" i="2"/>
  <c r="Q719" i="2"/>
  <c r="V719" i="2"/>
  <c r="S719" i="2"/>
  <c r="R719" i="2"/>
  <c r="T719" i="2"/>
  <c r="AG722" i="2" l="1"/>
  <c r="AH722" i="2" s="1"/>
  <c r="X720" i="2"/>
  <c r="AB720" i="2" s="1"/>
  <c r="Z721" i="2"/>
  <c r="AD721" i="2"/>
  <c r="AE721" i="2"/>
  <c r="AB721" i="2"/>
  <c r="Z720" i="2"/>
  <c r="AC720" i="2"/>
  <c r="AA721" i="2"/>
  <c r="AC721" i="2"/>
  <c r="X719" i="2"/>
  <c r="H719" i="2"/>
  <c r="AJ718" i="2"/>
  <c r="AI718" i="2"/>
  <c r="Y718" i="2"/>
  <c r="S718" i="2"/>
  <c r="T718" i="2"/>
  <c r="V718" i="2"/>
  <c r="R718" i="2"/>
  <c r="Q718" i="2"/>
  <c r="U718" i="2"/>
  <c r="AF720" i="2" l="1"/>
  <c r="AA720" i="2"/>
  <c r="AG720" i="2" s="1"/>
  <c r="AH720" i="2" s="1"/>
  <c r="AD720" i="2"/>
  <c r="AE720" i="2"/>
  <c r="AG721" i="2"/>
  <c r="AH721" i="2" s="1"/>
  <c r="AC719" i="2"/>
  <c r="AB719" i="2"/>
  <c r="AE719" i="2"/>
  <c r="AA719" i="2"/>
  <c r="AD719" i="2"/>
  <c r="Z719" i="2"/>
  <c r="AF719" i="2"/>
  <c r="X718" i="2"/>
  <c r="H718" i="2"/>
  <c r="AJ717" i="2"/>
  <c r="AI717" i="2"/>
  <c r="Y717" i="2"/>
  <c r="Q717" i="2"/>
  <c r="U717" i="2"/>
  <c r="R717" i="2"/>
  <c r="S717" i="2"/>
  <c r="V717" i="2"/>
  <c r="T717" i="2"/>
  <c r="AG719" i="2" l="1"/>
  <c r="AH719" i="2" s="1"/>
  <c r="AF718" i="2"/>
  <c r="AB718" i="2"/>
  <c r="AD718" i="2"/>
  <c r="Z718" i="2"/>
  <c r="AG718" i="2" s="1"/>
  <c r="AH718" i="2" s="1"/>
  <c r="AC718" i="2"/>
  <c r="AE718" i="2"/>
  <c r="AA718" i="2"/>
  <c r="H717" i="2"/>
  <c r="AJ716" i="2"/>
  <c r="AI716" i="2"/>
  <c r="Y716" i="2"/>
  <c r="R716" i="2"/>
  <c r="V716" i="2"/>
  <c r="U716" i="2"/>
  <c r="S716" i="2"/>
  <c r="Q716" i="2"/>
  <c r="T716" i="2"/>
  <c r="X717" i="2" l="1"/>
  <c r="AA717" i="2" s="1"/>
  <c r="H716" i="2"/>
  <c r="AJ715" i="2"/>
  <c r="AI715" i="2"/>
  <c r="Y715" i="2"/>
  <c r="R715" i="2"/>
  <c r="S715" i="2"/>
  <c r="Q715" i="2"/>
  <c r="V715" i="2"/>
  <c r="U715" i="2"/>
  <c r="T715" i="2"/>
  <c r="AE717" i="2" l="1"/>
  <c r="Z717" i="2"/>
  <c r="AF717" i="2"/>
  <c r="AC717" i="2"/>
  <c r="AB717" i="2"/>
  <c r="AG717" i="2" s="1"/>
  <c r="AH717" i="2" s="1"/>
  <c r="AD717" i="2"/>
  <c r="X716" i="2"/>
  <c r="AF716" i="2" s="1"/>
  <c r="H715" i="2"/>
  <c r="AJ714" i="2"/>
  <c r="AI714" i="2"/>
  <c r="Y714" i="2"/>
  <c r="Q714" i="2"/>
  <c r="S714" i="2"/>
  <c r="U714" i="2"/>
  <c r="T714" i="2"/>
  <c r="R714" i="2"/>
  <c r="V714" i="2"/>
  <c r="AC716" i="2" l="1"/>
  <c r="AA716" i="2"/>
  <c r="AD716" i="2"/>
  <c r="AE716" i="2"/>
  <c r="Z716" i="2"/>
  <c r="AB716" i="2"/>
  <c r="X715" i="2"/>
  <c r="AE715" i="2" s="1"/>
  <c r="H714" i="2"/>
  <c r="AJ713" i="2"/>
  <c r="AI713" i="2"/>
  <c r="Y713" i="2"/>
  <c r="V713" i="2"/>
  <c r="U713" i="2"/>
  <c r="T713" i="2"/>
  <c r="Q713" i="2"/>
  <c r="S713" i="2"/>
  <c r="R713" i="2"/>
  <c r="AA715" i="2" l="1"/>
  <c r="AG716" i="2"/>
  <c r="AH716" i="2" s="1"/>
  <c r="Z715" i="2"/>
  <c r="AB715" i="2"/>
  <c r="X714" i="2"/>
  <c r="AB714" i="2" s="1"/>
  <c r="AD715" i="2"/>
  <c r="AF715" i="2"/>
  <c r="AC715" i="2"/>
  <c r="AF714" i="2"/>
  <c r="H713" i="2"/>
  <c r="AJ712" i="2"/>
  <c r="AI712" i="2"/>
  <c r="Y712" i="2"/>
  <c r="U712" i="2"/>
  <c r="T712" i="2"/>
  <c r="V712" i="2"/>
  <c r="S712" i="2"/>
  <c r="Q712" i="2"/>
  <c r="R712" i="2"/>
  <c r="AG715" i="2" l="1"/>
  <c r="AH715" i="2" s="1"/>
  <c r="AC714" i="2"/>
  <c r="X713" i="2"/>
  <c r="AD713" i="2" s="1"/>
  <c r="Z714" i="2"/>
  <c r="AG714" i="2" s="1"/>
  <c r="AH714" i="2" s="1"/>
  <c r="AA714" i="2"/>
  <c r="AD714" i="2"/>
  <c r="AE714" i="2"/>
  <c r="H712" i="2"/>
  <c r="AJ711" i="2"/>
  <c r="AI711" i="2"/>
  <c r="Y711" i="2"/>
  <c r="S711" i="2"/>
  <c r="R711" i="2"/>
  <c r="Q711" i="2"/>
  <c r="V711" i="2"/>
  <c r="U711" i="2"/>
  <c r="T711" i="2"/>
  <c r="Z713" i="2" l="1"/>
  <c r="AB713" i="2"/>
  <c r="AE713" i="2"/>
  <c r="AC713" i="2"/>
  <c r="AF713" i="2"/>
  <c r="AA713" i="2"/>
  <c r="X712" i="2"/>
  <c r="AB712" i="2" s="1"/>
  <c r="X711" i="2"/>
  <c r="H711" i="2"/>
  <c r="AJ710" i="2"/>
  <c r="AI710" i="2"/>
  <c r="Y710" i="2"/>
  <c r="T710" i="2"/>
  <c r="Q710" i="2"/>
  <c r="U710" i="2"/>
  <c r="R710" i="2"/>
  <c r="S710" i="2"/>
  <c r="V710" i="2"/>
  <c r="AG713" i="2" l="1"/>
  <c r="AH713" i="2" s="1"/>
  <c r="Z712" i="2"/>
  <c r="AF712" i="2"/>
  <c r="AC712" i="2"/>
  <c r="AA712" i="2"/>
  <c r="AG712" i="2" s="1"/>
  <c r="AH712" i="2" s="1"/>
  <c r="AD712" i="2"/>
  <c r="AE712" i="2"/>
  <c r="AF711" i="2"/>
  <c r="AB711" i="2"/>
  <c r="AD711" i="2"/>
  <c r="Z711" i="2"/>
  <c r="AC711" i="2"/>
  <c r="AE711" i="2"/>
  <c r="AA711" i="2"/>
  <c r="X710" i="2"/>
  <c r="H710" i="2"/>
  <c r="AJ709" i="2"/>
  <c r="AI709" i="2"/>
  <c r="Y709" i="2"/>
  <c r="V709" i="2"/>
  <c r="S709" i="2"/>
  <c r="U709" i="2"/>
  <c r="T709" i="2"/>
  <c r="R709" i="2"/>
  <c r="Q709" i="2"/>
  <c r="AG711" i="2" l="1"/>
  <c r="AH711" i="2" s="1"/>
  <c r="AF710" i="2"/>
  <c r="AB710" i="2"/>
  <c r="AD710" i="2"/>
  <c r="Z710" i="2"/>
  <c r="AC710" i="2"/>
  <c r="AE710" i="2"/>
  <c r="AA710" i="2"/>
  <c r="X709" i="2"/>
  <c r="H709" i="2"/>
  <c r="AJ708" i="2"/>
  <c r="AI708" i="2"/>
  <c r="Y708" i="2"/>
  <c r="S708" i="2"/>
  <c r="U708" i="2"/>
  <c r="V708" i="2"/>
  <c r="Q708" i="2"/>
  <c r="R708" i="2"/>
  <c r="T708" i="2"/>
  <c r="AG710" i="2" l="1"/>
  <c r="AH710" i="2" s="1"/>
  <c r="AF709" i="2"/>
  <c r="AB709" i="2"/>
  <c r="AD709" i="2"/>
  <c r="Z709" i="2"/>
  <c r="AC709" i="2"/>
  <c r="AE709" i="2"/>
  <c r="AA709" i="2"/>
  <c r="X708" i="2"/>
  <c r="H708" i="2"/>
  <c r="AJ707" i="2"/>
  <c r="AI707" i="2"/>
  <c r="Y707" i="2"/>
  <c r="T707" i="2"/>
  <c r="U707" i="2"/>
  <c r="S707" i="2"/>
  <c r="Q707" i="2"/>
  <c r="V707" i="2"/>
  <c r="R707" i="2"/>
  <c r="AG709" i="2" l="1"/>
  <c r="AH709" i="2" s="1"/>
  <c r="AF708" i="2"/>
  <c r="AB708" i="2"/>
  <c r="AD708" i="2"/>
  <c r="Z708" i="2"/>
  <c r="AC708" i="2"/>
  <c r="AE708" i="2"/>
  <c r="AA708" i="2"/>
  <c r="X707" i="2"/>
  <c r="H707" i="2"/>
  <c r="AJ706" i="2"/>
  <c r="AI706" i="2"/>
  <c r="Y706" i="2"/>
  <c r="S706" i="2"/>
  <c r="V706" i="2"/>
  <c r="U706" i="2"/>
  <c r="Q706" i="2"/>
  <c r="R706" i="2"/>
  <c r="T706" i="2"/>
  <c r="AG708" i="2" l="1"/>
  <c r="AH708" i="2" s="1"/>
  <c r="AF707" i="2"/>
  <c r="AB707" i="2"/>
  <c r="AD707" i="2"/>
  <c r="Z707" i="2"/>
  <c r="AC707" i="2"/>
  <c r="AE707" i="2"/>
  <c r="AA707" i="2"/>
  <c r="H706" i="2"/>
  <c r="AJ705" i="2"/>
  <c r="AI705" i="2"/>
  <c r="Y705" i="2"/>
  <c r="T705" i="2"/>
  <c r="R705" i="2"/>
  <c r="V705" i="2"/>
  <c r="Q705" i="2"/>
  <c r="S705" i="2"/>
  <c r="U705" i="2"/>
  <c r="X706" i="2" l="1"/>
  <c r="AD706" i="2" s="1"/>
  <c r="AG707" i="2"/>
  <c r="AH707" i="2" s="1"/>
  <c r="AC706" i="2"/>
  <c r="AA706" i="2"/>
  <c r="X705" i="2"/>
  <c r="H705" i="2"/>
  <c r="AJ704" i="2"/>
  <c r="AI704" i="2"/>
  <c r="Y704" i="2"/>
  <c r="T704" i="2"/>
  <c r="U704" i="2"/>
  <c r="R704" i="2"/>
  <c r="V704" i="2"/>
  <c r="S704" i="2"/>
  <c r="Q704" i="2"/>
  <c r="AF706" i="2" l="1"/>
  <c r="Z706" i="2"/>
  <c r="AB706" i="2"/>
  <c r="AE706" i="2"/>
  <c r="AF705" i="2"/>
  <c r="AB705" i="2"/>
  <c r="AE705" i="2"/>
  <c r="AD705" i="2"/>
  <c r="Z705" i="2"/>
  <c r="AC705" i="2"/>
  <c r="AA705" i="2"/>
  <c r="H704" i="2"/>
  <c r="AJ703" i="2"/>
  <c r="AI703" i="2"/>
  <c r="Y703" i="2"/>
  <c r="V703" i="2"/>
  <c r="R703" i="2"/>
  <c r="T703" i="2"/>
  <c r="Q703" i="2"/>
  <c r="U703" i="2"/>
  <c r="S703" i="2"/>
  <c r="AG706" i="2" l="1"/>
  <c r="AH706" i="2" s="1"/>
  <c r="X704" i="2"/>
  <c r="AB704" i="2" s="1"/>
  <c r="AG705" i="2"/>
  <c r="AH705" i="2" s="1"/>
  <c r="AA704" i="2"/>
  <c r="AD704" i="2"/>
  <c r="AC704" i="2"/>
  <c r="H703" i="2"/>
  <c r="AJ702" i="2"/>
  <c r="AI702" i="2"/>
  <c r="Y702" i="2"/>
  <c r="U702" i="2"/>
  <c r="R702" i="2"/>
  <c r="T702" i="2"/>
  <c r="Q702" i="2"/>
  <c r="V702" i="2"/>
  <c r="S702" i="2"/>
  <c r="AE704" i="2" l="1"/>
  <c r="AF704" i="2"/>
  <c r="Z704" i="2"/>
  <c r="AG704" i="2" s="1"/>
  <c r="AH704" i="2" s="1"/>
  <c r="X703" i="2"/>
  <c r="AC703" i="2" s="1"/>
  <c r="H702" i="2"/>
  <c r="AJ701" i="2"/>
  <c r="AI701" i="2"/>
  <c r="Y701" i="2"/>
  <c r="U701" i="2"/>
  <c r="Q701" i="2"/>
  <c r="V701" i="2"/>
  <c r="T701" i="2"/>
  <c r="S701" i="2"/>
  <c r="R701" i="2"/>
  <c r="AF703" i="2" l="1"/>
  <c r="Z703" i="2"/>
  <c r="AG703" i="2" s="1"/>
  <c r="AH703" i="2" s="1"/>
  <c r="AA703" i="2"/>
  <c r="AD703" i="2"/>
  <c r="AB703" i="2"/>
  <c r="AE703" i="2"/>
  <c r="X702" i="2"/>
  <c r="AF702" i="2" s="1"/>
  <c r="H701" i="2"/>
  <c r="AJ700" i="2"/>
  <c r="AI700" i="2"/>
  <c r="Y700" i="2"/>
  <c r="R700" i="2"/>
  <c r="T700" i="2"/>
  <c r="U700" i="2"/>
  <c r="Q700" i="2"/>
  <c r="V700" i="2"/>
  <c r="S700" i="2"/>
  <c r="Z702" i="2" l="1"/>
  <c r="AG702" i="2" s="1"/>
  <c r="AH702" i="2" s="1"/>
  <c r="AB702" i="2"/>
  <c r="AE702" i="2"/>
  <c r="AA702" i="2"/>
  <c r="AD702" i="2"/>
  <c r="X701" i="2"/>
  <c r="AB701" i="2" s="1"/>
  <c r="AC702" i="2"/>
  <c r="X700" i="2"/>
  <c r="H700" i="2"/>
  <c r="AJ699" i="2"/>
  <c r="AI699" i="2"/>
  <c r="Y699" i="2"/>
  <c r="R699" i="2"/>
  <c r="U699" i="2"/>
  <c r="Q699" i="2"/>
  <c r="T699" i="2"/>
  <c r="S699" i="2"/>
  <c r="V699" i="2"/>
  <c r="AD701" i="2" l="1"/>
  <c r="AF701" i="2"/>
  <c r="AC701" i="2"/>
  <c r="AA701" i="2"/>
  <c r="AE701" i="2"/>
  <c r="Z701" i="2"/>
  <c r="AF700" i="2"/>
  <c r="AB700" i="2"/>
  <c r="AD700" i="2"/>
  <c r="Z700" i="2"/>
  <c r="AC700" i="2"/>
  <c r="AE700" i="2"/>
  <c r="AA700" i="2"/>
  <c r="X699" i="2"/>
  <c r="H699" i="2"/>
  <c r="AJ698" i="2"/>
  <c r="AI698" i="2"/>
  <c r="Y698" i="2"/>
  <c r="S698" i="2"/>
  <c r="R698" i="2"/>
  <c r="V698" i="2"/>
  <c r="Q698" i="2"/>
  <c r="T698" i="2"/>
  <c r="U698" i="2"/>
  <c r="AG700" i="2" l="1"/>
  <c r="AH700" i="2" s="1"/>
  <c r="AG701" i="2"/>
  <c r="AH701" i="2" s="1"/>
  <c r="AE699" i="2"/>
  <c r="AF699" i="2"/>
  <c r="AB699" i="2"/>
  <c r="AD699" i="2"/>
  <c r="Z699" i="2"/>
  <c r="AC699" i="2"/>
  <c r="AA699" i="2"/>
  <c r="X698" i="2"/>
  <c r="H698" i="2"/>
  <c r="AJ697" i="2"/>
  <c r="AI697" i="2"/>
  <c r="Y697" i="2"/>
  <c r="U697" i="2"/>
  <c r="R697" i="2"/>
  <c r="V697" i="2"/>
  <c r="T697" i="2"/>
  <c r="S697" i="2"/>
  <c r="Q697" i="2"/>
  <c r="AG699" i="2" l="1"/>
  <c r="AH699" i="2" s="1"/>
  <c r="AF698" i="2"/>
  <c r="AB698" i="2"/>
  <c r="AD698" i="2"/>
  <c r="Z698" i="2"/>
  <c r="AC698" i="2"/>
  <c r="AE698" i="2"/>
  <c r="AA698" i="2"/>
  <c r="X697" i="2"/>
  <c r="H697" i="2"/>
  <c r="AJ696" i="2"/>
  <c r="AI696" i="2"/>
  <c r="Y696" i="2"/>
  <c r="R696" i="2"/>
  <c r="Q696" i="2"/>
  <c r="U696" i="2"/>
  <c r="S696" i="2"/>
  <c r="V696" i="2"/>
  <c r="T696" i="2"/>
  <c r="AG698" i="2" l="1"/>
  <c r="AH698" i="2" s="1"/>
  <c r="AF697" i="2"/>
  <c r="AB697" i="2"/>
  <c r="AD697" i="2"/>
  <c r="Z697" i="2"/>
  <c r="AC697" i="2"/>
  <c r="AE697" i="2"/>
  <c r="AA697" i="2"/>
  <c r="X696" i="2"/>
  <c r="H696" i="2"/>
  <c r="AJ695" i="2"/>
  <c r="AI695" i="2"/>
  <c r="Y695" i="2"/>
  <c r="S695" i="2"/>
  <c r="V695" i="2"/>
  <c r="R695" i="2"/>
  <c r="U695" i="2"/>
  <c r="T695" i="2"/>
  <c r="Q695" i="2"/>
  <c r="AG697" i="2" l="1"/>
  <c r="AH697" i="2" s="1"/>
  <c r="AE696" i="2"/>
  <c r="AA696" i="2"/>
  <c r="AF696" i="2"/>
  <c r="AB696" i="2"/>
  <c r="AD696" i="2"/>
  <c r="Z696" i="2"/>
  <c r="AC696" i="2"/>
  <c r="X695" i="2"/>
  <c r="H695" i="2"/>
  <c r="AJ694" i="2"/>
  <c r="AI694" i="2"/>
  <c r="Y694" i="2"/>
  <c r="R694" i="2"/>
  <c r="V694" i="2"/>
  <c r="Q694" i="2"/>
  <c r="S694" i="2"/>
  <c r="U694" i="2"/>
  <c r="T694" i="2"/>
  <c r="AG696" i="2" l="1"/>
  <c r="AH696" i="2" s="1"/>
  <c r="AF695" i="2"/>
  <c r="AB695" i="2"/>
  <c r="AD695" i="2"/>
  <c r="Z695" i="2"/>
  <c r="AC695" i="2"/>
  <c r="AE695" i="2"/>
  <c r="AA695" i="2"/>
  <c r="X694" i="2"/>
  <c r="H694" i="2"/>
  <c r="AJ693" i="2"/>
  <c r="AI693" i="2"/>
  <c r="Y693" i="2"/>
  <c r="V693" i="2"/>
  <c r="Q693" i="2"/>
  <c r="R693" i="2"/>
  <c r="S693" i="2"/>
  <c r="U693" i="2"/>
  <c r="T693" i="2"/>
  <c r="AG695" i="2" l="1"/>
  <c r="AH695" i="2" s="1"/>
  <c r="AF694" i="2"/>
  <c r="AB694" i="2"/>
  <c r="AD694" i="2"/>
  <c r="Z694" i="2"/>
  <c r="AC694" i="2"/>
  <c r="AE694" i="2"/>
  <c r="AA694" i="2"/>
  <c r="X693" i="2"/>
  <c r="H693" i="2"/>
  <c r="AJ692" i="2"/>
  <c r="AI692" i="2"/>
  <c r="Y692" i="2"/>
  <c r="R692" i="2"/>
  <c r="Q692" i="2"/>
  <c r="T692" i="2"/>
  <c r="U692" i="2"/>
  <c r="V692" i="2"/>
  <c r="S692" i="2"/>
  <c r="AG694" i="2" l="1"/>
  <c r="AH694" i="2" s="1"/>
  <c r="AF693" i="2"/>
  <c r="AB693" i="2"/>
  <c r="AE693" i="2"/>
  <c r="AA693" i="2"/>
  <c r="AD693" i="2"/>
  <c r="Z693" i="2"/>
  <c r="AG693" i="2" s="1"/>
  <c r="AH693" i="2" s="1"/>
  <c r="AC693" i="2"/>
  <c r="H692" i="2"/>
  <c r="AJ691" i="2"/>
  <c r="AI691" i="2"/>
  <c r="Y691" i="2"/>
  <c r="V691" i="2"/>
  <c r="R691" i="2"/>
  <c r="T691" i="2"/>
  <c r="S691" i="2"/>
  <c r="Q691" i="2"/>
  <c r="U691" i="2"/>
  <c r="X692" i="2" l="1"/>
  <c r="AF692" i="2" s="1"/>
  <c r="H691" i="2"/>
  <c r="AJ690" i="2"/>
  <c r="AI690" i="2"/>
  <c r="Y690" i="2"/>
  <c r="S690" i="2"/>
  <c r="T690" i="2"/>
  <c r="U690" i="2"/>
  <c r="Q690" i="2"/>
  <c r="V690" i="2"/>
  <c r="R690" i="2"/>
  <c r="Z692" i="2" l="1"/>
  <c r="AG692" i="2" s="1"/>
  <c r="AH692" i="2" s="1"/>
  <c r="AE692" i="2"/>
  <c r="AB692" i="2"/>
  <c r="AA692" i="2"/>
  <c r="AD692" i="2"/>
  <c r="AC692" i="2"/>
  <c r="X691" i="2"/>
  <c r="AA691" i="2" s="1"/>
  <c r="H690" i="2"/>
  <c r="AJ689" i="2"/>
  <c r="AI689" i="2"/>
  <c r="Y689" i="2"/>
  <c r="U689" i="2"/>
  <c r="T689" i="2"/>
  <c r="R689" i="2"/>
  <c r="S689" i="2"/>
  <c r="Q689" i="2"/>
  <c r="V689" i="2"/>
  <c r="AB691" i="2" l="1"/>
  <c r="AC691" i="2"/>
  <c r="X690" i="2"/>
  <c r="AF691" i="2"/>
  <c r="AD691" i="2"/>
  <c r="Z691" i="2"/>
  <c r="AE691" i="2"/>
  <c r="H689" i="2"/>
  <c r="AJ688" i="2"/>
  <c r="AI688" i="2"/>
  <c r="Y688" i="2"/>
  <c r="Q688" i="2"/>
  <c r="R688" i="2"/>
  <c r="V688" i="2"/>
  <c r="U688" i="2"/>
  <c r="T688" i="2"/>
  <c r="S688" i="2"/>
  <c r="AG691" i="2" l="1"/>
  <c r="AH691" i="2" s="1"/>
  <c r="X689" i="2"/>
  <c r="AB689" i="2" s="1"/>
  <c r="Z690" i="2"/>
  <c r="AD690" i="2"/>
  <c r="AA690" i="2"/>
  <c r="AB690" i="2"/>
  <c r="AE690" i="2"/>
  <c r="AF690" i="2"/>
  <c r="AC690" i="2"/>
  <c r="H688" i="2"/>
  <c r="AJ687" i="2"/>
  <c r="AI687" i="2"/>
  <c r="Y687" i="2"/>
  <c r="T687" i="2"/>
  <c r="Q687" i="2"/>
  <c r="U687" i="2"/>
  <c r="S687" i="2"/>
  <c r="V687" i="2"/>
  <c r="R687" i="2"/>
  <c r="AC689" i="2" l="1"/>
  <c r="AA689" i="2"/>
  <c r="AG689" i="2" s="1"/>
  <c r="AH689" i="2" s="1"/>
  <c r="Z689" i="2"/>
  <c r="AD689" i="2"/>
  <c r="AF689" i="2"/>
  <c r="X688" i="2"/>
  <c r="AD688" i="2" s="1"/>
  <c r="AE689" i="2"/>
  <c r="AG690" i="2"/>
  <c r="AH690" i="2" s="1"/>
  <c r="H687" i="2"/>
  <c r="AJ686" i="2"/>
  <c r="AI686" i="2"/>
  <c r="Y686" i="2"/>
  <c r="Q686" i="2"/>
  <c r="U686" i="2"/>
  <c r="T686" i="2"/>
  <c r="S686" i="2"/>
  <c r="R686" i="2"/>
  <c r="V686" i="2"/>
  <c r="AE688" i="2" l="1"/>
  <c r="AF688" i="2"/>
  <c r="Z688" i="2"/>
  <c r="AG688" i="2" s="1"/>
  <c r="AH688" i="2" s="1"/>
  <c r="AB688" i="2"/>
  <c r="AC688" i="2"/>
  <c r="X687" i="2"/>
  <c r="AB687" i="2" s="1"/>
  <c r="AA688" i="2"/>
  <c r="AF687" i="2"/>
  <c r="H686" i="2"/>
  <c r="AJ685" i="2"/>
  <c r="AI685" i="2"/>
  <c r="Y685" i="2"/>
  <c r="T685" i="2"/>
  <c r="Q685" i="2"/>
  <c r="R685" i="2"/>
  <c r="V685" i="2"/>
  <c r="U685" i="2"/>
  <c r="S685" i="2"/>
  <c r="Z687" i="2" l="1"/>
  <c r="AG687" i="2" s="1"/>
  <c r="AH687" i="2" s="1"/>
  <c r="AC687" i="2"/>
  <c r="AE687" i="2"/>
  <c r="AA687" i="2"/>
  <c r="AD687" i="2"/>
  <c r="X686" i="2"/>
  <c r="AC686" i="2" s="1"/>
  <c r="X685" i="2"/>
  <c r="H685" i="2"/>
  <c r="AJ684" i="2"/>
  <c r="AI684" i="2"/>
  <c r="Y684" i="2"/>
  <c r="V684" i="2"/>
  <c r="T684" i="2"/>
  <c r="S684" i="2"/>
  <c r="R684" i="2"/>
  <c r="Q684" i="2"/>
  <c r="U684" i="2"/>
  <c r="AD686" i="2" l="1"/>
  <c r="AB686" i="2"/>
  <c r="AF686" i="2"/>
  <c r="AE686" i="2"/>
  <c r="AA686" i="2"/>
  <c r="Z686" i="2"/>
  <c r="AG686" i="2" s="1"/>
  <c r="AH686" i="2" s="1"/>
  <c r="AF685" i="2"/>
  <c r="AB685" i="2"/>
  <c r="AE685" i="2"/>
  <c r="AD685" i="2"/>
  <c r="Z685" i="2"/>
  <c r="AC685" i="2"/>
  <c r="AA685" i="2"/>
  <c r="X684" i="2"/>
  <c r="H684" i="2"/>
  <c r="AJ683" i="2"/>
  <c r="AI683" i="2"/>
  <c r="Y683" i="2"/>
  <c r="V683" i="2"/>
  <c r="S683" i="2"/>
  <c r="R683" i="2"/>
  <c r="U683" i="2"/>
  <c r="T683" i="2"/>
  <c r="Q683" i="2"/>
  <c r="AG685" i="2" l="1"/>
  <c r="AH685" i="2" s="1"/>
  <c r="AC684" i="2"/>
  <c r="AE684" i="2"/>
  <c r="AA684" i="2"/>
  <c r="AD684" i="2"/>
  <c r="Z684" i="2"/>
  <c r="AF684" i="2"/>
  <c r="AB684" i="2"/>
  <c r="X683" i="2"/>
  <c r="H683" i="2"/>
  <c r="AJ682" i="2"/>
  <c r="AI682" i="2"/>
  <c r="Y682" i="2"/>
  <c r="V682" i="2"/>
  <c r="S682" i="2"/>
  <c r="R682" i="2"/>
  <c r="U682" i="2"/>
  <c r="T682" i="2"/>
  <c r="Q682" i="2"/>
  <c r="AG684" i="2" l="1"/>
  <c r="AH684" i="2" s="1"/>
  <c r="AF683" i="2"/>
  <c r="AB683" i="2"/>
  <c r="AD683" i="2"/>
  <c r="Z683" i="2"/>
  <c r="AC683" i="2"/>
  <c r="AE683" i="2"/>
  <c r="AA683" i="2"/>
  <c r="X682" i="2"/>
  <c r="H682" i="2"/>
  <c r="AJ681" i="2"/>
  <c r="AI681" i="2"/>
  <c r="Y681" i="2"/>
  <c r="T681" i="2"/>
  <c r="Q681" i="2"/>
  <c r="V681" i="2"/>
  <c r="S681" i="2"/>
  <c r="R681" i="2"/>
  <c r="U681" i="2"/>
  <c r="AG683" i="2" l="1"/>
  <c r="AH683" i="2" s="1"/>
  <c r="AF682" i="2"/>
  <c r="AB682" i="2"/>
  <c r="AA682" i="2"/>
  <c r="AD682" i="2"/>
  <c r="Z682" i="2"/>
  <c r="AG682" i="2" s="1"/>
  <c r="AH682" i="2" s="1"/>
  <c r="AC682" i="2"/>
  <c r="AE682" i="2"/>
  <c r="X681" i="2"/>
  <c r="H681" i="2"/>
  <c r="AJ680" i="2"/>
  <c r="AI680" i="2"/>
  <c r="Y680" i="2"/>
  <c r="R680" i="2"/>
  <c r="U680" i="2"/>
  <c r="Q680" i="2"/>
  <c r="T680" i="2"/>
  <c r="V680" i="2"/>
  <c r="S680" i="2"/>
  <c r="AF681" i="2" l="1"/>
  <c r="AB681" i="2"/>
  <c r="AD681" i="2"/>
  <c r="Z681" i="2"/>
  <c r="AC681" i="2"/>
  <c r="AE681" i="2"/>
  <c r="AA681" i="2"/>
  <c r="H680" i="2"/>
  <c r="AJ679" i="2"/>
  <c r="AI679" i="2"/>
  <c r="Y679" i="2"/>
  <c r="R679" i="2"/>
  <c r="S679" i="2"/>
  <c r="Q679" i="2"/>
  <c r="U679" i="2"/>
  <c r="T679" i="2"/>
  <c r="V679" i="2"/>
  <c r="X680" i="2" l="1"/>
  <c r="AF680" i="2" s="1"/>
  <c r="AG681" i="2"/>
  <c r="AH681" i="2" s="1"/>
  <c r="AC680" i="2"/>
  <c r="AB680" i="2"/>
  <c r="AE680" i="2"/>
  <c r="AA680" i="2"/>
  <c r="Z680" i="2"/>
  <c r="AG680" i="2" s="1"/>
  <c r="AH680" i="2" s="1"/>
  <c r="H679" i="2"/>
  <c r="AJ678" i="2"/>
  <c r="AI678" i="2"/>
  <c r="Y678" i="2"/>
  <c r="V678" i="2"/>
  <c r="U678" i="2"/>
  <c r="Q678" i="2"/>
  <c r="T678" i="2"/>
  <c r="S678" i="2"/>
  <c r="R678" i="2"/>
  <c r="AD680" i="2" l="1"/>
  <c r="X679" i="2"/>
  <c r="AF679" i="2" s="1"/>
  <c r="H678" i="2"/>
  <c r="AJ677" i="2"/>
  <c r="AI677" i="2"/>
  <c r="Y677" i="2"/>
  <c r="Q677" i="2"/>
  <c r="V677" i="2"/>
  <c r="S677" i="2"/>
  <c r="T677" i="2"/>
  <c r="U677" i="2"/>
  <c r="R677" i="2"/>
  <c r="AD679" i="2" l="1"/>
  <c r="AC679" i="2"/>
  <c r="AB679" i="2"/>
  <c r="AA679" i="2"/>
  <c r="AE679" i="2"/>
  <c r="X678" i="2"/>
  <c r="AB678" i="2" s="1"/>
  <c r="Z679" i="2"/>
  <c r="H677" i="2"/>
  <c r="AJ676" i="2"/>
  <c r="AI676" i="2"/>
  <c r="Y676" i="2"/>
  <c r="U676" i="2"/>
  <c r="Q676" i="2"/>
  <c r="V676" i="2"/>
  <c r="R676" i="2"/>
  <c r="T676" i="2"/>
  <c r="S676" i="2"/>
  <c r="AD678" i="2" l="1"/>
  <c r="X677" i="2"/>
  <c r="AE678" i="2"/>
  <c r="AF678" i="2"/>
  <c r="AC678" i="2"/>
  <c r="AA678" i="2"/>
  <c r="AG679" i="2"/>
  <c r="AH679" i="2" s="1"/>
  <c r="Z678" i="2"/>
  <c r="AG678" i="2" s="1"/>
  <c r="AH678" i="2" s="1"/>
  <c r="AF677" i="2"/>
  <c r="AB677" i="2"/>
  <c r="AD677" i="2"/>
  <c r="Z677" i="2"/>
  <c r="AC677" i="2"/>
  <c r="AE677" i="2"/>
  <c r="AA677" i="2"/>
  <c r="X676" i="2"/>
  <c r="H676" i="2"/>
  <c r="AJ675" i="2"/>
  <c r="AI675" i="2"/>
  <c r="Y675" i="2"/>
  <c r="S675" i="2"/>
  <c r="Q675" i="2"/>
  <c r="T675" i="2"/>
  <c r="R675" i="2"/>
  <c r="U675" i="2"/>
  <c r="V675" i="2"/>
  <c r="AG677" i="2" l="1"/>
  <c r="AH677" i="2" s="1"/>
  <c r="AF676" i="2"/>
  <c r="AB676" i="2"/>
  <c r="AD676" i="2"/>
  <c r="Z676" i="2"/>
  <c r="AC676" i="2"/>
  <c r="AE676" i="2"/>
  <c r="AA676" i="2"/>
  <c r="X675" i="2"/>
  <c r="H675" i="2"/>
  <c r="AJ674" i="2"/>
  <c r="AI674" i="2"/>
  <c r="Y674" i="2"/>
  <c r="R674" i="2"/>
  <c r="U674" i="2"/>
  <c r="Q674" i="2"/>
  <c r="S674" i="2"/>
  <c r="T674" i="2"/>
  <c r="V674" i="2"/>
  <c r="AG676" i="2" l="1"/>
  <c r="AH676" i="2" s="1"/>
  <c r="AA675" i="2"/>
  <c r="AF675" i="2"/>
  <c r="AB675" i="2"/>
  <c r="AE675" i="2"/>
  <c r="AD675" i="2"/>
  <c r="Z675" i="2"/>
  <c r="AC675" i="2"/>
  <c r="X674" i="2"/>
  <c r="H674" i="2"/>
  <c r="AJ673" i="2"/>
  <c r="AI673" i="2"/>
  <c r="Y673" i="2"/>
  <c r="S673" i="2"/>
  <c r="Q673" i="2"/>
  <c r="T673" i="2"/>
  <c r="R673" i="2"/>
  <c r="V673" i="2"/>
  <c r="U673" i="2"/>
  <c r="AG675" i="2" l="1"/>
  <c r="AH675" i="2" s="1"/>
  <c r="AC674" i="2"/>
  <c r="AD674" i="2"/>
  <c r="Z674" i="2"/>
  <c r="AF674" i="2"/>
  <c r="AB674" i="2"/>
  <c r="AE674" i="2"/>
  <c r="AA674" i="2"/>
  <c r="X673" i="2"/>
  <c r="H673" i="2"/>
  <c r="AJ672" i="2"/>
  <c r="AI672" i="2"/>
  <c r="Y672" i="2"/>
  <c r="U672" i="2"/>
  <c r="Q672" i="2"/>
  <c r="T672" i="2"/>
  <c r="R672" i="2"/>
  <c r="V672" i="2"/>
  <c r="S672" i="2"/>
  <c r="AG674" i="2" l="1"/>
  <c r="AH674" i="2" s="1"/>
  <c r="AF673" i="2"/>
  <c r="AB673" i="2"/>
  <c r="AD673" i="2"/>
  <c r="Z673" i="2"/>
  <c r="AC673" i="2"/>
  <c r="AE673" i="2"/>
  <c r="AA673" i="2"/>
  <c r="X672" i="2"/>
  <c r="H672" i="2"/>
  <c r="AJ671" i="2"/>
  <c r="AI671" i="2"/>
  <c r="Y671" i="2"/>
  <c r="Q671" i="2"/>
  <c r="R671" i="2"/>
  <c r="V671" i="2"/>
  <c r="U671" i="2"/>
  <c r="T671" i="2"/>
  <c r="S671" i="2"/>
  <c r="AG673" i="2" l="1"/>
  <c r="AH673" i="2" s="1"/>
  <c r="AF672" i="2"/>
  <c r="AB672" i="2"/>
  <c r="AE672" i="2"/>
  <c r="AD672" i="2"/>
  <c r="Z672" i="2"/>
  <c r="AC672" i="2"/>
  <c r="AA672" i="2"/>
  <c r="X671" i="2"/>
  <c r="H671" i="2"/>
  <c r="AJ670" i="2"/>
  <c r="AI670" i="2"/>
  <c r="Y670" i="2"/>
  <c r="U670" i="2"/>
  <c r="T670" i="2"/>
  <c r="Q670" i="2"/>
  <c r="V670" i="2"/>
  <c r="S670" i="2"/>
  <c r="R670" i="2"/>
  <c r="AG672" i="2" l="1"/>
  <c r="AH672" i="2" s="1"/>
  <c r="AF671" i="2"/>
  <c r="AB671" i="2"/>
  <c r="AD671" i="2"/>
  <c r="Z671" i="2"/>
  <c r="AC671" i="2"/>
  <c r="AE671" i="2"/>
  <c r="AA671" i="2"/>
  <c r="X670" i="2"/>
  <c r="H670" i="2"/>
  <c r="AJ669" i="2"/>
  <c r="AI669" i="2"/>
  <c r="Y669" i="2"/>
  <c r="V669" i="2"/>
  <c r="U669" i="2"/>
  <c r="Q669" i="2"/>
  <c r="R669" i="2"/>
  <c r="T669" i="2"/>
  <c r="S669" i="2"/>
  <c r="AG671" i="2" l="1"/>
  <c r="AH671" i="2" s="1"/>
  <c r="AF670" i="2"/>
  <c r="AB670" i="2"/>
  <c r="AD670" i="2"/>
  <c r="Z670" i="2"/>
  <c r="AG670" i="2" s="1"/>
  <c r="AH670" i="2" s="1"/>
  <c r="AC670" i="2"/>
  <c r="AE670" i="2"/>
  <c r="AA670" i="2"/>
  <c r="X669" i="2"/>
  <c r="H669" i="2"/>
  <c r="AJ668" i="2"/>
  <c r="AI668" i="2"/>
  <c r="Y668" i="2"/>
  <c r="T668" i="2"/>
  <c r="R668" i="2"/>
  <c r="V668" i="2"/>
  <c r="Q668" i="2"/>
  <c r="S668" i="2"/>
  <c r="U668" i="2"/>
  <c r="AF669" i="2" l="1"/>
  <c r="AB669" i="2"/>
  <c r="AD669" i="2"/>
  <c r="Z669" i="2"/>
  <c r="AC669" i="2"/>
  <c r="AE669" i="2"/>
  <c r="AA669" i="2"/>
  <c r="H668" i="2"/>
  <c r="AJ667" i="2"/>
  <c r="AI667" i="2"/>
  <c r="Y667" i="2"/>
  <c r="R667" i="2"/>
  <c r="V667" i="2"/>
  <c r="T667" i="2"/>
  <c r="U667" i="2"/>
  <c r="S667" i="2"/>
  <c r="Q667" i="2"/>
  <c r="X668" i="2" l="1"/>
  <c r="Z668" i="2" s="1"/>
  <c r="AG669" i="2"/>
  <c r="AH669" i="2" s="1"/>
  <c r="AC668" i="2"/>
  <c r="AF668" i="2"/>
  <c r="AB668" i="2"/>
  <c r="AA668" i="2"/>
  <c r="H667" i="2"/>
  <c r="AJ666" i="2"/>
  <c r="AI666" i="2"/>
  <c r="Y666" i="2"/>
  <c r="S666" i="2"/>
  <c r="R666" i="2"/>
  <c r="U666" i="2"/>
  <c r="Q666" i="2"/>
  <c r="V666" i="2"/>
  <c r="T666" i="2"/>
  <c r="AG668" i="2" l="1"/>
  <c r="AH668" i="2" s="1"/>
  <c r="AE668" i="2"/>
  <c r="AD668" i="2"/>
  <c r="X667" i="2"/>
  <c r="AF667" i="2" s="1"/>
  <c r="H666" i="2"/>
  <c r="AJ665" i="2"/>
  <c r="AI665" i="2"/>
  <c r="Y665" i="2"/>
  <c r="T665" i="2"/>
  <c r="U665" i="2"/>
  <c r="Q665" i="2"/>
  <c r="R665" i="2"/>
  <c r="S665" i="2"/>
  <c r="V665" i="2"/>
  <c r="AD667" i="2" l="1"/>
  <c r="AC667" i="2"/>
  <c r="X666" i="2"/>
  <c r="AF666" i="2" s="1"/>
  <c r="AE667" i="2"/>
  <c r="AA667" i="2"/>
  <c r="AB667" i="2"/>
  <c r="Z667" i="2"/>
  <c r="AG667" i="2" s="1"/>
  <c r="AH667" i="2" s="1"/>
  <c r="AB666" i="2"/>
  <c r="H665" i="2"/>
  <c r="AJ664" i="2"/>
  <c r="AI664" i="2"/>
  <c r="Y664" i="2"/>
  <c r="V664" i="2"/>
  <c r="U664" i="2"/>
  <c r="R664" i="2"/>
  <c r="S664" i="2"/>
  <c r="T664" i="2"/>
  <c r="Q664" i="2"/>
  <c r="Z666" i="2" l="1"/>
  <c r="AG666" i="2" s="1"/>
  <c r="AH666" i="2" s="1"/>
  <c r="AA666" i="2"/>
  <c r="AC666" i="2"/>
  <c r="AE666" i="2"/>
  <c r="AD666" i="2"/>
  <c r="X665" i="2"/>
  <c r="AC665" i="2" s="1"/>
  <c r="H664" i="2"/>
  <c r="AJ663" i="2"/>
  <c r="AI663" i="2"/>
  <c r="Y663" i="2"/>
  <c r="S663" i="2"/>
  <c r="V663" i="2"/>
  <c r="T663" i="2"/>
  <c r="R663" i="2"/>
  <c r="U663" i="2"/>
  <c r="Q663" i="2"/>
  <c r="AD665" i="2" l="1"/>
  <c r="AA665" i="2"/>
  <c r="X664" i="2"/>
  <c r="AF665" i="2"/>
  <c r="Z665" i="2"/>
  <c r="AG665" i="2" s="1"/>
  <c r="AH665" i="2" s="1"/>
  <c r="AB665" i="2"/>
  <c r="AE665" i="2"/>
  <c r="AC664" i="2"/>
  <c r="AF664" i="2"/>
  <c r="AB664" i="2"/>
  <c r="AE664" i="2"/>
  <c r="AA664" i="2"/>
  <c r="AD664" i="2"/>
  <c r="Z664" i="2"/>
  <c r="X663" i="2"/>
  <c r="H663" i="2"/>
  <c r="AJ662" i="2"/>
  <c r="AI662" i="2"/>
  <c r="Y662" i="2"/>
  <c r="S662" i="2"/>
  <c r="U662" i="2"/>
  <c r="V662" i="2"/>
  <c r="T662" i="2"/>
  <c r="R662" i="2"/>
  <c r="Q662" i="2"/>
  <c r="AG664" i="2" l="1"/>
  <c r="AH664" i="2" s="1"/>
  <c r="AC663" i="2"/>
  <c r="AE663" i="2"/>
  <c r="AD663" i="2"/>
  <c r="AF663" i="2"/>
  <c r="AB663" i="2"/>
  <c r="AA663" i="2"/>
  <c r="Z663" i="2"/>
  <c r="H662" i="2"/>
  <c r="AJ661" i="2"/>
  <c r="AI661" i="2"/>
  <c r="Y661" i="2"/>
  <c r="Q661" i="2"/>
  <c r="V661" i="2"/>
  <c r="U661" i="2"/>
  <c r="T661" i="2"/>
  <c r="S661" i="2"/>
  <c r="R661" i="2"/>
  <c r="AG663" i="2" l="1"/>
  <c r="AH663" i="2" s="1"/>
  <c r="X662" i="2"/>
  <c r="AB662" i="2" s="1"/>
  <c r="X661" i="2"/>
  <c r="H661" i="2"/>
  <c r="AJ660" i="2"/>
  <c r="AI660" i="2"/>
  <c r="Y660" i="2"/>
  <c r="T660" i="2"/>
  <c r="S660" i="2"/>
  <c r="Q660" i="2"/>
  <c r="V660" i="2"/>
  <c r="R660" i="2"/>
  <c r="U660" i="2"/>
  <c r="AA662" i="2" l="1"/>
  <c r="AD662" i="2"/>
  <c r="AF662" i="2"/>
  <c r="Z662" i="2"/>
  <c r="AG662" i="2" s="1"/>
  <c r="AH662" i="2" s="1"/>
  <c r="AC662" i="2"/>
  <c r="AE662" i="2"/>
  <c r="AC661" i="2"/>
  <c r="AA661" i="2"/>
  <c r="AF661" i="2"/>
  <c r="AE661" i="2"/>
  <c r="AD661" i="2"/>
  <c r="Z661" i="2"/>
  <c r="AB661" i="2"/>
  <c r="X660" i="2"/>
  <c r="H660" i="2"/>
  <c r="AJ659" i="2"/>
  <c r="AI659" i="2"/>
  <c r="Y659" i="2"/>
  <c r="R659" i="2"/>
  <c r="Q659" i="2"/>
  <c r="S659" i="2"/>
  <c r="V659" i="2"/>
  <c r="T659" i="2"/>
  <c r="U659" i="2"/>
  <c r="AG661" i="2" l="1"/>
  <c r="AH661" i="2" s="1"/>
  <c r="AF660" i="2"/>
  <c r="AB660" i="2"/>
  <c r="AD660" i="2"/>
  <c r="Z660" i="2"/>
  <c r="AC660" i="2"/>
  <c r="AE660" i="2"/>
  <c r="AA660" i="2"/>
  <c r="X659" i="2"/>
  <c r="H659" i="2"/>
  <c r="AJ658" i="2"/>
  <c r="AI658" i="2"/>
  <c r="Y658" i="2"/>
  <c r="R658" i="2"/>
  <c r="U658" i="2"/>
  <c r="T658" i="2"/>
  <c r="Q658" i="2"/>
  <c r="S658" i="2"/>
  <c r="V658" i="2"/>
  <c r="AG660" i="2" l="1"/>
  <c r="AH660" i="2" s="1"/>
  <c r="AF659" i="2"/>
  <c r="AB659" i="2"/>
  <c r="AD659" i="2"/>
  <c r="Z659" i="2"/>
  <c r="AG659" i="2" s="1"/>
  <c r="AH659" i="2" s="1"/>
  <c r="AC659" i="2"/>
  <c r="AE659" i="2"/>
  <c r="AA659" i="2"/>
  <c r="X658" i="2"/>
  <c r="H658" i="2"/>
  <c r="AJ657" i="2"/>
  <c r="AI657" i="2"/>
  <c r="Y657" i="2"/>
  <c r="U657" i="2"/>
  <c r="R657" i="2"/>
  <c r="Q657" i="2"/>
  <c r="V657" i="2"/>
  <c r="S657" i="2"/>
  <c r="T657" i="2"/>
  <c r="AF658" i="2" l="1"/>
  <c r="AB658" i="2"/>
  <c r="AD658" i="2"/>
  <c r="Z658" i="2"/>
  <c r="AG658" i="2" s="1"/>
  <c r="AH658" i="2" s="1"/>
  <c r="AC658" i="2"/>
  <c r="AE658" i="2"/>
  <c r="AA658" i="2"/>
  <c r="X657" i="2"/>
  <c r="H657" i="2"/>
  <c r="AJ656" i="2"/>
  <c r="AI656" i="2"/>
  <c r="Y656" i="2"/>
  <c r="R656" i="2"/>
  <c r="V656" i="2"/>
  <c r="Q656" i="2"/>
  <c r="T656" i="2"/>
  <c r="S656" i="2"/>
  <c r="U656" i="2"/>
  <c r="AC657" i="2" l="1"/>
  <c r="AD657" i="2"/>
  <c r="AF657" i="2"/>
  <c r="AB657" i="2"/>
  <c r="AE657" i="2"/>
  <c r="AA657" i="2"/>
  <c r="Z657" i="2"/>
  <c r="X656" i="2"/>
  <c r="H656" i="2"/>
  <c r="AJ655" i="2"/>
  <c r="AI655" i="2"/>
  <c r="Y655" i="2"/>
  <c r="U655" i="2"/>
  <c r="S655" i="2"/>
  <c r="Q655" i="2"/>
  <c r="V655" i="2"/>
  <c r="T655" i="2"/>
  <c r="R655" i="2"/>
  <c r="AG657" i="2" l="1"/>
  <c r="AH657" i="2" s="1"/>
  <c r="AF656" i="2"/>
  <c r="AB656" i="2"/>
  <c r="AD656" i="2"/>
  <c r="Z656" i="2"/>
  <c r="AC656" i="2"/>
  <c r="AE656" i="2"/>
  <c r="AA656" i="2"/>
  <c r="X655" i="2"/>
  <c r="H655" i="2"/>
  <c r="AJ654" i="2"/>
  <c r="AI654" i="2"/>
  <c r="Y654" i="2"/>
  <c r="S654" i="2"/>
  <c r="R654" i="2"/>
  <c r="U654" i="2"/>
  <c r="Q654" i="2"/>
  <c r="V654" i="2"/>
  <c r="T654" i="2"/>
  <c r="AG656" i="2" l="1"/>
  <c r="AH656" i="2" s="1"/>
  <c r="AF655" i="2"/>
  <c r="AB655" i="2"/>
  <c r="AD655" i="2"/>
  <c r="Z655" i="2"/>
  <c r="AC655" i="2"/>
  <c r="AE655" i="2"/>
  <c r="AA655" i="2"/>
  <c r="H654" i="2"/>
  <c r="AJ653" i="2"/>
  <c r="AI653" i="2"/>
  <c r="Y653" i="2"/>
  <c r="R653" i="2"/>
  <c r="V653" i="2"/>
  <c r="U653" i="2"/>
  <c r="S653" i="2"/>
  <c r="Q653" i="2"/>
  <c r="T653" i="2"/>
  <c r="AG655" i="2" l="1"/>
  <c r="AH655" i="2" s="1"/>
  <c r="X654" i="2"/>
  <c r="AD654" i="2" s="1"/>
  <c r="H653" i="2"/>
  <c r="AJ652" i="2"/>
  <c r="AI652" i="2"/>
  <c r="Y652" i="2"/>
  <c r="V652" i="2"/>
  <c r="R652" i="2"/>
  <c r="U652" i="2"/>
  <c r="Q652" i="2"/>
  <c r="T652" i="2"/>
  <c r="S652" i="2"/>
  <c r="AA654" i="2" l="1"/>
  <c r="AB654" i="2"/>
  <c r="AE654" i="2"/>
  <c r="AF654" i="2"/>
  <c r="X653" i="2"/>
  <c r="AB653" i="2" s="1"/>
  <c r="Z654" i="2"/>
  <c r="AC654" i="2"/>
  <c r="H652" i="2"/>
  <c r="AJ651" i="2"/>
  <c r="AI651" i="2"/>
  <c r="Y651" i="2"/>
  <c r="R651" i="2"/>
  <c r="U651" i="2"/>
  <c r="Q651" i="2"/>
  <c r="V651" i="2"/>
  <c r="T651" i="2"/>
  <c r="S651" i="2"/>
  <c r="AA653" i="2" l="1"/>
  <c r="X652" i="2"/>
  <c r="AF652" i="2" s="1"/>
  <c r="AG654" i="2"/>
  <c r="AH654" i="2" s="1"/>
  <c r="AE653" i="2"/>
  <c r="AF653" i="2"/>
  <c r="Z653" i="2"/>
  <c r="AG653" i="2" s="1"/>
  <c r="AH653" i="2" s="1"/>
  <c r="AC653" i="2"/>
  <c r="AD653" i="2"/>
  <c r="AB652" i="2"/>
  <c r="AD652" i="2"/>
  <c r="H651" i="2"/>
  <c r="AJ650" i="2"/>
  <c r="AI650" i="2"/>
  <c r="Y650" i="2"/>
  <c r="R650" i="2"/>
  <c r="U650" i="2"/>
  <c r="Q650" i="2"/>
  <c r="T650" i="2"/>
  <c r="V650" i="2"/>
  <c r="S650" i="2"/>
  <c r="Z652" i="2" l="1"/>
  <c r="AG652" i="2" s="1"/>
  <c r="AH652" i="2" s="1"/>
  <c r="X651" i="2"/>
  <c r="Z651" i="2" s="1"/>
  <c r="AE652" i="2"/>
  <c r="AC652" i="2"/>
  <c r="AA652" i="2"/>
  <c r="AD651" i="2"/>
  <c r="AC651" i="2"/>
  <c r="AB651" i="2"/>
  <c r="AA651" i="2"/>
  <c r="H650" i="2"/>
  <c r="AJ649" i="2"/>
  <c r="AI649" i="2"/>
  <c r="Y649" i="2"/>
  <c r="Q649" i="2"/>
  <c r="T649" i="2"/>
  <c r="S649" i="2"/>
  <c r="U649" i="2"/>
  <c r="V649" i="2"/>
  <c r="R649" i="2"/>
  <c r="AG651" i="2" l="1"/>
  <c r="AH651" i="2" s="1"/>
  <c r="AF651" i="2"/>
  <c r="AE651" i="2"/>
  <c r="X650" i="2"/>
  <c r="AC650" i="2" s="1"/>
  <c r="H649" i="2"/>
  <c r="AJ648" i="2"/>
  <c r="AI648" i="2"/>
  <c r="Y648" i="2"/>
  <c r="R648" i="2"/>
  <c r="S648" i="2"/>
  <c r="Q648" i="2"/>
  <c r="T648" i="2"/>
  <c r="V648" i="2"/>
  <c r="U648" i="2"/>
  <c r="Z650" i="2" l="1"/>
  <c r="AA650" i="2"/>
  <c r="AG650" i="2" s="1"/>
  <c r="AH650" i="2" s="1"/>
  <c r="AE650" i="2"/>
  <c r="X649" i="2"/>
  <c r="Z649" i="2" s="1"/>
  <c r="AB650" i="2"/>
  <c r="AD650" i="2"/>
  <c r="AF650" i="2"/>
  <c r="H648" i="2"/>
  <c r="AJ647" i="2"/>
  <c r="AI647" i="2"/>
  <c r="Y647" i="2"/>
  <c r="Q647" i="2"/>
  <c r="V647" i="2"/>
  <c r="T647" i="2"/>
  <c r="S647" i="2"/>
  <c r="U647" i="2"/>
  <c r="R647" i="2"/>
  <c r="AC649" i="2" l="1"/>
  <c r="AE649" i="2"/>
  <c r="X648" i="2"/>
  <c r="AB649" i="2"/>
  <c r="AD649" i="2"/>
  <c r="AF649" i="2"/>
  <c r="AA649" i="2"/>
  <c r="AE648" i="2"/>
  <c r="AA648" i="2"/>
  <c r="AD648" i="2"/>
  <c r="Z648" i="2"/>
  <c r="AC648" i="2"/>
  <c r="AF648" i="2"/>
  <c r="AB648" i="2"/>
  <c r="AG649" i="2"/>
  <c r="AH649" i="2" s="1"/>
  <c r="X647" i="2"/>
  <c r="H647" i="2"/>
  <c r="AJ646" i="2"/>
  <c r="AI646" i="2"/>
  <c r="Y646" i="2"/>
  <c r="Q646" i="2"/>
  <c r="U646" i="2"/>
  <c r="S646" i="2"/>
  <c r="V646" i="2"/>
  <c r="R646" i="2"/>
  <c r="T646" i="2"/>
  <c r="AG648" i="2" l="1"/>
  <c r="AH648" i="2" s="1"/>
  <c r="AC647" i="2"/>
  <c r="AE647" i="2"/>
  <c r="AA647" i="2"/>
  <c r="AD647" i="2"/>
  <c r="AF647" i="2"/>
  <c r="AB647" i="2"/>
  <c r="Z647" i="2"/>
  <c r="AG647" i="2" s="1"/>
  <c r="AH647" i="2" s="1"/>
  <c r="H646" i="2"/>
  <c r="AJ645" i="2"/>
  <c r="AI645" i="2"/>
  <c r="Y645" i="2"/>
  <c r="V645" i="2"/>
  <c r="U645" i="2"/>
  <c r="R645" i="2"/>
  <c r="S645" i="2"/>
  <c r="T645" i="2"/>
  <c r="Q645" i="2"/>
  <c r="X646" i="2" l="1"/>
  <c r="AC646" i="2" s="1"/>
  <c r="H645" i="2"/>
  <c r="AJ644" i="2"/>
  <c r="AI644" i="2"/>
  <c r="Y644" i="2"/>
  <c r="R644" i="2"/>
  <c r="V644" i="2"/>
  <c r="S644" i="2"/>
  <c r="T644" i="2"/>
  <c r="Q644" i="2"/>
  <c r="U644" i="2"/>
  <c r="AE646" i="2" l="1"/>
  <c r="AB646" i="2"/>
  <c r="Z646" i="2"/>
  <c r="AF646" i="2"/>
  <c r="AA646" i="2"/>
  <c r="AD646" i="2"/>
  <c r="X645" i="2"/>
  <c r="H644" i="2"/>
  <c r="AJ643" i="2"/>
  <c r="AI643" i="2"/>
  <c r="Y643" i="2"/>
  <c r="Q643" i="2"/>
  <c r="S643" i="2"/>
  <c r="U643" i="2"/>
  <c r="T643" i="2"/>
  <c r="V643" i="2"/>
  <c r="R643" i="2"/>
  <c r="AG646" i="2" l="1"/>
  <c r="AH646" i="2" s="1"/>
  <c r="X644" i="2"/>
  <c r="AB644" i="2" s="1"/>
  <c r="AE645" i="2"/>
  <c r="AA645" i="2"/>
  <c r="AF644" i="2"/>
  <c r="AD644" i="2"/>
  <c r="AC645" i="2"/>
  <c r="Z645" i="2"/>
  <c r="AG645" i="2" s="1"/>
  <c r="AH645" i="2" s="1"/>
  <c r="AB645" i="2"/>
  <c r="AD645" i="2"/>
  <c r="AF645" i="2"/>
  <c r="X643" i="2"/>
  <c r="H643" i="2"/>
  <c r="AJ642" i="2"/>
  <c r="AI642" i="2"/>
  <c r="Y642" i="2"/>
  <c r="R642" i="2"/>
  <c r="Q642" i="2"/>
  <c r="V642" i="2"/>
  <c r="T642" i="2"/>
  <c r="S642" i="2"/>
  <c r="U642" i="2"/>
  <c r="AA644" i="2" l="1"/>
  <c r="AC644" i="2"/>
  <c r="AE644" i="2"/>
  <c r="Z644" i="2"/>
  <c r="AG644" i="2" s="1"/>
  <c r="AH644" i="2" s="1"/>
  <c r="AD643" i="2"/>
  <c r="Z643" i="2"/>
  <c r="AG643" i="2" s="1"/>
  <c r="AH643" i="2" s="1"/>
  <c r="AB643" i="2"/>
  <c r="AE643" i="2"/>
  <c r="AA643" i="2"/>
  <c r="AC643" i="2"/>
  <c r="AF643" i="2"/>
  <c r="H642" i="2"/>
  <c r="AJ641" i="2"/>
  <c r="AI641" i="2"/>
  <c r="Y641" i="2"/>
  <c r="R641" i="2"/>
  <c r="S641" i="2"/>
  <c r="U641" i="2"/>
  <c r="Q641" i="2"/>
  <c r="V641" i="2"/>
  <c r="T641" i="2"/>
  <c r="X642" i="2" l="1"/>
  <c r="X641" i="2"/>
  <c r="H641" i="2"/>
  <c r="AJ640" i="2"/>
  <c r="AI640" i="2"/>
  <c r="Y640" i="2"/>
  <c r="S640" i="2"/>
  <c r="V640" i="2"/>
  <c r="Q640" i="2"/>
  <c r="T640" i="2"/>
  <c r="U640" i="2"/>
  <c r="R640" i="2"/>
  <c r="AA642" i="2" l="1"/>
  <c r="AC642" i="2"/>
  <c r="AE642" i="2"/>
  <c r="AC641" i="2"/>
  <c r="Z641" i="2"/>
  <c r="AF641" i="2"/>
  <c r="AB641" i="2"/>
  <c r="AE641" i="2"/>
  <c r="AA641" i="2"/>
  <c r="AG641" i="2" s="1"/>
  <c r="AH641" i="2" s="1"/>
  <c r="AD641" i="2"/>
  <c r="Z642" i="2"/>
  <c r="AG642" i="2" s="1"/>
  <c r="AH642" i="2" s="1"/>
  <c r="AB642" i="2"/>
  <c r="AD642" i="2"/>
  <c r="AF642" i="2"/>
  <c r="H640" i="2"/>
  <c r="AJ639" i="2"/>
  <c r="AI639" i="2"/>
  <c r="Y639" i="2"/>
  <c r="S639" i="2"/>
  <c r="U639" i="2"/>
  <c r="V639" i="2"/>
  <c r="T639" i="2"/>
  <c r="Q639" i="2"/>
  <c r="R639" i="2"/>
  <c r="X640" i="2" l="1"/>
  <c r="AC640" i="2" s="1"/>
  <c r="X639" i="2"/>
  <c r="H639" i="2"/>
  <c r="AJ638" i="2"/>
  <c r="AI638" i="2"/>
  <c r="Y638" i="2"/>
  <c r="Q638" i="2"/>
  <c r="R638" i="2"/>
  <c r="V638" i="2"/>
  <c r="T638" i="2"/>
  <c r="U638" i="2"/>
  <c r="S638" i="2"/>
  <c r="AA640" i="2" l="1"/>
  <c r="AF640" i="2"/>
  <c r="AD640" i="2"/>
  <c r="Z640" i="2"/>
  <c r="AB640" i="2"/>
  <c r="AE640" i="2"/>
  <c r="AC639" i="2"/>
  <c r="AF639" i="2"/>
  <c r="AB639" i="2"/>
  <c r="AE639" i="2"/>
  <c r="AA639" i="2"/>
  <c r="Z639" i="2"/>
  <c r="AD639" i="2"/>
  <c r="X638" i="2"/>
  <c r="H638" i="2"/>
  <c r="AJ637" i="2"/>
  <c r="AI637" i="2"/>
  <c r="Y637" i="2"/>
  <c r="R637" i="2"/>
  <c r="T637" i="2"/>
  <c r="U637" i="2"/>
  <c r="V637" i="2"/>
  <c r="Q637" i="2"/>
  <c r="S637" i="2"/>
  <c r="AG640" i="2" l="1"/>
  <c r="AH640" i="2" s="1"/>
  <c r="AG639" i="2"/>
  <c r="AH639" i="2" s="1"/>
  <c r="AF638" i="2"/>
  <c r="AB638" i="2"/>
  <c r="AD638" i="2"/>
  <c r="Z638" i="2"/>
  <c r="AC638" i="2"/>
  <c r="AE638" i="2"/>
  <c r="AA638" i="2"/>
  <c r="X637" i="2"/>
  <c r="H637" i="2"/>
  <c r="AJ636" i="2"/>
  <c r="AI636" i="2"/>
  <c r="Y636" i="2"/>
  <c r="U636" i="2"/>
  <c r="V636" i="2"/>
  <c r="S636" i="2"/>
  <c r="R636" i="2"/>
  <c r="T636" i="2"/>
  <c r="Q636" i="2"/>
  <c r="AG638" i="2" l="1"/>
  <c r="AH638" i="2" s="1"/>
  <c r="AF637" i="2"/>
  <c r="AB637" i="2"/>
  <c r="AD637" i="2"/>
  <c r="Z637" i="2"/>
  <c r="AG637" i="2" s="1"/>
  <c r="AH637" i="2" s="1"/>
  <c r="AC637" i="2"/>
  <c r="AE637" i="2"/>
  <c r="AA637" i="2"/>
  <c r="X636" i="2"/>
  <c r="H636" i="2"/>
  <c r="AJ635" i="2"/>
  <c r="AI635" i="2"/>
  <c r="Y635" i="2"/>
  <c r="S635" i="2"/>
  <c r="V635" i="2"/>
  <c r="T635" i="2"/>
  <c r="U635" i="2"/>
  <c r="Q635" i="2"/>
  <c r="R635" i="2"/>
  <c r="AF636" i="2" l="1"/>
  <c r="AB636" i="2"/>
  <c r="AD636" i="2"/>
  <c r="Z636" i="2"/>
  <c r="AC636" i="2"/>
  <c r="AE636" i="2"/>
  <c r="AA636" i="2"/>
  <c r="AG636" i="2"/>
  <c r="AH636" i="2" s="1"/>
  <c r="X635" i="2"/>
  <c r="H635" i="2"/>
  <c r="AJ634" i="2"/>
  <c r="AI634" i="2"/>
  <c r="Y634" i="2"/>
  <c r="R634" i="2"/>
  <c r="S634" i="2"/>
  <c r="U634" i="2"/>
  <c r="T634" i="2"/>
  <c r="V634" i="2"/>
  <c r="Q634" i="2"/>
  <c r="AF635" i="2" l="1"/>
  <c r="AB635" i="2"/>
  <c r="AD635" i="2"/>
  <c r="Z635" i="2"/>
  <c r="AC635" i="2"/>
  <c r="AE635" i="2"/>
  <c r="AA635" i="2"/>
  <c r="X634" i="2"/>
  <c r="H634" i="2"/>
  <c r="AJ633" i="2"/>
  <c r="AI633" i="2"/>
  <c r="Y633" i="2"/>
  <c r="V633" i="2"/>
  <c r="T633" i="2"/>
  <c r="Q633" i="2"/>
  <c r="S633" i="2"/>
  <c r="R633" i="2"/>
  <c r="U633" i="2"/>
  <c r="AG635" i="2" l="1"/>
  <c r="AH635" i="2" s="1"/>
  <c r="AA634" i="2"/>
  <c r="AF634" i="2"/>
  <c r="AB634" i="2"/>
  <c r="AE634" i="2"/>
  <c r="AD634" i="2"/>
  <c r="Z634" i="2"/>
  <c r="AG634" i="2" s="1"/>
  <c r="AH634" i="2" s="1"/>
  <c r="AC634" i="2"/>
  <c r="X633" i="2"/>
  <c r="H633" i="2"/>
  <c r="AJ632" i="2"/>
  <c r="AI632" i="2"/>
  <c r="Y632" i="2"/>
  <c r="R632" i="2"/>
  <c r="V632" i="2"/>
  <c r="T632" i="2"/>
  <c r="Q632" i="2"/>
  <c r="S632" i="2"/>
  <c r="U632" i="2"/>
  <c r="AF633" i="2" l="1"/>
  <c r="AB633" i="2"/>
  <c r="AD633" i="2"/>
  <c r="Z633" i="2"/>
  <c r="AC633" i="2"/>
  <c r="AE633" i="2"/>
  <c r="AA633" i="2"/>
  <c r="H632" i="2"/>
  <c r="AJ631" i="2"/>
  <c r="AI631" i="2"/>
  <c r="Y631" i="2"/>
  <c r="R631" i="2"/>
  <c r="S631" i="2"/>
  <c r="V631" i="2"/>
  <c r="U631" i="2"/>
  <c r="Q631" i="2"/>
  <c r="T631" i="2"/>
  <c r="AG633" i="2" l="1"/>
  <c r="AH633" i="2" s="1"/>
  <c r="X632" i="2"/>
  <c r="AA632" i="2" s="1"/>
  <c r="X631" i="2"/>
  <c r="H631" i="2"/>
  <c r="AJ630" i="2"/>
  <c r="AI630" i="2"/>
  <c r="Y630" i="2"/>
  <c r="V630" i="2"/>
  <c r="R630" i="2"/>
  <c r="S630" i="2"/>
  <c r="T630" i="2"/>
  <c r="U630" i="2"/>
  <c r="Q630" i="2"/>
  <c r="Z632" i="2" l="1"/>
  <c r="AF632" i="2"/>
  <c r="AB632" i="2"/>
  <c r="AC632" i="2"/>
  <c r="AE632" i="2"/>
  <c r="AD632" i="2"/>
  <c r="AC631" i="2"/>
  <c r="AE631" i="2"/>
  <c r="AA631" i="2"/>
  <c r="AD631" i="2"/>
  <c r="Z631" i="2"/>
  <c r="AF631" i="2"/>
  <c r="AB631" i="2"/>
  <c r="X630" i="2"/>
  <c r="H630" i="2"/>
  <c r="AJ629" i="2"/>
  <c r="AI629" i="2"/>
  <c r="Y629" i="2"/>
  <c r="U629" i="2"/>
  <c r="V629" i="2"/>
  <c r="S629" i="2"/>
  <c r="T629" i="2"/>
  <c r="Q629" i="2"/>
  <c r="R629" i="2"/>
  <c r="AG632" i="2" l="1"/>
  <c r="AH632" i="2" s="1"/>
  <c r="AG631" i="2"/>
  <c r="AH631" i="2" s="1"/>
  <c r="AE630" i="2"/>
  <c r="AF630" i="2"/>
  <c r="AB630" i="2"/>
  <c r="AD630" i="2"/>
  <c r="Z630" i="2"/>
  <c r="AC630" i="2"/>
  <c r="AA630" i="2"/>
  <c r="X629" i="2"/>
  <c r="H629" i="2"/>
  <c r="AJ628" i="2"/>
  <c r="AI628" i="2"/>
  <c r="Y628" i="2"/>
  <c r="R628" i="2"/>
  <c r="S628" i="2"/>
  <c r="T628" i="2"/>
  <c r="U628" i="2"/>
  <c r="V628" i="2"/>
  <c r="Q628" i="2"/>
  <c r="AG630" i="2" l="1"/>
  <c r="AH630" i="2" s="1"/>
  <c r="AF629" i="2"/>
  <c r="AB629" i="2"/>
  <c r="AD629" i="2"/>
  <c r="Z629" i="2"/>
  <c r="AC629" i="2"/>
  <c r="AE629" i="2"/>
  <c r="AA629" i="2"/>
  <c r="X628" i="2"/>
  <c r="H628" i="2"/>
  <c r="AJ627" i="2"/>
  <c r="AI627" i="2"/>
  <c r="Y627" i="2"/>
  <c r="R627" i="2"/>
  <c r="T627" i="2"/>
  <c r="V627" i="2"/>
  <c r="U627" i="2"/>
  <c r="Q627" i="2"/>
  <c r="S627" i="2"/>
  <c r="AG629" i="2" l="1"/>
  <c r="AH629" i="2" s="1"/>
  <c r="AC628" i="2"/>
  <c r="AA628" i="2"/>
  <c r="AF628" i="2"/>
  <c r="AB628" i="2"/>
  <c r="AD628" i="2"/>
  <c r="Z628" i="2"/>
  <c r="AE628" i="2"/>
  <c r="H627" i="2"/>
  <c r="AJ626" i="2"/>
  <c r="AI626" i="2"/>
  <c r="Y626" i="2"/>
  <c r="S626" i="2"/>
  <c r="T626" i="2"/>
  <c r="U626" i="2"/>
  <c r="R626" i="2"/>
  <c r="V626" i="2"/>
  <c r="Q626" i="2"/>
  <c r="AG628" i="2" l="1"/>
  <c r="AH628" i="2" s="1"/>
  <c r="X627" i="2"/>
  <c r="AC627" i="2" s="1"/>
  <c r="X626" i="2"/>
  <c r="H626" i="2"/>
  <c r="AJ625" i="2"/>
  <c r="AI625" i="2"/>
  <c r="Y625" i="2"/>
  <c r="V625" i="2"/>
  <c r="U625" i="2"/>
  <c r="Q625" i="2"/>
  <c r="T625" i="2"/>
  <c r="S625" i="2"/>
  <c r="R625" i="2"/>
  <c r="AD627" i="2" l="1"/>
  <c r="AB627" i="2"/>
  <c r="AE627" i="2"/>
  <c r="Z627" i="2"/>
  <c r="AF627" i="2"/>
  <c r="AA627" i="2"/>
  <c r="AA626" i="2"/>
  <c r="AE626" i="2"/>
  <c r="AD626" i="2"/>
  <c r="Z626" i="2"/>
  <c r="AC626" i="2"/>
  <c r="AF626" i="2"/>
  <c r="AB626" i="2"/>
  <c r="X625" i="2"/>
  <c r="H625" i="2"/>
  <c r="AJ624" i="2"/>
  <c r="AI624" i="2"/>
  <c r="Y624" i="2"/>
  <c r="T624" i="2"/>
  <c r="U624" i="2"/>
  <c r="S624" i="2"/>
  <c r="R624" i="2"/>
  <c r="Q624" i="2"/>
  <c r="V624" i="2"/>
  <c r="AG627" i="2" l="1"/>
  <c r="AH627" i="2" s="1"/>
  <c r="AG626" i="2"/>
  <c r="AH626" i="2" s="1"/>
  <c r="AC625" i="2"/>
  <c r="AF625" i="2"/>
  <c r="AB625" i="2"/>
  <c r="AE625" i="2"/>
  <c r="AA625" i="2"/>
  <c r="AD625" i="2"/>
  <c r="Z625" i="2"/>
  <c r="X624" i="2"/>
  <c r="H624" i="2"/>
  <c r="AJ623" i="2"/>
  <c r="AI623" i="2"/>
  <c r="Y623" i="2"/>
  <c r="Q623" i="2"/>
  <c r="R623" i="2"/>
  <c r="S623" i="2"/>
  <c r="T623" i="2"/>
  <c r="U623" i="2"/>
  <c r="V623" i="2"/>
  <c r="AG625" i="2" l="1"/>
  <c r="AH625" i="2" s="1"/>
  <c r="AF624" i="2"/>
  <c r="AB624" i="2"/>
  <c r="AD624" i="2"/>
  <c r="Z624" i="2"/>
  <c r="AC624" i="2"/>
  <c r="AE624" i="2"/>
  <c r="AA624" i="2"/>
  <c r="H623" i="2"/>
  <c r="AJ622" i="2"/>
  <c r="AI622" i="2"/>
  <c r="Y622" i="2"/>
  <c r="U622" i="2"/>
  <c r="V622" i="2"/>
  <c r="Q622" i="2"/>
  <c r="R622" i="2"/>
  <c r="S622" i="2"/>
  <c r="T622" i="2"/>
  <c r="X623" i="2" l="1"/>
  <c r="AB623" i="2" s="1"/>
  <c r="AG624" i="2"/>
  <c r="AH624" i="2" s="1"/>
  <c r="AD623" i="2"/>
  <c r="X622" i="2"/>
  <c r="H622" i="2"/>
  <c r="AJ621" i="2"/>
  <c r="AI621" i="2"/>
  <c r="Y621" i="2"/>
  <c r="S621" i="2"/>
  <c r="V621" i="2"/>
  <c r="R621" i="2"/>
  <c r="Q621" i="2"/>
  <c r="U621" i="2"/>
  <c r="T621" i="2"/>
  <c r="AA623" i="2" l="1"/>
  <c r="AE623" i="2"/>
  <c r="AF623" i="2"/>
  <c r="Z623" i="2"/>
  <c r="AG623" i="2" s="1"/>
  <c r="AH623" i="2" s="1"/>
  <c r="AC623" i="2"/>
  <c r="AC622" i="2"/>
  <c r="AF622" i="2"/>
  <c r="AD622" i="2"/>
  <c r="Z622" i="2"/>
  <c r="AB622" i="2"/>
  <c r="AE622" i="2"/>
  <c r="AA622" i="2"/>
  <c r="X621" i="2"/>
  <c r="H621" i="2"/>
  <c r="AJ620" i="2"/>
  <c r="AI620" i="2"/>
  <c r="Y620" i="2"/>
  <c r="S620" i="2"/>
  <c r="U620" i="2"/>
  <c r="T620" i="2"/>
  <c r="Q620" i="2"/>
  <c r="R620" i="2"/>
  <c r="V620" i="2"/>
  <c r="AG622" i="2" l="1"/>
  <c r="AH622" i="2" s="1"/>
  <c r="AF621" i="2"/>
  <c r="AB621" i="2"/>
  <c r="AD621" i="2"/>
  <c r="Z621" i="2"/>
  <c r="AC621" i="2"/>
  <c r="AE621" i="2"/>
  <c r="AA621" i="2"/>
  <c r="X620" i="2"/>
  <c r="H620" i="2"/>
  <c r="AJ619" i="2"/>
  <c r="AI619" i="2"/>
  <c r="Y619" i="2"/>
  <c r="V619" i="2"/>
  <c r="S619" i="2"/>
  <c r="U619" i="2"/>
  <c r="R619" i="2"/>
  <c r="T619" i="2"/>
  <c r="Q619" i="2"/>
  <c r="AG621" i="2" l="1"/>
  <c r="AH621" i="2" s="1"/>
  <c r="AF620" i="2"/>
  <c r="AB620" i="2"/>
  <c r="AD620" i="2"/>
  <c r="Z620" i="2"/>
  <c r="AG620" i="2" s="1"/>
  <c r="AH620" i="2" s="1"/>
  <c r="AC620" i="2"/>
  <c r="AE620" i="2"/>
  <c r="AA620" i="2"/>
  <c r="H619" i="2"/>
  <c r="AJ156" i="2"/>
  <c r="AI156" i="2"/>
  <c r="Y156" i="2"/>
  <c r="U156" i="2"/>
  <c r="R156" i="2"/>
  <c r="V156" i="2"/>
  <c r="Q156" i="2"/>
  <c r="S156" i="2"/>
  <c r="T156" i="2"/>
  <c r="X619" i="2" l="1"/>
  <c r="AF619" i="2" s="1"/>
  <c r="AB619" i="2"/>
  <c r="X156" i="2"/>
  <c r="H156" i="2"/>
  <c r="AJ1574" i="2"/>
  <c r="AI1574" i="2"/>
  <c r="Y1574" i="2"/>
  <c r="T1574" i="2"/>
  <c r="R1574" i="2"/>
  <c r="Q1574" i="2"/>
  <c r="U1574" i="2"/>
  <c r="S1574" i="2"/>
  <c r="V1574" i="2"/>
  <c r="AE619" i="2" l="1"/>
  <c r="Z619" i="2"/>
  <c r="AA619" i="2"/>
  <c r="AD619" i="2"/>
  <c r="AC619" i="2"/>
  <c r="AC156" i="2"/>
  <c r="AE156" i="2"/>
  <c r="AF156" i="2"/>
  <c r="AB156" i="2"/>
  <c r="AD156" i="2"/>
  <c r="Z156" i="2"/>
  <c r="AA156" i="2"/>
  <c r="H1574" i="2"/>
  <c r="AJ616" i="2"/>
  <c r="AI616" i="2"/>
  <c r="Y616" i="2"/>
  <c r="V616" i="2"/>
  <c r="Q616" i="2"/>
  <c r="S616" i="2"/>
  <c r="T616" i="2"/>
  <c r="R616" i="2"/>
  <c r="U616" i="2"/>
  <c r="AG619" i="2" l="1"/>
  <c r="AH619" i="2" s="1"/>
  <c r="AG156" i="2"/>
  <c r="AH156" i="2" s="1"/>
  <c r="X1574" i="2"/>
  <c r="AE1574" i="2" s="1"/>
  <c r="X616" i="2"/>
  <c r="H616" i="2"/>
  <c r="AJ615" i="2"/>
  <c r="AI615" i="2"/>
  <c r="Y615" i="2"/>
  <c r="U615" i="2"/>
  <c r="R615" i="2"/>
  <c r="V615" i="2"/>
  <c r="S615" i="2"/>
  <c r="Q615" i="2"/>
  <c r="T615" i="2"/>
  <c r="AC616" i="2" l="1"/>
  <c r="AD616" i="2"/>
  <c r="Z616" i="2"/>
  <c r="AF616" i="2"/>
  <c r="AB616" i="2"/>
  <c r="AE616" i="2"/>
  <c r="AA616" i="2"/>
  <c r="AC1574" i="2"/>
  <c r="AA1574" i="2"/>
  <c r="Z1574" i="2"/>
  <c r="AB1574" i="2"/>
  <c r="AD1574" i="2"/>
  <c r="AF1574" i="2"/>
  <c r="H615" i="2"/>
  <c r="AJ614" i="2"/>
  <c r="AI614" i="2"/>
  <c r="Y614" i="2"/>
  <c r="T614" i="2"/>
  <c r="Q614" i="2"/>
  <c r="R614" i="2"/>
  <c r="U614" i="2"/>
  <c r="S614" i="2"/>
  <c r="V614" i="2"/>
  <c r="X615" i="2" l="1"/>
  <c r="AB615" i="2" s="1"/>
  <c r="AG616" i="2"/>
  <c r="AH616" i="2" s="1"/>
  <c r="AG1574" i="2"/>
  <c r="AH1574" i="2" s="1"/>
  <c r="AF615" i="2"/>
  <c r="Z615" i="2"/>
  <c r="H614" i="2"/>
  <c r="AJ613" i="2"/>
  <c r="AI613" i="2"/>
  <c r="Y613" i="2"/>
  <c r="V613" i="2"/>
  <c r="R613" i="2"/>
  <c r="T613" i="2"/>
  <c r="U613" i="2"/>
  <c r="Q613" i="2"/>
  <c r="S613" i="2"/>
  <c r="AD615" i="2" l="1"/>
  <c r="AA615" i="2"/>
  <c r="AG615" i="2" s="1"/>
  <c r="AH615" i="2" s="1"/>
  <c r="AE615" i="2"/>
  <c r="AC615" i="2"/>
  <c r="X614" i="2"/>
  <c r="AC614" i="2" s="1"/>
  <c r="X613" i="2"/>
  <c r="H613" i="2"/>
  <c r="AJ612" i="2"/>
  <c r="AI612" i="2"/>
  <c r="Y612" i="2"/>
  <c r="U612" i="2"/>
  <c r="Q612" i="2"/>
  <c r="T612" i="2"/>
  <c r="R612" i="2"/>
  <c r="V612" i="2"/>
  <c r="S612" i="2"/>
  <c r="AD614" i="2" l="1"/>
  <c r="AA614" i="2"/>
  <c r="AB614" i="2"/>
  <c r="Z614" i="2"/>
  <c r="AF613" i="2"/>
  <c r="AB613" i="2"/>
  <c r="AD613" i="2"/>
  <c r="Z613" i="2"/>
  <c r="AC613" i="2"/>
  <c r="AE613" i="2"/>
  <c r="AA613" i="2"/>
  <c r="AE614" i="2"/>
  <c r="AF614" i="2"/>
  <c r="H612" i="2"/>
  <c r="AJ611" i="2"/>
  <c r="AI611" i="2"/>
  <c r="Y611" i="2"/>
  <c r="V611" i="2"/>
  <c r="Q611" i="2"/>
  <c r="R611" i="2"/>
  <c r="S611" i="2"/>
  <c r="U611" i="2"/>
  <c r="T611" i="2"/>
  <c r="X612" i="2" l="1"/>
  <c r="Z612" i="2" s="1"/>
  <c r="AG614" i="2"/>
  <c r="AH614" i="2" s="1"/>
  <c r="AG613" i="2"/>
  <c r="AH613" i="2" s="1"/>
  <c r="AF612" i="2"/>
  <c r="AB612" i="2"/>
  <c r="AD612" i="2"/>
  <c r="AC612" i="2"/>
  <c r="AE612" i="2"/>
  <c r="AA612" i="2"/>
  <c r="X611" i="2"/>
  <c r="H611" i="2"/>
  <c r="AJ610" i="2"/>
  <c r="AI610" i="2"/>
  <c r="Y610" i="2"/>
  <c r="S610" i="2"/>
  <c r="V610" i="2"/>
  <c r="T610" i="2"/>
  <c r="R610" i="2"/>
  <c r="U610" i="2"/>
  <c r="Q610" i="2"/>
  <c r="AG612" i="2" l="1"/>
  <c r="AH612" i="2" s="1"/>
  <c r="AA611" i="2"/>
  <c r="AD611" i="2"/>
  <c r="Z611" i="2"/>
  <c r="AE611" i="2"/>
  <c r="AC611" i="2"/>
  <c r="AF611" i="2"/>
  <c r="AB611" i="2"/>
  <c r="X610" i="2"/>
  <c r="H610" i="2"/>
  <c r="AJ609" i="2"/>
  <c r="AI609" i="2"/>
  <c r="Y609" i="2"/>
  <c r="R609" i="2"/>
  <c r="V609" i="2"/>
  <c r="U609" i="2"/>
  <c r="S609" i="2"/>
  <c r="Q609" i="2"/>
  <c r="T609" i="2"/>
  <c r="AG611" i="2" l="1"/>
  <c r="AH611" i="2" s="1"/>
  <c r="AF610" i="2"/>
  <c r="AB610" i="2"/>
  <c r="AD610" i="2"/>
  <c r="Z610" i="2"/>
  <c r="AC610" i="2"/>
  <c r="AE610" i="2"/>
  <c r="AA610" i="2"/>
  <c r="X609" i="2"/>
  <c r="H609" i="2"/>
  <c r="AJ608" i="2"/>
  <c r="AI608" i="2"/>
  <c r="Y608" i="2"/>
  <c r="T608" i="2"/>
  <c r="U608" i="2"/>
  <c r="V608" i="2"/>
  <c r="R608" i="2"/>
  <c r="S608" i="2"/>
  <c r="Q608" i="2"/>
  <c r="AG610" i="2" l="1"/>
  <c r="AH610" i="2" s="1"/>
  <c r="AF609" i="2"/>
  <c r="AB609" i="2"/>
  <c r="AD609" i="2"/>
  <c r="Z609" i="2"/>
  <c r="AC609" i="2"/>
  <c r="AE609" i="2"/>
  <c r="AA609" i="2"/>
  <c r="X608" i="2"/>
  <c r="H608" i="2"/>
  <c r="AJ607" i="2"/>
  <c r="AI607" i="2"/>
  <c r="Y607" i="2"/>
  <c r="R607" i="2"/>
  <c r="V607" i="2"/>
  <c r="U607" i="2"/>
  <c r="S607" i="2"/>
  <c r="Q607" i="2"/>
  <c r="T607" i="2"/>
  <c r="AG609" i="2" l="1"/>
  <c r="AH609" i="2" s="1"/>
  <c r="AE608" i="2"/>
  <c r="AF608" i="2"/>
  <c r="AB608" i="2"/>
  <c r="AD608" i="2"/>
  <c r="Z608" i="2"/>
  <c r="AC608" i="2"/>
  <c r="AA608" i="2"/>
  <c r="X607" i="2"/>
  <c r="H607" i="2"/>
  <c r="AJ606" i="2"/>
  <c r="AI606" i="2"/>
  <c r="Y606" i="2"/>
  <c r="S606" i="2"/>
  <c r="T606" i="2"/>
  <c r="R606" i="2"/>
  <c r="V606" i="2"/>
  <c r="U606" i="2"/>
  <c r="Q606" i="2"/>
  <c r="AG608" i="2" l="1"/>
  <c r="AH608" i="2" s="1"/>
  <c r="AF607" i="2"/>
  <c r="AB607" i="2"/>
  <c r="AD607" i="2"/>
  <c r="Z607" i="2"/>
  <c r="AC607" i="2"/>
  <c r="AE607" i="2"/>
  <c r="AA607" i="2"/>
  <c r="X606" i="2"/>
  <c r="H606" i="2"/>
  <c r="AJ605" i="2"/>
  <c r="AI605" i="2"/>
  <c r="Y605" i="2"/>
  <c r="R605" i="2"/>
  <c r="V605" i="2"/>
  <c r="T605" i="2"/>
  <c r="U605" i="2"/>
  <c r="S605" i="2"/>
  <c r="Q605" i="2"/>
  <c r="AG607" i="2" l="1"/>
  <c r="AH607" i="2" s="1"/>
  <c r="AA606" i="2"/>
  <c r="AF606" i="2"/>
  <c r="AB606" i="2"/>
  <c r="AE606" i="2"/>
  <c r="AD606" i="2"/>
  <c r="Z606" i="2"/>
  <c r="AC606" i="2"/>
  <c r="X605" i="2"/>
  <c r="H605" i="2"/>
  <c r="AJ604" i="2"/>
  <c r="AI604" i="2"/>
  <c r="Y604" i="2"/>
  <c r="V604" i="2"/>
  <c r="S604" i="2"/>
  <c r="Q604" i="2"/>
  <c r="R604" i="2"/>
  <c r="U604" i="2"/>
  <c r="T604" i="2"/>
  <c r="AG606" i="2" l="1"/>
  <c r="AH606" i="2" s="1"/>
  <c r="AF605" i="2"/>
  <c r="AB605" i="2"/>
  <c r="AD605" i="2"/>
  <c r="Z605" i="2"/>
  <c r="AC605" i="2"/>
  <c r="AE605" i="2"/>
  <c r="AA605" i="2"/>
  <c r="X604" i="2"/>
  <c r="H604" i="2"/>
  <c r="AJ603" i="2"/>
  <c r="AI603" i="2"/>
  <c r="Y603" i="2"/>
  <c r="R603" i="2"/>
  <c r="V603" i="2"/>
  <c r="Q603" i="2"/>
  <c r="S603" i="2"/>
  <c r="U603" i="2"/>
  <c r="T603" i="2"/>
  <c r="AG605" i="2" l="1"/>
  <c r="AH605" i="2" s="1"/>
  <c r="AF604" i="2"/>
  <c r="AB604" i="2"/>
  <c r="AD604" i="2"/>
  <c r="Z604" i="2"/>
  <c r="AC604" i="2"/>
  <c r="AE604" i="2"/>
  <c r="AA604" i="2"/>
  <c r="X603" i="2"/>
  <c r="H603" i="2"/>
  <c r="AJ602" i="2"/>
  <c r="AI602" i="2"/>
  <c r="Y602" i="2"/>
  <c r="T602" i="2"/>
  <c r="S602" i="2"/>
  <c r="Q602" i="2"/>
  <c r="R602" i="2"/>
  <c r="U602" i="2"/>
  <c r="V602" i="2"/>
  <c r="AG604" i="2" l="1"/>
  <c r="AH604" i="2" s="1"/>
  <c r="AE603" i="2"/>
  <c r="AF603" i="2"/>
  <c r="AB603" i="2"/>
  <c r="AD603" i="2"/>
  <c r="Z603" i="2"/>
  <c r="AC603" i="2"/>
  <c r="AA603" i="2"/>
  <c r="H602" i="2"/>
  <c r="AJ601" i="2"/>
  <c r="AI601" i="2"/>
  <c r="Y601" i="2"/>
  <c r="Q601" i="2"/>
  <c r="U601" i="2"/>
  <c r="T601" i="2"/>
  <c r="S601" i="2"/>
  <c r="V601" i="2"/>
  <c r="R601" i="2"/>
  <c r="AG603" i="2" l="1"/>
  <c r="AH603" i="2" s="1"/>
  <c r="X602" i="2"/>
  <c r="AF602" i="2" s="1"/>
  <c r="X601" i="2"/>
  <c r="H601" i="2"/>
  <c r="AJ600" i="2"/>
  <c r="AI600" i="2"/>
  <c r="Y600" i="2"/>
  <c r="V600" i="2"/>
  <c r="U600" i="2"/>
  <c r="S600" i="2"/>
  <c r="R600" i="2"/>
  <c r="Q600" i="2"/>
  <c r="T600" i="2"/>
  <c r="Z602" i="2" l="1"/>
  <c r="AG602" i="2" s="1"/>
  <c r="AH602" i="2" s="1"/>
  <c r="AB602" i="2"/>
  <c r="AE602" i="2"/>
  <c r="AA602" i="2"/>
  <c r="AD602" i="2"/>
  <c r="AC602" i="2"/>
  <c r="AC601" i="2"/>
  <c r="AF601" i="2"/>
  <c r="AB601" i="2"/>
  <c r="AD601" i="2"/>
  <c r="Z601" i="2"/>
  <c r="AG601" i="2" s="1"/>
  <c r="AH601" i="2" s="1"/>
  <c r="AE601" i="2"/>
  <c r="AA601" i="2"/>
  <c r="X600" i="2"/>
  <c r="H600" i="2"/>
  <c r="AJ599" i="2"/>
  <c r="AI599" i="2"/>
  <c r="Y599" i="2"/>
  <c r="S599" i="2"/>
  <c r="V599" i="2"/>
  <c r="R599" i="2"/>
  <c r="U599" i="2"/>
  <c r="Q599" i="2"/>
  <c r="T599" i="2"/>
  <c r="AA600" i="2" l="1"/>
  <c r="AF600" i="2"/>
  <c r="AB600" i="2"/>
  <c r="AD600" i="2"/>
  <c r="Z600" i="2"/>
  <c r="AG600" i="2" s="1"/>
  <c r="AH600" i="2" s="1"/>
  <c r="AC600" i="2"/>
  <c r="AE600" i="2"/>
  <c r="H599" i="2"/>
  <c r="AJ598" i="2"/>
  <c r="AI598" i="2"/>
  <c r="Y598" i="2"/>
  <c r="T598" i="2"/>
  <c r="S598" i="2"/>
  <c r="R598" i="2"/>
  <c r="U598" i="2"/>
  <c r="V598" i="2"/>
  <c r="Q598" i="2"/>
  <c r="X599" i="2" l="1"/>
  <c r="AE599" i="2" s="1"/>
  <c r="AD599" i="2"/>
  <c r="H598" i="2"/>
  <c r="AJ597" i="2"/>
  <c r="AI597" i="2"/>
  <c r="Y597" i="2"/>
  <c r="T597" i="2"/>
  <c r="U597" i="2"/>
  <c r="R597" i="2"/>
  <c r="S597" i="2"/>
  <c r="Q597" i="2"/>
  <c r="V597" i="2"/>
  <c r="AA599" i="2" l="1"/>
  <c r="AB599" i="2"/>
  <c r="AC599" i="2"/>
  <c r="AF599" i="2"/>
  <c r="Z599" i="2"/>
  <c r="AG599" i="2" s="1"/>
  <c r="AH599" i="2" s="1"/>
  <c r="X598" i="2"/>
  <c r="AE598" i="2" s="1"/>
  <c r="AB598" i="2"/>
  <c r="X597" i="2"/>
  <c r="H597" i="2"/>
  <c r="AJ596" i="2"/>
  <c r="AI596" i="2"/>
  <c r="Y596" i="2"/>
  <c r="R596" i="2"/>
  <c r="T596" i="2"/>
  <c r="Q596" i="2"/>
  <c r="U596" i="2"/>
  <c r="S596" i="2"/>
  <c r="V596" i="2"/>
  <c r="AF598" i="2" l="1"/>
  <c r="AA598" i="2"/>
  <c r="Z598" i="2"/>
  <c r="AG598" i="2" s="1"/>
  <c r="AH598" i="2" s="1"/>
  <c r="AC598" i="2"/>
  <c r="AD598" i="2"/>
  <c r="AC597" i="2"/>
  <c r="AE597" i="2"/>
  <c r="AA597" i="2"/>
  <c r="AD597" i="2"/>
  <c r="Z597" i="2"/>
  <c r="AF597" i="2"/>
  <c r="AB597" i="2"/>
  <c r="X596" i="2"/>
  <c r="H596" i="2"/>
  <c r="AJ595" i="2"/>
  <c r="AI595" i="2"/>
  <c r="Y595" i="2"/>
  <c r="R595" i="2"/>
  <c r="S595" i="2"/>
  <c r="U595" i="2"/>
  <c r="V595" i="2"/>
  <c r="Q595" i="2"/>
  <c r="T595" i="2"/>
  <c r="AG597" i="2" l="1"/>
  <c r="AH597" i="2" s="1"/>
  <c r="AC596" i="2"/>
  <c r="AD596" i="2"/>
  <c r="Z596" i="2"/>
  <c r="AF596" i="2"/>
  <c r="AB596" i="2"/>
  <c r="AE596" i="2"/>
  <c r="AA596" i="2"/>
  <c r="X595" i="2"/>
  <c r="H595" i="2"/>
  <c r="AJ594" i="2"/>
  <c r="AI594" i="2"/>
  <c r="Y594" i="2"/>
  <c r="R594" i="2"/>
  <c r="V594" i="2"/>
  <c r="T594" i="2"/>
  <c r="S594" i="2"/>
  <c r="U594" i="2"/>
  <c r="Q594" i="2"/>
  <c r="AG596" i="2" l="1"/>
  <c r="AH596" i="2" s="1"/>
  <c r="AE595" i="2"/>
  <c r="AA595" i="2"/>
  <c r="AF595" i="2"/>
  <c r="AB595" i="2"/>
  <c r="AD595" i="2"/>
  <c r="Z595" i="2"/>
  <c r="AC595" i="2"/>
  <c r="H594" i="2"/>
  <c r="AJ593" i="2"/>
  <c r="AI593" i="2"/>
  <c r="Y593" i="2"/>
  <c r="T593" i="2"/>
  <c r="Q593" i="2"/>
  <c r="V593" i="2"/>
  <c r="S593" i="2"/>
  <c r="R593" i="2"/>
  <c r="U593" i="2"/>
  <c r="AG595" i="2" l="1"/>
  <c r="AH595" i="2" s="1"/>
  <c r="X594" i="2"/>
  <c r="AB594" i="2" s="1"/>
  <c r="X593" i="2"/>
  <c r="H593" i="2"/>
  <c r="AJ592" i="2"/>
  <c r="AI592" i="2"/>
  <c r="Y592" i="2"/>
  <c r="U592" i="2"/>
  <c r="S592" i="2"/>
  <c r="R592" i="2"/>
  <c r="Q592" i="2"/>
  <c r="V592" i="2"/>
  <c r="T592" i="2"/>
  <c r="AC593" i="2" l="1"/>
  <c r="AF593" i="2"/>
  <c r="AB593" i="2"/>
  <c r="AE593" i="2"/>
  <c r="AA593" i="2"/>
  <c r="AD593" i="2"/>
  <c r="Z593" i="2"/>
  <c r="AA594" i="2"/>
  <c r="AC594" i="2"/>
  <c r="AF594" i="2"/>
  <c r="AD594" i="2"/>
  <c r="Z594" i="2"/>
  <c r="AE594" i="2"/>
  <c r="X592" i="2"/>
  <c r="H592" i="2"/>
  <c r="AJ591" i="2"/>
  <c r="AI591" i="2"/>
  <c r="Y591" i="2"/>
  <c r="S591" i="2"/>
  <c r="Q591" i="2"/>
  <c r="U591" i="2"/>
  <c r="V591" i="2"/>
  <c r="T591" i="2"/>
  <c r="R591" i="2"/>
  <c r="AG593" i="2" l="1"/>
  <c r="AH593" i="2" s="1"/>
  <c r="AG594" i="2"/>
  <c r="AH594" i="2" s="1"/>
  <c r="AC592" i="2"/>
  <c r="AE592" i="2"/>
  <c r="AD592" i="2"/>
  <c r="Z592" i="2"/>
  <c r="AF592" i="2"/>
  <c r="AB592" i="2"/>
  <c r="AA592" i="2"/>
  <c r="X591" i="2"/>
  <c r="H591" i="2"/>
  <c r="AJ590" i="2"/>
  <c r="AI590" i="2"/>
  <c r="Y590" i="2"/>
  <c r="Q590" i="2"/>
  <c r="S590" i="2"/>
  <c r="U590" i="2"/>
  <c r="V590" i="2"/>
  <c r="R590" i="2"/>
  <c r="T590" i="2"/>
  <c r="AG592" i="2" l="1"/>
  <c r="AH592" i="2" s="1"/>
  <c r="AF591" i="2"/>
  <c r="AB591" i="2"/>
  <c r="AD591" i="2"/>
  <c r="Z591" i="2"/>
  <c r="AE591" i="2"/>
  <c r="AA591" i="2"/>
  <c r="AC591" i="2"/>
  <c r="H590" i="2"/>
  <c r="AJ589" i="2"/>
  <c r="AI589" i="2"/>
  <c r="Y589" i="2"/>
  <c r="V589" i="2"/>
  <c r="U589" i="2"/>
  <c r="R589" i="2"/>
  <c r="T589" i="2"/>
  <c r="S589" i="2"/>
  <c r="Q589" i="2"/>
  <c r="AG591" i="2" l="1"/>
  <c r="AH591" i="2" s="1"/>
  <c r="X590" i="2"/>
  <c r="AE590" i="2" s="1"/>
  <c r="H589" i="2"/>
  <c r="AJ588" i="2"/>
  <c r="AI588" i="2"/>
  <c r="Y588" i="2"/>
  <c r="S588" i="2"/>
  <c r="U588" i="2"/>
  <c r="V588" i="2"/>
  <c r="T588" i="2"/>
  <c r="R588" i="2"/>
  <c r="Q588" i="2"/>
  <c r="Z590" i="2" l="1"/>
  <c r="X589" i="2"/>
  <c r="AE589" i="2" s="1"/>
  <c r="AD590" i="2"/>
  <c r="AF590" i="2"/>
  <c r="AB590" i="2"/>
  <c r="AA590" i="2"/>
  <c r="AC590" i="2"/>
  <c r="AA589" i="2"/>
  <c r="X588" i="2"/>
  <c r="H588" i="2"/>
  <c r="AJ587" i="2"/>
  <c r="AI587" i="2"/>
  <c r="Y587" i="2"/>
  <c r="T587" i="2"/>
  <c r="R587" i="2"/>
  <c r="V587" i="2"/>
  <c r="U587" i="2"/>
  <c r="S587" i="2"/>
  <c r="Q587" i="2"/>
  <c r="AG590" i="2" l="1"/>
  <c r="AH590" i="2" s="1"/>
  <c r="AB589" i="2"/>
  <c r="AC589" i="2"/>
  <c r="Z589" i="2"/>
  <c r="AD589" i="2"/>
  <c r="AF589" i="2"/>
  <c r="AC588" i="2"/>
  <c r="AB588" i="2"/>
  <c r="AE588" i="2"/>
  <c r="AA588" i="2"/>
  <c r="AD588" i="2"/>
  <c r="Z588" i="2"/>
  <c r="AF588" i="2"/>
  <c r="X587" i="2"/>
  <c r="H587" i="2"/>
  <c r="AJ586" i="2"/>
  <c r="AI586" i="2"/>
  <c r="Y586" i="2"/>
  <c r="Q586" i="2"/>
  <c r="V586" i="2"/>
  <c r="R586" i="2"/>
  <c r="T586" i="2"/>
  <c r="S586" i="2"/>
  <c r="U586" i="2"/>
  <c r="AG588" i="2" l="1"/>
  <c r="AH588" i="2" s="1"/>
  <c r="AG589" i="2"/>
  <c r="AH589" i="2" s="1"/>
  <c r="AC587" i="2"/>
  <c r="AE587" i="2"/>
  <c r="AA587" i="2"/>
  <c r="AD587" i="2"/>
  <c r="Z587" i="2"/>
  <c r="AF587" i="2"/>
  <c r="AB587" i="2"/>
  <c r="X586" i="2"/>
  <c r="H586" i="2"/>
  <c r="AJ585" i="2"/>
  <c r="AI585" i="2"/>
  <c r="Y585" i="2"/>
  <c r="V585" i="2"/>
  <c r="U585" i="2"/>
  <c r="Q585" i="2"/>
  <c r="R585" i="2"/>
  <c r="S585" i="2"/>
  <c r="T585" i="2"/>
  <c r="AG587" i="2" l="1"/>
  <c r="AH587" i="2" s="1"/>
  <c r="AD586" i="2"/>
  <c r="Z586" i="2"/>
  <c r="AC586" i="2"/>
  <c r="AF586" i="2"/>
  <c r="AB586" i="2"/>
  <c r="AE586" i="2"/>
  <c r="AA586" i="2"/>
  <c r="H585" i="2"/>
  <c r="AJ584" i="2"/>
  <c r="AI584" i="2"/>
  <c r="Y584" i="2"/>
  <c r="S584" i="2"/>
  <c r="U584" i="2"/>
  <c r="Q584" i="2"/>
  <c r="V584" i="2"/>
  <c r="R584" i="2"/>
  <c r="T584" i="2"/>
  <c r="X585" i="2" l="1"/>
  <c r="AA585" i="2" s="1"/>
  <c r="AG586" i="2"/>
  <c r="AH586" i="2" s="1"/>
  <c r="AB585" i="2"/>
  <c r="X584" i="2"/>
  <c r="H584" i="2"/>
  <c r="AJ583" i="2"/>
  <c r="AI583" i="2"/>
  <c r="Y583" i="2"/>
  <c r="R583" i="2"/>
  <c r="S583" i="2"/>
  <c r="Q583" i="2"/>
  <c r="V583" i="2"/>
  <c r="U583" i="2"/>
  <c r="T583" i="2"/>
  <c r="Z585" i="2" l="1"/>
  <c r="AC585" i="2"/>
  <c r="AF585" i="2"/>
  <c r="AE585" i="2"/>
  <c r="AD585" i="2"/>
  <c r="AG585" i="2"/>
  <c r="AH585" i="2" s="1"/>
  <c r="AC584" i="2"/>
  <c r="AB584" i="2"/>
  <c r="AE584" i="2"/>
  <c r="AA584" i="2"/>
  <c r="AD584" i="2"/>
  <c r="Z584" i="2"/>
  <c r="AF584" i="2"/>
  <c r="H583" i="2"/>
  <c r="AJ582" i="2"/>
  <c r="AI582" i="2"/>
  <c r="Y582" i="2"/>
  <c r="S582" i="2"/>
  <c r="U582" i="2"/>
  <c r="T582" i="2"/>
  <c r="Q582" i="2"/>
  <c r="R582" i="2"/>
  <c r="V582" i="2"/>
  <c r="AG584" i="2" l="1"/>
  <c r="AH584" i="2" s="1"/>
  <c r="X583" i="2"/>
  <c r="AF583" i="2" s="1"/>
  <c r="X582" i="2"/>
  <c r="H582" i="2"/>
  <c r="AJ581" i="2"/>
  <c r="AI581" i="2"/>
  <c r="Y581" i="2"/>
  <c r="R581" i="2"/>
  <c r="T581" i="2"/>
  <c r="S581" i="2"/>
  <c r="Q581" i="2"/>
  <c r="U581" i="2"/>
  <c r="V581" i="2"/>
  <c r="Z583" i="2" l="1"/>
  <c r="AG583" i="2" s="1"/>
  <c r="AH583" i="2" s="1"/>
  <c r="AE583" i="2"/>
  <c r="AC583" i="2"/>
  <c r="AD583" i="2"/>
  <c r="AA583" i="2"/>
  <c r="AB583" i="2"/>
  <c r="AB582" i="2"/>
  <c r="AE582" i="2"/>
  <c r="AA582" i="2"/>
  <c r="AD582" i="2"/>
  <c r="Z582" i="2"/>
  <c r="AC582" i="2"/>
  <c r="AF582" i="2"/>
  <c r="X581" i="2"/>
  <c r="H581" i="2"/>
  <c r="AJ580" i="2"/>
  <c r="AI580" i="2"/>
  <c r="Y580" i="2"/>
  <c r="S580" i="2"/>
  <c r="Q580" i="2"/>
  <c r="V580" i="2"/>
  <c r="R580" i="2"/>
  <c r="U580" i="2"/>
  <c r="T580" i="2"/>
  <c r="AG582" i="2" l="1"/>
  <c r="AH582" i="2" s="1"/>
  <c r="AF581" i="2"/>
  <c r="AB581" i="2"/>
  <c r="AD581" i="2"/>
  <c r="Z581" i="2"/>
  <c r="AG581" i="2" s="1"/>
  <c r="AH581" i="2" s="1"/>
  <c r="AC581" i="2"/>
  <c r="AE581" i="2"/>
  <c r="AA581" i="2"/>
  <c r="X580" i="2"/>
  <c r="H580" i="2"/>
  <c r="AJ579" i="2"/>
  <c r="AI579" i="2"/>
  <c r="Y579" i="2"/>
  <c r="S579" i="2"/>
  <c r="T579" i="2"/>
  <c r="U579" i="2"/>
  <c r="Q579" i="2"/>
  <c r="R579" i="2"/>
  <c r="V579" i="2"/>
  <c r="AC580" i="2" l="1"/>
  <c r="AE580" i="2"/>
  <c r="AA580" i="2"/>
  <c r="AF580" i="2"/>
  <c r="AB580" i="2"/>
  <c r="AD580" i="2"/>
  <c r="Z580" i="2"/>
  <c r="AG580" i="2" s="1"/>
  <c r="AH580" i="2" s="1"/>
  <c r="X579" i="2"/>
  <c r="H579" i="2"/>
  <c r="AJ578" i="2"/>
  <c r="AI578" i="2"/>
  <c r="Y578" i="2"/>
  <c r="V578" i="2"/>
  <c r="Q578" i="2"/>
  <c r="R578" i="2"/>
  <c r="U578" i="2"/>
  <c r="S578" i="2"/>
  <c r="T578" i="2"/>
  <c r="AF579" i="2" l="1"/>
  <c r="AB579" i="2"/>
  <c r="AE579" i="2"/>
  <c r="AA579" i="2"/>
  <c r="AD579" i="2"/>
  <c r="Z579" i="2"/>
  <c r="AG579" i="2" s="1"/>
  <c r="AH579" i="2" s="1"/>
  <c r="AC579" i="2"/>
  <c r="X578" i="2"/>
  <c r="H578" i="2"/>
  <c r="AJ577" i="2"/>
  <c r="AI577" i="2"/>
  <c r="Y577" i="2"/>
  <c r="V577" i="2"/>
  <c r="U577" i="2"/>
  <c r="T577" i="2"/>
  <c r="S577" i="2"/>
  <c r="Q577" i="2"/>
  <c r="R577" i="2"/>
  <c r="AE578" i="2" l="1"/>
  <c r="AF578" i="2"/>
  <c r="AB578" i="2"/>
  <c r="AD578" i="2"/>
  <c r="Z578" i="2"/>
  <c r="AC578" i="2"/>
  <c r="AA578" i="2"/>
  <c r="X577" i="2"/>
  <c r="H577" i="2"/>
  <c r="AJ576" i="2"/>
  <c r="AI576" i="2"/>
  <c r="Y576" i="2"/>
  <c r="V576" i="2"/>
  <c r="U576" i="2"/>
  <c r="T576" i="2"/>
  <c r="S576" i="2"/>
  <c r="R576" i="2"/>
  <c r="Q576" i="2"/>
  <c r="AG578" i="2" l="1"/>
  <c r="AH578" i="2" s="1"/>
  <c r="AF577" i="2"/>
  <c r="AB577" i="2"/>
  <c r="AD577" i="2"/>
  <c r="Z577" i="2"/>
  <c r="AC577" i="2"/>
  <c r="AE577" i="2"/>
  <c r="AA577" i="2"/>
  <c r="X576" i="2"/>
  <c r="H576" i="2"/>
  <c r="AJ575" i="2"/>
  <c r="AI575" i="2"/>
  <c r="Y575" i="2"/>
  <c r="V575" i="2"/>
  <c r="Q575" i="2"/>
  <c r="T575" i="2"/>
  <c r="R575" i="2"/>
  <c r="S575" i="2"/>
  <c r="U575" i="2"/>
  <c r="AG577" i="2" l="1"/>
  <c r="AH577" i="2" s="1"/>
  <c r="AC576" i="2"/>
  <c r="AD576" i="2"/>
  <c r="Z576" i="2"/>
  <c r="AF576" i="2"/>
  <c r="AB576" i="2"/>
  <c r="AE576" i="2"/>
  <c r="AA576" i="2"/>
  <c r="X575" i="2"/>
  <c r="H575" i="2"/>
  <c r="AJ574" i="2"/>
  <c r="AI574" i="2"/>
  <c r="Y574" i="2"/>
  <c r="Q574" i="2"/>
  <c r="R574" i="2"/>
  <c r="V574" i="2"/>
  <c r="S574" i="2"/>
  <c r="U574" i="2"/>
  <c r="T574" i="2"/>
  <c r="AG576" i="2" l="1"/>
  <c r="AH576" i="2" s="1"/>
  <c r="AE575" i="2"/>
  <c r="AA575" i="2"/>
  <c r="AF575" i="2"/>
  <c r="AB575" i="2"/>
  <c r="AD575" i="2"/>
  <c r="Z575" i="2"/>
  <c r="AC575" i="2"/>
  <c r="H574" i="2"/>
  <c r="AJ573" i="2"/>
  <c r="AI573" i="2"/>
  <c r="Y573" i="2"/>
  <c r="U573" i="2"/>
  <c r="R573" i="2"/>
  <c r="S573" i="2"/>
  <c r="V573" i="2"/>
  <c r="Q573" i="2"/>
  <c r="T573" i="2"/>
  <c r="AG575" i="2" l="1"/>
  <c r="AH575" i="2" s="1"/>
  <c r="X574" i="2"/>
  <c r="AE574" i="2" s="1"/>
  <c r="X573" i="2"/>
  <c r="H573" i="2"/>
  <c r="AJ572" i="2"/>
  <c r="AI572" i="2"/>
  <c r="Y572" i="2"/>
  <c r="S572" i="2"/>
  <c r="R572" i="2"/>
  <c r="U572" i="2"/>
  <c r="Q572" i="2"/>
  <c r="T572" i="2"/>
  <c r="V572" i="2"/>
  <c r="AB574" i="2" l="1"/>
  <c r="Z574" i="2"/>
  <c r="AA574" i="2"/>
  <c r="AC574" i="2"/>
  <c r="AF574" i="2"/>
  <c r="AD574" i="2"/>
  <c r="AC573" i="2"/>
  <c r="AF573" i="2"/>
  <c r="AB573" i="2"/>
  <c r="AE573" i="2"/>
  <c r="AA573" i="2"/>
  <c r="AD573" i="2"/>
  <c r="Z573" i="2"/>
  <c r="X572" i="2"/>
  <c r="H572" i="2"/>
  <c r="AJ571" i="2"/>
  <c r="AI571" i="2"/>
  <c r="Y571" i="2"/>
  <c r="V571" i="2"/>
  <c r="S571" i="2"/>
  <c r="U571" i="2"/>
  <c r="R571" i="2"/>
  <c r="Q571" i="2"/>
  <c r="T571" i="2"/>
  <c r="AG574" i="2" l="1"/>
  <c r="AH574" i="2" s="1"/>
  <c r="AG573" i="2"/>
  <c r="AH573" i="2" s="1"/>
  <c r="AC572" i="2"/>
  <c r="AD572" i="2"/>
  <c r="Z572" i="2"/>
  <c r="AF572" i="2"/>
  <c r="AB572" i="2"/>
  <c r="AE572" i="2"/>
  <c r="AA572" i="2"/>
  <c r="H571" i="2"/>
  <c r="AJ570" i="2"/>
  <c r="AI570" i="2"/>
  <c r="Y570" i="2"/>
  <c r="Q570" i="2"/>
  <c r="S570" i="2"/>
  <c r="R570" i="2"/>
  <c r="T570" i="2"/>
  <c r="U570" i="2"/>
  <c r="V570" i="2"/>
  <c r="AG572" i="2" l="1"/>
  <c r="AH572" i="2" s="1"/>
  <c r="X571" i="2"/>
  <c r="AF571" i="2" s="1"/>
  <c r="X570" i="2"/>
  <c r="H570" i="2"/>
  <c r="AJ569" i="2"/>
  <c r="AI569" i="2"/>
  <c r="Y569" i="2"/>
  <c r="Q569" i="2"/>
  <c r="V569" i="2"/>
  <c r="T569" i="2"/>
  <c r="R569" i="2"/>
  <c r="S569" i="2"/>
  <c r="U569" i="2"/>
  <c r="AD571" i="2" l="1"/>
  <c r="Z571" i="2"/>
  <c r="AC571" i="2"/>
  <c r="AA571" i="2"/>
  <c r="AB571" i="2"/>
  <c r="AE571" i="2"/>
  <c r="AC570" i="2"/>
  <c r="AF570" i="2"/>
  <c r="AB570" i="2"/>
  <c r="AE570" i="2"/>
  <c r="AA570" i="2"/>
  <c r="AD570" i="2"/>
  <c r="Z570" i="2"/>
  <c r="AG570" i="2" s="1"/>
  <c r="AH570" i="2" s="1"/>
  <c r="X569" i="2"/>
  <c r="H569" i="2"/>
  <c r="AJ568" i="2"/>
  <c r="AI568" i="2"/>
  <c r="Y568" i="2"/>
  <c r="T568" i="2"/>
  <c r="U568" i="2"/>
  <c r="R568" i="2"/>
  <c r="S568" i="2"/>
  <c r="Q568" i="2"/>
  <c r="V568" i="2"/>
  <c r="AG571" i="2" l="1"/>
  <c r="AH571" i="2" s="1"/>
  <c r="AC569" i="2"/>
  <c r="AE569" i="2"/>
  <c r="AA569" i="2"/>
  <c r="AD569" i="2"/>
  <c r="Z569" i="2"/>
  <c r="AF569" i="2"/>
  <c r="AB569" i="2"/>
  <c r="H568" i="2"/>
  <c r="AJ567" i="2"/>
  <c r="AI567" i="2"/>
  <c r="Y567" i="2"/>
  <c r="U567" i="2"/>
  <c r="R567" i="2"/>
  <c r="V567" i="2"/>
  <c r="Q567" i="2"/>
  <c r="T567" i="2"/>
  <c r="S567" i="2"/>
  <c r="AG569" i="2" l="1"/>
  <c r="AH569" i="2" s="1"/>
  <c r="X568" i="2"/>
  <c r="AC568" i="2" s="1"/>
  <c r="X567" i="2"/>
  <c r="H567" i="2"/>
  <c r="AJ566" i="2"/>
  <c r="AI566" i="2"/>
  <c r="Y566" i="2"/>
  <c r="T566" i="2"/>
  <c r="Q566" i="2"/>
  <c r="S566" i="2"/>
  <c r="U566" i="2"/>
  <c r="V566" i="2"/>
  <c r="R566" i="2"/>
  <c r="AD568" i="2" l="1"/>
  <c r="AE568" i="2"/>
  <c r="AF568" i="2"/>
  <c r="AA568" i="2"/>
  <c r="AB568" i="2"/>
  <c r="Z568" i="2"/>
  <c r="AF567" i="2"/>
  <c r="AB567" i="2"/>
  <c r="AE567" i="2"/>
  <c r="AA567" i="2"/>
  <c r="AD567" i="2"/>
  <c r="Z567" i="2"/>
  <c r="AC567" i="2"/>
  <c r="X566" i="2"/>
  <c r="H566" i="2"/>
  <c r="AJ565" i="2"/>
  <c r="AI565" i="2"/>
  <c r="Y565" i="2"/>
  <c r="V565" i="2"/>
  <c r="R565" i="2"/>
  <c r="S565" i="2"/>
  <c r="T565" i="2"/>
  <c r="U565" i="2"/>
  <c r="Q565" i="2"/>
  <c r="AG568" i="2" l="1"/>
  <c r="AH568" i="2" s="1"/>
  <c r="AG567" i="2"/>
  <c r="AH567" i="2" s="1"/>
  <c r="AC566" i="2"/>
  <c r="AD566" i="2"/>
  <c r="Z566" i="2"/>
  <c r="AF566" i="2"/>
  <c r="AB566" i="2"/>
  <c r="AE566" i="2"/>
  <c r="AA566" i="2"/>
  <c r="H565" i="2"/>
  <c r="AJ564" i="2"/>
  <c r="AI564" i="2"/>
  <c r="Y564" i="2"/>
  <c r="T564" i="2"/>
  <c r="S564" i="2"/>
  <c r="V564" i="2"/>
  <c r="R564" i="2"/>
  <c r="U564" i="2"/>
  <c r="Q564" i="2"/>
  <c r="AG566" i="2" l="1"/>
  <c r="AH566" i="2" s="1"/>
  <c r="X565" i="2"/>
  <c r="Z565" i="2" s="1"/>
  <c r="AA565" i="2"/>
  <c r="AD565" i="2"/>
  <c r="X564" i="2"/>
  <c r="H564" i="2"/>
  <c r="AJ563" i="2"/>
  <c r="AI563" i="2"/>
  <c r="Y563" i="2"/>
  <c r="T563" i="2"/>
  <c r="R563" i="2"/>
  <c r="V563" i="2"/>
  <c r="U563" i="2"/>
  <c r="Q563" i="2"/>
  <c r="S563" i="2"/>
  <c r="AE565" i="2" l="1"/>
  <c r="AC565" i="2"/>
  <c r="AB565" i="2"/>
  <c r="AG565" i="2" s="1"/>
  <c r="AH565" i="2" s="1"/>
  <c r="AF565" i="2"/>
  <c r="AC564" i="2"/>
  <c r="AB564" i="2"/>
  <c r="AF564" i="2"/>
  <c r="AE564" i="2"/>
  <c r="AD564" i="2"/>
  <c r="Z564" i="2"/>
  <c r="AA564" i="2"/>
  <c r="H563" i="2"/>
  <c r="AJ562" i="2"/>
  <c r="AI562" i="2"/>
  <c r="Y562" i="2"/>
  <c r="S562" i="2"/>
  <c r="T562" i="2"/>
  <c r="V562" i="2"/>
  <c r="R562" i="2"/>
  <c r="Q562" i="2"/>
  <c r="U562" i="2"/>
  <c r="X563" i="2" l="1"/>
  <c r="AF563" i="2" s="1"/>
  <c r="AG564" i="2"/>
  <c r="AH564" i="2" s="1"/>
  <c r="AE563" i="2"/>
  <c r="AB563" i="2"/>
  <c r="AD563" i="2"/>
  <c r="Z563" i="2"/>
  <c r="AA563" i="2"/>
  <c r="X562" i="2"/>
  <c r="H562" i="2"/>
  <c r="AJ561" i="2"/>
  <c r="AI561" i="2"/>
  <c r="Y561" i="2"/>
  <c r="T561" i="2"/>
  <c r="Q561" i="2"/>
  <c r="V561" i="2"/>
  <c r="S561" i="2"/>
  <c r="R561" i="2"/>
  <c r="U561" i="2"/>
  <c r="AC563" i="2" l="1"/>
  <c r="AG563" i="2"/>
  <c r="AH563" i="2" s="1"/>
  <c r="AF562" i="2"/>
  <c r="AE562" i="2"/>
  <c r="AA562" i="2"/>
  <c r="AB562" i="2"/>
  <c r="AD562" i="2"/>
  <c r="Z562" i="2"/>
  <c r="AC562" i="2"/>
  <c r="X561" i="2"/>
  <c r="H561" i="2"/>
  <c r="AJ560" i="2"/>
  <c r="AI560" i="2"/>
  <c r="Y560" i="2"/>
  <c r="Q560" i="2"/>
  <c r="U560" i="2"/>
  <c r="S560" i="2"/>
  <c r="R560" i="2"/>
  <c r="V560" i="2"/>
  <c r="T560" i="2"/>
  <c r="AG562" i="2" l="1"/>
  <c r="AH562" i="2" s="1"/>
  <c r="AF561" i="2"/>
  <c r="AB561" i="2"/>
  <c r="AE561" i="2"/>
  <c r="AD561" i="2"/>
  <c r="Z561" i="2"/>
  <c r="AC561" i="2"/>
  <c r="AA561" i="2"/>
  <c r="H560" i="2"/>
  <c r="AJ559" i="2"/>
  <c r="AI559" i="2"/>
  <c r="Y559" i="2"/>
  <c r="S559" i="2"/>
  <c r="V559" i="2"/>
  <c r="U559" i="2"/>
  <c r="R559" i="2"/>
  <c r="T559" i="2"/>
  <c r="Q559" i="2"/>
  <c r="AG561" i="2" l="1"/>
  <c r="AH561" i="2" s="1"/>
  <c r="X560" i="2"/>
  <c r="AA560" i="2" s="1"/>
  <c r="X559" i="2"/>
  <c r="H559" i="2"/>
  <c r="AJ558" i="2"/>
  <c r="AI558" i="2"/>
  <c r="Y558" i="2"/>
  <c r="R558" i="2"/>
  <c r="S558" i="2"/>
  <c r="V558" i="2"/>
  <c r="Q558" i="2"/>
  <c r="T558" i="2"/>
  <c r="U558" i="2"/>
  <c r="AE560" i="2" l="1"/>
  <c r="AF560" i="2"/>
  <c r="Z560" i="2"/>
  <c r="AC560" i="2"/>
  <c r="AB560" i="2"/>
  <c r="AD560" i="2"/>
  <c r="AC559" i="2"/>
  <c r="AF559" i="2"/>
  <c r="AB559" i="2"/>
  <c r="AE559" i="2"/>
  <c r="AA559" i="2"/>
  <c r="AD559" i="2"/>
  <c r="Z559" i="2"/>
  <c r="X558" i="2"/>
  <c r="H558" i="2"/>
  <c r="AJ557" i="2"/>
  <c r="AI557" i="2"/>
  <c r="Y557" i="2"/>
  <c r="R557" i="2"/>
  <c r="V557" i="2"/>
  <c r="Q557" i="2"/>
  <c r="U557" i="2"/>
  <c r="T557" i="2"/>
  <c r="S557" i="2"/>
  <c r="AG559" i="2" l="1"/>
  <c r="AH559" i="2" s="1"/>
  <c r="AG560" i="2"/>
  <c r="AH560" i="2" s="1"/>
  <c r="AC558" i="2"/>
  <c r="AE558" i="2"/>
  <c r="AA558" i="2"/>
  <c r="AF558" i="2"/>
  <c r="AB558" i="2"/>
  <c r="AD558" i="2"/>
  <c r="Z558" i="2"/>
  <c r="X557" i="2"/>
  <c r="H557" i="2"/>
  <c r="AJ556" i="2"/>
  <c r="AI556" i="2"/>
  <c r="Y556" i="2"/>
  <c r="S556" i="2"/>
  <c r="U556" i="2"/>
  <c r="T556" i="2"/>
  <c r="V556" i="2"/>
  <c r="R556" i="2"/>
  <c r="Q556" i="2"/>
  <c r="AG558" i="2" l="1"/>
  <c r="AH558" i="2" s="1"/>
  <c r="AC557" i="2"/>
  <c r="AF557" i="2"/>
  <c r="AB557" i="2"/>
  <c r="AE557" i="2"/>
  <c r="AA557" i="2"/>
  <c r="AD557" i="2"/>
  <c r="Z557" i="2"/>
  <c r="AG557" i="2" s="1"/>
  <c r="AH557" i="2" s="1"/>
  <c r="X556" i="2"/>
  <c r="H556" i="2"/>
  <c r="AJ555" i="2"/>
  <c r="AI555" i="2"/>
  <c r="Y555" i="2"/>
  <c r="U555" i="2"/>
  <c r="T555" i="2"/>
  <c r="R555" i="2"/>
  <c r="V555" i="2"/>
  <c r="Q555" i="2"/>
  <c r="S555" i="2"/>
  <c r="AF556" i="2" l="1"/>
  <c r="AB556" i="2"/>
  <c r="AD556" i="2"/>
  <c r="Z556" i="2"/>
  <c r="AG556" i="2" s="1"/>
  <c r="AH556" i="2" s="1"/>
  <c r="AC556" i="2"/>
  <c r="AE556" i="2"/>
  <c r="AA556" i="2"/>
  <c r="H555" i="2"/>
  <c r="AJ554" i="2"/>
  <c r="AI554" i="2"/>
  <c r="Y554" i="2"/>
  <c r="R554" i="2"/>
  <c r="Q554" i="2"/>
  <c r="S554" i="2"/>
  <c r="V554" i="2"/>
  <c r="U554" i="2"/>
  <c r="T554" i="2"/>
  <c r="X555" i="2" l="1"/>
  <c r="AA555" i="2" s="1"/>
  <c r="X554" i="2"/>
  <c r="H554" i="2"/>
  <c r="AJ553" i="2"/>
  <c r="AI553" i="2"/>
  <c r="Y553" i="2"/>
  <c r="R553" i="2"/>
  <c r="S553" i="2"/>
  <c r="T553" i="2"/>
  <c r="V553" i="2"/>
  <c r="U553" i="2"/>
  <c r="Q553" i="2"/>
  <c r="AC555" i="2" l="1"/>
  <c r="AB555" i="2"/>
  <c r="AD555" i="2"/>
  <c r="Z555" i="2"/>
  <c r="AF555" i="2"/>
  <c r="AE555" i="2"/>
  <c r="AC554" i="2"/>
  <c r="AE554" i="2"/>
  <c r="AA554" i="2"/>
  <c r="AF554" i="2"/>
  <c r="AB554" i="2"/>
  <c r="AD554" i="2"/>
  <c r="Z554" i="2"/>
  <c r="X553" i="2"/>
  <c r="H553" i="2"/>
  <c r="AJ552" i="2"/>
  <c r="AI552" i="2"/>
  <c r="Y552" i="2"/>
  <c r="S552" i="2"/>
  <c r="V552" i="2"/>
  <c r="Q552" i="2"/>
  <c r="U552" i="2"/>
  <c r="R552" i="2"/>
  <c r="T552" i="2"/>
  <c r="AG554" i="2" l="1"/>
  <c r="AH554" i="2" s="1"/>
  <c r="AG555" i="2"/>
  <c r="AH555" i="2" s="1"/>
  <c r="AF553" i="2"/>
  <c r="AB553" i="2"/>
  <c r="AE553" i="2"/>
  <c r="AA553" i="2"/>
  <c r="AD553" i="2"/>
  <c r="Z553" i="2"/>
  <c r="AC553" i="2"/>
  <c r="X552" i="2"/>
  <c r="H552" i="2"/>
  <c r="AJ551" i="2"/>
  <c r="AI551" i="2"/>
  <c r="Y551" i="2"/>
  <c r="S551" i="2"/>
  <c r="Q551" i="2"/>
  <c r="V551" i="2"/>
  <c r="R551" i="2"/>
  <c r="U551" i="2"/>
  <c r="T551" i="2"/>
  <c r="AG553" i="2" l="1"/>
  <c r="AH553" i="2" s="1"/>
  <c r="AF552" i="2"/>
  <c r="AB552" i="2"/>
  <c r="AD552" i="2"/>
  <c r="Z552" i="2"/>
  <c r="AC552" i="2"/>
  <c r="AE552" i="2"/>
  <c r="AA552" i="2"/>
  <c r="X551" i="2"/>
  <c r="H551" i="2"/>
  <c r="AJ550" i="2"/>
  <c r="AI550" i="2"/>
  <c r="Y550" i="2"/>
  <c r="V550" i="2"/>
  <c r="S550" i="2"/>
  <c r="R550" i="2"/>
  <c r="Q550" i="2"/>
  <c r="U550" i="2"/>
  <c r="T550" i="2"/>
  <c r="AG552" i="2" l="1"/>
  <c r="AH552" i="2" s="1"/>
  <c r="AC551" i="2"/>
  <c r="AE551" i="2"/>
  <c r="AA551" i="2"/>
  <c r="Z551" i="2"/>
  <c r="AG551" i="2" s="1"/>
  <c r="AH551" i="2" s="1"/>
  <c r="AF551" i="2"/>
  <c r="AB551" i="2"/>
  <c r="AD551" i="2"/>
  <c r="X550" i="2"/>
  <c r="H550" i="2"/>
  <c r="AJ549" i="2"/>
  <c r="AI549" i="2"/>
  <c r="Y549" i="2"/>
  <c r="V549" i="2"/>
  <c r="S549" i="2"/>
  <c r="Q549" i="2"/>
  <c r="R549" i="2"/>
  <c r="U549" i="2"/>
  <c r="T549" i="2"/>
  <c r="AF550" i="2" l="1"/>
  <c r="AB550" i="2"/>
  <c r="AD550" i="2"/>
  <c r="Z550" i="2"/>
  <c r="AG550" i="2" s="1"/>
  <c r="AH550" i="2" s="1"/>
  <c r="AC550" i="2"/>
  <c r="AE550" i="2"/>
  <c r="AA550" i="2"/>
  <c r="X549" i="2"/>
  <c r="H549" i="2"/>
  <c r="AJ548" i="2"/>
  <c r="AI548" i="2"/>
  <c r="Y548" i="2"/>
  <c r="R548" i="2"/>
  <c r="T548" i="2"/>
  <c r="Q548" i="2"/>
  <c r="S548" i="2"/>
  <c r="U548" i="2"/>
  <c r="V548" i="2"/>
  <c r="AF549" i="2" l="1"/>
  <c r="AB549" i="2"/>
  <c r="AD549" i="2"/>
  <c r="Z549" i="2"/>
  <c r="AG549" i="2" s="1"/>
  <c r="AH549" i="2" s="1"/>
  <c r="AC549" i="2"/>
  <c r="AE549" i="2"/>
  <c r="AA549" i="2"/>
  <c r="H548" i="2"/>
  <c r="AJ547" i="2"/>
  <c r="AI547" i="2"/>
  <c r="Y547" i="2"/>
  <c r="R547" i="2"/>
  <c r="T547" i="2"/>
  <c r="V547" i="2"/>
  <c r="U547" i="2"/>
  <c r="Q547" i="2"/>
  <c r="S547" i="2"/>
  <c r="X548" i="2" l="1"/>
  <c r="AC548" i="2" s="1"/>
  <c r="AF548" i="2"/>
  <c r="AE548" i="2"/>
  <c r="AD548" i="2"/>
  <c r="X547" i="2"/>
  <c r="H547" i="2"/>
  <c r="AJ546" i="2"/>
  <c r="AI546" i="2"/>
  <c r="Y546" i="2"/>
  <c r="Q546" i="2"/>
  <c r="V546" i="2"/>
  <c r="T546" i="2"/>
  <c r="U546" i="2"/>
  <c r="R546" i="2"/>
  <c r="S546" i="2"/>
  <c r="Z548" i="2" l="1"/>
  <c r="AG548" i="2" s="1"/>
  <c r="AH548" i="2" s="1"/>
  <c r="AB548" i="2"/>
  <c r="AA548" i="2"/>
  <c r="AC547" i="2"/>
  <c r="AE547" i="2"/>
  <c r="AF547" i="2"/>
  <c r="AB547" i="2"/>
  <c r="AA547" i="2"/>
  <c r="AD547" i="2"/>
  <c r="Z547" i="2"/>
  <c r="X546" i="2"/>
  <c r="H546" i="2"/>
  <c r="AJ545" i="2"/>
  <c r="AI545" i="2"/>
  <c r="Y545" i="2"/>
  <c r="S545" i="2"/>
  <c r="R545" i="2"/>
  <c r="U545" i="2"/>
  <c r="Q545" i="2"/>
  <c r="T545" i="2"/>
  <c r="V545" i="2"/>
  <c r="AG547" i="2" l="1"/>
  <c r="AH547" i="2" s="1"/>
  <c r="AF546" i="2"/>
  <c r="AB546" i="2"/>
  <c r="AA546" i="2"/>
  <c r="AD546" i="2"/>
  <c r="Z546" i="2"/>
  <c r="AC546" i="2"/>
  <c r="AE546" i="2"/>
  <c r="X545" i="2"/>
  <c r="H545" i="2"/>
  <c r="AJ544" i="2"/>
  <c r="AI544" i="2"/>
  <c r="Y544" i="2"/>
  <c r="U544" i="2"/>
  <c r="Q544" i="2"/>
  <c r="S544" i="2"/>
  <c r="V544" i="2"/>
  <c r="R544" i="2"/>
  <c r="T544" i="2"/>
  <c r="AG546" i="2" l="1"/>
  <c r="AH546" i="2" s="1"/>
  <c r="AF545" i="2"/>
  <c r="AB545" i="2"/>
  <c r="AD545" i="2"/>
  <c r="Z545" i="2"/>
  <c r="AC545" i="2"/>
  <c r="AE545" i="2"/>
  <c r="AA545" i="2"/>
  <c r="X544" i="2"/>
  <c r="H544" i="2"/>
  <c r="AJ543" i="2"/>
  <c r="AI543" i="2"/>
  <c r="Y543" i="2"/>
  <c r="R543" i="2"/>
  <c r="Q543" i="2"/>
  <c r="T543" i="2"/>
  <c r="S543" i="2"/>
  <c r="U543" i="2"/>
  <c r="V543" i="2"/>
  <c r="AG545" i="2" l="1"/>
  <c r="AH545" i="2" s="1"/>
  <c r="AF544" i="2"/>
  <c r="AB544" i="2"/>
  <c r="AD544" i="2"/>
  <c r="Z544" i="2"/>
  <c r="AC544" i="2"/>
  <c r="AE544" i="2"/>
  <c r="AA544" i="2"/>
  <c r="H543" i="2"/>
  <c r="AJ542" i="2"/>
  <c r="AI542" i="2"/>
  <c r="Y542" i="2"/>
  <c r="R542" i="2"/>
  <c r="S542" i="2"/>
  <c r="Q542" i="2"/>
  <c r="V542" i="2"/>
  <c r="T542" i="2"/>
  <c r="U542" i="2"/>
  <c r="AG544" i="2" l="1"/>
  <c r="AH544" i="2" s="1"/>
  <c r="X543" i="2"/>
  <c r="AC543" i="2" s="1"/>
  <c r="X542" i="2"/>
  <c r="H542" i="2"/>
  <c r="AJ992" i="2"/>
  <c r="AI992" i="2"/>
  <c r="Y992" i="2"/>
  <c r="Q992" i="2"/>
  <c r="R992" i="2"/>
  <c r="S992" i="2"/>
  <c r="U992" i="2"/>
  <c r="T992" i="2"/>
  <c r="V992" i="2"/>
  <c r="AE543" i="2" l="1"/>
  <c r="AB543" i="2"/>
  <c r="AF543" i="2"/>
  <c r="Z543" i="2"/>
  <c r="AD543" i="2"/>
  <c r="AA543" i="2"/>
  <c r="AA542" i="2"/>
  <c r="AD542" i="2"/>
  <c r="Z542" i="2"/>
  <c r="AC542" i="2"/>
  <c r="AF542" i="2"/>
  <c r="AB542" i="2"/>
  <c r="AE542" i="2"/>
  <c r="X992" i="2"/>
  <c r="H992" i="2"/>
  <c r="AJ540" i="2"/>
  <c r="AI540" i="2"/>
  <c r="Y540" i="2"/>
  <c r="R540" i="2"/>
  <c r="U540" i="2"/>
  <c r="T540" i="2"/>
  <c r="Q540" i="2"/>
  <c r="V540" i="2"/>
  <c r="S540" i="2"/>
  <c r="AG543" i="2" l="1"/>
  <c r="AH543" i="2" s="1"/>
  <c r="AG542" i="2"/>
  <c r="AH542" i="2" s="1"/>
  <c r="AC992" i="2"/>
  <c r="AA992" i="2"/>
  <c r="AF992" i="2"/>
  <c r="AB992" i="2"/>
  <c r="AE992" i="2"/>
  <c r="AD992" i="2"/>
  <c r="Z992" i="2"/>
  <c r="X540" i="2"/>
  <c r="H540" i="2"/>
  <c r="AJ539" i="2"/>
  <c r="AI539" i="2"/>
  <c r="Y539" i="2"/>
  <c r="T539" i="2"/>
  <c r="Q539" i="2"/>
  <c r="V539" i="2"/>
  <c r="R539" i="2"/>
  <c r="S539" i="2"/>
  <c r="U539" i="2"/>
  <c r="AG992" i="2" l="1"/>
  <c r="AH992" i="2" s="1"/>
  <c r="AF540" i="2"/>
  <c r="AB540" i="2"/>
  <c r="AD540" i="2"/>
  <c r="Z540" i="2"/>
  <c r="AC540" i="2"/>
  <c r="AE540" i="2"/>
  <c r="AA540" i="2"/>
  <c r="X539" i="2"/>
  <c r="H539" i="2"/>
  <c r="AJ4" i="2"/>
  <c r="AI4" i="2"/>
  <c r="Y4" i="2"/>
  <c r="V4" i="2"/>
  <c r="S4" i="2"/>
  <c r="U4" i="2"/>
  <c r="R4" i="2"/>
  <c r="Q4" i="2"/>
  <c r="T4" i="2"/>
  <c r="AG540" i="2" l="1"/>
  <c r="AH540" i="2" s="1"/>
  <c r="AF539" i="2"/>
  <c r="AB539" i="2"/>
  <c r="AD539" i="2"/>
  <c r="Z539" i="2"/>
  <c r="AG539" i="2" s="1"/>
  <c r="AH539" i="2" s="1"/>
  <c r="AC539" i="2"/>
  <c r="AE539" i="2"/>
  <c r="AA539" i="2"/>
  <c r="X4" i="2"/>
  <c r="H4" i="2"/>
  <c r="AJ537" i="2"/>
  <c r="AI537" i="2"/>
  <c r="Y537" i="2"/>
  <c r="V537" i="2"/>
  <c r="S537" i="2"/>
  <c r="U537" i="2"/>
  <c r="R537" i="2"/>
  <c r="Q537" i="2"/>
  <c r="T537" i="2"/>
  <c r="AC4" i="2" l="1"/>
  <c r="AE4" i="2"/>
  <c r="AA4" i="2"/>
  <c r="AF4" i="2"/>
  <c r="AB4" i="2"/>
  <c r="AD4" i="2"/>
  <c r="Z4" i="2"/>
  <c r="X537" i="2"/>
  <c r="H537" i="2"/>
  <c r="AJ536" i="2"/>
  <c r="AI536" i="2"/>
  <c r="Y536" i="2"/>
  <c r="U536" i="2"/>
  <c r="Q536" i="2"/>
  <c r="T536" i="2"/>
  <c r="S536" i="2"/>
  <c r="V536" i="2"/>
  <c r="R536" i="2"/>
  <c r="AG4" i="2" l="1"/>
  <c r="AH4" i="2" s="1"/>
  <c r="AC537" i="2"/>
  <c r="AA537" i="2"/>
  <c r="Z537" i="2"/>
  <c r="AF537" i="2"/>
  <c r="AB537" i="2"/>
  <c r="AE537" i="2"/>
  <c r="AD537" i="2"/>
  <c r="H536" i="2"/>
  <c r="AJ535" i="2"/>
  <c r="AI535" i="2"/>
  <c r="Y535" i="2"/>
  <c r="S535" i="2"/>
  <c r="U535" i="2"/>
  <c r="T535" i="2"/>
  <c r="V535" i="2"/>
  <c r="R535" i="2"/>
  <c r="Q535" i="2"/>
  <c r="AG537" i="2" l="1"/>
  <c r="AH537" i="2" s="1"/>
  <c r="X536" i="2"/>
  <c r="AF536" i="2" s="1"/>
  <c r="X535" i="2"/>
  <c r="H535" i="2"/>
  <c r="AJ534" i="2"/>
  <c r="AI534" i="2"/>
  <c r="Y534" i="2"/>
  <c r="S534" i="2"/>
  <c r="V534" i="2"/>
  <c r="T534" i="2"/>
  <c r="R534" i="2"/>
  <c r="Q534" i="2"/>
  <c r="U534" i="2"/>
  <c r="AE536" i="2" l="1"/>
  <c r="Z536" i="2"/>
  <c r="AB536" i="2"/>
  <c r="AA536" i="2"/>
  <c r="AD536" i="2"/>
  <c r="AC536" i="2"/>
  <c r="AE535" i="2"/>
  <c r="AA535" i="2"/>
  <c r="AD535" i="2"/>
  <c r="Z535" i="2"/>
  <c r="AC535" i="2"/>
  <c r="AF535" i="2"/>
  <c r="AB535" i="2"/>
  <c r="X534" i="2"/>
  <c r="H534" i="2"/>
  <c r="AJ533" i="2"/>
  <c r="AI533" i="2"/>
  <c r="Y533" i="2"/>
  <c r="R533" i="2"/>
  <c r="S533" i="2"/>
  <c r="Q533" i="2"/>
  <c r="U533" i="2"/>
  <c r="T533" i="2"/>
  <c r="V533" i="2"/>
  <c r="AG536" i="2" l="1"/>
  <c r="AH536" i="2" s="1"/>
  <c r="AG535" i="2"/>
  <c r="AH535" i="2" s="1"/>
  <c r="AE534" i="2"/>
  <c r="AF534" i="2"/>
  <c r="AB534" i="2"/>
  <c r="AD534" i="2"/>
  <c r="Z534" i="2"/>
  <c r="AG534" i="2" s="1"/>
  <c r="AH534" i="2" s="1"/>
  <c r="AC534" i="2"/>
  <c r="AA534" i="2"/>
  <c r="X533" i="2"/>
  <c r="H533" i="2"/>
  <c r="AJ532" i="2"/>
  <c r="AI532" i="2"/>
  <c r="Y532" i="2"/>
  <c r="Q532" i="2"/>
  <c r="U532" i="2"/>
  <c r="R532" i="2"/>
  <c r="S532" i="2"/>
  <c r="V532" i="2"/>
  <c r="T532" i="2"/>
  <c r="AF533" i="2" l="1"/>
  <c r="AB533" i="2"/>
  <c r="AA533" i="2"/>
  <c r="AD533" i="2"/>
  <c r="Z533" i="2"/>
  <c r="AG533" i="2" s="1"/>
  <c r="AH533" i="2" s="1"/>
  <c r="AC533" i="2"/>
  <c r="AE533" i="2"/>
  <c r="X532" i="2"/>
  <c r="H532" i="2"/>
  <c r="AJ531" i="2"/>
  <c r="AI531" i="2"/>
  <c r="Y531" i="2"/>
  <c r="V531" i="2"/>
  <c r="U531" i="2"/>
  <c r="T531" i="2"/>
  <c r="S531" i="2"/>
  <c r="Q531" i="2"/>
  <c r="R531" i="2"/>
  <c r="AF532" i="2" l="1"/>
  <c r="AB532" i="2"/>
  <c r="AD532" i="2"/>
  <c r="Z532" i="2"/>
  <c r="AG532" i="2" s="1"/>
  <c r="AH532" i="2" s="1"/>
  <c r="AC532" i="2"/>
  <c r="AE532" i="2"/>
  <c r="AA532" i="2"/>
  <c r="X531" i="2"/>
  <c r="H531" i="2"/>
  <c r="AJ530" i="2"/>
  <c r="AI530" i="2"/>
  <c r="Y530" i="2"/>
  <c r="R530" i="2"/>
  <c r="T530" i="2"/>
  <c r="U530" i="2"/>
  <c r="S530" i="2"/>
  <c r="Q530" i="2"/>
  <c r="V530" i="2"/>
  <c r="AF531" i="2" l="1"/>
  <c r="AB531" i="2"/>
  <c r="AD531" i="2"/>
  <c r="Z531" i="2"/>
  <c r="AC531" i="2"/>
  <c r="AE531" i="2"/>
  <c r="AA531" i="2"/>
  <c r="X530" i="2"/>
  <c r="H530" i="2"/>
  <c r="AJ529" i="2"/>
  <c r="AI529" i="2"/>
  <c r="Y529" i="2"/>
  <c r="U529" i="2"/>
  <c r="R529" i="2"/>
  <c r="Q529" i="2"/>
  <c r="T529" i="2"/>
  <c r="S529" i="2"/>
  <c r="V529" i="2"/>
  <c r="AG531" i="2" l="1"/>
  <c r="AH531" i="2" s="1"/>
  <c r="AF530" i="2"/>
  <c r="AB530" i="2"/>
  <c r="AD530" i="2"/>
  <c r="Z530" i="2"/>
  <c r="AC530" i="2"/>
  <c r="AE530" i="2"/>
  <c r="AA530" i="2"/>
  <c r="X529" i="2"/>
  <c r="H529" i="2"/>
  <c r="AJ528" i="2"/>
  <c r="AI528" i="2"/>
  <c r="Y528" i="2"/>
  <c r="R528" i="2"/>
  <c r="V528" i="2"/>
  <c r="S528" i="2"/>
  <c r="Q528" i="2"/>
  <c r="U528" i="2"/>
  <c r="T528" i="2"/>
  <c r="AG530" i="2" l="1"/>
  <c r="AH530" i="2" s="1"/>
  <c r="AE529" i="2"/>
  <c r="AA529" i="2"/>
  <c r="AF529" i="2"/>
  <c r="AB529" i="2"/>
  <c r="AD529" i="2"/>
  <c r="Z529" i="2"/>
  <c r="AG529" i="2" s="1"/>
  <c r="AH529" i="2" s="1"/>
  <c r="AC529" i="2"/>
  <c r="X528" i="2"/>
  <c r="H528" i="2"/>
  <c r="AJ527" i="2"/>
  <c r="AI527" i="2"/>
  <c r="Y527" i="2"/>
  <c r="T527" i="2"/>
  <c r="Q527" i="2"/>
  <c r="R527" i="2"/>
  <c r="U527" i="2"/>
  <c r="S527" i="2"/>
  <c r="V527" i="2"/>
  <c r="AF528" i="2" l="1"/>
  <c r="AB528" i="2"/>
  <c r="AD528" i="2"/>
  <c r="Z528" i="2"/>
  <c r="AC528" i="2"/>
  <c r="AE528" i="2"/>
  <c r="AA528" i="2"/>
  <c r="H527" i="2"/>
  <c r="AJ526" i="2"/>
  <c r="AI526" i="2"/>
  <c r="Y526" i="2"/>
  <c r="V526" i="2"/>
  <c r="U526" i="2"/>
  <c r="S526" i="2"/>
  <c r="Q526" i="2"/>
  <c r="T526" i="2"/>
  <c r="R526" i="2"/>
  <c r="AG528" i="2" l="1"/>
  <c r="AH528" i="2" s="1"/>
  <c r="X527" i="2"/>
  <c r="AF527" i="2" s="1"/>
  <c r="X526" i="2"/>
  <c r="H526" i="2"/>
  <c r="AJ525" i="2"/>
  <c r="AI525" i="2"/>
  <c r="Y525" i="2"/>
  <c r="U525" i="2"/>
  <c r="R525" i="2"/>
  <c r="Q525" i="2"/>
  <c r="T525" i="2"/>
  <c r="V525" i="2"/>
  <c r="S525" i="2"/>
  <c r="Z527" i="2" l="1"/>
  <c r="AG527" i="2" s="1"/>
  <c r="AH527" i="2" s="1"/>
  <c r="AE527" i="2"/>
  <c r="AB527" i="2"/>
  <c r="AA527" i="2"/>
  <c r="AD527" i="2"/>
  <c r="AC527" i="2"/>
  <c r="AC526" i="2"/>
  <c r="AF526" i="2"/>
  <c r="AB526" i="2"/>
  <c r="AD526" i="2"/>
  <c r="Z526" i="2"/>
  <c r="AE526" i="2"/>
  <c r="AA526" i="2"/>
  <c r="X525" i="2"/>
  <c r="H525" i="2"/>
  <c r="AJ148" i="2"/>
  <c r="AI148" i="2"/>
  <c r="Y148" i="2"/>
  <c r="U148" i="2"/>
  <c r="V148" i="2"/>
  <c r="R148" i="2"/>
  <c r="T148" i="2"/>
  <c r="Q148" i="2"/>
  <c r="S148" i="2"/>
  <c r="AG526" i="2" l="1"/>
  <c r="AH526" i="2" s="1"/>
  <c r="AF525" i="2"/>
  <c r="AB525" i="2"/>
  <c r="AD525" i="2"/>
  <c r="Z525" i="2"/>
  <c r="AC525" i="2"/>
  <c r="AE525" i="2"/>
  <c r="AA525" i="2"/>
  <c r="X148" i="2"/>
  <c r="H148" i="2"/>
  <c r="AJ523" i="2"/>
  <c r="AI523" i="2"/>
  <c r="Y523" i="2"/>
  <c r="T523" i="2"/>
  <c r="V523" i="2"/>
  <c r="S523" i="2"/>
  <c r="Q523" i="2"/>
  <c r="U523" i="2"/>
  <c r="R523" i="2"/>
  <c r="AG525" i="2" l="1"/>
  <c r="AH525" i="2" s="1"/>
  <c r="AF148" i="2"/>
  <c r="AB148" i="2"/>
  <c r="AA148" i="2"/>
  <c r="AD148" i="2"/>
  <c r="Z148" i="2"/>
  <c r="AC148" i="2"/>
  <c r="AE148" i="2"/>
  <c r="H523" i="2"/>
  <c r="AJ522" i="2"/>
  <c r="AI522" i="2"/>
  <c r="Y522" i="2"/>
  <c r="Q522" i="2"/>
  <c r="R522" i="2"/>
  <c r="V522" i="2"/>
  <c r="T522" i="2"/>
  <c r="S522" i="2"/>
  <c r="U522" i="2"/>
  <c r="X523" i="2" l="1"/>
  <c r="AF523" i="2" s="1"/>
  <c r="AG148" i="2"/>
  <c r="AH148" i="2" s="1"/>
  <c r="AD523" i="2"/>
  <c r="H522" i="2"/>
  <c r="AJ521" i="2"/>
  <c r="AI521" i="2"/>
  <c r="Y521" i="2"/>
  <c r="Q521" i="2"/>
  <c r="V521" i="2"/>
  <c r="S521" i="2"/>
  <c r="R521" i="2"/>
  <c r="U521" i="2"/>
  <c r="T521" i="2"/>
  <c r="AA523" i="2" l="1"/>
  <c r="Z523" i="2"/>
  <c r="X522" i="2"/>
  <c r="AA522" i="2" s="1"/>
  <c r="AE523" i="2"/>
  <c r="AB523" i="2"/>
  <c r="AC523" i="2"/>
  <c r="AF522" i="2"/>
  <c r="AD522" i="2"/>
  <c r="Z522" i="2"/>
  <c r="X521" i="2"/>
  <c r="H521" i="2"/>
  <c r="AJ520" i="2"/>
  <c r="AI520" i="2"/>
  <c r="Y520" i="2"/>
  <c r="V520" i="2"/>
  <c r="S520" i="2"/>
  <c r="T520" i="2"/>
  <c r="R520" i="2"/>
  <c r="U520" i="2"/>
  <c r="Q520" i="2"/>
  <c r="AE522" i="2" l="1"/>
  <c r="AB522" i="2"/>
  <c r="AG522" i="2" s="1"/>
  <c r="AH522" i="2" s="1"/>
  <c r="AC522" i="2"/>
  <c r="AG523" i="2"/>
  <c r="AH523" i="2" s="1"/>
  <c r="AC521" i="2"/>
  <c r="AF521" i="2"/>
  <c r="AD521" i="2"/>
  <c r="Z521" i="2"/>
  <c r="AB521" i="2"/>
  <c r="AE521" i="2"/>
  <c r="AA521" i="2"/>
  <c r="AG521" i="2"/>
  <c r="AH521" i="2" s="1"/>
  <c r="X520" i="2"/>
  <c r="H520" i="2"/>
  <c r="AJ519" i="2"/>
  <c r="AI519" i="2"/>
  <c r="Y519" i="2"/>
  <c r="Q519" i="2"/>
  <c r="V519" i="2"/>
  <c r="U519" i="2"/>
  <c r="T519" i="2"/>
  <c r="S519" i="2"/>
  <c r="R519" i="2"/>
  <c r="AC520" i="2" l="1"/>
  <c r="AF520" i="2"/>
  <c r="AB520" i="2"/>
  <c r="AE520" i="2"/>
  <c r="AA520" i="2"/>
  <c r="AD520" i="2"/>
  <c r="Z520" i="2"/>
  <c r="AG520" i="2" s="1"/>
  <c r="AH520" i="2" s="1"/>
  <c r="X519" i="2"/>
  <c r="H519" i="2"/>
  <c r="AJ518" i="2"/>
  <c r="AI518" i="2"/>
  <c r="Y518" i="2"/>
  <c r="V518" i="2"/>
  <c r="T518" i="2"/>
  <c r="U518" i="2"/>
  <c r="Q518" i="2"/>
  <c r="S518" i="2"/>
  <c r="R518" i="2"/>
  <c r="AC519" i="2" l="1"/>
  <c r="AD519" i="2"/>
  <c r="Z519" i="2"/>
  <c r="AG519" i="2" s="1"/>
  <c r="AH519" i="2" s="1"/>
  <c r="AF519" i="2"/>
  <c r="AB519" i="2"/>
  <c r="AE519" i="2"/>
  <c r="AA519" i="2"/>
  <c r="H518" i="2"/>
  <c r="AJ517" i="2"/>
  <c r="AI517" i="2"/>
  <c r="Y517" i="2"/>
  <c r="T517" i="2"/>
  <c r="S517" i="2"/>
  <c r="R517" i="2"/>
  <c r="V517" i="2"/>
  <c r="U517" i="2"/>
  <c r="Q517" i="2"/>
  <c r="X518" i="2" l="1"/>
  <c r="AA518" i="2" s="1"/>
  <c r="AE518" i="2"/>
  <c r="AD518" i="2"/>
  <c r="Z518" i="2"/>
  <c r="AG518" i="2" s="1"/>
  <c r="AH518" i="2" s="1"/>
  <c r="AC518" i="2"/>
  <c r="X517" i="2"/>
  <c r="H517" i="2"/>
  <c r="AJ516" i="2"/>
  <c r="AI516" i="2"/>
  <c r="Y516" i="2"/>
  <c r="R516" i="2"/>
  <c r="Q516" i="2"/>
  <c r="T516" i="2"/>
  <c r="U516" i="2"/>
  <c r="V516" i="2"/>
  <c r="S516" i="2"/>
  <c r="AB518" i="2" l="1"/>
  <c r="AF518" i="2"/>
  <c r="AC517" i="2"/>
  <c r="AE517" i="2"/>
  <c r="AA517" i="2"/>
  <c r="AD517" i="2"/>
  <c r="Z517" i="2"/>
  <c r="AG517" i="2" s="1"/>
  <c r="AH517" i="2" s="1"/>
  <c r="AF517" i="2"/>
  <c r="AB517" i="2"/>
  <c r="X516" i="2"/>
  <c r="H516" i="2"/>
  <c r="AJ515" i="2"/>
  <c r="AI515" i="2"/>
  <c r="Y515" i="2"/>
  <c r="R515" i="2"/>
  <c r="T515" i="2"/>
  <c r="S515" i="2"/>
  <c r="V515" i="2"/>
  <c r="Q515" i="2"/>
  <c r="U515" i="2"/>
  <c r="AC516" i="2" l="1"/>
  <c r="AE516" i="2"/>
  <c r="AA516" i="2"/>
  <c r="Z516" i="2"/>
  <c r="AF516" i="2"/>
  <c r="AB516" i="2"/>
  <c r="AD516" i="2"/>
  <c r="X515" i="2"/>
  <c r="H515" i="2"/>
  <c r="AJ514" i="2"/>
  <c r="AI514" i="2"/>
  <c r="Y514" i="2"/>
  <c r="R514" i="2"/>
  <c r="T514" i="2"/>
  <c r="Q514" i="2"/>
  <c r="U514" i="2"/>
  <c r="V514" i="2"/>
  <c r="S514" i="2"/>
  <c r="AG516" i="2" l="1"/>
  <c r="AH516" i="2" s="1"/>
  <c r="AC515" i="2"/>
  <c r="AF515" i="2"/>
  <c r="AB515" i="2"/>
  <c r="AD515" i="2"/>
  <c r="Z515" i="2"/>
  <c r="AE515" i="2"/>
  <c r="AA515" i="2"/>
  <c r="X514" i="2"/>
  <c r="H514" i="2"/>
  <c r="AJ513" i="2"/>
  <c r="AI513" i="2"/>
  <c r="Y513" i="2"/>
  <c r="Q513" i="2"/>
  <c r="R513" i="2"/>
  <c r="V513" i="2"/>
  <c r="S513" i="2"/>
  <c r="U513" i="2"/>
  <c r="T513" i="2"/>
  <c r="AG515" i="2" l="1"/>
  <c r="AH515" i="2" s="1"/>
  <c r="AC514" i="2"/>
  <c r="AF514" i="2"/>
  <c r="AB514" i="2"/>
  <c r="AD514" i="2"/>
  <c r="Z514" i="2"/>
  <c r="AE514" i="2"/>
  <c r="AA514" i="2"/>
  <c r="X513" i="2"/>
  <c r="H513" i="2"/>
  <c r="AJ512" i="2"/>
  <c r="AI512" i="2"/>
  <c r="Y512" i="2"/>
  <c r="S512" i="2"/>
  <c r="U512" i="2"/>
  <c r="V512" i="2"/>
  <c r="Q512" i="2"/>
  <c r="T512" i="2"/>
  <c r="R512" i="2"/>
  <c r="AG514" i="2" l="1"/>
  <c r="AH514" i="2" s="1"/>
  <c r="AC513" i="2"/>
  <c r="AD513" i="2"/>
  <c r="Z513" i="2"/>
  <c r="AF513" i="2"/>
  <c r="AB513" i="2"/>
  <c r="AE513" i="2"/>
  <c r="AA513" i="2"/>
  <c r="X512" i="2"/>
  <c r="H512" i="2"/>
  <c r="AJ511" i="2"/>
  <c r="AI511" i="2"/>
  <c r="Y511" i="2"/>
  <c r="V511" i="2"/>
  <c r="T511" i="2"/>
  <c r="S511" i="2"/>
  <c r="R511" i="2"/>
  <c r="U511" i="2"/>
  <c r="Q511" i="2"/>
  <c r="AG513" i="2" l="1"/>
  <c r="AH513" i="2" s="1"/>
  <c r="AC512" i="2"/>
  <c r="AE512" i="2"/>
  <c r="AA512" i="2"/>
  <c r="AD512" i="2"/>
  <c r="AF512" i="2"/>
  <c r="AB512" i="2"/>
  <c r="Z512" i="2"/>
  <c r="X511" i="2"/>
  <c r="H511" i="2"/>
  <c r="AJ510" i="2"/>
  <c r="AI510" i="2"/>
  <c r="Y510" i="2"/>
  <c r="T510" i="2"/>
  <c r="V510" i="2"/>
  <c r="S510" i="2"/>
  <c r="Q510" i="2"/>
  <c r="R510" i="2"/>
  <c r="U510" i="2"/>
  <c r="AG512" i="2" l="1"/>
  <c r="AH512" i="2" s="1"/>
  <c r="AC511" i="2"/>
  <c r="AD511" i="2"/>
  <c r="Z511" i="2"/>
  <c r="AF511" i="2"/>
  <c r="AB511" i="2"/>
  <c r="AE511" i="2"/>
  <c r="AA511" i="2"/>
  <c r="X510" i="2"/>
  <c r="H510" i="2"/>
  <c r="AJ509" i="2"/>
  <c r="AI509" i="2"/>
  <c r="Y509" i="2"/>
  <c r="V509" i="2"/>
  <c r="Q509" i="2"/>
  <c r="S509" i="2"/>
  <c r="R509" i="2"/>
  <c r="U509" i="2"/>
  <c r="T509" i="2"/>
  <c r="AG511" i="2" l="1"/>
  <c r="AH511" i="2" s="1"/>
  <c r="AF510" i="2"/>
  <c r="AB510" i="2"/>
  <c r="AD510" i="2"/>
  <c r="Z510" i="2"/>
  <c r="AC510" i="2"/>
  <c r="AE510" i="2"/>
  <c r="AA510" i="2"/>
  <c r="X509" i="2"/>
  <c r="H509" i="2"/>
  <c r="AJ508" i="2"/>
  <c r="AI508" i="2"/>
  <c r="Y508" i="2"/>
  <c r="T508" i="2"/>
  <c r="R508" i="2"/>
  <c r="U508" i="2"/>
  <c r="S508" i="2"/>
  <c r="Q508" i="2"/>
  <c r="V508" i="2"/>
  <c r="AG510" i="2" l="1"/>
  <c r="AH510" i="2" s="1"/>
  <c r="AC509" i="2"/>
  <c r="AF509" i="2"/>
  <c r="AB509" i="2"/>
  <c r="AE509" i="2"/>
  <c r="AA509" i="2"/>
  <c r="AD509" i="2"/>
  <c r="Z509" i="2"/>
  <c r="X508" i="2"/>
  <c r="H508" i="2"/>
  <c r="AJ507" i="2"/>
  <c r="AI507" i="2"/>
  <c r="Y507" i="2"/>
  <c r="V507" i="2"/>
  <c r="S507" i="2"/>
  <c r="R507" i="2"/>
  <c r="U507" i="2"/>
  <c r="Q507" i="2"/>
  <c r="T507" i="2"/>
  <c r="AG509" i="2" l="1"/>
  <c r="AH509" i="2" s="1"/>
  <c r="AA508" i="2"/>
  <c r="AF508" i="2"/>
  <c r="AB508" i="2"/>
  <c r="AE508" i="2"/>
  <c r="AD508" i="2"/>
  <c r="Z508" i="2"/>
  <c r="AC508" i="2"/>
  <c r="X507" i="2"/>
  <c r="H507" i="2"/>
  <c r="AJ506" i="2"/>
  <c r="AI506" i="2"/>
  <c r="Y506" i="2"/>
  <c r="U506" i="2"/>
  <c r="S506" i="2"/>
  <c r="Q506" i="2"/>
  <c r="T506" i="2"/>
  <c r="V506" i="2"/>
  <c r="R506" i="2"/>
  <c r="AG508" i="2" l="1"/>
  <c r="AH508" i="2" s="1"/>
  <c r="AE507" i="2"/>
  <c r="AA507" i="2"/>
  <c r="AF507" i="2"/>
  <c r="AB507" i="2"/>
  <c r="AD507" i="2"/>
  <c r="Z507" i="2"/>
  <c r="AC507" i="2"/>
  <c r="X506" i="2"/>
  <c r="H506" i="2"/>
  <c r="AJ505" i="2"/>
  <c r="AI505" i="2"/>
  <c r="Y505" i="2"/>
  <c r="V505" i="2"/>
  <c r="S505" i="2"/>
  <c r="U505" i="2"/>
  <c r="R505" i="2"/>
  <c r="Q505" i="2"/>
  <c r="T505" i="2"/>
  <c r="AG507" i="2" l="1"/>
  <c r="AH507" i="2" s="1"/>
  <c r="AC506" i="2"/>
  <c r="AE506" i="2"/>
  <c r="AD506" i="2"/>
  <c r="Z506" i="2"/>
  <c r="AF506" i="2"/>
  <c r="AB506" i="2"/>
  <c r="AA506" i="2"/>
  <c r="X505" i="2"/>
  <c r="H505" i="2"/>
  <c r="AJ504" i="2"/>
  <c r="AI504" i="2"/>
  <c r="Y504" i="2"/>
  <c r="S504" i="2"/>
  <c r="R504" i="2"/>
  <c r="Q504" i="2"/>
  <c r="U504" i="2"/>
  <c r="V504" i="2"/>
  <c r="T504" i="2"/>
  <c r="AG506" i="2" l="1"/>
  <c r="AH506" i="2" s="1"/>
  <c r="AC505" i="2"/>
  <c r="AA505" i="2"/>
  <c r="Z505" i="2"/>
  <c r="AG505" i="2" s="1"/>
  <c r="AH505" i="2" s="1"/>
  <c r="AF505" i="2"/>
  <c r="AB505" i="2"/>
  <c r="AE505" i="2"/>
  <c r="AD505" i="2"/>
  <c r="X504" i="2"/>
  <c r="H504" i="2"/>
  <c r="AJ503" i="2"/>
  <c r="AI503" i="2"/>
  <c r="Y503" i="2"/>
  <c r="Q503" i="2"/>
  <c r="R503" i="2"/>
  <c r="V503" i="2"/>
  <c r="T503" i="2"/>
  <c r="U503" i="2"/>
  <c r="S503" i="2"/>
  <c r="AF504" i="2" l="1"/>
  <c r="AB504" i="2"/>
  <c r="AD504" i="2"/>
  <c r="Z504" i="2"/>
  <c r="AG504" i="2" s="1"/>
  <c r="AH504" i="2" s="1"/>
  <c r="AC504" i="2"/>
  <c r="AE504" i="2"/>
  <c r="AA504" i="2"/>
  <c r="X503" i="2"/>
  <c r="H503" i="2"/>
  <c r="AJ502" i="2"/>
  <c r="AI502" i="2"/>
  <c r="Y502" i="2"/>
  <c r="T502" i="2"/>
  <c r="Q502" i="2"/>
  <c r="U502" i="2"/>
  <c r="S502" i="2"/>
  <c r="V502" i="2"/>
  <c r="R502" i="2"/>
  <c r="AE503" i="2" l="1"/>
  <c r="AA503" i="2"/>
  <c r="AF503" i="2"/>
  <c r="AB503" i="2"/>
  <c r="AD503" i="2"/>
  <c r="Z503" i="2"/>
  <c r="AG503" i="2" s="1"/>
  <c r="AH503" i="2" s="1"/>
  <c r="AC503" i="2"/>
  <c r="X502" i="2"/>
  <c r="H502" i="2"/>
  <c r="AJ501" i="2"/>
  <c r="AI501" i="2"/>
  <c r="Y501" i="2"/>
  <c r="V501" i="2"/>
  <c r="U501" i="2"/>
  <c r="T501" i="2"/>
  <c r="S501" i="2"/>
  <c r="R501" i="2"/>
  <c r="Q501" i="2"/>
  <c r="AF502" i="2" l="1"/>
  <c r="AB502" i="2"/>
  <c r="AD502" i="2"/>
  <c r="Z502" i="2"/>
  <c r="AC502" i="2"/>
  <c r="AE502" i="2"/>
  <c r="AA502" i="2"/>
  <c r="AG502" i="2"/>
  <c r="AH502" i="2" s="1"/>
  <c r="X501" i="2"/>
  <c r="H501" i="2"/>
  <c r="AJ500" i="2"/>
  <c r="AI500" i="2"/>
  <c r="Y500" i="2"/>
  <c r="S500" i="2"/>
  <c r="T500" i="2"/>
  <c r="R500" i="2"/>
  <c r="V500" i="2"/>
  <c r="Q500" i="2"/>
  <c r="U500" i="2"/>
  <c r="AF501" i="2" l="1"/>
  <c r="AB501" i="2"/>
  <c r="AD501" i="2"/>
  <c r="Z501" i="2"/>
  <c r="AC501" i="2"/>
  <c r="AE501" i="2"/>
  <c r="AA501" i="2"/>
  <c r="X500" i="2"/>
  <c r="H500" i="2"/>
  <c r="AJ499" i="2"/>
  <c r="AI499" i="2"/>
  <c r="Y499" i="2"/>
  <c r="Q499" i="2"/>
  <c r="U499" i="2"/>
  <c r="T499" i="2"/>
  <c r="S499" i="2"/>
  <c r="R499" i="2"/>
  <c r="V499" i="2"/>
  <c r="AG501" i="2" l="1"/>
  <c r="AH501" i="2" s="1"/>
  <c r="AF500" i="2"/>
  <c r="AB500" i="2"/>
  <c r="AD500" i="2"/>
  <c r="Z500" i="2"/>
  <c r="AC500" i="2"/>
  <c r="AE500" i="2"/>
  <c r="AA500" i="2"/>
  <c r="X499" i="2"/>
  <c r="H499" i="2"/>
  <c r="AJ498" i="2"/>
  <c r="AI498" i="2"/>
  <c r="Y498" i="2"/>
  <c r="R498" i="2"/>
  <c r="V498" i="2"/>
  <c r="T498" i="2"/>
  <c r="U498" i="2"/>
  <c r="S498" i="2"/>
  <c r="Q498" i="2"/>
  <c r="AG500" i="2" l="1"/>
  <c r="AH500" i="2" s="1"/>
  <c r="AF499" i="2"/>
  <c r="AB499" i="2"/>
  <c r="AD499" i="2"/>
  <c r="Z499" i="2"/>
  <c r="AC499" i="2"/>
  <c r="AE499" i="2"/>
  <c r="AA499" i="2"/>
  <c r="X498" i="2"/>
  <c r="H498" i="2"/>
  <c r="AJ497" i="2"/>
  <c r="AI497" i="2"/>
  <c r="Y497" i="2"/>
  <c r="V497" i="2"/>
  <c r="S497" i="2"/>
  <c r="R497" i="2"/>
  <c r="Q497" i="2"/>
  <c r="U497" i="2"/>
  <c r="T497" i="2"/>
  <c r="AG499" i="2" l="1"/>
  <c r="AH499" i="2" s="1"/>
  <c r="AF498" i="2"/>
  <c r="AB498" i="2"/>
  <c r="AD498" i="2"/>
  <c r="Z498" i="2"/>
  <c r="AC498" i="2"/>
  <c r="AE498" i="2"/>
  <c r="AA498" i="2"/>
  <c r="X497" i="2"/>
  <c r="H497" i="2"/>
  <c r="AJ496" i="2"/>
  <c r="AI496" i="2"/>
  <c r="Y496" i="2"/>
  <c r="R496" i="2"/>
  <c r="S496" i="2"/>
  <c r="U496" i="2"/>
  <c r="V496" i="2"/>
  <c r="Q496" i="2"/>
  <c r="T496" i="2"/>
  <c r="AG498" i="2" l="1"/>
  <c r="AH498" i="2" s="1"/>
  <c r="AC497" i="2"/>
  <c r="AA497" i="2"/>
  <c r="AD497" i="2"/>
  <c r="AF497" i="2"/>
  <c r="AB497" i="2"/>
  <c r="AE497" i="2"/>
  <c r="Z497" i="2"/>
  <c r="H496" i="2"/>
  <c r="AJ495" i="2"/>
  <c r="AI495" i="2"/>
  <c r="Y495" i="2"/>
  <c r="V495" i="2"/>
  <c r="Q495" i="2"/>
  <c r="U495" i="2"/>
  <c r="S495" i="2"/>
  <c r="T495" i="2"/>
  <c r="R495" i="2"/>
  <c r="AG497" i="2" l="1"/>
  <c r="AH497" i="2" s="1"/>
  <c r="X496" i="2"/>
  <c r="AB496" i="2" s="1"/>
  <c r="H495" i="2"/>
  <c r="AJ494" i="2"/>
  <c r="AI494" i="2"/>
  <c r="Y494" i="2"/>
  <c r="Q494" i="2"/>
  <c r="V494" i="2"/>
  <c r="S494" i="2"/>
  <c r="U494" i="2"/>
  <c r="R494" i="2"/>
  <c r="T494" i="2"/>
  <c r="X495" i="2" l="1"/>
  <c r="AF495" i="2" s="1"/>
  <c r="AA496" i="2"/>
  <c r="AD496" i="2"/>
  <c r="AE496" i="2"/>
  <c r="Z496" i="2"/>
  <c r="AG496" i="2" s="1"/>
  <c r="AH496" i="2" s="1"/>
  <c r="AC496" i="2"/>
  <c r="AF496" i="2"/>
  <c r="X494" i="2"/>
  <c r="H494" i="2"/>
  <c r="AJ493" i="2"/>
  <c r="AI493" i="2"/>
  <c r="Y493" i="2"/>
  <c r="Q493" i="2"/>
  <c r="V493" i="2"/>
  <c r="U493" i="2"/>
  <c r="T493" i="2"/>
  <c r="S493" i="2"/>
  <c r="R493" i="2"/>
  <c r="AE495" i="2" l="1"/>
  <c r="AC495" i="2"/>
  <c r="AD495" i="2"/>
  <c r="AA495" i="2"/>
  <c r="AC494" i="2"/>
  <c r="AE494" i="2"/>
  <c r="AA494" i="2"/>
  <c r="AD494" i="2"/>
  <c r="Z494" i="2"/>
  <c r="AG494" i="2" s="1"/>
  <c r="AH494" i="2" s="1"/>
  <c r="AF494" i="2"/>
  <c r="AB494" i="2"/>
  <c r="Z495" i="2"/>
  <c r="AB495" i="2"/>
  <c r="H493" i="2"/>
  <c r="AJ492" i="2"/>
  <c r="AI492" i="2"/>
  <c r="Y492" i="2"/>
  <c r="T492" i="2"/>
  <c r="Q492" i="2"/>
  <c r="S492" i="2"/>
  <c r="R492" i="2"/>
  <c r="V492" i="2"/>
  <c r="U492" i="2"/>
  <c r="AG495" i="2" l="1"/>
  <c r="AH495" i="2" s="1"/>
  <c r="X493" i="2"/>
  <c r="AC493" i="2" s="1"/>
  <c r="X492" i="2"/>
  <c r="H492" i="2"/>
  <c r="AJ491" i="2"/>
  <c r="AI491" i="2"/>
  <c r="Y491" i="2"/>
  <c r="Q491" i="2"/>
  <c r="V491" i="2"/>
  <c r="U491" i="2"/>
  <c r="R491" i="2"/>
  <c r="T491" i="2"/>
  <c r="S491" i="2"/>
  <c r="AA493" i="2" l="1"/>
  <c r="Z493" i="2"/>
  <c r="AG493" i="2" s="1"/>
  <c r="AH493" i="2" s="1"/>
  <c r="AB493" i="2"/>
  <c r="AD493" i="2"/>
  <c r="AF493" i="2"/>
  <c r="AE493" i="2"/>
  <c r="Z492" i="2"/>
  <c r="AC492" i="2"/>
  <c r="AF492" i="2"/>
  <c r="AB492" i="2"/>
  <c r="AE492" i="2"/>
  <c r="AA492" i="2"/>
  <c r="AG492" i="2" s="1"/>
  <c r="AH492" i="2" s="1"/>
  <c r="AD492" i="2"/>
  <c r="X491" i="2"/>
  <c r="H491" i="2"/>
  <c r="AJ490" i="2"/>
  <c r="AI490" i="2"/>
  <c r="Y490" i="2"/>
  <c r="S490" i="2"/>
  <c r="R490" i="2"/>
  <c r="Q490" i="2"/>
  <c r="V490" i="2"/>
  <c r="U490" i="2"/>
  <c r="T490" i="2"/>
  <c r="AF491" i="2" l="1"/>
  <c r="AB491" i="2"/>
  <c r="AD491" i="2"/>
  <c r="Z491" i="2"/>
  <c r="AC491" i="2"/>
  <c r="AE491" i="2"/>
  <c r="AA491" i="2"/>
  <c r="H490" i="2"/>
  <c r="AJ489" i="2"/>
  <c r="AI489" i="2"/>
  <c r="Y489" i="2"/>
  <c r="T489" i="2"/>
  <c r="R489" i="2"/>
  <c r="V489" i="2"/>
  <c r="U489" i="2"/>
  <c r="S489" i="2"/>
  <c r="Q489" i="2"/>
  <c r="AG491" i="2" l="1"/>
  <c r="AH491" i="2" s="1"/>
  <c r="X490" i="2"/>
  <c r="X489" i="2"/>
  <c r="H489" i="2"/>
  <c r="AJ488" i="2"/>
  <c r="AI488" i="2"/>
  <c r="Y488" i="2"/>
  <c r="U488" i="2"/>
  <c r="V488" i="2"/>
  <c r="Q488" i="2"/>
  <c r="T488" i="2"/>
  <c r="S488" i="2"/>
  <c r="R488" i="2"/>
  <c r="AF489" i="2" l="1"/>
  <c r="AB489" i="2"/>
  <c r="AD489" i="2"/>
  <c r="Z489" i="2"/>
  <c r="AC489" i="2"/>
  <c r="AE489" i="2"/>
  <c r="AA489" i="2"/>
  <c r="AE490" i="2"/>
  <c r="AA490" i="2"/>
  <c r="AB490" i="2"/>
  <c r="Z490" i="2"/>
  <c r="AF490" i="2"/>
  <c r="AD490" i="2"/>
  <c r="AC490" i="2"/>
  <c r="X488" i="2"/>
  <c r="H488" i="2"/>
  <c r="AJ487" i="2"/>
  <c r="AI487" i="2"/>
  <c r="Y487" i="2"/>
  <c r="V487" i="2"/>
  <c r="S487" i="2"/>
  <c r="R487" i="2"/>
  <c r="U487" i="2"/>
  <c r="Q487" i="2"/>
  <c r="T487" i="2"/>
  <c r="AG489" i="2" l="1"/>
  <c r="AH489" i="2" s="1"/>
  <c r="AG490" i="2"/>
  <c r="AH490" i="2" s="1"/>
  <c r="AC488" i="2"/>
  <c r="AF488" i="2"/>
  <c r="AB488" i="2"/>
  <c r="AE488" i="2"/>
  <c r="AA488" i="2"/>
  <c r="AD488" i="2"/>
  <c r="Z488" i="2"/>
  <c r="X487" i="2"/>
  <c r="H487" i="2"/>
  <c r="AJ486" i="2"/>
  <c r="AI486" i="2"/>
  <c r="Y486" i="2"/>
  <c r="V486" i="2"/>
  <c r="T486" i="2"/>
  <c r="S486" i="2"/>
  <c r="R486" i="2"/>
  <c r="Q486" i="2"/>
  <c r="U486" i="2"/>
  <c r="AG488" i="2" l="1"/>
  <c r="AH488" i="2" s="1"/>
  <c r="AF487" i="2"/>
  <c r="AB487" i="2"/>
  <c r="AD487" i="2"/>
  <c r="Z487" i="2"/>
  <c r="AG487" i="2" s="1"/>
  <c r="AH487" i="2" s="1"/>
  <c r="AC487" i="2"/>
  <c r="AE487" i="2"/>
  <c r="AA487" i="2"/>
  <c r="X486" i="2"/>
  <c r="H486" i="2"/>
  <c r="AJ485" i="2"/>
  <c r="AI485" i="2"/>
  <c r="Y485" i="2"/>
  <c r="Q485" i="2"/>
  <c r="U485" i="2"/>
  <c r="R485" i="2"/>
  <c r="T485" i="2"/>
  <c r="V485" i="2"/>
  <c r="S485" i="2"/>
  <c r="AF486" i="2" l="1"/>
  <c r="AB486" i="2"/>
  <c r="AD486" i="2"/>
  <c r="Z486" i="2"/>
  <c r="AC486" i="2"/>
  <c r="AE486" i="2"/>
  <c r="AA486" i="2"/>
  <c r="AG486" i="2"/>
  <c r="AH486" i="2" s="1"/>
  <c r="X485" i="2"/>
  <c r="H485" i="2"/>
  <c r="AJ484" i="2"/>
  <c r="AI484" i="2"/>
  <c r="Y484" i="2"/>
  <c r="V484" i="2"/>
  <c r="T484" i="2"/>
  <c r="R484" i="2"/>
  <c r="S484" i="2"/>
  <c r="U484" i="2"/>
  <c r="Q484" i="2"/>
  <c r="AC485" i="2" l="1"/>
  <c r="AE485" i="2"/>
  <c r="AA485" i="2"/>
  <c r="AF485" i="2"/>
  <c r="AB485" i="2"/>
  <c r="AD485" i="2"/>
  <c r="Z485" i="2"/>
  <c r="AG485" i="2" s="1"/>
  <c r="AH485" i="2" s="1"/>
  <c r="X484" i="2"/>
  <c r="H484" i="2"/>
  <c r="AJ483" i="2"/>
  <c r="AI483" i="2"/>
  <c r="Y483" i="2"/>
  <c r="R483" i="2"/>
  <c r="V483" i="2"/>
  <c r="T483" i="2"/>
  <c r="U483" i="2"/>
  <c r="S483" i="2"/>
  <c r="Q483" i="2"/>
  <c r="AA484" i="2" l="1"/>
  <c r="AF484" i="2"/>
  <c r="AB484" i="2"/>
  <c r="AE484" i="2"/>
  <c r="AD484" i="2"/>
  <c r="Z484" i="2"/>
  <c r="AG484" i="2" s="1"/>
  <c r="AH484" i="2" s="1"/>
  <c r="AC484" i="2"/>
  <c r="X483" i="2"/>
  <c r="H483" i="2"/>
  <c r="AJ482" i="2"/>
  <c r="AI482" i="2"/>
  <c r="Y482" i="2"/>
  <c r="U482" i="2"/>
  <c r="R482" i="2"/>
  <c r="Q482" i="2"/>
  <c r="S482" i="2"/>
  <c r="V482" i="2"/>
  <c r="T482" i="2"/>
  <c r="AC483" i="2" l="1"/>
  <c r="AD483" i="2"/>
  <c r="Z483" i="2"/>
  <c r="AG483" i="2" s="1"/>
  <c r="AH483" i="2" s="1"/>
  <c r="AF483" i="2"/>
  <c r="AB483" i="2"/>
  <c r="AE483" i="2"/>
  <c r="AA483" i="2"/>
  <c r="X482" i="2"/>
  <c r="H482" i="2"/>
  <c r="AJ481" i="2"/>
  <c r="AI481" i="2"/>
  <c r="Y481" i="2"/>
  <c r="T481" i="2"/>
  <c r="R481" i="2"/>
  <c r="V481" i="2"/>
  <c r="U481" i="2"/>
  <c r="S481" i="2"/>
  <c r="Q481" i="2"/>
  <c r="AF482" i="2" l="1"/>
  <c r="AB482" i="2"/>
  <c r="AD482" i="2"/>
  <c r="Z482" i="2"/>
  <c r="AG482" i="2" s="1"/>
  <c r="AH482" i="2" s="1"/>
  <c r="AC482" i="2"/>
  <c r="AE482" i="2"/>
  <c r="AA482" i="2"/>
  <c r="X481" i="2"/>
  <c r="H481" i="2"/>
  <c r="AJ480" i="2"/>
  <c r="AI480" i="2"/>
  <c r="Y480" i="2"/>
  <c r="Q480" i="2"/>
  <c r="R480" i="2"/>
  <c r="S480" i="2"/>
  <c r="V480" i="2"/>
  <c r="U480" i="2"/>
  <c r="T480" i="2"/>
  <c r="AF481" i="2" l="1"/>
  <c r="AB481" i="2"/>
  <c r="AD481" i="2"/>
  <c r="Z481" i="2"/>
  <c r="AG481" i="2" s="1"/>
  <c r="AH481" i="2" s="1"/>
  <c r="AC481" i="2"/>
  <c r="AE481" i="2"/>
  <c r="AA481" i="2"/>
  <c r="X480" i="2"/>
  <c r="H480" i="2"/>
  <c r="AJ479" i="2"/>
  <c r="AI479" i="2"/>
  <c r="Y479" i="2"/>
  <c r="T479" i="2"/>
  <c r="U479" i="2"/>
  <c r="V479" i="2"/>
  <c r="S479" i="2"/>
  <c r="Q479" i="2"/>
  <c r="R479" i="2"/>
  <c r="AF480" i="2" l="1"/>
  <c r="AB480" i="2"/>
  <c r="AE480" i="2"/>
  <c r="AA480" i="2"/>
  <c r="AD480" i="2"/>
  <c r="Z480" i="2"/>
  <c r="AG480" i="2" s="1"/>
  <c r="AH480" i="2" s="1"/>
  <c r="AC480" i="2"/>
  <c r="X479" i="2"/>
  <c r="H479" i="2"/>
  <c r="AJ478" i="2"/>
  <c r="AI478" i="2"/>
  <c r="Y478" i="2"/>
  <c r="R478" i="2"/>
  <c r="U478" i="2"/>
  <c r="S478" i="2"/>
  <c r="T478" i="2"/>
  <c r="V478" i="2"/>
  <c r="Q478" i="2"/>
  <c r="AF479" i="2" l="1"/>
  <c r="AB479" i="2"/>
  <c r="AD479" i="2"/>
  <c r="Z479" i="2"/>
  <c r="AC479" i="2"/>
  <c r="AE479" i="2"/>
  <c r="AA479" i="2"/>
  <c r="X478" i="2"/>
  <c r="H478" i="2"/>
  <c r="AJ477" i="2"/>
  <c r="AI477" i="2"/>
  <c r="Y477" i="2"/>
  <c r="Q477" i="2"/>
  <c r="R477" i="2"/>
  <c r="U477" i="2"/>
  <c r="T477" i="2"/>
  <c r="V477" i="2"/>
  <c r="S477" i="2"/>
  <c r="AG479" i="2" l="1"/>
  <c r="AH479" i="2" s="1"/>
  <c r="AC478" i="2"/>
  <c r="AE478" i="2"/>
  <c r="AA478" i="2"/>
  <c r="AD478" i="2"/>
  <c r="Z478" i="2"/>
  <c r="AF478" i="2"/>
  <c r="AB478" i="2"/>
  <c r="X477" i="2"/>
  <c r="H477" i="2"/>
  <c r="AJ476" i="2"/>
  <c r="AI476" i="2"/>
  <c r="Y476" i="2"/>
  <c r="T476" i="2"/>
  <c r="R476" i="2"/>
  <c r="S476" i="2"/>
  <c r="Q476" i="2"/>
  <c r="V476" i="2"/>
  <c r="U476" i="2"/>
  <c r="AG478" i="2" l="1"/>
  <c r="AH478" i="2" s="1"/>
  <c r="AC477" i="2"/>
  <c r="AA477" i="2"/>
  <c r="AD477" i="2"/>
  <c r="Z477" i="2"/>
  <c r="AF477" i="2"/>
  <c r="AB477" i="2"/>
  <c r="AE477" i="2"/>
  <c r="H476" i="2"/>
  <c r="AJ475" i="2"/>
  <c r="AI475" i="2"/>
  <c r="Y475" i="2"/>
  <c r="Q475" i="2"/>
  <c r="S475" i="2"/>
  <c r="U475" i="2"/>
  <c r="T475" i="2"/>
  <c r="V475" i="2"/>
  <c r="R475" i="2"/>
  <c r="X476" i="2" l="1"/>
  <c r="AE476" i="2" s="1"/>
  <c r="AG477" i="2"/>
  <c r="AH477" i="2" s="1"/>
  <c r="AB476" i="2"/>
  <c r="AA476" i="2"/>
  <c r="AD476" i="2"/>
  <c r="Z476" i="2"/>
  <c r="AC476" i="2"/>
  <c r="X475" i="2"/>
  <c r="H475" i="2"/>
  <c r="AJ474" i="2"/>
  <c r="AI474" i="2"/>
  <c r="Y474" i="2"/>
  <c r="T474" i="2"/>
  <c r="R474" i="2"/>
  <c r="S474" i="2"/>
  <c r="U474" i="2"/>
  <c r="V474" i="2"/>
  <c r="Q474" i="2"/>
  <c r="AF476" i="2" l="1"/>
  <c r="AG476" i="2"/>
  <c r="AH476" i="2" s="1"/>
  <c r="AC475" i="2"/>
  <c r="AD475" i="2"/>
  <c r="Z475" i="2"/>
  <c r="AF475" i="2"/>
  <c r="AB475" i="2"/>
  <c r="AA475" i="2"/>
  <c r="AE475" i="2"/>
  <c r="X474" i="2"/>
  <c r="H474" i="2"/>
  <c r="AJ473" i="2"/>
  <c r="AI473" i="2"/>
  <c r="Y473" i="2"/>
  <c r="R473" i="2"/>
  <c r="S473" i="2"/>
  <c r="U473" i="2"/>
  <c r="V473" i="2"/>
  <c r="Q473" i="2"/>
  <c r="T473" i="2"/>
  <c r="AG475" i="2" l="1"/>
  <c r="AH475" i="2" s="1"/>
  <c r="AC474" i="2"/>
  <c r="AA474" i="2"/>
  <c r="AD474" i="2"/>
  <c r="Z474" i="2"/>
  <c r="AG474" i="2" s="1"/>
  <c r="AH474" i="2" s="1"/>
  <c r="AF474" i="2"/>
  <c r="AB474" i="2"/>
  <c r="AE474" i="2"/>
  <c r="X473" i="2"/>
  <c r="H473" i="2"/>
  <c r="AJ472" i="2"/>
  <c r="AI472" i="2"/>
  <c r="Y472" i="2"/>
  <c r="T472" i="2"/>
  <c r="S472" i="2"/>
  <c r="Q472" i="2"/>
  <c r="V472" i="2"/>
  <c r="R472" i="2"/>
  <c r="U472" i="2"/>
  <c r="AF473" i="2" l="1"/>
  <c r="AB473" i="2"/>
  <c r="AD473" i="2"/>
  <c r="Z473" i="2"/>
  <c r="AC473" i="2"/>
  <c r="AE473" i="2"/>
  <c r="AA473" i="2"/>
  <c r="X472" i="2"/>
  <c r="H472" i="2"/>
  <c r="AJ471" i="2"/>
  <c r="AI471" i="2"/>
  <c r="Y471" i="2"/>
  <c r="V471" i="2"/>
  <c r="U471" i="2"/>
  <c r="Q471" i="2"/>
  <c r="S471" i="2"/>
  <c r="R471" i="2"/>
  <c r="T471" i="2"/>
  <c r="AG473" i="2" l="1"/>
  <c r="AH473" i="2" s="1"/>
  <c r="AF472" i="2"/>
  <c r="AB472" i="2"/>
  <c r="AD472" i="2"/>
  <c r="Z472" i="2"/>
  <c r="AC472" i="2"/>
  <c r="AE472" i="2"/>
  <c r="AA472" i="2"/>
  <c r="H471" i="2"/>
  <c r="AJ470" i="2"/>
  <c r="AI470" i="2"/>
  <c r="Y470" i="2"/>
  <c r="R470" i="2"/>
  <c r="Q470" i="2"/>
  <c r="T470" i="2"/>
  <c r="S470" i="2"/>
  <c r="V470" i="2"/>
  <c r="U470" i="2"/>
  <c r="AG472" i="2" l="1"/>
  <c r="AH472" i="2" s="1"/>
  <c r="X471" i="2"/>
  <c r="AF471" i="2" s="1"/>
  <c r="X470" i="2"/>
  <c r="H470" i="2"/>
  <c r="AJ469" i="2"/>
  <c r="AI469" i="2"/>
  <c r="Y469" i="2"/>
  <c r="U469" i="2"/>
  <c r="V469" i="2"/>
  <c r="T469" i="2"/>
  <c r="R469" i="2"/>
  <c r="S469" i="2"/>
  <c r="Q469" i="2"/>
  <c r="AE471" i="2" l="1"/>
  <c r="AA471" i="2"/>
  <c r="Z471" i="2"/>
  <c r="AG471" i="2" s="1"/>
  <c r="AH471" i="2" s="1"/>
  <c r="AC471" i="2"/>
  <c r="AB471" i="2"/>
  <c r="AD471" i="2"/>
  <c r="AC470" i="2"/>
  <c r="AF470" i="2"/>
  <c r="AB470" i="2"/>
  <c r="AD470" i="2"/>
  <c r="Z470" i="2"/>
  <c r="AE470" i="2"/>
  <c r="AA470" i="2"/>
  <c r="H469" i="2"/>
  <c r="AJ468" i="2"/>
  <c r="AI468" i="2"/>
  <c r="Y468" i="2"/>
  <c r="U468" i="2"/>
  <c r="S468" i="2"/>
  <c r="V468" i="2"/>
  <c r="T468" i="2"/>
  <c r="Q468" i="2"/>
  <c r="R468" i="2"/>
  <c r="X469" i="2" l="1"/>
  <c r="AF469" i="2" s="1"/>
  <c r="AG470" i="2"/>
  <c r="AH470" i="2" s="1"/>
  <c r="AE469" i="2"/>
  <c r="AA469" i="2"/>
  <c r="H468" i="2"/>
  <c r="AJ467" i="2"/>
  <c r="AI467" i="2"/>
  <c r="Y467" i="2"/>
  <c r="V467" i="2"/>
  <c r="T467" i="2"/>
  <c r="Q467" i="2"/>
  <c r="S467" i="2"/>
  <c r="U467" i="2"/>
  <c r="R467" i="2"/>
  <c r="AD469" i="2" l="1"/>
  <c r="AB469" i="2"/>
  <c r="Z469" i="2"/>
  <c r="AC469" i="2"/>
  <c r="X468" i="2"/>
  <c r="AF468" i="2" s="1"/>
  <c r="AD468" i="2"/>
  <c r="AC468" i="2"/>
  <c r="X467" i="2"/>
  <c r="H467" i="2"/>
  <c r="AJ466" i="2"/>
  <c r="AI466" i="2"/>
  <c r="Y466" i="2"/>
  <c r="S466" i="2"/>
  <c r="T466" i="2"/>
  <c r="V466" i="2"/>
  <c r="U466" i="2"/>
  <c r="Q466" i="2"/>
  <c r="R466" i="2"/>
  <c r="AG469" i="2" l="1"/>
  <c r="AH469" i="2" s="1"/>
  <c r="Z468" i="2"/>
  <c r="AE468" i="2"/>
  <c r="AA468" i="2"/>
  <c r="AB468" i="2"/>
  <c r="AC467" i="2"/>
  <c r="AE467" i="2"/>
  <c r="AA467" i="2"/>
  <c r="AD467" i="2"/>
  <c r="Z467" i="2"/>
  <c r="AF467" i="2"/>
  <c r="AB467" i="2"/>
  <c r="X466" i="2"/>
  <c r="H466" i="2"/>
  <c r="AJ465" i="2"/>
  <c r="AI465" i="2"/>
  <c r="Y465" i="2"/>
  <c r="Q465" i="2"/>
  <c r="U465" i="2"/>
  <c r="R465" i="2"/>
  <c r="S465" i="2"/>
  <c r="V465" i="2"/>
  <c r="T465" i="2"/>
  <c r="AG468" i="2" l="1"/>
  <c r="AH468" i="2" s="1"/>
  <c r="AG467" i="2"/>
  <c r="AH467" i="2" s="1"/>
  <c r="AF466" i="2"/>
  <c r="AB466" i="2"/>
  <c r="AD466" i="2"/>
  <c r="Z466" i="2"/>
  <c r="AC466" i="2"/>
  <c r="AE466" i="2"/>
  <c r="AA466" i="2"/>
  <c r="H465" i="2"/>
  <c r="AJ464" i="2"/>
  <c r="AI464" i="2"/>
  <c r="Y464" i="2"/>
  <c r="R464" i="2"/>
  <c r="T464" i="2"/>
  <c r="U464" i="2"/>
  <c r="Q464" i="2"/>
  <c r="V464" i="2"/>
  <c r="S464" i="2"/>
  <c r="AG466" i="2" l="1"/>
  <c r="AH466" i="2" s="1"/>
  <c r="X465" i="2"/>
  <c r="AA465" i="2" s="1"/>
  <c r="X464" i="2"/>
  <c r="H464" i="2"/>
  <c r="AJ463" i="2"/>
  <c r="AI463" i="2"/>
  <c r="Y463" i="2"/>
  <c r="S463" i="2"/>
  <c r="V463" i="2"/>
  <c r="Q463" i="2"/>
  <c r="R463" i="2"/>
  <c r="T463" i="2"/>
  <c r="U463" i="2"/>
  <c r="Z465" i="2" l="1"/>
  <c r="AF465" i="2"/>
  <c r="AE465" i="2"/>
  <c r="AE464" i="2"/>
  <c r="AF464" i="2"/>
  <c r="AB464" i="2"/>
  <c r="AD464" i="2"/>
  <c r="Z464" i="2"/>
  <c r="AC464" i="2"/>
  <c r="AA464" i="2"/>
  <c r="AD465" i="2"/>
  <c r="AC465" i="2"/>
  <c r="AB465" i="2"/>
  <c r="AG465" i="2" s="1"/>
  <c r="AH465" i="2" s="1"/>
  <c r="H463" i="2"/>
  <c r="AJ462" i="2"/>
  <c r="AI462" i="2"/>
  <c r="Y462" i="2"/>
  <c r="Q462" i="2"/>
  <c r="U462" i="2"/>
  <c r="V462" i="2"/>
  <c r="R462" i="2"/>
  <c r="T462" i="2"/>
  <c r="S462" i="2"/>
  <c r="X463" i="2" l="1"/>
  <c r="AB463" i="2" s="1"/>
  <c r="AG464" i="2"/>
  <c r="AH464" i="2" s="1"/>
  <c r="X462" i="2"/>
  <c r="H462" i="2"/>
  <c r="AJ461" i="2"/>
  <c r="AI461" i="2"/>
  <c r="Y461" i="2"/>
  <c r="S461" i="2"/>
  <c r="T461" i="2"/>
  <c r="V461" i="2"/>
  <c r="U461" i="2"/>
  <c r="R461" i="2"/>
  <c r="Q461" i="2"/>
  <c r="Z463" i="2" l="1"/>
  <c r="AG463" i="2" s="1"/>
  <c r="AH463" i="2" s="1"/>
  <c r="AA463" i="2"/>
  <c r="AD463" i="2"/>
  <c r="AF463" i="2"/>
  <c r="AC463" i="2"/>
  <c r="AE463" i="2"/>
  <c r="AC462" i="2"/>
  <c r="Z462" i="2"/>
  <c r="AF462" i="2"/>
  <c r="AB462" i="2"/>
  <c r="AE462" i="2"/>
  <c r="AA462" i="2"/>
  <c r="AD462" i="2"/>
  <c r="AG462" i="2"/>
  <c r="AH462" i="2" s="1"/>
  <c r="X461" i="2"/>
  <c r="H461" i="2"/>
  <c r="AJ460" i="2"/>
  <c r="AI460" i="2"/>
  <c r="Y460" i="2"/>
  <c r="U460" i="2"/>
  <c r="T460" i="2"/>
  <c r="S460" i="2"/>
  <c r="Q460" i="2"/>
  <c r="R460" i="2"/>
  <c r="V460" i="2"/>
  <c r="AE461" i="2" l="1"/>
  <c r="AF461" i="2"/>
  <c r="AB461" i="2"/>
  <c r="AD461" i="2"/>
  <c r="Z461" i="2"/>
  <c r="AC461" i="2"/>
  <c r="AA461" i="2"/>
  <c r="X460" i="2"/>
  <c r="H460" i="2"/>
  <c r="AJ459" i="2"/>
  <c r="AI459" i="2"/>
  <c r="Y459" i="2"/>
  <c r="R459" i="2"/>
  <c r="U459" i="2"/>
  <c r="T459" i="2"/>
  <c r="Q459" i="2"/>
  <c r="S459" i="2"/>
  <c r="V459" i="2"/>
  <c r="AG461" i="2" l="1"/>
  <c r="AH461" i="2" s="1"/>
  <c r="AC460" i="2"/>
  <c r="AF460" i="2"/>
  <c r="AB460" i="2"/>
  <c r="AE460" i="2"/>
  <c r="AA460" i="2"/>
  <c r="AD460" i="2"/>
  <c r="Z460" i="2"/>
  <c r="X459" i="2"/>
  <c r="H459" i="2"/>
  <c r="AJ458" i="2"/>
  <c r="AI458" i="2"/>
  <c r="Y458" i="2"/>
  <c r="Q458" i="2"/>
  <c r="T458" i="2"/>
  <c r="V458" i="2"/>
  <c r="U458" i="2"/>
  <c r="S458" i="2"/>
  <c r="R458" i="2"/>
  <c r="AG460" i="2" l="1"/>
  <c r="AH460" i="2" s="1"/>
  <c r="AE459" i="2"/>
  <c r="AA459" i="2"/>
  <c r="AF459" i="2"/>
  <c r="AB459" i="2"/>
  <c r="AD459" i="2"/>
  <c r="Z459" i="2"/>
  <c r="AG459" i="2" s="1"/>
  <c r="AH459" i="2" s="1"/>
  <c r="AC459" i="2"/>
  <c r="X458" i="2"/>
  <c r="H458" i="2"/>
  <c r="AJ457" i="2"/>
  <c r="AI457" i="2"/>
  <c r="Y457" i="2"/>
  <c r="V457" i="2"/>
  <c r="Q457" i="2"/>
  <c r="R457" i="2"/>
  <c r="S457" i="2"/>
  <c r="U457" i="2"/>
  <c r="T457" i="2"/>
  <c r="AF458" i="2" l="1"/>
  <c r="AB458" i="2"/>
  <c r="AD458" i="2"/>
  <c r="Z458" i="2"/>
  <c r="AC458" i="2"/>
  <c r="AE458" i="2"/>
  <c r="AA458" i="2"/>
  <c r="X457" i="2"/>
  <c r="H457" i="2"/>
  <c r="AJ456" i="2"/>
  <c r="AI456" i="2"/>
  <c r="Y456" i="2"/>
  <c r="R456" i="2"/>
  <c r="V456" i="2"/>
  <c r="T456" i="2"/>
  <c r="U456" i="2"/>
  <c r="S456" i="2"/>
  <c r="Q456" i="2"/>
  <c r="AG458" i="2" l="1"/>
  <c r="AH458" i="2" s="1"/>
  <c r="AF457" i="2"/>
  <c r="AB457" i="2"/>
  <c r="AD457" i="2"/>
  <c r="Z457" i="2"/>
  <c r="AC457" i="2"/>
  <c r="AE457" i="2"/>
  <c r="AA457" i="2"/>
  <c r="X456" i="2"/>
  <c r="H456" i="2"/>
  <c r="AJ455" i="2"/>
  <c r="AI455" i="2"/>
  <c r="Y455" i="2"/>
  <c r="T455" i="2"/>
  <c r="Q455" i="2"/>
  <c r="V455" i="2"/>
  <c r="R455" i="2"/>
  <c r="U455" i="2"/>
  <c r="S455" i="2"/>
  <c r="AG457" i="2" l="1"/>
  <c r="AH457" i="2" s="1"/>
  <c r="AC456" i="2"/>
  <c r="AD456" i="2"/>
  <c r="Z456" i="2"/>
  <c r="AF456" i="2"/>
  <c r="AB456" i="2"/>
  <c r="AE456" i="2"/>
  <c r="AA456" i="2"/>
  <c r="X455" i="2"/>
  <c r="H455" i="2"/>
  <c r="AJ454" i="2"/>
  <c r="AI454" i="2"/>
  <c r="Y454" i="2"/>
  <c r="V454" i="2"/>
  <c r="R454" i="2"/>
  <c r="T454" i="2"/>
  <c r="S454" i="2"/>
  <c r="U454" i="2"/>
  <c r="Q454" i="2"/>
  <c r="AG456" i="2" l="1"/>
  <c r="AH456" i="2" s="1"/>
  <c r="AE455" i="2"/>
  <c r="AA455" i="2"/>
  <c r="AF455" i="2"/>
  <c r="AB455" i="2"/>
  <c r="AG455" i="2" s="1"/>
  <c r="AH455" i="2" s="1"/>
  <c r="AD455" i="2"/>
  <c r="Z455" i="2"/>
  <c r="AC455" i="2"/>
  <c r="X454" i="2"/>
  <c r="H454" i="2"/>
  <c r="AJ453" i="2"/>
  <c r="AI453" i="2"/>
  <c r="Y453" i="2"/>
  <c r="S453" i="2"/>
  <c r="V453" i="2"/>
  <c r="Q453" i="2"/>
  <c r="R453" i="2"/>
  <c r="T453" i="2"/>
  <c r="U453" i="2"/>
  <c r="AF454" i="2" l="1"/>
  <c r="AB454" i="2"/>
  <c r="AD454" i="2"/>
  <c r="Z454" i="2"/>
  <c r="AC454" i="2"/>
  <c r="AE454" i="2"/>
  <c r="AA454" i="2"/>
  <c r="X453" i="2"/>
  <c r="H453" i="2"/>
  <c r="AJ452" i="2"/>
  <c r="AI452" i="2"/>
  <c r="Y452" i="2"/>
  <c r="T452" i="2"/>
  <c r="U452" i="2"/>
  <c r="Q452" i="2"/>
  <c r="S452" i="2"/>
  <c r="R452" i="2"/>
  <c r="V452" i="2"/>
  <c r="AG454" i="2" l="1"/>
  <c r="AH454" i="2" s="1"/>
  <c r="AE453" i="2"/>
  <c r="AF453" i="2"/>
  <c r="AB453" i="2"/>
  <c r="AA453" i="2"/>
  <c r="AD453" i="2"/>
  <c r="Z453" i="2"/>
  <c r="AC453" i="2"/>
  <c r="X452" i="2"/>
  <c r="H452" i="2"/>
  <c r="AJ451" i="2"/>
  <c r="AI451" i="2"/>
  <c r="Y451" i="2"/>
  <c r="R451" i="2"/>
  <c r="U451" i="2"/>
  <c r="T451" i="2"/>
  <c r="Q451" i="2"/>
  <c r="S451" i="2"/>
  <c r="V451" i="2"/>
  <c r="AG453" i="2" l="1"/>
  <c r="AH453" i="2" s="1"/>
  <c r="AA452" i="2"/>
  <c r="AF452" i="2"/>
  <c r="AB452" i="2"/>
  <c r="AE452" i="2"/>
  <c r="AD452" i="2"/>
  <c r="Z452" i="2"/>
  <c r="AC452" i="2"/>
  <c r="X451" i="2"/>
  <c r="H451" i="2"/>
  <c r="AJ450" i="2"/>
  <c r="AI450" i="2"/>
  <c r="Y450" i="2"/>
  <c r="Q450" i="2"/>
  <c r="U450" i="2"/>
  <c r="R450" i="2"/>
  <c r="V450" i="2"/>
  <c r="T450" i="2"/>
  <c r="S450" i="2"/>
  <c r="AG452" i="2" l="1"/>
  <c r="AH452" i="2" s="1"/>
  <c r="AF451" i="2"/>
  <c r="AB451" i="2"/>
  <c r="AD451" i="2"/>
  <c r="Z451" i="2"/>
  <c r="AG451" i="2" s="1"/>
  <c r="AH451" i="2" s="1"/>
  <c r="AC451" i="2"/>
  <c r="AE451" i="2"/>
  <c r="AA451" i="2"/>
  <c r="X450" i="2"/>
  <c r="H450" i="2"/>
  <c r="AJ449" i="2"/>
  <c r="AI449" i="2"/>
  <c r="Y449" i="2"/>
  <c r="Q449" i="2"/>
  <c r="U449" i="2"/>
  <c r="R449" i="2"/>
  <c r="T449" i="2"/>
  <c r="V449" i="2"/>
  <c r="S449" i="2"/>
  <c r="AF450" i="2" l="1"/>
  <c r="AB450" i="2"/>
  <c r="AD450" i="2"/>
  <c r="Z450" i="2"/>
  <c r="AC450" i="2"/>
  <c r="AE450" i="2"/>
  <c r="AA450" i="2"/>
  <c r="X449" i="2"/>
  <c r="H449" i="2"/>
  <c r="AJ448" i="2"/>
  <c r="AI448" i="2"/>
  <c r="Y448" i="2"/>
  <c r="T448" i="2"/>
  <c r="U448" i="2"/>
  <c r="Q448" i="2"/>
  <c r="S448" i="2"/>
  <c r="R448" i="2"/>
  <c r="V448" i="2"/>
  <c r="AG450" i="2" l="1"/>
  <c r="AH450" i="2" s="1"/>
  <c r="AC449" i="2"/>
  <c r="AD449" i="2"/>
  <c r="Z449" i="2"/>
  <c r="AF449" i="2"/>
  <c r="AB449" i="2"/>
  <c r="AE449" i="2"/>
  <c r="AA449" i="2"/>
  <c r="X448" i="2"/>
  <c r="H448" i="2"/>
  <c r="AJ447" i="2"/>
  <c r="AI447" i="2"/>
  <c r="Y447" i="2"/>
  <c r="V447" i="2"/>
  <c r="S447" i="2"/>
  <c r="R447" i="2"/>
  <c r="T447" i="2"/>
  <c r="U447" i="2"/>
  <c r="Q447" i="2"/>
  <c r="AG449" i="2" l="1"/>
  <c r="AH449" i="2" s="1"/>
  <c r="AC448" i="2"/>
  <c r="AE448" i="2"/>
  <c r="AF448" i="2"/>
  <c r="AB448" i="2"/>
  <c r="AD448" i="2"/>
  <c r="Z448" i="2"/>
  <c r="AA448" i="2"/>
  <c r="X447" i="2"/>
  <c r="H447" i="2"/>
  <c r="AJ446" i="2"/>
  <c r="AI446" i="2"/>
  <c r="Y446" i="2"/>
  <c r="Q446" i="2"/>
  <c r="U446" i="2"/>
  <c r="R446" i="2"/>
  <c r="V446" i="2"/>
  <c r="T446" i="2"/>
  <c r="S446" i="2"/>
  <c r="AG448" i="2" l="1"/>
  <c r="AH448" i="2" s="1"/>
  <c r="AF447" i="2"/>
  <c r="AB447" i="2"/>
  <c r="AD447" i="2"/>
  <c r="Z447" i="2"/>
  <c r="AC447" i="2"/>
  <c r="AE447" i="2"/>
  <c r="AA447" i="2"/>
  <c r="X446" i="2"/>
  <c r="H446" i="2"/>
  <c r="AJ445" i="2"/>
  <c r="AI445" i="2"/>
  <c r="Y445" i="2"/>
  <c r="T445" i="2"/>
  <c r="R445" i="2"/>
  <c r="U445" i="2"/>
  <c r="V445" i="2"/>
  <c r="S445" i="2"/>
  <c r="Q445" i="2"/>
  <c r="AG447" i="2" l="1"/>
  <c r="AH447" i="2" s="1"/>
  <c r="AF446" i="2"/>
  <c r="AB446" i="2"/>
  <c r="AD446" i="2"/>
  <c r="Z446" i="2"/>
  <c r="AC446" i="2"/>
  <c r="AE446" i="2"/>
  <c r="AA446" i="2"/>
  <c r="X445" i="2"/>
  <c r="H445" i="2"/>
  <c r="AJ444" i="2"/>
  <c r="AI444" i="2"/>
  <c r="Y444" i="2"/>
  <c r="S444" i="2"/>
  <c r="Q444" i="2"/>
  <c r="R444" i="2"/>
  <c r="V444" i="2"/>
  <c r="T444" i="2"/>
  <c r="U444" i="2"/>
  <c r="AG446" i="2" l="1"/>
  <c r="AH446" i="2" s="1"/>
  <c r="AC445" i="2"/>
  <c r="AD445" i="2"/>
  <c r="Z445" i="2"/>
  <c r="AF445" i="2"/>
  <c r="AB445" i="2"/>
  <c r="AE445" i="2"/>
  <c r="AA445" i="2"/>
  <c r="X444" i="2"/>
  <c r="H444" i="2"/>
  <c r="AJ443" i="2"/>
  <c r="AI443" i="2"/>
  <c r="Y443" i="2"/>
  <c r="V443" i="2"/>
  <c r="U443" i="2"/>
  <c r="R443" i="2"/>
  <c r="S443" i="2"/>
  <c r="T443" i="2"/>
  <c r="Q443" i="2"/>
  <c r="AG445" i="2" l="1"/>
  <c r="AH445" i="2" s="1"/>
  <c r="AC444" i="2"/>
  <c r="AE444" i="2"/>
  <c r="AD444" i="2"/>
  <c r="Z444" i="2"/>
  <c r="AF444" i="2"/>
  <c r="AB444" i="2"/>
  <c r="AA444" i="2"/>
  <c r="X443" i="2"/>
  <c r="H443" i="2"/>
  <c r="AJ442" i="2"/>
  <c r="AI442" i="2"/>
  <c r="Y442" i="2"/>
  <c r="Q442" i="2"/>
  <c r="S442" i="2"/>
  <c r="U442" i="2"/>
  <c r="R442" i="2"/>
  <c r="V442" i="2"/>
  <c r="T442" i="2"/>
  <c r="AG444" i="2" l="1"/>
  <c r="AH444" i="2" s="1"/>
  <c r="AF443" i="2"/>
  <c r="AB443" i="2"/>
  <c r="AE443" i="2"/>
  <c r="AD443" i="2"/>
  <c r="Z443" i="2"/>
  <c r="AC443" i="2"/>
  <c r="AA443" i="2"/>
  <c r="X442" i="2"/>
  <c r="H442" i="2"/>
  <c r="AJ441" i="2"/>
  <c r="AI441" i="2"/>
  <c r="Y441" i="2"/>
  <c r="U441" i="2"/>
  <c r="V441" i="2"/>
  <c r="S441" i="2"/>
  <c r="Q441" i="2"/>
  <c r="T441" i="2"/>
  <c r="R441" i="2"/>
  <c r="AG443" i="2" l="1"/>
  <c r="AH443" i="2" s="1"/>
  <c r="AF442" i="2"/>
  <c r="AB442" i="2"/>
  <c r="AD442" i="2"/>
  <c r="Z442" i="2"/>
  <c r="AG442" i="2" s="1"/>
  <c r="AH442" i="2" s="1"/>
  <c r="AC442" i="2"/>
  <c r="AE442" i="2"/>
  <c r="AA442" i="2"/>
  <c r="X441" i="2"/>
  <c r="H441" i="2"/>
  <c r="AJ440" i="2"/>
  <c r="AI440" i="2"/>
  <c r="Y440" i="2"/>
  <c r="V440" i="2"/>
  <c r="T440" i="2"/>
  <c r="Q440" i="2"/>
  <c r="R440" i="2"/>
  <c r="U440" i="2"/>
  <c r="S440" i="2"/>
  <c r="AC441" i="2" l="1"/>
  <c r="AF441" i="2"/>
  <c r="AB441" i="2"/>
  <c r="AE441" i="2"/>
  <c r="AA441" i="2"/>
  <c r="AD441" i="2"/>
  <c r="Z441" i="2"/>
  <c r="X440" i="2"/>
  <c r="H440" i="2"/>
  <c r="AJ439" i="2"/>
  <c r="AI439" i="2"/>
  <c r="Y439" i="2"/>
  <c r="R439" i="2"/>
  <c r="S439" i="2"/>
  <c r="T439" i="2"/>
  <c r="V439" i="2"/>
  <c r="U439" i="2"/>
  <c r="Q439" i="2"/>
  <c r="AG441" i="2" l="1"/>
  <c r="AH441" i="2" s="1"/>
  <c r="AF440" i="2"/>
  <c r="AB440" i="2"/>
  <c r="AD440" i="2"/>
  <c r="Z440" i="2"/>
  <c r="AC440" i="2"/>
  <c r="AE440" i="2"/>
  <c r="AA440" i="2"/>
  <c r="X439" i="2"/>
  <c r="H439" i="2"/>
  <c r="AJ438" i="2"/>
  <c r="AI438" i="2"/>
  <c r="Y438" i="2"/>
  <c r="U438" i="2"/>
  <c r="V438" i="2"/>
  <c r="Q438" i="2"/>
  <c r="R438" i="2"/>
  <c r="S438" i="2"/>
  <c r="T438" i="2"/>
  <c r="AG440" i="2" l="1"/>
  <c r="AH440" i="2" s="1"/>
  <c r="AA439" i="2"/>
  <c r="AF439" i="2"/>
  <c r="AB439" i="2"/>
  <c r="AE439" i="2"/>
  <c r="AD439" i="2"/>
  <c r="Z439" i="2"/>
  <c r="AG439" i="2" s="1"/>
  <c r="AH439" i="2" s="1"/>
  <c r="AC439" i="2"/>
  <c r="X438" i="2"/>
  <c r="H438" i="2"/>
  <c r="AJ437" i="2"/>
  <c r="AI437" i="2"/>
  <c r="Y437" i="2"/>
  <c r="V437" i="2"/>
  <c r="S437" i="2"/>
  <c r="U437" i="2"/>
  <c r="T437" i="2"/>
  <c r="Q437" i="2"/>
  <c r="R437" i="2"/>
  <c r="AA438" i="2" l="1"/>
  <c r="AF438" i="2"/>
  <c r="AB438" i="2"/>
  <c r="AE438" i="2"/>
  <c r="AD438" i="2"/>
  <c r="Z438" i="2"/>
  <c r="AC438" i="2"/>
  <c r="X437" i="2"/>
  <c r="H437" i="2"/>
  <c r="AJ436" i="2"/>
  <c r="AI436" i="2"/>
  <c r="Y436" i="2"/>
  <c r="T436" i="2"/>
  <c r="R436" i="2"/>
  <c r="U436" i="2"/>
  <c r="S436" i="2"/>
  <c r="Q436" i="2"/>
  <c r="V436" i="2"/>
  <c r="AG438" i="2" l="1"/>
  <c r="AH438" i="2" s="1"/>
  <c r="AF437" i="2"/>
  <c r="AB437" i="2"/>
  <c r="AD437" i="2"/>
  <c r="Z437" i="2"/>
  <c r="AC437" i="2"/>
  <c r="AE437" i="2"/>
  <c r="AA437" i="2"/>
  <c r="X436" i="2"/>
  <c r="H436" i="2"/>
  <c r="AJ435" i="2"/>
  <c r="AI435" i="2"/>
  <c r="Y435" i="2"/>
  <c r="V435" i="2"/>
  <c r="T435" i="2"/>
  <c r="Q435" i="2"/>
  <c r="R435" i="2"/>
  <c r="S435" i="2"/>
  <c r="U435" i="2"/>
  <c r="AG437" i="2" l="1"/>
  <c r="AH437" i="2" s="1"/>
  <c r="AF436" i="2"/>
  <c r="AB436" i="2"/>
  <c r="AD436" i="2"/>
  <c r="Z436" i="2"/>
  <c r="AC436" i="2"/>
  <c r="AE436" i="2"/>
  <c r="AA436" i="2"/>
  <c r="H435" i="2"/>
  <c r="AJ434" i="2"/>
  <c r="AI434" i="2"/>
  <c r="Y434" i="2"/>
  <c r="Q434" i="2"/>
  <c r="S434" i="2"/>
  <c r="U434" i="2"/>
  <c r="R434" i="2"/>
  <c r="T434" i="2"/>
  <c r="V434" i="2"/>
  <c r="AG436" i="2" l="1"/>
  <c r="AH436" i="2" s="1"/>
  <c r="X435" i="2"/>
  <c r="AA435" i="2" s="1"/>
  <c r="X434" i="2"/>
  <c r="H434" i="2"/>
  <c r="AJ433" i="2"/>
  <c r="AI433" i="2"/>
  <c r="Y433" i="2"/>
  <c r="R433" i="2"/>
  <c r="S433" i="2"/>
  <c r="T433" i="2"/>
  <c r="V433" i="2"/>
  <c r="U433" i="2"/>
  <c r="Q433" i="2"/>
  <c r="AE435" i="2" l="1"/>
  <c r="Z435" i="2"/>
  <c r="AF435" i="2"/>
  <c r="AC435" i="2"/>
  <c r="AB435" i="2"/>
  <c r="AD435" i="2"/>
  <c r="AF434" i="2"/>
  <c r="AB434" i="2"/>
  <c r="AE434" i="2"/>
  <c r="AA434" i="2"/>
  <c r="AD434" i="2"/>
  <c r="Z434" i="2"/>
  <c r="AG434" i="2" s="1"/>
  <c r="AH434" i="2" s="1"/>
  <c r="AC434" i="2"/>
  <c r="X433" i="2"/>
  <c r="H433" i="2"/>
  <c r="AJ432" i="2"/>
  <c r="AI432" i="2"/>
  <c r="Y432" i="2"/>
  <c r="V432" i="2"/>
  <c r="Q432" i="2"/>
  <c r="U432" i="2"/>
  <c r="R432" i="2"/>
  <c r="S432" i="2"/>
  <c r="T432" i="2"/>
  <c r="AG435" i="2" l="1"/>
  <c r="AH435" i="2" s="1"/>
  <c r="AF433" i="2"/>
  <c r="AB433" i="2"/>
  <c r="AD433" i="2"/>
  <c r="Z433" i="2"/>
  <c r="AC433" i="2"/>
  <c r="AE433" i="2"/>
  <c r="AA433" i="2"/>
  <c r="X432" i="2"/>
  <c r="H432" i="2"/>
  <c r="AJ431" i="2"/>
  <c r="AI431" i="2"/>
  <c r="Y431" i="2"/>
  <c r="Q431" i="2"/>
  <c r="V431" i="2"/>
  <c r="S431" i="2"/>
  <c r="R431" i="2"/>
  <c r="U431" i="2"/>
  <c r="T431" i="2"/>
  <c r="AG433" i="2" l="1"/>
  <c r="AH433" i="2" s="1"/>
  <c r="AC432" i="2"/>
  <c r="AE432" i="2"/>
  <c r="AA432" i="2"/>
  <c r="AF432" i="2"/>
  <c r="AB432" i="2"/>
  <c r="AD432" i="2"/>
  <c r="Z432" i="2"/>
  <c r="AG432" i="2" s="1"/>
  <c r="AH432" i="2" s="1"/>
  <c r="X431" i="2"/>
  <c r="H431" i="2"/>
  <c r="AJ430" i="2"/>
  <c r="AI430" i="2"/>
  <c r="Y430" i="2"/>
  <c r="R430" i="2"/>
  <c r="V430" i="2"/>
  <c r="Q430" i="2"/>
  <c r="U430" i="2"/>
  <c r="S430" i="2"/>
  <c r="T430" i="2"/>
  <c r="AF431" i="2" l="1"/>
  <c r="AB431" i="2"/>
  <c r="AE431" i="2"/>
  <c r="AD431" i="2"/>
  <c r="Z431" i="2"/>
  <c r="AC431" i="2"/>
  <c r="AA431" i="2"/>
  <c r="X430" i="2"/>
  <c r="H430" i="2"/>
  <c r="AJ429" i="2"/>
  <c r="AI429" i="2"/>
  <c r="Y429" i="2"/>
  <c r="V429" i="2"/>
  <c r="T429" i="2"/>
  <c r="U429" i="2"/>
  <c r="Q429" i="2"/>
  <c r="S429" i="2"/>
  <c r="R429" i="2"/>
  <c r="AG431" i="2" l="1"/>
  <c r="AH431" i="2" s="1"/>
  <c r="AC430" i="2"/>
  <c r="AD430" i="2"/>
  <c r="Z430" i="2"/>
  <c r="AF430" i="2"/>
  <c r="AB430" i="2"/>
  <c r="AE430" i="2"/>
  <c r="AA430" i="2"/>
  <c r="X429" i="2"/>
  <c r="H429" i="2"/>
  <c r="AJ428" i="2"/>
  <c r="AI428" i="2"/>
  <c r="Y428" i="2"/>
  <c r="V428" i="2"/>
  <c r="T428" i="2"/>
  <c r="R428" i="2"/>
  <c r="S428" i="2"/>
  <c r="U428" i="2"/>
  <c r="Q428" i="2"/>
  <c r="AG430" i="2" l="1"/>
  <c r="AH430" i="2" s="1"/>
  <c r="AA429" i="2"/>
  <c r="AF429" i="2"/>
  <c r="AB429" i="2"/>
  <c r="AE429" i="2"/>
  <c r="AD429" i="2"/>
  <c r="Z429" i="2"/>
  <c r="AC429" i="2"/>
  <c r="X428" i="2"/>
  <c r="H428" i="2"/>
  <c r="AJ427" i="2"/>
  <c r="AI427" i="2"/>
  <c r="Y427" i="2"/>
  <c r="T427" i="2"/>
  <c r="S427" i="2"/>
  <c r="U427" i="2"/>
  <c r="R427" i="2"/>
  <c r="Q427" i="2"/>
  <c r="V427" i="2"/>
  <c r="AG429" i="2" l="1"/>
  <c r="AH429" i="2" s="1"/>
  <c r="AF428" i="2"/>
  <c r="AB428" i="2"/>
  <c r="AD428" i="2"/>
  <c r="Z428" i="2"/>
  <c r="AG428" i="2" s="1"/>
  <c r="AH428" i="2" s="1"/>
  <c r="AC428" i="2"/>
  <c r="AE428" i="2"/>
  <c r="AA428" i="2"/>
  <c r="H427" i="2"/>
  <c r="AJ426" i="2"/>
  <c r="AI426" i="2"/>
  <c r="Y426" i="2"/>
  <c r="T426" i="2"/>
  <c r="U426" i="2"/>
  <c r="V426" i="2"/>
  <c r="Q426" i="2"/>
  <c r="S426" i="2"/>
  <c r="R426" i="2"/>
  <c r="X427" i="2" l="1"/>
  <c r="AC427" i="2" s="1"/>
  <c r="X426" i="2"/>
  <c r="H426" i="2"/>
  <c r="AJ425" i="2"/>
  <c r="AI425" i="2"/>
  <c r="Y425" i="2"/>
  <c r="T425" i="2"/>
  <c r="R425" i="2"/>
  <c r="V425" i="2"/>
  <c r="U425" i="2"/>
  <c r="Q425" i="2"/>
  <c r="S425" i="2"/>
  <c r="AB427" i="2" l="1"/>
  <c r="Z427" i="2"/>
  <c r="AE427" i="2"/>
  <c r="AD427" i="2"/>
  <c r="AA427" i="2"/>
  <c r="AG427" i="2" s="1"/>
  <c r="AH427" i="2" s="1"/>
  <c r="AF427" i="2"/>
  <c r="AC426" i="2"/>
  <c r="AF426" i="2"/>
  <c r="AA426" i="2"/>
  <c r="AE426" i="2"/>
  <c r="AD426" i="2"/>
  <c r="Z426" i="2"/>
  <c r="AB426" i="2"/>
  <c r="X425" i="2"/>
  <c r="H425" i="2"/>
  <c r="AJ424" i="2"/>
  <c r="AI424" i="2"/>
  <c r="Y424" i="2"/>
  <c r="U424" i="2"/>
  <c r="R424" i="2"/>
  <c r="S424" i="2"/>
  <c r="V424" i="2"/>
  <c r="T424" i="2"/>
  <c r="Q424" i="2"/>
  <c r="AG426" i="2" l="1"/>
  <c r="AH426" i="2" s="1"/>
  <c r="AF425" i="2"/>
  <c r="AB425" i="2"/>
  <c r="AE425" i="2"/>
  <c r="AA425" i="2"/>
  <c r="AD425" i="2"/>
  <c r="Z425" i="2"/>
  <c r="AC425" i="2"/>
  <c r="X424" i="2"/>
  <c r="H424" i="2"/>
  <c r="AJ423" i="2"/>
  <c r="AI423" i="2"/>
  <c r="Y423" i="2"/>
  <c r="U423" i="2"/>
  <c r="T423" i="2"/>
  <c r="Q423" i="2"/>
  <c r="V423" i="2"/>
  <c r="R423" i="2"/>
  <c r="S423" i="2"/>
  <c r="AG425" i="2" l="1"/>
  <c r="AH425" i="2" s="1"/>
  <c r="AC424" i="2"/>
  <c r="AD424" i="2"/>
  <c r="AF424" i="2"/>
  <c r="AB424" i="2"/>
  <c r="AE424" i="2"/>
  <c r="AA424" i="2"/>
  <c r="Z424" i="2"/>
  <c r="X423" i="2"/>
  <c r="H423" i="2"/>
  <c r="AJ422" i="2"/>
  <c r="AI422" i="2"/>
  <c r="Y422" i="2"/>
  <c r="T422" i="2"/>
  <c r="S422" i="2"/>
  <c r="R422" i="2"/>
  <c r="Q422" i="2"/>
  <c r="U422" i="2"/>
  <c r="V422" i="2"/>
  <c r="AG424" i="2" l="1"/>
  <c r="AH424" i="2" s="1"/>
  <c r="AC423" i="2"/>
  <c r="AF423" i="2"/>
  <c r="AB423" i="2"/>
  <c r="AE423" i="2"/>
  <c r="AA423" i="2"/>
  <c r="AD423" i="2"/>
  <c r="Z423" i="2"/>
  <c r="X422" i="2"/>
  <c r="H422" i="2"/>
  <c r="AJ421" i="2"/>
  <c r="AI421" i="2"/>
  <c r="Y421" i="2"/>
  <c r="T421" i="2"/>
  <c r="R421" i="2"/>
  <c r="U421" i="2"/>
  <c r="Q421" i="2"/>
  <c r="V421" i="2"/>
  <c r="S421" i="2"/>
  <c r="AG423" i="2" l="1"/>
  <c r="AH423" i="2" s="1"/>
  <c r="AC422" i="2"/>
  <c r="AF422" i="2"/>
  <c r="AB422" i="2"/>
  <c r="AD422" i="2"/>
  <c r="Z422" i="2"/>
  <c r="AE422" i="2"/>
  <c r="AA422" i="2"/>
  <c r="X421" i="2"/>
  <c r="H421" i="2"/>
  <c r="AJ420" i="2"/>
  <c r="AI420" i="2"/>
  <c r="Y420" i="2"/>
  <c r="U420" i="2"/>
  <c r="R420" i="2"/>
  <c r="Q420" i="2"/>
  <c r="V420" i="2"/>
  <c r="S420" i="2"/>
  <c r="T420" i="2"/>
  <c r="AG422" i="2" l="1"/>
  <c r="AH422" i="2" s="1"/>
  <c r="AC421" i="2"/>
  <c r="AF421" i="2"/>
  <c r="AB421" i="2"/>
  <c r="AD421" i="2"/>
  <c r="Z421" i="2"/>
  <c r="AE421" i="2"/>
  <c r="AA421" i="2"/>
  <c r="H420" i="2"/>
  <c r="AJ419" i="2"/>
  <c r="AI419" i="2"/>
  <c r="Y419" i="2"/>
  <c r="R419" i="2"/>
  <c r="S419" i="2"/>
  <c r="V419" i="2"/>
  <c r="U419" i="2"/>
  <c r="Q419" i="2"/>
  <c r="T419" i="2"/>
  <c r="X420" i="2" l="1"/>
  <c r="AB420" i="2" s="1"/>
  <c r="AG421" i="2"/>
  <c r="AH421" i="2" s="1"/>
  <c r="AF420" i="2"/>
  <c r="AD420" i="2"/>
  <c r="Z420" i="2"/>
  <c r="AC420" i="2"/>
  <c r="AA420" i="2"/>
  <c r="X419" i="2"/>
  <c r="H419" i="2"/>
  <c r="AJ418" i="2"/>
  <c r="AI418" i="2"/>
  <c r="Y418" i="2"/>
  <c r="R418" i="2"/>
  <c r="S418" i="2"/>
  <c r="V418" i="2"/>
  <c r="T418" i="2"/>
  <c r="U418" i="2"/>
  <c r="Q418" i="2"/>
  <c r="AE420" i="2" l="1"/>
  <c r="AG420" i="2"/>
  <c r="AH420" i="2" s="1"/>
  <c r="AC419" i="2"/>
  <c r="AF419" i="2"/>
  <c r="AD419" i="2"/>
  <c r="AB419" i="2"/>
  <c r="AE419" i="2"/>
  <c r="AA419" i="2"/>
  <c r="Z419" i="2"/>
  <c r="H418" i="2"/>
  <c r="AJ417" i="2"/>
  <c r="AI417" i="2"/>
  <c r="Y417" i="2"/>
  <c r="R417" i="2"/>
  <c r="S417" i="2"/>
  <c r="V417" i="2"/>
  <c r="Q417" i="2"/>
  <c r="T417" i="2"/>
  <c r="U417" i="2"/>
  <c r="AG419" i="2" l="1"/>
  <c r="AH419" i="2" s="1"/>
  <c r="X418" i="2"/>
  <c r="AF418" i="2" s="1"/>
  <c r="H417" i="2"/>
  <c r="AJ416" i="2"/>
  <c r="AI416" i="2"/>
  <c r="Y416" i="2"/>
  <c r="R416" i="2"/>
  <c r="Q416" i="2"/>
  <c r="T416" i="2"/>
  <c r="U416" i="2"/>
  <c r="V416" i="2"/>
  <c r="S416" i="2"/>
  <c r="X417" i="2" l="1"/>
  <c r="AF417" i="2" s="1"/>
  <c r="AE418" i="2"/>
  <c r="AA418" i="2"/>
  <c r="AC418" i="2"/>
  <c r="Z418" i="2"/>
  <c r="AB418" i="2"/>
  <c r="AD418" i="2"/>
  <c r="H416" i="2"/>
  <c r="AJ415" i="2"/>
  <c r="AI415" i="2"/>
  <c r="Y415" i="2"/>
  <c r="U415" i="2"/>
  <c r="V415" i="2"/>
  <c r="R415" i="2"/>
  <c r="Q415" i="2"/>
  <c r="S415" i="2"/>
  <c r="T415" i="2"/>
  <c r="AB417" i="2" l="1"/>
  <c r="Z417" i="2"/>
  <c r="AE417" i="2"/>
  <c r="AD417" i="2"/>
  <c r="AC417" i="2"/>
  <c r="AA417" i="2"/>
  <c r="X416" i="2"/>
  <c r="AG418" i="2"/>
  <c r="AH418" i="2" s="1"/>
  <c r="AC416" i="2"/>
  <c r="AF416" i="2"/>
  <c r="AD416" i="2"/>
  <c r="Z416" i="2"/>
  <c r="AB416" i="2"/>
  <c r="AE416" i="2"/>
  <c r="AA416" i="2"/>
  <c r="H415" i="2"/>
  <c r="AJ414" i="2"/>
  <c r="AI414" i="2"/>
  <c r="Y414" i="2"/>
  <c r="T414" i="2"/>
  <c r="V414" i="2"/>
  <c r="U414" i="2"/>
  <c r="Q414" i="2"/>
  <c r="S414" i="2"/>
  <c r="R414" i="2"/>
  <c r="AG417" i="2" l="1"/>
  <c r="AH417" i="2" s="1"/>
  <c r="X415" i="2"/>
  <c r="AC415" i="2" s="1"/>
  <c r="AG416" i="2"/>
  <c r="AH416" i="2" s="1"/>
  <c r="H414" i="2"/>
  <c r="AJ413" i="2"/>
  <c r="AI413" i="2"/>
  <c r="Y413" i="2"/>
  <c r="S413" i="2"/>
  <c r="V413" i="2"/>
  <c r="Q413" i="2"/>
  <c r="R413" i="2"/>
  <c r="U413" i="2"/>
  <c r="T413" i="2"/>
  <c r="AA415" i="2" l="1"/>
  <c r="Z415" i="2"/>
  <c r="AG415" i="2" s="1"/>
  <c r="AH415" i="2" s="1"/>
  <c r="AF415" i="2"/>
  <c r="X414" i="2"/>
  <c r="AB414" i="2" s="1"/>
  <c r="AE415" i="2"/>
  <c r="AD415" i="2"/>
  <c r="AB415" i="2"/>
  <c r="AC414" i="2"/>
  <c r="AE414" i="2"/>
  <c r="H413" i="2"/>
  <c r="AJ412" i="2"/>
  <c r="AI412" i="2"/>
  <c r="Y412" i="2"/>
  <c r="T412" i="2"/>
  <c r="S412" i="2"/>
  <c r="V412" i="2"/>
  <c r="R412" i="2"/>
  <c r="U412" i="2"/>
  <c r="Q412" i="2"/>
  <c r="AD414" i="2" l="1"/>
  <c r="Z414" i="2"/>
  <c r="AF414" i="2"/>
  <c r="AA414" i="2"/>
  <c r="AG414" i="2" s="1"/>
  <c r="AH414" i="2" s="1"/>
  <c r="X413" i="2"/>
  <c r="AB413" i="2" s="1"/>
  <c r="AC413" i="2"/>
  <c r="AD413" i="2"/>
  <c r="Z413" i="2"/>
  <c r="H412" i="2"/>
  <c r="AJ411" i="2"/>
  <c r="AI411" i="2"/>
  <c r="Y411" i="2"/>
  <c r="T411" i="2"/>
  <c r="U411" i="2"/>
  <c r="V411" i="2"/>
  <c r="R411" i="2"/>
  <c r="S411" i="2"/>
  <c r="Q411" i="2"/>
  <c r="X412" i="2" l="1"/>
  <c r="AF413" i="2"/>
  <c r="AE413" i="2"/>
  <c r="AA413" i="2"/>
  <c r="AG413" i="2" s="1"/>
  <c r="AH413" i="2" s="1"/>
  <c r="AC412" i="2"/>
  <c r="AB412" i="2"/>
  <c r="AD412" i="2"/>
  <c r="Z412" i="2"/>
  <c r="AF412" i="2"/>
  <c r="AA412" i="2"/>
  <c r="AE412" i="2"/>
  <c r="H411" i="2"/>
  <c r="AJ410" i="2"/>
  <c r="AI410" i="2"/>
  <c r="Y410" i="2"/>
  <c r="S410" i="2"/>
  <c r="U410" i="2"/>
  <c r="V410" i="2"/>
  <c r="R410" i="2"/>
  <c r="Q410" i="2"/>
  <c r="T410" i="2"/>
  <c r="X411" i="2" l="1"/>
  <c r="AG412" i="2"/>
  <c r="AH412" i="2" s="1"/>
  <c r="AC411" i="2"/>
  <c r="AB411" i="2"/>
  <c r="AF411" i="2"/>
  <c r="AD411" i="2"/>
  <c r="AE411" i="2"/>
  <c r="AA411" i="2"/>
  <c r="Z411" i="2"/>
  <c r="H410" i="2"/>
  <c r="AJ409" i="2"/>
  <c r="AI409" i="2"/>
  <c r="Y409" i="2"/>
  <c r="Q409" i="2"/>
  <c r="T409" i="2"/>
  <c r="V409" i="2"/>
  <c r="S409" i="2"/>
  <c r="U409" i="2"/>
  <c r="R409" i="2"/>
  <c r="X410" i="2" l="1"/>
  <c r="AB410" i="2" s="1"/>
  <c r="AG411" i="2"/>
  <c r="AH411" i="2" s="1"/>
  <c r="AF410" i="2"/>
  <c r="AA410" i="2"/>
  <c r="H409" i="2"/>
  <c r="AJ408" i="2"/>
  <c r="AI408" i="2"/>
  <c r="Y408" i="2"/>
  <c r="T408" i="2"/>
  <c r="V408" i="2"/>
  <c r="R408" i="2"/>
  <c r="Q408" i="2"/>
  <c r="S408" i="2"/>
  <c r="U408" i="2"/>
  <c r="Z410" i="2" l="1"/>
  <c r="AD410" i="2"/>
  <c r="AC410" i="2"/>
  <c r="AG410" i="2" s="1"/>
  <c r="AH410" i="2" s="1"/>
  <c r="AE410" i="2"/>
  <c r="X409" i="2"/>
  <c r="AD409" i="2" s="1"/>
  <c r="AF409" i="2"/>
  <c r="AB409" i="2"/>
  <c r="AE409" i="2"/>
  <c r="Z409" i="2"/>
  <c r="H408" i="2"/>
  <c r="AJ407" i="2"/>
  <c r="AI407" i="2"/>
  <c r="Y407" i="2"/>
  <c r="U407" i="2"/>
  <c r="R407" i="2"/>
  <c r="S407" i="2"/>
  <c r="T407" i="2"/>
  <c r="V407" i="2"/>
  <c r="Q407" i="2"/>
  <c r="X408" i="2" l="1"/>
  <c r="AC409" i="2"/>
  <c r="AA409" i="2"/>
  <c r="AG409" i="2" s="1"/>
  <c r="AH409" i="2" s="1"/>
  <c r="AC408" i="2"/>
  <c r="AE408" i="2"/>
  <c r="AA408" i="2"/>
  <c r="AD408" i="2"/>
  <c r="Z408" i="2"/>
  <c r="AF408" i="2"/>
  <c r="AB408" i="2"/>
  <c r="H407" i="2"/>
  <c r="AJ406" i="2"/>
  <c r="AI406" i="2"/>
  <c r="Y406" i="2"/>
  <c r="T406" i="2"/>
  <c r="R406" i="2"/>
  <c r="S406" i="2"/>
  <c r="Q406" i="2"/>
  <c r="U406" i="2"/>
  <c r="V406" i="2"/>
  <c r="X407" i="2" l="1"/>
  <c r="AB407" i="2" s="1"/>
  <c r="AG408" i="2"/>
  <c r="AH408" i="2" s="1"/>
  <c r="AA407" i="2"/>
  <c r="AD407" i="2"/>
  <c r="AC407" i="2"/>
  <c r="H406" i="2"/>
  <c r="AJ405" i="2"/>
  <c r="AI405" i="2"/>
  <c r="Y405" i="2"/>
  <c r="R405" i="2"/>
  <c r="S405" i="2"/>
  <c r="Q405" i="2"/>
  <c r="V405" i="2"/>
  <c r="U405" i="2"/>
  <c r="T405" i="2"/>
  <c r="AE407" i="2" l="1"/>
  <c r="AF407" i="2"/>
  <c r="Z407" i="2"/>
  <c r="AG407" i="2" s="1"/>
  <c r="AH407" i="2" s="1"/>
  <c r="X406" i="2"/>
  <c r="AE406" i="2" s="1"/>
  <c r="AC406" i="2"/>
  <c r="H405" i="2"/>
  <c r="AJ404" i="2"/>
  <c r="AI404" i="2"/>
  <c r="Y404" i="2"/>
  <c r="T404" i="2"/>
  <c r="Q404" i="2"/>
  <c r="U404" i="2"/>
  <c r="S404" i="2"/>
  <c r="R404" i="2"/>
  <c r="V404" i="2"/>
  <c r="AD406" i="2" l="1"/>
  <c r="Z406" i="2"/>
  <c r="AF406" i="2"/>
  <c r="AA406" i="2"/>
  <c r="AB406" i="2"/>
  <c r="X405" i="2"/>
  <c r="AD405" i="2" s="1"/>
  <c r="H404" i="2"/>
  <c r="AJ403" i="2"/>
  <c r="AI403" i="2"/>
  <c r="Y403" i="2"/>
  <c r="T403" i="2"/>
  <c r="R403" i="2"/>
  <c r="S403" i="2"/>
  <c r="U403" i="2"/>
  <c r="Q403" i="2"/>
  <c r="V403" i="2"/>
  <c r="Z405" i="2" l="1"/>
  <c r="AB405" i="2"/>
  <c r="AE405" i="2"/>
  <c r="AG406" i="2"/>
  <c r="AH406" i="2" s="1"/>
  <c r="X404" i="2"/>
  <c r="AF404" i="2" s="1"/>
  <c r="AC405" i="2"/>
  <c r="AF405" i="2"/>
  <c r="AA405" i="2"/>
  <c r="AG405" i="2" s="1"/>
  <c r="AH405" i="2" s="1"/>
  <c r="Z404" i="2"/>
  <c r="H403" i="2"/>
  <c r="AJ402" i="2"/>
  <c r="AI402" i="2"/>
  <c r="Y402" i="2"/>
  <c r="T402" i="2"/>
  <c r="S402" i="2"/>
  <c r="Q402" i="2"/>
  <c r="R402" i="2"/>
  <c r="V402" i="2"/>
  <c r="U402" i="2"/>
  <c r="AE404" i="2" l="1"/>
  <c r="AB404" i="2"/>
  <c r="AA404" i="2"/>
  <c r="AD404" i="2"/>
  <c r="AC404" i="2"/>
  <c r="X403" i="2"/>
  <c r="AB403" i="2" s="1"/>
  <c r="X402" i="2"/>
  <c r="H402" i="2"/>
  <c r="AJ401" i="2"/>
  <c r="AI401" i="2"/>
  <c r="Y401" i="2"/>
  <c r="T401" i="2"/>
  <c r="U401" i="2"/>
  <c r="Q401" i="2"/>
  <c r="V401" i="2"/>
  <c r="S401" i="2"/>
  <c r="R401" i="2"/>
  <c r="AC403" i="2" l="1"/>
  <c r="AG404" i="2"/>
  <c r="AH404" i="2" s="1"/>
  <c r="AA403" i="2"/>
  <c r="AE403" i="2"/>
  <c r="Z403" i="2"/>
  <c r="AD403" i="2"/>
  <c r="AF403" i="2"/>
  <c r="AF402" i="2"/>
  <c r="AB402" i="2"/>
  <c r="AD402" i="2"/>
  <c r="Z402" i="2"/>
  <c r="AC402" i="2"/>
  <c r="AE402" i="2"/>
  <c r="AA402" i="2"/>
  <c r="H401" i="2"/>
  <c r="AJ400" i="2"/>
  <c r="AI400" i="2"/>
  <c r="Y400" i="2"/>
  <c r="U400" i="2"/>
  <c r="T400" i="2"/>
  <c r="S400" i="2"/>
  <c r="Q400" i="2"/>
  <c r="V400" i="2"/>
  <c r="R400" i="2"/>
  <c r="AG403" i="2" l="1"/>
  <c r="AH403" i="2" s="1"/>
  <c r="AG402" i="2"/>
  <c r="AH402" i="2" s="1"/>
  <c r="X401" i="2"/>
  <c r="AF401" i="2" s="1"/>
  <c r="AE401" i="2"/>
  <c r="H400" i="2"/>
  <c r="AJ399" i="2"/>
  <c r="AI399" i="2"/>
  <c r="Y399" i="2"/>
  <c r="R399" i="2"/>
  <c r="S399" i="2"/>
  <c r="T399" i="2"/>
  <c r="Q399" i="2"/>
  <c r="V399" i="2"/>
  <c r="U399" i="2"/>
  <c r="AC401" i="2" l="1"/>
  <c r="Z401" i="2"/>
  <c r="AA401" i="2"/>
  <c r="AD401" i="2"/>
  <c r="AB401" i="2"/>
  <c r="AG401" i="2"/>
  <c r="AH401" i="2" s="1"/>
  <c r="X400" i="2"/>
  <c r="AF400" i="2" s="1"/>
  <c r="H399" i="2"/>
  <c r="AJ398" i="2"/>
  <c r="AI398" i="2"/>
  <c r="Y398" i="2"/>
  <c r="S398" i="2"/>
  <c r="U398" i="2"/>
  <c r="T398" i="2"/>
  <c r="V398" i="2"/>
  <c r="R398" i="2"/>
  <c r="Q398" i="2"/>
  <c r="Z400" i="2" l="1"/>
  <c r="AE400" i="2"/>
  <c r="AB400" i="2"/>
  <c r="X399" i="2"/>
  <c r="AB399" i="2" s="1"/>
  <c r="AA400" i="2"/>
  <c r="AG400" i="2" s="1"/>
  <c r="AH400" i="2" s="1"/>
  <c r="AD400" i="2"/>
  <c r="AC400" i="2"/>
  <c r="AF399" i="2"/>
  <c r="AE399" i="2"/>
  <c r="X398" i="2"/>
  <c r="H398" i="2"/>
  <c r="AJ397" i="2"/>
  <c r="AI397" i="2"/>
  <c r="Y397" i="2"/>
  <c r="V397" i="2"/>
  <c r="R397" i="2"/>
  <c r="S397" i="2"/>
  <c r="T397" i="2"/>
  <c r="Q397" i="2"/>
  <c r="U397" i="2"/>
  <c r="AD399" i="2" l="1"/>
  <c r="AC399" i="2"/>
  <c r="AA399" i="2"/>
  <c r="Z399" i="2"/>
  <c r="AC398" i="2"/>
  <c r="AF398" i="2"/>
  <c r="AB398" i="2"/>
  <c r="AA398" i="2"/>
  <c r="AD398" i="2"/>
  <c r="Z398" i="2"/>
  <c r="AG398" i="2" s="1"/>
  <c r="AH398" i="2" s="1"/>
  <c r="AE398" i="2"/>
  <c r="X397" i="2"/>
  <c r="H397" i="2"/>
  <c r="AJ396" i="2"/>
  <c r="AI396" i="2"/>
  <c r="Y396" i="2"/>
  <c r="T396" i="2"/>
  <c r="Q396" i="2"/>
  <c r="S396" i="2"/>
  <c r="R396" i="2"/>
  <c r="U396" i="2"/>
  <c r="V396" i="2"/>
  <c r="AG399" i="2" l="1"/>
  <c r="AH399" i="2" s="1"/>
  <c r="AF397" i="2"/>
  <c r="AB397" i="2"/>
  <c r="AD397" i="2"/>
  <c r="Z397" i="2"/>
  <c r="AC397" i="2"/>
  <c r="AE397" i="2"/>
  <c r="AA397" i="2"/>
  <c r="H396" i="2"/>
  <c r="AJ395" i="2"/>
  <c r="AI395" i="2"/>
  <c r="Y395" i="2"/>
  <c r="Q395" i="2"/>
  <c r="R395" i="2"/>
  <c r="V395" i="2"/>
  <c r="T395" i="2"/>
  <c r="U395" i="2"/>
  <c r="S395" i="2"/>
  <c r="AG397" i="2" l="1"/>
  <c r="AH397" i="2" s="1"/>
  <c r="X396" i="2"/>
  <c r="AC396" i="2" s="1"/>
  <c r="H395" i="2"/>
  <c r="AJ394" i="2"/>
  <c r="AI394" i="2"/>
  <c r="Y394" i="2"/>
  <c r="V394" i="2"/>
  <c r="S394" i="2"/>
  <c r="R394" i="2"/>
  <c r="U394" i="2"/>
  <c r="Q394" i="2"/>
  <c r="T394" i="2"/>
  <c r="AB396" i="2" l="1"/>
  <c r="X395" i="2"/>
  <c r="Z396" i="2"/>
  <c r="AF396" i="2"/>
  <c r="AA396" i="2"/>
  <c r="AC395" i="2"/>
  <c r="AE395" i="2"/>
  <c r="AA395" i="2"/>
  <c r="AD395" i="2"/>
  <c r="Z395" i="2"/>
  <c r="AF395" i="2"/>
  <c r="AB395" i="2"/>
  <c r="AG396" i="2"/>
  <c r="AH396" i="2" s="1"/>
  <c r="AD396" i="2"/>
  <c r="AE396" i="2"/>
  <c r="H394" i="2"/>
  <c r="AJ393" i="2"/>
  <c r="AI393" i="2"/>
  <c r="Y393" i="2"/>
  <c r="R393" i="2"/>
  <c r="V393" i="2"/>
  <c r="T393" i="2"/>
  <c r="U393" i="2"/>
  <c r="Q393" i="2"/>
  <c r="S393" i="2"/>
  <c r="AG395" i="2" l="1"/>
  <c r="AH395" i="2" s="1"/>
  <c r="X394" i="2"/>
  <c r="AB394" i="2" s="1"/>
  <c r="H393" i="2"/>
  <c r="AJ392" i="2"/>
  <c r="AI392" i="2"/>
  <c r="Y392" i="2"/>
  <c r="U392" i="2"/>
  <c r="R392" i="2"/>
  <c r="Q392" i="2"/>
  <c r="V392" i="2"/>
  <c r="T392" i="2"/>
  <c r="S392" i="2"/>
  <c r="AA394" i="2" l="1"/>
  <c r="AE394" i="2"/>
  <c r="X393" i="2"/>
  <c r="AD393" i="2" s="1"/>
  <c r="AC394" i="2"/>
  <c r="AD394" i="2"/>
  <c r="Z393" i="2"/>
  <c r="AF393" i="2"/>
  <c r="Z394" i="2"/>
  <c r="AG394" i="2" s="1"/>
  <c r="AH394" i="2" s="1"/>
  <c r="AF394" i="2"/>
  <c r="H392" i="2"/>
  <c r="AJ391" i="2"/>
  <c r="AI391" i="2"/>
  <c r="Y391" i="2"/>
  <c r="Q391" i="2"/>
  <c r="R391" i="2"/>
  <c r="U391" i="2"/>
  <c r="T391" i="2"/>
  <c r="S391" i="2"/>
  <c r="V391" i="2"/>
  <c r="AA393" i="2" l="1"/>
  <c r="AG393" i="2" s="1"/>
  <c r="AH393" i="2" s="1"/>
  <c r="AC393" i="2"/>
  <c r="AE393" i="2"/>
  <c r="X392" i="2"/>
  <c r="AA392" i="2" s="1"/>
  <c r="AB393" i="2"/>
  <c r="H391" i="2"/>
  <c r="AJ390" i="2"/>
  <c r="AI390" i="2"/>
  <c r="Y390" i="2"/>
  <c r="V390" i="2"/>
  <c r="S390" i="2"/>
  <c r="T390" i="2"/>
  <c r="R390" i="2"/>
  <c r="Q390" i="2"/>
  <c r="U390" i="2"/>
  <c r="AB392" i="2" l="1"/>
  <c r="Z392" i="2"/>
  <c r="AE392" i="2"/>
  <c r="AF392" i="2"/>
  <c r="AG392" i="2"/>
  <c r="AH392" i="2" s="1"/>
  <c r="AD392" i="2"/>
  <c r="AC392" i="2"/>
  <c r="X391" i="2"/>
  <c r="AD391" i="2" s="1"/>
  <c r="AB391" i="2"/>
  <c r="H390" i="2"/>
  <c r="AJ389" i="2"/>
  <c r="AI389" i="2"/>
  <c r="Y389" i="2"/>
  <c r="V389" i="2"/>
  <c r="R389" i="2"/>
  <c r="T389" i="2"/>
  <c r="S389" i="2"/>
  <c r="Q389" i="2"/>
  <c r="U389" i="2"/>
  <c r="AE391" i="2" l="1"/>
  <c r="Z391" i="2"/>
  <c r="X390" i="2"/>
  <c r="AF390" i="2" s="1"/>
  <c r="AC391" i="2"/>
  <c r="AF391" i="2"/>
  <c r="AA391" i="2"/>
  <c r="AG391" i="2" s="1"/>
  <c r="AH391" i="2" s="1"/>
  <c r="AB390" i="2"/>
  <c r="H389" i="2"/>
  <c r="AJ388" i="2"/>
  <c r="AI388" i="2"/>
  <c r="Y388" i="2"/>
  <c r="R388" i="2"/>
  <c r="Q388" i="2"/>
  <c r="S388" i="2"/>
  <c r="T388" i="2"/>
  <c r="V388" i="2"/>
  <c r="U388" i="2"/>
  <c r="Z390" i="2" l="1"/>
  <c r="AG390" i="2" s="1"/>
  <c r="AH390" i="2" s="1"/>
  <c r="AA390" i="2"/>
  <c r="AC390" i="2"/>
  <c r="AE390" i="2"/>
  <c r="X389" i="2"/>
  <c r="AF389" i="2" s="1"/>
  <c r="AD390" i="2"/>
  <c r="H388" i="2"/>
  <c r="AJ387" i="2"/>
  <c r="AI387" i="2"/>
  <c r="Y387" i="2"/>
  <c r="V387" i="2"/>
  <c r="S387" i="2"/>
  <c r="R387" i="2"/>
  <c r="T387" i="2"/>
  <c r="Q387" i="2"/>
  <c r="U387" i="2"/>
  <c r="AE389" i="2" l="1"/>
  <c r="Z389" i="2"/>
  <c r="AB389" i="2"/>
  <c r="AA389" i="2"/>
  <c r="AG389" i="2" s="1"/>
  <c r="AH389" i="2" s="1"/>
  <c r="AD389" i="2"/>
  <c r="AC389" i="2"/>
  <c r="X388" i="2"/>
  <c r="AF388" i="2" s="1"/>
  <c r="Z388" i="2"/>
  <c r="H387" i="2"/>
  <c r="AJ119" i="2"/>
  <c r="AI119" i="2"/>
  <c r="Y119" i="2"/>
  <c r="Q119" i="2"/>
  <c r="V119" i="2"/>
  <c r="R119" i="2"/>
  <c r="S119" i="2"/>
  <c r="U119" i="2"/>
  <c r="T119" i="2"/>
  <c r="AE388" i="2" l="1"/>
  <c r="AB388" i="2"/>
  <c r="AA388" i="2"/>
  <c r="AG388" i="2" s="1"/>
  <c r="AH388" i="2" s="1"/>
  <c r="AD388" i="2"/>
  <c r="X387" i="2"/>
  <c r="Z387" i="2" s="1"/>
  <c r="AC388" i="2"/>
  <c r="AF387" i="2"/>
  <c r="H119" i="2"/>
  <c r="AJ385" i="2"/>
  <c r="AI385" i="2"/>
  <c r="Y385" i="2"/>
  <c r="Q385" i="2"/>
  <c r="S385" i="2"/>
  <c r="R385" i="2"/>
  <c r="V385" i="2"/>
  <c r="U385" i="2"/>
  <c r="T385" i="2"/>
  <c r="AC387" i="2" l="1"/>
  <c r="X119" i="2"/>
  <c r="AA119" i="2" s="1"/>
  <c r="AD387" i="2"/>
  <c r="AA387" i="2"/>
  <c r="AE387" i="2"/>
  <c r="AB387" i="2"/>
  <c r="AG387" i="2" s="1"/>
  <c r="AH387" i="2" s="1"/>
  <c r="AF119" i="2"/>
  <c r="AE119" i="2"/>
  <c r="Z119" i="2"/>
  <c r="H385" i="2"/>
  <c r="AJ384" i="2"/>
  <c r="AI384" i="2"/>
  <c r="Y384" i="2"/>
  <c r="T384" i="2"/>
  <c r="R384" i="2"/>
  <c r="V384" i="2"/>
  <c r="S384" i="2"/>
  <c r="U384" i="2"/>
  <c r="Q384" i="2"/>
  <c r="AC119" i="2" l="1"/>
  <c r="AB119" i="2"/>
  <c r="X385" i="2"/>
  <c r="AF385" i="2" s="1"/>
  <c r="AD119" i="2"/>
  <c r="AB385" i="2"/>
  <c r="Z385" i="2"/>
  <c r="AE385" i="2"/>
  <c r="H384" i="2"/>
  <c r="AJ383" i="2"/>
  <c r="AI383" i="2"/>
  <c r="Y383" i="2"/>
  <c r="T383" i="2"/>
  <c r="U383" i="2"/>
  <c r="S383" i="2"/>
  <c r="V383" i="2"/>
  <c r="Q383" i="2"/>
  <c r="R383" i="2"/>
  <c r="AG119" i="2" l="1"/>
  <c r="AH119" i="2" s="1"/>
  <c r="AA385" i="2"/>
  <c r="AD385" i="2"/>
  <c r="X384" i="2"/>
  <c r="AF384" i="2" s="1"/>
  <c r="AC385" i="2"/>
  <c r="AG385" i="2"/>
  <c r="AH385" i="2" s="1"/>
  <c r="Z384" i="2"/>
  <c r="AE384" i="2"/>
  <c r="H383" i="2"/>
  <c r="AJ382" i="2"/>
  <c r="AI382" i="2"/>
  <c r="Y382" i="2"/>
  <c r="Q382" i="2"/>
  <c r="T382" i="2"/>
  <c r="R382" i="2"/>
  <c r="S382" i="2"/>
  <c r="V382" i="2"/>
  <c r="U382" i="2"/>
  <c r="AB384" i="2" l="1"/>
  <c r="AG384" i="2" s="1"/>
  <c r="AH384" i="2" s="1"/>
  <c r="AA384" i="2"/>
  <c r="AD384" i="2"/>
  <c r="AC384" i="2"/>
  <c r="X383" i="2"/>
  <c r="AF383" i="2" s="1"/>
  <c r="H382" i="2"/>
  <c r="AJ979" i="2"/>
  <c r="AI979" i="2"/>
  <c r="Y979" i="2"/>
  <c r="V979" i="2"/>
  <c r="T979" i="2"/>
  <c r="R979" i="2"/>
  <c r="S979" i="2"/>
  <c r="Q979" i="2"/>
  <c r="U979" i="2"/>
  <c r="AE383" i="2" l="1"/>
  <c r="AA383" i="2"/>
  <c r="AC383" i="2"/>
  <c r="AB383" i="2"/>
  <c r="Z383" i="2"/>
  <c r="AG383" i="2" s="1"/>
  <c r="AH383" i="2" s="1"/>
  <c r="X382" i="2"/>
  <c r="AD383" i="2"/>
  <c r="AA382" i="2"/>
  <c r="Z382" i="2"/>
  <c r="AE382" i="2"/>
  <c r="X979" i="2"/>
  <c r="H979" i="2"/>
  <c r="AJ380" i="2"/>
  <c r="AI380" i="2"/>
  <c r="Y380" i="2"/>
  <c r="R380" i="2"/>
  <c r="U380" i="2"/>
  <c r="V380" i="2"/>
  <c r="S380" i="2"/>
  <c r="Q380" i="2"/>
  <c r="T380" i="2"/>
  <c r="AG382" i="2" l="1"/>
  <c r="AH382" i="2" s="1"/>
  <c r="AC382" i="2"/>
  <c r="AB382" i="2"/>
  <c r="AF382" i="2"/>
  <c r="AD382" i="2"/>
  <c r="AE979" i="2"/>
  <c r="AF979" i="2"/>
  <c r="AB979" i="2"/>
  <c r="AD979" i="2"/>
  <c r="Z979" i="2"/>
  <c r="AC979" i="2"/>
  <c r="AA979" i="2"/>
  <c r="H380" i="2"/>
  <c r="AJ379" i="2"/>
  <c r="AI379" i="2"/>
  <c r="Y379" i="2"/>
  <c r="U379" i="2"/>
  <c r="S379" i="2"/>
  <c r="R379" i="2"/>
  <c r="V379" i="2"/>
  <c r="T379" i="2"/>
  <c r="Q379" i="2"/>
  <c r="X380" i="2" l="1"/>
  <c r="AB380" i="2" s="1"/>
  <c r="AG979" i="2"/>
  <c r="AH979" i="2" s="1"/>
  <c r="AE380" i="2"/>
  <c r="H379" i="2"/>
  <c r="AJ378" i="2"/>
  <c r="AI378" i="2"/>
  <c r="Y378" i="2"/>
  <c r="Q378" i="2"/>
  <c r="V378" i="2"/>
  <c r="U378" i="2"/>
  <c r="R378" i="2"/>
  <c r="T378" i="2"/>
  <c r="S378" i="2"/>
  <c r="AC380" i="2" l="1"/>
  <c r="AF380" i="2"/>
  <c r="X379" i="2"/>
  <c r="AA380" i="2"/>
  <c r="AD380" i="2"/>
  <c r="Z380" i="2"/>
  <c r="AF379" i="2"/>
  <c r="AB379" i="2"/>
  <c r="AD379" i="2"/>
  <c r="Z379" i="2"/>
  <c r="AC379" i="2"/>
  <c r="AE379" i="2"/>
  <c r="AA379" i="2"/>
  <c r="X378" i="2"/>
  <c r="H378" i="2"/>
  <c r="AJ377" i="2"/>
  <c r="AI377" i="2"/>
  <c r="Y377" i="2"/>
  <c r="U377" i="2"/>
  <c r="V377" i="2"/>
  <c r="R377" i="2"/>
  <c r="S377" i="2"/>
  <c r="Q377" i="2"/>
  <c r="T377" i="2"/>
  <c r="AG380" i="2" l="1"/>
  <c r="AH380" i="2" s="1"/>
  <c r="AG379" i="2"/>
  <c r="AH379" i="2" s="1"/>
  <c r="AF378" i="2"/>
  <c r="AB378" i="2"/>
  <c r="AE378" i="2"/>
  <c r="AD378" i="2"/>
  <c r="Z378" i="2"/>
  <c r="AC378" i="2"/>
  <c r="AA378" i="2"/>
  <c r="H377" i="2"/>
  <c r="AJ376" i="2"/>
  <c r="AI376" i="2"/>
  <c r="Y376" i="2"/>
  <c r="U376" i="2"/>
  <c r="Q376" i="2"/>
  <c r="R376" i="2"/>
  <c r="T376" i="2"/>
  <c r="S376" i="2"/>
  <c r="V376" i="2"/>
  <c r="AG378" i="2" l="1"/>
  <c r="AH378" i="2" s="1"/>
  <c r="X377" i="2"/>
  <c r="AA377" i="2" s="1"/>
  <c r="AJ375" i="2"/>
  <c r="AI375" i="2"/>
  <c r="Y375" i="2"/>
  <c r="V375" i="2"/>
  <c r="R375" i="2"/>
  <c r="S375" i="2"/>
  <c r="U375" i="2"/>
  <c r="T375" i="2"/>
  <c r="Q375" i="2"/>
  <c r="AE377" i="2" l="1"/>
  <c r="Z377" i="2"/>
  <c r="AF377" i="2"/>
  <c r="AC377" i="2"/>
  <c r="AB377" i="2"/>
  <c r="X376" i="2"/>
  <c r="AE376" i="2" s="1"/>
  <c r="AD377" i="2"/>
  <c r="AG377" i="2"/>
  <c r="AH377" i="2" s="1"/>
  <c r="AD376" i="2"/>
  <c r="X375" i="2"/>
  <c r="AJ374" i="2"/>
  <c r="AI374" i="2"/>
  <c r="Y374" i="2"/>
  <c r="Q374" i="2"/>
  <c r="T374" i="2"/>
  <c r="U374" i="2"/>
  <c r="R374" i="2"/>
  <c r="S374" i="2"/>
  <c r="V374" i="2"/>
  <c r="AF376" i="2" l="1"/>
  <c r="Z376" i="2"/>
  <c r="AB376" i="2"/>
  <c r="AA376" i="2"/>
  <c r="AC376" i="2"/>
  <c r="AC375" i="2"/>
  <c r="AF375" i="2"/>
  <c r="AB375" i="2"/>
  <c r="AD375" i="2"/>
  <c r="Z375" i="2"/>
  <c r="AE375" i="2"/>
  <c r="AA375" i="2"/>
  <c r="AJ373" i="2"/>
  <c r="AI373" i="2"/>
  <c r="Y373" i="2"/>
  <c r="S373" i="2"/>
  <c r="T373" i="2"/>
  <c r="V373" i="2"/>
  <c r="R373" i="2"/>
  <c r="U373" i="2"/>
  <c r="Q373" i="2"/>
  <c r="AG376" i="2" l="1"/>
  <c r="AH376" i="2" s="1"/>
  <c r="AG375" i="2"/>
  <c r="AH375" i="2" s="1"/>
  <c r="X374" i="2"/>
  <c r="AF374" i="2" s="1"/>
  <c r="AJ372" i="2"/>
  <c r="AI372" i="2"/>
  <c r="Y372" i="2"/>
  <c r="R372" i="2"/>
  <c r="U372" i="2"/>
  <c r="Q372" i="2"/>
  <c r="S372" i="2"/>
  <c r="V372" i="2"/>
  <c r="T372" i="2"/>
  <c r="AB374" i="2" l="1"/>
  <c r="AA374" i="2"/>
  <c r="Z374" i="2"/>
  <c r="AG374" i="2" s="1"/>
  <c r="AH374" i="2" s="1"/>
  <c r="AD374" i="2"/>
  <c r="AE374" i="2"/>
  <c r="AC374" i="2"/>
  <c r="X373" i="2"/>
  <c r="AA373" i="2" s="1"/>
  <c r="AJ371" i="2"/>
  <c r="AI371" i="2"/>
  <c r="Y371" i="2"/>
  <c r="V371" i="2"/>
  <c r="U371" i="2"/>
  <c r="S371" i="2"/>
  <c r="R371" i="2"/>
  <c r="T371" i="2"/>
  <c r="Q371" i="2"/>
  <c r="AB373" i="2" l="1"/>
  <c r="X372" i="2"/>
  <c r="AF373" i="2"/>
  <c r="Z373" i="2"/>
  <c r="AG373" i="2" s="1"/>
  <c r="AH373" i="2" s="1"/>
  <c r="AE373" i="2"/>
  <c r="AC373" i="2"/>
  <c r="AD373" i="2"/>
  <c r="AE372" i="2"/>
  <c r="AA372" i="2"/>
  <c r="AD372" i="2"/>
  <c r="Z372" i="2"/>
  <c r="AC372" i="2"/>
  <c r="AF372" i="2"/>
  <c r="AB372" i="2"/>
  <c r="X371" i="2"/>
  <c r="AJ370" i="2"/>
  <c r="AI370" i="2"/>
  <c r="Y370" i="2"/>
  <c r="R370" i="2"/>
  <c r="V370" i="2"/>
  <c r="S370" i="2"/>
  <c r="T370" i="2"/>
  <c r="U370" i="2"/>
  <c r="Q370" i="2"/>
  <c r="AG372" i="2" l="1"/>
  <c r="AH372" i="2" s="1"/>
  <c r="AD371" i="2"/>
  <c r="Z371" i="2"/>
  <c r="AF371" i="2"/>
  <c r="AB371" i="2"/>
  <c r="AC371" i="2"/>
  <c r="AE371" i="2"/>
  <c r="AA371" i="2"/>
  <c r="X370" i="2"/>
  <c r="AJ369" i="2"/>
  <c r="AI369" i="2"/>
  <c r="Y369" i="2"/>
  <c r="Q369" i="2"/>
  <c r="R369" i="2"/>
  <c r="S369" i="2"/>
  <c r="V369" i="2"/>
  <c r="T369" i="2"/>
  <c r="U369" i="2"/>
  <c r="AG371" i="2" l="1"/>
  <c r="AH371" i="2" s="1"/>
  <c r="AD370" i="2"/>
  <c r="Z370" i="2"/>
  <c r="AA370" i="2"/>
  <c r="AC370" i="2"/>
  <c r="AF370" i="2"/>
  <c r="AB370" i="2"/>
  <c r="AE370" i="2"/>
  <c r="X369" i="2"/>
  <c r="AJ368" i="2"/>
  <c r="AI368" i="2"/>
  <c r="Y368" i="2"/>
  <c r="U368" i="2"/>
  <c r="V368" i="2"/>
  <c r="Q368" i="2"/>
  <c r="T368" i="2"/>
  <c r="R368" i="2"/>
  <c r="S368" i="2"/>
  <c r="AG370" i="2" l="1"/>
  <c r="AH370" i="2" s="1"/>
  <c r="AD369" i="2"/>
  <c r="Z369" i="2"/>
  <c r="AC369" i="2"/>
  <c r="AE369" i="2"/>
  <c r="AA369" i="2"/>
  <c r="AF369" i="2"/>
  <c r="AB369" i="2"/>
  <c r="AJ367" i="2"/>
  <c r="AI367" i="2"/>
  <c r="Y367" i="2"/>
  <c r="S367" i="2"/>
  <c r="Q367" i="2"/>
  <c r="U367" i="2"/>
  <c r="T367" i="2"/>
  <c r="V367" i="2"/>
  <c r="R367" i="2"/>
  <c r="AG369" i="2" l="1"/>
  <c r="AH369" i="2" s="1"/>
  <c r="X368" i="2"/>
  <c r="AE368" i="2" s="1"/>
  <c r="AJ366" i="2"/>
  <c r="AI366" i="2"/>
  <c r="Y366" i="2"/>
  <c r="V366" i="2"/>
  <c r="T366" i="2"/>
  <c r="S366" i="2"/>
  <c r="R366" i="2"/>
  <c r="U366" i="2"/>
  <c r="Q366" i="2"/>
  <c r="X367" i="2" l="1"/>
  <c r="AC367" i="2" s="1"/>
  <c r="AF368" i="2"/>
  <c r="Z368" i="2"/>
  <c r="AB368" i="2"/>
  <c r="AC368" i="2"/>
  <c r="AA368" i="2"/>
  <c r="AD368" i="2"/>
  <c r="Z367" i="2"/>
  <c r="AE367" i="2"/>
  <c r="X366" i="2"/>
  <c r="AJ365" i="2"/>
  <c r="AI365" i="2"/>
  <c r="Y365" i="2"/>
  <c r="S365" i="2"/>
  <c r="T365" i="2"/>
  <c r="Q365" i="2"/>
  <c r="U365" i="2"/>
  <c r="V365" i="2"/>
  <c r="R365" i="2"/>
  <c r="AB367" i="2" l="1"/>
  <c r="AD367" i="2"/>
  <c r="AF367" i="2"/>
  <c r="AA367" i="2"/>
  <c r="AG368" i="2"/>
  <c r="AH368" i="2" s="1"/>
  <c r="AD366" i="2"/>
  <c r="Z366" i="2"/>
  <c r="AC366" i="2"/>
  <c r="AF366" i="2"/>
  <c r="AB366" i="2"/>
  <c r="AE366" i="2"/>
  <c r="AA366" i="2"/>
  <c r="AJ364" i="2"/>
  <c r="AI364" i="2"/>
  <c r="Y364" i="2"/>
  <c r="S364" i="2"/>
  <c r="T364" i="2"/>
  <c r="U364" i="2"/>
  <c r="R364" i="2"/>
  <c r="Q364" i="2"/>
  <c r="V364" i="2"/>
  <c r="AG367" i="2" l="1"/>
  <c r="AH367" i="2" s="1"/>
  <c r="AG366" i="2"/>
  <c r="AH366" i="2" s="1"/>
  <c r="X365" i="2"/>
  <c r="AD365" i="2" s="1"/>
  <c r="X364" i="2"/>
  <c r="AJ363" i="2"/>
  <c r="AI363" i="2"/>
  <c r="Y363" i="2"/>
  <c r="U363" i="2"/>
  <c r="V363" i="2"/>
  <c r="T363" i="2"/>
  <c r="R363" i="2"/>
  <c r="S363" i="2"/>
  <c r="Q363" i="2"/>
  <c r="AF365" i="2" l="1"/>
  <c r="AA365" i="2"/>
  <c r="AE365" i="2"/>
  <c r="AC365" i="2"/>
  <c r="AB365" i="2"/>
  <c r="Z365" i="2"/>
  <c r="AD364" i="2"/>
  <c r="Z364" i="2"/>
  <c r="AC364" i="2"/>
  <c r="AF364" i="2"/>
  <c r="AB364" i="2"/>
  <c r="AE364" i="2"/>
  <c r="AA364" i="2"/>
  <c r="AJ362" i="2"/>
  <c r="AI362" i="2"/>
  <c r="Y362" i="2"/>
  <c r="R362" i="2"/>
  <c r="V362" i="2"/>
  <c r="T362" i="2"/>
  <c r="S362" i="2"/>
  <c r="U362" i="2"/>
  <c r="Q362" i="2"/>
  <c r="AG364" i="2" l="1"/>
  <c r="AH364" i="2" s="1"/>
  <c r="AG365" i="2"/>
  <c r="AH365" i="2" s="1"/>
  <c r="X363" i="2"/>
  <c r="AE363" i="2" s="1"/>
  <c r="AJ361" i="2"/>
  <c r="AI361" i="2"/>
  <c r="Y361" i="2"/>
  <c r="T361" i="2"/>
  <c r="U361" i="2"/>
  <c r="S361" i="2"/>
  <c r="V361" i="2"/>
  <c r="R361" i="2"/>
  <c r="Q361" i="2"/>
  <c r="X362" i="2" l="1"/>
  <c r="AC362" i="2" s="1"/>
  <c r="AB363" i="2"/>
  <c r="Z363" i="2"/>
  <c r="AG363" i="2" s="1"/>
  <c r="AH363" i="2" s="1"/>
  <c r="AC363" i="2"/>
  <c r="AF363" i="2"/>
  <c r="AD363" i="2"/>
  <c r="AA363" i="2"/>
  <c r="Z362" i="2"/>
  <c r="AE362" i="2"/>
  <c r="AJ360" i="2"/>
  <c r="AI360" i="2"/>
  <c r="Y360" i="2"/>
  <c r="T360" i="2"/>
  <c r="R360" i="2"/>
  <c r="V360" i="2"/>
  <c r="S360" i="2"/>
  <c r="Q360" i="2"/>
  <c r="U360" i="2"/>
  <c r="AB362" i="2" l="1"/>
  <c r="AG362" i="2" s="1"/>
  <c r="AH362" i="2" s="1"/>
  <c r="AD362" i="2"/>
  <c r="AF362" i="2"/>
  <c r="AA362" i="2"/>
  <c r="X361" i="2"/>
  <c r="Z361" i="2" s="1"/>
  <c r="AG361" i="2" s="1"/>
  <c r="X360" i="2"/>
  <c r="AJ359" i="2"/>
  <c r="AI359" i="2"/>
  <c r="Y359" i="2"/>
  <c r="S359" i="2"/>
  <c r="U359" i="2"/>
  <c r="R359" i="2"/>
  <c r="V359" i="2"/>
  <c r="Q359" i="2"/>
  <c r="T359" i="2"/>
  <c r="AF361" i="2" l="1"/>
  <c r="AA361" i="2"/>
  <c r="AC361" i="2"/>
  <c r="AD361" i="2"/>
  <c r="AB361" i="2"/>
  <c r="AE361" i="2"/>
  <c r="AH361" i="2"/>
  <c r="AD360" i="2"/>
  <c r="Z360" i="2"/>
  <c r="AE360" i="2"/>
  <c r="AA360" i="2"/>
  <c r="AC360" i="2"/>
  <c r="AF360" i="2"/>
  <c r="AB360" i="2"/>
  <c r="AJ358" i="2"/>
  <c r="AI358" i="2"/>
  <c r="Y358" i="2"/>
  <c r="Q358" i="2"/>
  <c r="T358" i="2"/>
  <c r="U358" i="2"/>
  <c r="V358" i="2"/>
  <c r="R358" i="2"/>
  <c r="S358" i="2"/>
  <c r="X359" i="2" l="1"/>
  <c r="AD359" i="2" s="1"/>
  <c r="AG360" i="2"/>
  <c r="AH360" i="2" s="1"/>
  <c r="Z359" i="2"/>
  <c r="AC359" i="2"/>
  <c r="AE359" i="2"/>
  <c r="AA359" i="2"/>
  <c r="AF359" i="2"/>
  <c r="AB359" i="2"/>
  <c r="AJ357" i="2"/>
  <c r="AI357" i="2"/>
  <c r="Y357" i="2"/>
  <c r="R357" i="2"/>
  <c r="V357" i="2"/>
  <c r="U357" i="2"/>
  <c r="Q357" i="2"/>
  <c r="S357" i="2"/>
  <c r="T357" i="2"/>
  <c r="X358" i="2" l="1"/>
  <c r="AC358" i="2" s="1"/>
  <c r="AG359" i="2"/>
  <c r="AH359" i="2" s="1"/>
  <c r="AJ356" i="2"/>
  <c r="AI356" i="2"/>
  <c r="Y356" i="2"/>
  <c r="V356" i="2"/>
  <c r="T356" i="2"/>
  <c r="U356" i="2"/>
  <c r="R356" i="2"/>
  <c r="S356" i="2"/>
  <c r="Q356" i="2"/>
  <c r="Z358" i="2" l="1"/>
  <c r="AE358" i="2"/>
  <c r="AF358" i="2"/>
  <c r="X357" i="2"/>
  <c r="AA357" i="2" s="1"/>
  <c r="AA358" i="2"/>
  <c r="AD358" i="2"/>
  <c r="AB358" i="2"/>
  <c r="AD357" i="2"/>
  <c r="X356" i="2"/>
  <c r="AJ355" i="2"/>
  <c r="AI355" i="2"/>
  <c r="Y355" i="2"/>
  <c r="R355" i="2"/>
  <c r="Q355" i="2"/>
  <c r="V355" i="2"/>
  <c r="T355" i="2"/>
  <c r="U355" i="2"/>
  <c r="S355" i="2"/>
  <c r="AC357" i="2" l="1"/>
  <c r="AE357" i="2"/>
  <c r="AG358" i="2"/>
  <c r="AH358" i="2" s="1"/>
  <c r="AB357" i="2"/>
  <c r="AF357" i="2"/>
  <c r="Z357" i="2"/>
  <c r="AD356" i="2"/>
  <c r="Z356" i="2"/>
  <c r="AF356" i="2"/>
  <c r="AB356" i="2"/>
  <c r="AC356" i="2"/>
  <c r="AE356" i="2"/>
  <c r="AA356" i="2"/>
  <c r="X355" i="2"/>
  <c r="AJ354" i="2"/>
  <c r="AI354" i="2"/>
  <c r="Y354" i="2"/>
  <c r="T354" i="2"/>
  <c r="R354" i="2"/>
  <c r="V354" i="2"/>
  <c r="U354" i="2"/>
  <c r="Q354" i="2"/>
  <c r="S354" i="2"/>
  <c r="AG357" i="2" l="1"/>
  <c r="AH357" i="2" s="1"/>
  <c r="AG356" i="2"/>
  <c r="AH356" i="2" s="1"/>
  <c r="AD355" i="2"/>
  <c r="Z355" i="2"/>
  <c r="AC355" i="2"/>
  <c r="AE355" i="2"/>
  <c r="AA355" i="2"/>
  <c r="AF355" i="2"/>
  <c r="AB355" i="2"/>
  <c r="X354" i="2"/>
  <c r="AJ353" i="2"/>
  <c r="AI353" i="2"/>
  <c r="Y353" i="2"/>
  <c r="Q353" i="2"/>
  <c r="T353" i="2"/>
  <c r="V353" i="2"/>
  <c r="R353" i="2"/>
  <c r="U353" i="2"/>
  <c r="S353" i="2"/>
  <c r="AG355" i="2" l="1"/>
  <c r="AH355" i="2" s="1"/>
  <c r="AD354" i="2"/>
  <c r="Z354" i="2"/>
  <c r="AC354" i="2"/>
  <c r="AE354" i="2"/>
  <c r="AA354" i="2"/>
  <c r="AF354" i="2"/>
  <c r="AB354" i="2"/>
  <c r="X353" i="2"/>
  <c r="AJ352" i="2"/>
  <c r="AI352" i="2"/>
  <c r="Y352" i="2"/>
  <c r="V352" i="2"/>
  <c r="T352" i="2"/>
  <c r="S352" i="2"/>
  <c r="U352" i="2"/>
  <c r="R352" i="2"/>
  <c r="Q352" i="2"/>
  <c r="AG354" i="2" l="1"/>
  <c r="AH354" i="2" s="1"/>
  <c r="AE353" i="2"/>
  <c r="AD353" i="2"/>
  <c r="Z353" i="2"/>
  <c r="AC353" i="2"/>
  <c r="AA353" i="2"/>
  <c r="AF353" i="2"/>
  <c r="AB353" i="2"/>
  <c r="X352" i="2"/>
  <c r="AJ351" i="2"/>
  <c r="AI351" i="2"/>
  <c r="Y351" i="2"/>
  <c r="R351" i="2"/>
  <c r="U351" i="2"/>
  <c r="T351" i="2"/>
  <c r="V351" i="2"/>
  <c r="Q351" i="2"/>
  <c r="S351" i="2"/>
  <c r="AG353" i="2" l="1"/>
  <c r="AH353" i="2" s="1"/>
  <c r="AD352" i="2"/>
  <c r="Z352" i="2"/>
  <c r="AE352" i="2"/>
  <c r="AA352" i="2"/>
  <c r="AC352" i="2"/>
  <c r="AF352" i="2"/>
  <c r="AB352" i="2"/>
  <c r="X351" i="2"/>
  <c r="AJ350" i="2"/>
  <c r="AI350" i="2"/>
  <c r="Y350" i="2"/>
  <c r="V350" i="2"/>
  <c r="T350" i="2"/>
  <c r="U350" i="2"/>
  <c r="S350" i="2"/>
  <c r="Q350" i="2"/>
  <c r="R350" i="2"/>
  <c r="AG352" i="2" l="1"/>
  <c r="AH352" i="2" s="1"/>
  <c r="AE351" i="2"/>
  <c r="AD351" i="2"/>
  <c r="Z351" i="2"/>
  <c r="AC351" i="2"/>
  <c r="AA351" i="2"/>
  <c r="AF351" i="2"/>
  <c r="AB351" i="2"/>
  <c r="X350" i="2"/>
  <c r="AJ349" i="2"/>
  <c r="AI349" i="2"/>
  <c r="Y349" i="2"/>
  <c r="T349" i="2"/>
  <c r="S349" i="2"/>
  <c r="U349" i="2"/>
  <c r="Q349" i="2"/>
  <c r="R349" i="2"/>
  <c r="V349" i="2"/>
  <c r="AG351" i="2" l="1"/>
  <c r="AH351" i="2" s="1"/>
  <c r="AE350" i="2"/>
  <c r="AD350" i="2"/>
  <c r="Z350" i="2"/>
  <c r="AC350" i="2"/>
  <c r="AA350" i="2"/>
  <c r="AF350" i="2"/>
  <c r="AB350" i="2"/>
  <c r="X349" i="2"/>
  <c r="AJ348" i="2"/>
  <c r="AI348" i="2"/>
  <c r="Y348" i="2"/>
  <c r="S348" i="2"/>
  <c r="R348" i="2"/>
  <c r="Q348" i="2"/>
  <c r="T348" i="2"/>
  <c r="V348" i="2"/>
  <c r="U348" i="2"/>
  <c r="AG350" i="2" l="1"/>
  <c r="AH350" i="2" s="1"/>
  <c r="AE349" i="2"/>
  <c r="AD349" i="2"/>
  <c r="Z349" i="2"/>
  <c r="AC349" i="2"/>
  <c r="AA349" i="2"/>
  <c r="AF349" i="2"/>
  <c r="AB349" i="2"/>
  <c r="AJ347" i="2"/>
  <c r="AI347" i="2"/>
  <c r="Y347" i="2"/>
  <c r="V347" i="2"/>
  <c r="R347" i="2"/>
  <c r="U347" i="2"/>
  <c r="T347" i="2"/>
  <c r="Q347" i="2"/>
  <c r="S347" i="2"/>
  <c r="AG349" i="2" l="1"/>
  <c r="AH349" i="2" s="1"/>
  <c r="X348" i="2"/>
  <c r="AD348" i="2" s="1"/>
  <c r="X347" i="2"/>
  <c r="AJ346" i="2"/>
  <c r="AI346" i="2"/>
  <c r="Y346" i="2"/>
  <c r="S346" i="2"/>
  <c r="R346" i="2"/>
  <c r="T346" i="2"/>
  <c r="U346" i="2"/>
  <c r="V346" i="2"/>
  <c r="Q346" i="2"/>
  <c r="AF348" i="2" l="1"/>
  <c r="AA348" i="2"/>
  <c r="AE348" i="2"/>
  <c r="AC348" i="2"/>
  <c r="AB348" i="2"/>
  <c r="Z348" i="2"/>
  <c r="AG348" i="2" s="1"/>
  <c r="AH348" i="2" s="1"/>
  <c r="AD347" i="2"/>
  <c r="Z347" i="2"/>
  <c r="AE347" i="2"/>
  <c r="AA347" i="2"/>
  <c r="AC347" i="2"/>
  <c r="AF347" i="2"/>
  <c r="AB347" i="2"/>
  <c r="AJ345" i="2"/>
  <c r="AI345" i="2"/>
  <c r="Y345" i="2"/>
  <c r="S345" i="2"/>
  <c r="T345" i="2"/>
  <c r="U345" i="2"/>
  <c r="Q345" i="2"/>
  <c r="V345" i="2"/>
  <c r="R345" i="2"/>
  <c r="X346" i="2" l="1"/>
  <c r="AD346" i="2" s="1"/>
  <c r="AG347" i="2"/>
  <c r="AH347" i="2" s="1"/>
  <c r="AA346" i="2"/>
  <c r="X345" i="2"/>
  <c r="AJ344" i="2"/>
  <c r="AI344" i="2"/>
  <c r="Y344" i="2"/>
  <c r="Q344" i="2"/>
  <c r="R344" i="2"/>
  <c r="S344" i="2"/>
  <c r="T344" i="2"/>
  <c r="V344" i="2"/>
  <c r="U344" i="2"/>
  <c r="Z346" i="2" l="1"/>
  <c r="AE346" i="2"/>
  <c r="AB346" i="2"/>
  <c r="AG346" i="2" s="1"/>
  <c r="AH346" i="2" s="1"/>
  <c r="AC346" i="2"/>
  <c r="AF346" i="2"/>
  <c r="AD345" i="2"/>
  <c r="Z345" i="2"/>
  <c r="AF345" i="2"/>
  <c r="AC345" i="2"/>
  <c r="AB345" i="2"/>
  <c r="AE345" i="2"/>
  <c r="AA345" i="2"/>
  <c r="X344" i="2"/>
  <c r="AJ1662" i="2"/>
  <c r="AI1662" i="2"/>
  <c r="Y1662" i="2"/>
  <c r="U1662" i="2"/>
  <c r="T1662" i="2"/>
  <c r="R1662" i="2"/>
  <c r="Q1662" i="2"/>
  <c r="V1662" i="2"/>
  <c r="S1662" i="2"/>
  <c r="AG345" i="2" l="1"/>
  <c r="AH345" i="2" s="1"/>
  <c r="AE344" i="2"/>
  <c r="AD344" i="2"/>
  <c r="Z344" i="2"/>
  <c r="AC344" i="2"/>
  <c r="AA344" i="2"/>
  <c r="AF344" i="2"/>
  <c r="AB344" i="2"/>
  <c r="AJ342" i="2"/>
  <c r="AI342" i="2"/>
  <c r="Y342" i="2"/>
  <c r="V342" i="2"/>
  <c r="T342" i="2"/>
  <c r="U342" i="2"/>
  <c r="R342" i="2"/>
  <c r="Q342" i="2"/>
  <c r="S342" i="2"/>
  <c r="AG344" i="2" l="1"/>
  <c r="AH344" i="2" s="1"/>
  <c r="X1662" i="2"/>
  <c r="AD1662" i="2" s="1"/>
  <c r="AJ341" i="2"/>
  <c r="AI341" i="2"/>
  <c r="Y341" i="2"/>
  <c r="S341" i="2"/>
  <c r="Q341" i="2"/>
  <c r="V341" i="2"/>
  <c r="R341" i="2"/>
  <c r="U341" i="2"/>
  <c r="T341" i="2"/>
  <c r="AE1662" i="2" l="1"/>
  <c r="AF1662" i="2"/>
  <c r="Z1662" i="2"/>
  <c r="AB1662" i="2"/>
  <c r="AC1662" i="2"/>
  <c r="AA1662" i="2"/>
  <c r="X342" i="2"/>
  <c r="Z342" i="2" s="1"/>
  <c r="AJ340" i="2"/>
  <c r="AI340" i="2"/>
  <c r="Y340" i="2"/>
  <c r="V340" i="2"/>
  <c r="U340" i="2"/>
  <c r="Q340" i="2"/>
  <c r="S340" i="2"/>
  <c r="T340" i="2"/>
  <c r="R340" i="2"/>
  <c r="AG1662" i="2" l="1"/>
  <c r="AH1662" i="2" s="1"/>
  <c r="AB342" i="2"/>
  <c r="AD342" i="2"/>
  <c r="AA342" i="2"/>
  <c r="AC342" i="2"/>
  <c r="X341" i="2"/>
  <c r="AA341" i="2" s="1"/>
  <c r="AE342" i="2"/>
  <c r="AF342" i="2"/>
  <c r="AJ339" i="2"/>
  <c r="AI339" i="2"/>
  <c r="Y339" i="2"/>
  <c r="V339" i="2"/>
  <c r="Q339" i="2"/>
  <c r="T339" i="2"/>
  <c r="S339" i="2"/>
  <c r="U339" i="2"/>
  <c r="R339" i="2"/>
  <c r="AG342" i="2" l="1"/>
  <c r="AH342" i="2" s="1"/>
  <c r="AB341" i="2"/>
  <c r="Z341" i="2"/>
  <c r="AC341" i="2"/>
  <c r="X340" i="2"/>
  <c r="AC340" i="2" s="1"/>
  <c r="AD341" i="2"/>
  <c r="AE341" i="2"/>
  <c r="AF341" i="2"/>
  <c r="X339" i="2"/>
  <c r="AJ338" i="2"/>
  <c r="AI338" i="2"/>
  <c r="Y338" i="2"/>
  <c r="S338" i="2"/>
  <c r="R338" i="2"/>
  <c r="Q338" i="2"/>
  <c r="T338" i="2"/>
  <c r="U338" i="2"/>
  <c r="V338" i="2"/>
  <c r="AB340" i="2" l="1"/>
  <c r="AA340" i="2"/>
  <c r="Z340" i="2"/>
  <c r="AG340" i="2" s="1"/>
  <c r="AH340" i="2" s="1"/>
  <c r="AE340" i="2"/>
  <c r="AG341" i="2"/>
  <c r="AH341" i="2" s="1"/>
  <c r="AF340" i="2"/>
  <c r="AD340" i="2"/>
  <c r="AD339" i="2"/>
  <c r="AC339" i="2"/>
  <c r="AF339" i="2"/>
  <c r="AB339" i="2"/>
  <c r="AE339" i="2"/>
  <c r="AA339" i="2"/>
  <c r="Z339" i="2"/>
  <c r="X338" i="2"/>
  <c r="AJ337" i="2"/>
  <c r="AI337" i="2"/>
  <c r="Y337" i="2"/>
  <c r="R337" i="2"/>
  <c r="S337" i="2"/>
  <c r="V337" i="2"/>
  <c r="Q337" i="2"/>
  <c r="T337" i="2"/>
  <c r="U337" i="2"/>
  <c r="AG339" i="2" l="1"/>
  <c r="AH339" i="2" s="1"/>
  <c r="AD338" i="2"/>
  <c r="Z338" i="2"/>
  <c r="AE338" i="2"/>
  <c r="AC338" i="2"/>
  <c r="AA338" i="2"/>
  <c r="AF338" i="2"/>
  <c r="AB338" i="2"/>
  <c r="X337" i="2"/>
  <c r="AJ336" i="2"/>
  <c r="AI336" i="2"/>
  <c r="Y336" i="2"/>
  <c r="U336" i="2"/>
  <c r="R336" i="2"/>
  <c r="Q336" i="2"/>
  <c r="S336" i="2"/>
  <c r="T336" i="2"/>
  <c r="V336" i="2"/>
  <c r="AG338" i="2" l="1"/>
  <c r="AH338" i="2" s="1"/>
  <c r="AE337" i="2"/>
  <c r="AF337" i="2"/>
  <c r="AB337" i="2"/>
  <c r="AD337" i="2"/>
  <c r="Z337" i="2"/>
  <c r="AC337" i="2"/>
  <c r="AA337" i="2"/>
  <c r="X336" i="2"/>
  <c r="AJ335" i="2"/>
  <c r="AI335" i="2"/>
  <c r="Y335" i="2"/>
  <c r="U335" i="2"/>
  <c r="T335" i="2"/>
  <c r="R335" i="2"/>
  <c r="V335" i="2"/>
  <c r="S335" i="2"/>
  <c r="Q335" i="2"/>
  <c r="AG337" i="2" l="1"/>
  <c r="AH337" i="2" s="1"/>
  <c r="AE336" i="2"/>
  <c r="AD336" i="2"/>
  <c r="Z336" i="2"/>
  <c r="AC336" i="2"/>
  <c r="AA336" i="2"/>
  <c r="AF336" i="2"/>
  <c r="AB336" i="2"/>
  <c r="X335" i="2"/>
  <c r="AJ334" i="2"/>
  <c r="AI334" i="2"/>
  <c r="Y334" i="2"/>
  <c r="R334" i="2"/>
  <c r="V334" i="2"/>
  <c r="S334" i="2"/>
  <c r="U334" i="2"/>
  <c r="T334" i="2"/>
  <c r="Q334" i="2"/>
  <c r="AG336" i="2" l="1"/>
  <c r="AH336" i="2" s="1"/>
  <c r="AD335" i="2"/>
  <c r="Z335" i="2"/>
  <c r="AG335" i="2" s="1"/>
  <c r="AC335" i="2"/>
  <c r="AE335" i="2"/>
  <c r="AA335" i="2"/>
  <c r="AF335" i="2"/>
  <c r="AB335" i="2"/>
  <c r="AJ333" i="2"/>
  <c r="AI333" i="2"/>
  <c r="Y333" i="2"/>
  <c r="S333" i="2"/>
  <c r="V333" i="2"/>
  <c r="U333" i="2"/>
  <c r="R333" i="2"/>
  <c r="Q333" i="2"/>
  <c r="T333" i="2"/>
  <c r="X334" i="2" l="1"/>
  <c r="AE334" i="2" s="1"/>
  <c r="AH335" i="2"/>
  <c r="AC334" i="2"/>
  <c r="AJ332" i="2"/>
  <c r="AI332" i="2"/>
  <c r="Y332" i="2"/>
  <c r="V332" i="2"/>
  <c r="R332" i="2"/>
  <c r="T332" i="2"/>
  <c r="S332" i="2"/>
  <c r="Q332" i="2"/>
  <c r="U332" i="2"/>
  <c r="X333" i="2" l="1"/>
  <c r="AF333" i="2" s="1"/>
  <c r="AF334" i="2"/>
  <c r="Z334" i="2"/>
  <c r="AG334" i="2" s="1"/>
  <c r="AH334" i="2" s="1"/>
  <c r="AB334" i="2"/>
  <c r="AA334" i="2"/>
  <c r="AD334" i="2"/>
  <c r="AC333" i="2"/>
  <c r="AA333" i="2"/>
  <c r="AJ331" i="2"/>
  <c r="AI331" i="2"/>
  <c r="Y331" i="2"/>
  <c r="S331" i="2"/>
  <c r="U331" i="2"/>
  <c r="Q331" i="2"/>
  <c r="R331" i="2"/>
  <c r="V331" i="2"/>
  <c r="T331" i="2"/>
  <c r="AB333" i="2" l="1"/>
  <c r="AE333" i="2"/>
  <c r="Z333" i="2"/>
  <c r="AG333" i="2" s="1"/>
  <c r="AH333" i="2" s="1"/>
  <c r="AD333" i="2"/>
  <c r="X332" i="2"/>
  <c r="AD332" i="2" s="1"/>
  <c r="AF332" i="2"/>
  <c r="AJ330" i="2"/>
  <c r="AI330" i="2"/>
  <c r="Y330" i="2"/>
  <c r="T330" i="2"/>
  <c r="S330" i="2"/>
  <c r="V330" i="2"/>
  <c r="Q330" i="2"/>
  <c r="R330" i="2"/>
  <c r="U330" i="2"/>
  <c r="AA332" i="2" l="1"/>
  <c r="AC332" i="2"/>
  <c r="Z332" i="2"/>
  <c r="AB332" i="2"/>
  <c r="AG332" i="2" s="1"/>
  <c r="AH332" i="2" s="1"/>
  <c r="AE332" i="2"/>
  <c r="X331" i="2"/>
  <c r="AC331" i="2" s="1"/>
  <c r="Z331" i="2"/>
  <c r="AJ329" i="2"/>
  <c r="AI329" i="2"/>
  <c r="Y329" i="2"/>
  <c r="Q329" i="2"/>
  <c r="T329" i="2"/>
  <c r="R329" i="2"/>
  <c r="U329" i="2"/>
  <c r="S329" i="2"/>
  <c r="V329" i="2"/>
  <c r="AE331" i="2" l="1"/>
  <c r="AB331" i="2"/>
  <c r="AD331" i="2"/>
  <c r="AF331" i="2"/>
  <c r="AA331" i="2"/>
  <c r="X330" i="2"/>
  <c r="AD330" i="2" s="1"/>
  <c r="AJ328" i="2"/>
  <c r="AI328" i="2"/>
  <c r="Y328" i="2"/>
  <c r="V328" i="2"/>
  <c r="Q328" i="2"/>
  <c r="T328" i="2"/>
  <c r="R328" i="2"/>
  <c r="U328" i="2"/>
  <c r="S328" i="2"/>
  <c r="AG331" i="2" l="1"/>
  <c r="AH331" i="2" s="1"/>
  <c r="AE330" i="2"/>
  <c r="AA330" i="2"/>
  <c r="AB330" i="2"/>
  <c r="Z330" i="2"/>
  <c r="AC330" i="2"/>
  <c r="AF330" i="2"/>
  <c r="X329" i="2"/>
  <c r="Z329" i="2" s="1"/>
  <c r="X328" i="2"/>
  <c r="AJ327" i="2"/>
  <c r="AI327" i="2"/>
  <c r="Y327" i="2"/>
  <c r="R327" i="2"/>
  <c r="V327" i="2"/>
  <c r="Q327" i="2"/>
  <c r="T327" i="2"/>
  <c r="S327" i="2"/>
  <c r="U327" i="2"/>
  <c r="AG330" i="2" l="1"/>
  <c r="AH330" i="2" s="1"/>
  <c r="AA329" i="2"/>
  <c r="AC329" i="2"/>
  <c r="AD329" i="2"/>
  <c r="AB329" i="2"/>
  <c r="AD328" i="2"/>
  <c r="Z328" i="2"/>
  <c r="AC328" i="2"/>
  <c r="AA328" i="2"/>
  <c r="AF328" i="2"/>
  <c r="AB328" i="2"/>
  <c r="AE328" i="2"/>
  <c r="AF329" i="2"/>
  <c r="AE329" i="2"/>
  <c r="X327" i="2"/>
  <c r="AJ326" i="2"/>
  <c r="AI326" i="2"/>
  <c r="Y326" i="2"/>
  <c r="Q326" i="2"/>
  <c r="U326" i="2"/>
  <c r="S326" i="2"/>
  <c r="T326" i="2"/>
  <c r="V326" i="2"/>
  <c r="R326" i="2"/>
  <c r="AG329" i="2" l="1"/>
  <c r="AH329" i="2" s="1"/>
  <c r="AG328" i="2"/>
  <c r="AH328" i="2" s="1"/>
  <c r="AD327" i="2"/>
  <c r="Z327" i="2"/>
  <c r="AC327" i="2"/>
  <c r="AA327" i="2"/>
  <c r="AF327" i="2"/>
  <c r="AB327" i="2"/>
  <c r="AE327" i="2"/>
  <c r="X326" i="2"/>
  <c r="AJ325" i="2"/>
  <c r="AI325" i="2"/>
  <c r="Y325" i="2"/>
  <c r="U325" i="2"/>
  <c r="T325" i="2"/>
  <c r="V325" i="2"/>
  <c r="S325" i="2"/>
  <c r="Q325" i="2"/>
  <c r="R325" i="2"/>
  <c r="AG327" i="2" l="1"/>
  <c r="AH327" i="2" s="1"/>
  <c r="AF326" i="2"/>
  <c r="AB326" i="2"/>
  <c r="AE326" i="2"/>
  <c r="AA326" i="2"/>
  <c r="AD326" i="2"/>
  <c r="Z326" i="2"/>
  <c r="AC326" i="2"/>
  <c r="X325" i="2"/>
  <c r="AJ324" i="2"/>
  <c r="AI324" i="2"/>
  <c r="Y324" i="2"/>
  <c r="T324" i="2"/>
  <c r="U324" i="2"/>
  <c r="Q324" i="2"/>
  <c r="V324" i="2"/>
  <c r="S324" i="2"/>
  <c r="R324" i="2"/>
  <c r="AG326" i="2" l="1"/>
  <c r="AH326" i="2" s="1"/>
  <c r="AE325" i="2"/>
  <c r="AF325" i="2"/>
  <c r="AB325" i="2"/>
  <c r="AD325" i="2"/>
  <c r="Z325" i="2"/>
  <c r="AC325" i="2"/>
  <c r="AA325" i="2"/>
  <c r="X324" i="2"/>
  <c r="AJ323" i="2"/>
  <c r="AI323" i="2"/>
  <c r="Y323" i="2"/>
  <c r="Q323" i="2"/>
  <c r="S323" i="2"/>
  <c r="T323" i="2"/>
  <c r="R323" i="2"/>
  <c r="U323" i="2"/>
  <c r="V323" i="2"/>
  <c r="AG325" i="2" l="1"/>
  <c r="AH325" i="2" s="1"/>
  <c r="AE324" i="2"/>
  <c r="AD324" i="2"/>
  <c r="Z324" i="2"/>
  <c r="AC324" i="2"/>
  <c r="AA324" i="2"/>
  <c r="AF324" i="2"/>
  <c r="AB324" i="2"/>
  <c r="X323" i="2"/>
  <c r="AJ322" i="2"/>
  <c r="AI322" i="2"/>
  <c r="Y322" i="2"/>
  <c r="R322" i="2"/>
  <c r="V322" i="2"/>
  <c r="T322" i="2"/>
  <c r="S322" i="2"/>
  <c r="U322" i="2"/>
  <c r="Q322" i="2"/>
  <c r="AG324" i="2" l="1"/>
  <c r="AH324" i="2" s="1"/>
  <c r="AE323" i="2"/>
  <c r="AD323" i="2"/>
  <c r="Z323" i="2"/>
  <c r="AC323" i="2"/>
  <c r="AA323" i="2"/>
  <c r="AF323" i="2"/>
  <c r="AB323" i="2"/>
  <c r="X322" i="2"/>
  <c r="AJ321" i="2"/>
  <c r="AI321" i="2"/>
  <c r="Y321" i="2"/>
  <c r="U321" i="2"/>
  <c r="V321" i="2"/>
  <c r="T321" i="2"/>
  <c r="R321" i="2"/>
  <c r="S321" i="2"/>
  <c r="Q321" i="2"/>
  <c r="AG323" i="2" l="1"/>
  <c r="AH323" i="2" s="1"/>
  <c r="AE322" i="2"/>
  <c r="AD322" i="2"/>
  <c r="Z322" i="2"/>
  <c r="AC322" i="2"/>
  <c r="AA322" i="2"/>
  <c r="AF322" i="2"/>
  <c r="AB322" i="2"/>
  <c r="AJ320" i="2"/>
  <c r="AI320" i="2"/>
  <c r="Y320" i="2"/>
  <c r="T320" i="2"/>
  <c r="V320" i="2"/>
  <c r="R320" i="2"/>
  <c r="U320" i="2"/>
  <c r="S320" i="2"/>
  <c r="Q320" i="2"/>
  <c r="AG322" i="2" l="1"/>
  <c r="AH322" i="2" s="1"/>
  <c r="X321" i="2"/>
  <c r="Z321" i="2" s="1"/>
  <c r="AE321" i="2"/>
  <c r="AA321" i="2"/>
  <c r="AF321" i="2"/>
  <c r="AB321" i="2"/>
  <c r="X320" i="2"/>
  <c r="AJ319" i="2"/>
  <c r="AI319" i="2"/>
  <c r="Y319" i="2"/>
  <c r="R319" i="2"/>
  <c r="V319" i="2"/>
  <c r="S319" i="2"/>
  <c r="U319" i="2"/>
  <c r="T319" i="2"/>
  <c r="Q319" i="2"/>
  <c r="AC321" i="2" l="1"/>
  <c r="AG321" i="2" s="1"/>
  <c r="AH321" i="2" s="1"/>
  <c r="AD321" i="2"/>
  <c r="AD320" i="2"/>
  <c r="Z320" i="2"/>
  <c r="AC320" i="2"/>
  <c r="AE320" i="2"/>
  <c r="AA320" i="2"/>
  <c r="AF320" i="2"/>
  <c r="AB320" i="2"/>
  <c r="AJ318" i="2"/>
  <c r="AI318" i="2"/>
  <c r="Y318" i="2"/>
  <c r="Q318" i="2"/>
  <c r="T318" i="2"/>
  <c r="V318" i="2"/>
  <c r="R318" i="2"/>
  <c r="U318" i="2"/>
  <c r="S318" i="2"/>
  <c r="X319" i="2" l="1"/>
  <c r="AD319" i="2" s="1"/>
  <c r="AG320" i="2"/>
  <c r="AH320" i="2" s="1"/>
  <c r="AE319" i="2"/>
  <c r="AF319" i="2"/>
  <c r="AB319" i="2"/>
  <c r="AJ317" i="2"/>
  <c r="AI317" i="2"/>
  <c r="Y317" i="2"/>
  <c r="U317" i="2"/>
  <c r="Q317" i="2"/>
  <c r="T317" i="2"/>
  <c r="V317" i="2"/>
  <c r="R317" i="2"/>
  <c r="S317" i="2"/>
  <c r="AA319" i="2" l="1"/>
  <c r="AC319" i="2"/>
  <c r="Z319" i="2"/>
  <c r="X318" i="2"/>
  <c r="AD318" i="2" s="1"/>
  <c r="AJ316" i="2"/>
  <c r="AI316" i="2"/>
  <c r="Y316" i="2"/>
  <c r="V316" i="2"/>
  <c r="U316" i="2"/>
  <c r="R316" i="2"/>
  <c r="Q316" i="2"/>
  <c r="T316" i="2"/>
  <c r="S316" i="2"/>
  <c r="AA318" i="2" l="1"/>
  <c r="AB318" i="2"/>
  <c r="AG319" i="2"/>
  <c r="AH319" i="2" s="1"/>
  <c r="AF318" i="2"/>
  <c r="AC318" i="2"/>
  <c r="AE318" i="2"/>
  <c r="Z318" i="2"/>
  <c r="AG318" i="2" s="1"/>
  <c r="AH318" i="2" s="1"/>
  <c r="X317" i="2"/>
  <c r="AF317" i="2" s="1"/>
  <c r="X316" i="2"/>
  <c r="AJ315" i="2"/>
  <c r="AI315" i="2"/>
  <c r="Y315" i="2"/>
  <c r="Q315" i="2"/>
  <c r="V315" i="2"/>
  <c r="T315" i="2"/>
  <c r="R315" i="2"/>
  <c r="U315" i="2"/>
  <c r="S315" i="2"/>
  <c r="AB317" i="2" l="1"/>
  <c r="AC317" i="2"/>
  <c r="AD317" i="2"/>
  <c r="AA317" i="2"/>
  <c r="AE317" i="2"/>
  <c r="Z317" i="2"/>
  <c r="AD316" i="2"/>
  <c r="Z316" i="2"/>
  <c r="AC316" i="2"/>
  <c r="AF316" i="2"/>
  <c r="AB316" i="2"/>
  <c r="AE316" i="2"/>
  <c r="AA316" i="2"/>
  <c r="AJ314" i="2"/>
  <c r="AI314" i="2"/>
  <c r="Y314" i="2"/>
  <c r="U314" i="2"/>
  <c r="V314" i="2"/>
  <c r="R314" i="2"/>
  <c r="S314" i="2"/>
  <c r="Q314" i="2"/>
  <c r="T314" i="2"/>
  <c r="AG317" i="2" l="1"/>
  <c r="AH317" i="2" s="1"/>
  <c r="AG316" i="2"/>
  <c r="AH316" i="2" s="1"/>
  <c r="X315" i="2"/>
  <c r="AF315" i="2" s="1"/>
  <c r="X314" i="2"/>
  <c r="AJ313" i="2"/>
  <c r="AI313" i="2"/>
  <c r="Y313" i="2"/>
  <c r="U313" i="2"/>
  <c r="V313" i="2"/>
  <c r="T313" i="2"/>
  <c r="S313" i="2"/>
  <c r="R313" i="2"/>
  <c r="Q313" i="2"/>
  <c r="Z315" i="2" l="1"/>
  <c r="AA315" i="2"/>
  <c r="AG315" i="2" s="1"/>
  <c r="AH315" i="2" s="1"/>
  <c r="AD315" i="2"/>
  <c r="AC315" i="2"/>
  <c r="AB315" i="2"/>
  <c r="AE315" i="2"/>
  <c r="AD314" i="2"/>
  <c r="Z314" i="2"/>
  <c r="AG314" i="2" s="1"/>
  <c r="AB314" i="2"/>
  <c r="AC314" i="2"/>
  <c r="AF314" i="2"/>
  <c r="AE314" i="2"/>
  <c r="AA314" i="2"/>
  <c r="X313" i="2"/>
  <c r="AJ312" i="2"/>
  <c r="AI312" i="2"/>
  <c r="Y312" i="2"/>
  <c r="T312" i="2"/>
  <c r="V312" i="2"/>
  <c r="U312" i="2"/>
  <c r="Q312" i="2"/>
  <c r="S312" i="2"/>
  <c r="R312" i="2"/>
  <c r="AH314" i="2" l="1"/>
  <c r="AD313" i="2"/>
  <c r="Z313" i="2"/>
  <c r="AC313" i="2"/>
  <c r="AE313" i="2"/>
  <c r="AA313" i="2"/>
  <c r="AF313" i="2"/>
  <c r="AB313" i="2"/>
  <c r="AG313" i="2"/>
  <c r="X312" i="2"/>
  <c r="AJ311" i="2"/>
  <c r="AI311" i="2"/>
  <c r="Y311" i="2"/>
  <c r="V311" i="2"/>
  <c r="S311" i="2"/>
  <c r="Q311" i="2"/>
  <c r="T311" i="2"/>
  <c r="U311" i="2"/>
  <c r="R311" i="2"/>
  <c r="AD312" i="2" l="1"/>
  <c r="Z312" i="2"/>
  <c r="AC312" i="2"/>
  <c r="AE312" i="2"/>
  <c r="AA312" i="2"/>
  <c r="AF312" i="2"/>
  <c r="AB312" i="2"/>
  <c r="AH313" i="2"/>
  <c r="X311" i="2"/>
  <c r="AJ310" i="2"/>
  <c r="AI310" i="2"/>
  <c r="Y310" i="2"/>
  <c r="T310" i="2"/>
  <c r="R310" i="2"/>
  <c r="S310" i="2"/>
  <c r="U310" i="2"/>
  <c r="Q310" i="2"/>
  <c r="V310" i="2"/>
  <c r="AG312" i="2" l="1"/>
  <c r="AH312" i="2" s="1"/>
  <c r="AE311" i="2"/>
  <c r="AD311" i="2"/>
  <c r="Z311" i="2"/>
  <c r="AC311" i="2"/>
  <c r="AA311" i="2"/>
  <c r="AF311" i="2"/>
  <c r="AB311" i="2"/>
  <c r="AJ309" i="2"/>
  <c r="AI309" i="2"/>
  <c r="Y309" i="2"/>
  <c r="T309" i="2"/>
  <c r="U309" i="2"/>
  <c r="S309" i="2"/>
  <c r="Q309" i="2"/>
  <c r="V309" i="2"/>
  <c r="R309" i="2"/>
  <c r="X310" i="2" l="1"/>
  <c r="Z310" i="2" s="1"/>
  <c r="AG310" i="2" s="1"/>
  <c r="AG311" i="2"/>
  <c r="AH311" i="2" s="1"/>
  <c r="AB310" i="2"/>
  <c r="AJ308" i="2"/>
  <c r="AI308" i="2"/>
  <c r="Y308" i="2"/>
  <c r="S308" i="2"/>
  <c r="Q308" i="2"/>
  <c r="T308" i="2"/>
  <c r="U308" i="2"/>
  <c r="R308" i="2"/>
  <c r="V308" i="2"/>
  <c r="AA310" i="2" l="1"/>
  <c r="AE310" i="2"/>
  <c r="AC310" i="2"/>
  <c r="AD310" i="2"/>
  <c r="AF310" i="2"/>
  <c r="X309" i="2"/>
  <c r="AD309" i="2" s="1"/>
  <c r="AH310" i="2"/>
  <c r="AC309" i="2"/>
  <c r="AF309" i="2"/>
  <c r="AB309" i="2"/>
  <c r="AE309" i="2"/>
  <c r="AA309" i="2"/>
  <c r="AJ307" i="2"/>
  <c r="AI307" i="2"/>
  <c r="Y307" i="2"/>
  <c r="S307" i="2"/>
  <c r="Q307" i="2"/>
  <c r="R307" i="2"/>
  <c r="V307" i="2"/>
  <c r="T307" i="2"/>
  <c r="U307" i="2"/>
  <c r="Z309" i="2" l="1"/>
  <c r="AG309" i="2" s="1"/>
  <c r="AH309" i="2" s="1"/>
  <c r="X308" i="2"/>
  <c r="AC308" i="2" s="1"/>
  <c r="AJ306" i="2"/>
  <c r="AI306" i="2"/>
  <c r="Y306" i="2"/>
  <c r="R306" i="2"/>
  <c r="S306" i="2"/>
  <c r="T306" i="2"/>
  <c r="U306" i="2"/>
  <c r="V306" i="2"/>
  <c r="Q306" i="2"/>
  <c r="AE308" i="2" l="1"/>
  <c r="X307" i="2"/>
  <c r="Z307" i="2" s="1"/>
  <c r="Z308" i="2"/>
  <c r="AB308" i="2"/>
  <c r="AD308" i="2"/>
  <c r="AF308" i="2"/>
  <c r="AA308" i="2"/>
  <c r="AA307" i="2"/>
  <c r="AJ305" i="2"/>
  <c r="AI305" i="2"/>
  <c r="Y305" i="2"/>
  <c r="S305" i="2"/>
  <c r="T305" i="2"/>
  <c r="V305" i="2"/>
  <c r="U305" i="2"/>
  <c r="Q305" i="2"/>
  <c r="R305" i="2"/>
  <c r="AB307" i="2" l="1"/>
  <c r="AD307" i="2"/>
  <c r="AF307" i="2"/>
  <c r="AE307" i="2"/>
  <c r="AC307" i="2"/>
  <c r="X306" i="2"/>
  <c r="AD306" i="2" s="1"/>
  <c r="AG308" i="2"/>
  <c r="AH308" i="2" s="1"/>
  <c r="AC306" i="2"/>
  <c r="AE306" i="2"/>
  <c r="AA306" i="2"/>
  <c r="AF306" i="2"/>
  <c r="AB306" i="2"/>
  <c r="AJ304" i="2"/>
  <c r="AI304" i="2"/>
  <c r="Y304" i="2"/>
  <c r="V304" i="2"/>
  <c r="S304" i="2"/>
  <c r="U304" i="2"/>
  <c r="Q304" i="2"/>
  <c r="R304" i="2"/>
  <c r="T304" i="2"/>
  <c r="Z306" i="2" l="1"/>
  <c r="AG306" i="2" s="1"/>
  <c r="AH306" i="2" s="1"/>
  <c r="AG307" i="2"/>
  <c r="AH307" i="2" s="1"/>
  <c r="X305" i="2"/>
  <c r="Z305" i="2" s="1"/>
  <c r="AC305" i="2"/>
  <c r="AE305" i="2"/>
  <c r="AA305" i="2"/>
  <c r="AB305" i="2"/>
  <c r="X304" i="2"/>
  <c r="AJ303" i="2"/>
  <c r="AI303" i="2"/>
  <c r="Y303" i="2"/>
  <c r="T303" i="2"/>
  <c r="Q303" i="2"/>
  <c r="U303" i="2"/>
  <c r="R303" i="2"/>
  <c r="S303" i="2"/>
  <c r="V303" i="2"/>
  <c r="AD305" i="2" l="1"/>
  <c r="AG305" i="2" s="1"/>
  <c r="AH305" i="2" s="1"/>
  <c r="AF305" i="2"/>
  <c r="AD304" i="2"/>
  <c r="Z304" i="2"/>
  <c r="AA304" i="2"/>
  <c r="AC304" i="2"/>
  <c r="AF304" i="2"/>
  <c r="AB304" i="2"/>
  <c r="AE304" i="2"/>
  <c r="X303" i="2"/>
  <c r="AJ302" i="2"/>
  <c r="AI302" i="2"/>
  <c r="Y302" i="2"/>
  <c r="R302" i="2"/>
  <c r="U302" i="2"/>
  <c r="Q302" i="2"/>
  <c r="T302" i="2"/>
  <c r="S302" i="2"/>
  <c r="V302" i="2"/>
  <c r="AG304" i="2" l="1"/>
  <c r="AH304" i="2" s="1"/>
  <c r="AE303" i="2"/>
  <c r="AD303" i="2"/>
  <c r="Z303" i="2"/>
  <c r="AG303" i="2" s="1"/>
  <c r="AC303" i="2"/>
  <c r="AA303" i="2"/>
  <c r="AF303" i="2"/>
  <c r="AB303" i="2"/>
  <c r="X302" i="2"/>
  <c r="AJ301" i="2"/>
  <c r="AI301" i="2"/>
  <c r="Y301" i="2"/>
  <c r="U301" i="2"/>
  <c r="Q301" i="2"/>
  <c r="R301" i="2"/>
  <c r="V301" i="2"/>
  <c r="T301" i="2"/>
  <c r="S301" i="2"/>
  <c r="AD302" i="2" l="1"/>
  <c r="Z302" i="2"/>
  <c r="AC302" i="2"/>
  <c r="AE302" i="2"/>
  <c r="AA302" i="2"/>
  <c r="AF302" i="2"/>
  <c r="AB302" i="2"/>
  <c r="AH303" i="2"/>
  <c r="X301" i="2"/>
  <c r="AJ300" i="2"/>
  <c r="AI300" i="2"/>
  <c r="Y300" i="2"/>
  <c r="R300" i="2"/>
  <c r="V300" i="2"/>
  <c r="T300" i="2"/>
  <c r="U300" i="2"/>
  <c r="Q300" i="2"/>
  <c r="S300" i="2"/>
  <c r="AG302" i="2" l="1"/>
  <c r="AH302" i="2" s="1"/>
  <c r="AE301" i="2"/>
  <c r="AD301" i="2"/>
  <c r="Z301" i="2"/>
  <c r="AC301" i="2"/>
  <c r="AA301" i="2"/>
  <c r="AF301" i="2"/>
  <c r="AB301" i="2"/>
  <c r="AJ299" i="2"/>
  <c r="AI299" i="2"/>
  <c r="Y299" i="2"/>
  <c r="Q299" i="2"/>
  <c r="R299" i="2"/>
  <c r="T299" i="2"/>
  <c r="U299" i="2"/>
  <c r="V299" i="2"/>
  <c r="S299" i="2"/>
  <c r="AG301" i="2" l="1"/>
  <c r="AH301" i="2" s="1"/>
  <c r="X300" i="2"/>
  <c r="Z300" i="2" s="1"/>
  <c r="X299" i="2"/>
  <c r="AJ298" i="2"/>
  <c r="AI298" i="2"/>
  <c r="Y298" i="2"/>
  <c r="U298" i="2"/>
  <c r="Q298" i="2"/>
  <c r="T298" i="2"/>
  <c r="S298" i="2"/>
  <c r="V298" i="2"/>
  <c r="R298" i="2"/>
  <c r="AA300" i="2" l="1"/>
  <c r="AC300" i="2"/>
  <c r="AD300" i="2"/>
  <c r="AB300" i="2"/>
  <c r="AG300" i="2" s="1"/>
  <c r="AE299" i="2"/>
  <c r="AD299" i="2"/>
  <c r="Z299" i="2"/>
  <c r="AC299" i="2"/>
  <c r="AA299" i="2"/>
  <c r="AF299" i="2"/>
  <c r="AB299" i="2"/>
  <c r="AF300" i="2"/>
  <c r="AE300" i="2"/>
  <c r="AJ297" i="2"/>
  <c r="AI297" i="2"/>
  <c r="Y297" i="2"/>
  <c r="Q297" i="2"/>
  <c r="S297" i="2"/>
  <c r="R297" i="2"/>
  <c r="V297" i="2"/>
  <c r="T297" i="2"/>
  <c r="U297" i="2"/>
  <c r="AG299" i="2" l="1"/>
  <c r="AH299" i="2" s="1"/>
  <c r="X298" i="2"/>
  <c r="AB298" i="2" s="1"/>
  <c r="AH300" i="2"/>
  <c r="X297" i="2"/>
  <c r="AJ296" i="2"/>
  <c r="AI296" i="2"/>
  <c r="Y296" i="2"/>
  <c r="U296" i="2"/>
  <c r="Q296" i="2"/>
  <c r="V296" i="2"/>
  <c r="S296" i="2"/>
  <c r="T296" i="2"/>
  <c r="R296" i="2"/>
  <c r="Z298" i="2" l="1"/>
  <c r="AG298" i="2" s="1"/>
  <c r="AH298" i="2" s="1"/>
  <c r="AF298" i="2"/>
  <c r="AD298" i="2"/>
  <c r="AE298" i="2"/>
  <c r="AA298" i="2"/>
  <c r="AC298" i="2"/>
  <c r="AE297" i="2"/>
  <c r="AD297" i="2"/>
  <c r="AC297" i="2"/>
  <c r="AF297" i="2"/>
  <c r="AB297" i="2"/>
  <c r="AA297" i="2"/>
  <c r="Z297" i="2"/>
  <c r="X296" i="2"/>
  <c r="AJ295" i="2"/>
  <c r="AI295" i="2"/>
  <c r="Y295" i="2"/>
  <c r="S295" i="2"/>
  <c r="Q295" i="2"/>
  <c r="T295" i="2"/>
  <c r="R295" i="2"/>
  <c r="V295" i="2"/>
  <c r="U295" i="2"/>
  <c r="AG297" i="2" l="1"/>
  <c r="AH297" i="2" s="1"/>
  <c r="AA296" i="2"/>
  <c r="AF296" i="2"/>
  <c r="AB296" i="2"/>
  <c r="AE296" i="2"/>
  <c r="AD296" i="2"/>
  <c r="Z296" i="2"/>
  <c r="AC296" i="2"/>
  <c r="X295" i="2"/>
  <c r="AJ294" i="2"/>
  <c r="AI294" i="2"/>
  <c r="Y294" i="2"/>
  <c r="T294" i="2"/>
  <c r="U294" i="2"/>
  <c r="S294" i="2"/>
  <c r="V294" i="2"/>
  <c r="Q294" i="2"/>
  <c r="R294" i="2"/>
  <c r="AG296" i="2" l="1"/>
  <c r="AH296" i="2" s="1"/>
  <c r="AD295" i="2"/>
  <c r="Z295" i="2"/>
  <c r="AC295" i="2"/>
  <c r="AE295" i="2"/>
  <c r="AA295" i="2"/>
  <c r="AF295" i="2"/>
  <c r="AB295" i="2"/>
  <c r="AJ293" i="2"/>
  <c r="AI293" i="2"/>
  <c r="Y293" i="2"/>
  <c r="U293" i="2"/>
  <c r="Q293" i="2"/>
  <c r="V293" i="2"/>
  <c r="T293" i="2"/>
  <c r="S293" i="2"/>
  <c r="R293" i="2"/>
  <c r="AG295" i="2" l="1"/>
  <c r="AH295" i="2" s="1"/>
  <c r="X294" i="2"/>
  <c r="AC294" i="2" s="1"/>
  <c r="AJ292" i="2"/>
  <c r="AI292" i="2"/>
  <c r="Y292" i="2"/>
  <c r="U292" i="2"/>
  <c r="V292" i="2"/>
  <c r="Q292" i="2"/>
  <c r="R292" i="2"/>
  <c r="T292" i="2"/>
  <c r="S292" i="2"/>
  <c r="AB294" i="2" l="1"/>
  <c r="X293" i="2"/>
  <c r="AF294" i="2"/>
  <c r="AD294" i="2"/>
  <c r="Z294" i="2"/>
  <c r="AA294" i="2"/>
  <c r="AE294" i="2"/>
  <c r="AD293" i="2"/>
  <c r="Z293" i="2"/>
  <c r="AB293" i="2"/>
  <c r="AC293" i="2"/>
  <c r="AF293" i="2"/>
  <c r="AE293" i="2"/>
  <c r="AA293" i="2"/>
  <c r="X292" i="2"/>
  <c r="AJ291" i="2"/>
  <c r="AI291" i="2"/>
  <c r="Y291" i="2"/>
  <c r="T291" i="2"/>
  <c r="V291" i="2"/>
  <c r="S291" i="2"/>
  <c r="Q291" i="2"/>
  <c r="U291" i="2"/>
  <c r="R291" i="2"/>
  <c r="AG294" i="2" l="1"/>
  <c r="AH294" i="2" s="1"/>
  <c r="AG293" i="2"/>
  <c r="AH293" i="2" s="1"/>
  <c r="AD292" i="2"/>
  <c r="Z292" i="2"/>
  <c r="AF292" i="2"/>
  <c r="AB292" i="2"/>
  <c r="AE292" i="2"/>
  <c r="AA292" i="2"/>
  <c r="AC292" i="2"/>
  <c r="AJ290" i="2"/>
  <c r="AI290" i="2"/>
  <c r="Y290" i="2"/>
  <c r="S290" i="2"/>
  <c r="R290" i="2"/>
  <c r="T290" i="2"/>
  <c r="U290" i="2"/>
  <c r="V290" i="2"/>
  <c r="Q290" i="2"/>
  <c r="AG292" i="2" l="1"/>
  <c r="AH292" i="2" s="1"/>
  <c r="X291" i="2"/>
  <c r="AC291" i="2" s="1"/>
  <c r="AA291" i="2"/>
  <c r="AF291" i="2"/>
  <c r="AE291" i="2"/>
  <c r="AJ289" i="2"/>
  <c r="AI289" i="2"/>
  <c r="Y289" i="2"/>
  <c r="T289" i="2"/>
  <c r="S289" i="2"/>
  <c r="V289" i="2"/>
  <c r="Q289" i="2"/>
  <c r="R289" i="2"/>
  <c r="U289" i="2"/>
  <c r="AD291" i="2" l="1"/>
  <c r="AB291" i="2"/>
  <c r="Z291" i="2"/>
  <c r="X290" i="2"/>
  <c r="AE290" i="2" s="1"/>
  <c r="AA290" i="2"/>
  <c r="X289" i="2"/>
  <c r="AJ288" i="2"/>
  <c r="AI288" i="2"/>
  <c r="Y288" i="2"/>
  <c r="Q288" i="2"/>
  <c r="T288" i="2"/>
  <c r="S288" i="2"/>
  <c r="U288" i="2"/>
  <c r="R288" i="2"/>
  <c r="V288" i="2"/>
  <c r="AB290" i="2" l="1"/>
  <c r="Z290" i="2"/>
  <c r="AF290" i="2"/>
  <c r="AD290" i="2"/>
  <c r="AG291" i="2"/>
  <c r="AH291" i="2" s="1"/>
  <c r="AC290" i="2"/>
  <c r="AD289" i="2"/>
  <c r="Z289" i="2"/>
  <c r="AC289" i="2"/>
  <c r="AF289" i="2"/>
  <c r="AB289" i="2"/>
  <c r="AE289" i="2"/>
  <c r="AA289" i="2"/>
  <c r="X288" i="2"/>
  <c r="AJ287" i="2"/>
  <c r="AI287" i="2"/>
  <c r="Y287" i="2"/>
  <c r="T287" i="2"/>
  <c r="S287" i="2"/>
  <c r="R287" i="2"/>
  <c r="V287" i="2"/>
  <c r="U287" i="2"/>
  <c r="Q287" i="2"/>
  <c r="AG290" i="2" l="1"/>
  <c r="AH290" i="2" s="1"/>
  <c r="AG289" i="2"/>
  <c r="AH289" i="2" s="1"/>
  <c r="AE288" i="2"/>
  <c r="AD288" i="2"/>
  <c r="Z288" i="2"/>
  <c r="AC288" i="2"/>
  <c r="AA288" i="2"/>
  <c r="AF288" i="2"/>
  <c r="AB288" i="2"/>
  <c r="AJ286" i="2"/>
  <c r="AI286" i="2"/>
  <c r="Y286" i="2"/>
  <c r="V286" i="2"/>
  <c r="S286" i="2"/>
  <c r="R286" i="2"/>
  <c r="Q286" i="2"/>
  <c r="T286" i="2"/>
  <c r="U286" i="2"/>
  <c r="AG288" i="2" l="1"/>
  <c r="AH288" i="2" s="1"/>
  <c r="X287" i="2"/>
  <c r="AC287" i="2" s="1"/>
  <c r="AF287" i="2"/>
  <c r="AJ285" i="2"/>
  <c r="AI285" i="2"/>
  <c r="Y285" i="2"/>
  <c r="R285" i="2"/>
  <c r="T285" i="2"/>
  <c r="S285" i="2"/>
  <c r="V285" i="2"/>
  <c r="U285" i="2"/>
  <c r="Q285" i="2"/>
  <c r="Z287" i="2" l="1"/>
  <c r="X286" i="2"/>
  <c r="Z286" i="2" s="1"/>
  <c r="AA287" i="2"/>
  <c r="AD287" i="2"/>
  <c r="AE287" i="2"/>
  <c r="AG287" i="2"/>
  <c r="AH287" i="2" s="1"/>
  <c r="AB287" i="2"/>
  <c r="AE286" i="2"/>
  <c r="AD286" i="2"/>
  <c r="AC286" i="2"/>
  <c r="AB286" i="2"/>
  <c r="X285" i="2"/>
  <c r="AJ284" i="2"/>
  <c r="AI284" i="2"/>
  <c r="Y284" i="2"/>
  <c r="S284" i="2"/>
  <c r="Q284" i="2"/>
  <c r="R284" i="2"/>
  <c r="T284" i="2"/>
  <c r="U284" i="2"/>
  <c r="V284" i="2"/>
  <c r="AF286" i="2" l="1"/>
  <c r="AA286" i="2"/>
  <c r="AG286" i="2"/>
  <c r="AH286" i="2" s="1"/>
  <c r="AD285" i="2"/>
  <c r="Z285" i="2"/>
  <c r="AC285" i="2"/>
  <c r="AF285" i="2"/>
  <c r="AB285" i="2"/>
  <c r="AE285" i="2"/>
  <c r="AA285" i="2"/>
  <c r="AJ283" i="2"/>
  <c r="AI283" i="2"/>
  <c r="Y283" i="2"/>
  <c r="U283" i="2"/>
  <c r="V283" i="2"/>
  <c r="T283" i="2"/>
  <c r="Q283" i="2"/>
  <c r="S283" i="2"/>
  <c r="R283" i="2"/>
  <c r="X284" i="2" l="1"/>
  <c r="AE284" i="2" s="1"/>
  <c r="AG285" i="2"/>
  <c r="AH285" i="2" s="1"/>
  <c r="Z284" i="2"/>
  <c r="AC284" i="2"/>
  <c r="AA284" i="2"/>
  <c r="AF284" i="2"/>
  <c r="AB284" i="2"/>
  <c r="X283" i="2"/>
  <c r="AJ282" i="2"/>
  <c r="AI282" i="2"/>
  <c r="Y282" i="2"/>
  <c r="R282" i="2"/>
  <c r="V282" i="2"/>
  <c r="T282" i="2"/>
  <c r="S282" i="2"/>
  <c r="Q282" i="2"/>
  <c r="U282" i="2"/>
  <c r="AG284" i="2" l="1"/>
  <c r="AD284" i="2"/>
  <c r="AD283" i="2"/>
  <c r="Z283" i="2"/>
  <c r="AC283" i="2"/>
  <c r="AF283" i="2"/>
  <c r="AB283" i="2"/>
  <c r="AE283" i="2"/>
  <c r="AA283" i="2"/>
  <c r="AH284" i="2"/>
  <c r="X282" i="2"/>
  <c r="AJ281" i="2"/>
  <c r="AI281" i="2"/>
  <c r="Y281" i="2"/>
  <c r="S281" i="2"/>
  <c r="Q281" i="2"/>
  <c r="T281" i="2"/>
  <c r="U281" i="2"/>
  <c r="V281" i="2"/>
  <c r="R281" i="2"/>
  <c r="AG283" i="2" l="1"/>
  <c r="AH283" i="2" s="1"/>
  <c r="AD282" i="2"/>
  <c r="Z282" i="2"/>
  <c r="AC282" i="2"/>
  <c r="AE282" i="2"/>
  <c r="AA282" i="2"/>
  <c r="AF282" i="2"/>
  <c r="AB282" i="2"/>
  <c r="X281" i="2"/>
  <c r="AJ280" i="2"/>
  <c r="AI280" i="2"/>
  <c r="Y280" i="2"/>
  <c r="U280" i="2"/>
  <c r="Q280" i="2"/>
  <c r="V280" i="2"/>
  <c r="S280" i="2"/>
  <c r="R280" i="2"/>
  <c r="T280" i="2"/>
  <c r="AG282" i="2" l="1"/>
  <c r="AH282" i="2" s="1"/>
  <c r="AE281" i="2"/>
  <c r="AD281" i="2"/>
  <c r="Z281" i="2"/>
  <c r="AC281" i="2"/>
  <c r="AA281" i="2"/>
  <c r="AF281" i="2"/>
  <c r="AB281" i="2"/>
  <c r="X280" i="2"/>
  <c r="AJ279" i="2"/>
  <c r="AI279" i="2"/>
  <c r="Y279" i="2"/>
  <c r="R279" i="2"/>
  <c r="T279" i="2"/>
  <c r="U279" i="2"/>
  <c r="Q279" i="2"/>
  <c r="S279" i="2"/>
  <c r="V279" i="2"/>
  <c r="AG281" i="2" l="1"/>
  <c r="AH281" i="2" s="1"/>
  <c r="AA280" i="2"/>
  <c r="AD280" i="2"/>
  <c r="Z280" i="2"/>
  <c r="AC280" i="2"/>
  <c r="AE280" i="2"/>
  <c r="AF280" i="2"/>
  <c r="AB280" i="2"/>
  <c r="X279" i="2"/>
  <c r="AJ278" i="2"/>
  <c r="AI278" i="2"/>
  <c r="Y278" i="2"/>
  <c r="U278" i="2"/>
  <c r="R278" i="2"/>
  <c r="S278" i="2"/>
  <c r="V278" i="2"/>
  <c r="T278" i="2"/>
  <c r="Q278" i="2"/>
  <c r="AG280" i="2" l="1"/>
  <c r="AH280" i="2" s="1"/>
  <c r="AD279" i="2"/>
  <c r="Z279" i="2"/>
  <c r="AC279" i="2"/>
  <c r="AE279" i="2"/>
  <c r="AA279" i="2"/>
  <c r="AF279" i="2"/>
  <c r="AB279" i="2"/>
  <c r="AJ277" i="2"/>
  <c r="AI277" i="2"/>
  <c r="Y277" i="2"/>
  <c r="U277" i="2"/>
  <c r="V277" i="2"/>
  <c r="Q277" i="2"/>
  <c r="T277" i="2"/>
  <c r="R277" i="2"/>
  <c r="S277" i="2"/>
  <c r="AG279" i="2" l="1"/>
  <c r="AH279" i="2" s="1"/>
  <c r="X278" i="2"/>
  <c r="AC278" i="2" s="1"/>
  <c r="X277" i="2"/>
  <c r="AJ276" i="2"/>
  <c r="AI276" i="2"/>
  <c r="Y276" i="2"/>
  <c r="S276" i="2"/>
  <c r="Q276" i="2"/>
  <c r="T276" i="2"/>
  <c r="R276" i="2"/>
  <c r="V276" i="2"/>
  <c r="U276" i="2"/>
  <c r="AF278" i="2" l="1"/>
  <c r="AE278" i="2"/>
  <c r="Z278" i="2"/>
  <c r="AA278" i="2"/>
  <c r="AD278" i="2"/>
  <c r="AB278" i="2"/>
  <c r="AE277" i="2"/>
  <c r="AA277" i="2"/>
  <c r="AD277" i="2"/>
  <c r="Z277" i="2"/>
  <c r="AC277" i="2"/>
  <c r="AF277" i="2"/>
  <c r="AB277" i="2"/>
  <c r="X276" i="2"/>
  <c r="AJ275" i="2"/>
  <c r="AI275" i="2"/>
  <c r="Y275" i="2"/>
  <c r="R275" i="2"/>
  <c r="Q275" i="2"/>
  <c r="U275" i="2"/>
  <c r="V275" i="2"/>
  <c r="S275" i="2"/>
  <c r="T275" i="2"/>
  <c r="AG278" i="2" l="1"/>
  <c r="AH278" i="2" s="1"/>
  <c r="AG277" i="2"/>
  <c r="AH277" i="2" s="1"/>
  <c r="AD276" i="2"/>
  <c r="Z276" i="2"/>
  <c r="AC276" i="2"/>
  <c r="AA276" i="2"/>
  <c r="AE276" i="2"/>
  <c r="AF276" i="2"/>
  <c r="AB276" i="2"/>
  <c r="AJ274" i="2"/>
  <c r="AI274" i="2"/>
  <c r="Y274" i="2"/>
  <c r="Q274" i="2"/>
  <c r="T274" i="2"/>
  <c r="S274" i="2"/>
  <c r="U274" i="2"/>
  <c r="R274" i="2"/>
  <c r="V274" i="2"/>
  <c r="AG276" i="2" l="1"/>
  <c r="AH276" i="2" s="1"/>
  <c r="X275" i="2"/>
  <c r="AA275" i="2" s="1"/>
  <c r="AE275" i="2"/>
  <c r="AB275" i="2"/>
  <c r="AJ273" i="2"/>
  <c r="AI273" i="2"/>
  <c r="Y273" i="2"/>
  <c r="S273" i="2"/>
  <c r="T273" i="2"/>
  <c r="Q273" i="2"/>
  <c r="V273" i="2"/>
  <c r="U273" i="2"/>
  <c r="R273" i="2"/>
  <c r="AC275" i="2" l="1"/>
  <c r="AD275" i="2"/>
  <c r="AF275" i="2"/>
  <c r="Z275" i="2"/>
  <c r="AG275" i="2" s="1"/>
  <c r="AH275" i="2" s="1"/>
  <c r="AC274" i="2"/>
  <c r="X274" i="2"/>
  <c r="Z274" i="2" s="1"/>
  <c r="X273" i="2"/>
  <c r="AJ272" i="2"/>
  <c r="AI272" i="2"/>
  <c r="Y272" i="2"/>
  <c r="R272" i="2"/>
  <c r="V272" i="2"/>
  <c r="Q272" i="2"/>
  <c r="S272" i="2"/>
  <c r="U272" i="2"/>
  <c r="T272" i="2"/>
  <c r="AE274" i="2" l="1"/>
  <c r="AB274" i="2"/>
  <c r="AD274" i="2"/>
  <c r="AE273" i="2"/>
  <c r="AA273" i="2"/>
  <c r="AD273" i="2"/>
  <c r="Z273" i="2"/>
  <c r="AC273" i="2"/>
  <c r="AF273" i="2"/>
  <c r="AB273" i="2"/>
  <c r="AF274" i="2"/>
  <c r="AG274" i="2"/>
  <c r="AA274" i="2"/>
  <c r="X272" i="2"/>
  <c r="AJ271" i="2"/>
  <c r="AI271" i="2"/>
  <c r="Y271" i="2"/>
  <c r="T271" i="2"/>
  <c r="S271" i="2"/>
  <c r="U271" i="2"/>
  <c r="Q271" i="2"/>
  <c r="V271" i="2"/>
  <c r="R271" i="2"/>
  <c r="AG273" i="2" l="1"/>
  <c r="AH273" i="2" s="1"/>
  <c r="AE272" i="2"/>
  <c r="AD272" i="2"/>
  <c r="Z272" i="2"/>
  <c r="AC272" i="2"/>
  <c r="AA272" i="2"/>
  <c r="AF272" i="2"/>
  <c r="AB272" i="2"/>
  <c r="AH274" i="2"/>
  <c r="X271" i="2"/>
  <c r="AJ270" i="2"/>
  <c r="AI270" i="2"/>
  <c r="Y270" i="2"/>
  <c r="V270" i="2"/>
  <c r="U270" i="2"/>
  <c r="S270" i="2"/>
  <c r="T270" i="2"/>
  <c r="R270" i="2"/>
  <c r="Q270" i="2"/>
  <c r="AG272" i="2" l="1"/>
  <c r="AH272" i="2" s="1"/>
  <c r="AF271" i="2"/>
  <c r="AB271" i="2"/>
  <c r="AE271" i="2"/>
  <c r="AA271" i="2"/>
  <c r="AD271" i="2"/>
  <c r="Z271" i="2"/>
  <c r="AC271" i="2"/>
  <c r="AJ269" i="2"/>
  <c r="AI269" i="2"/>
  <c r="Y269" i="2"/>
  <c r="S269" i="2"/>
  <c r="R269" i="2"/>
  <c r="U269" i="2"/>
  <c r="T269" i="2"/>
  <c r="V269" i="2"/>
  <c r="Q269" i="2"/>
  <c r="X270" i="2" l="1"/>
  <c r="AB270" i="2" s="1"/>
  <c r="AG271" i="2"/>
  <c r="AH271" i="2" s="1"/>
  <c r="AJ268" i="2"/>
  <c r="AI268" i="2"/>
  <c r="Y268" i="2"/>
  <c r="V268" i="2"/>
  <c r="T268" i="2"/>
  <c r="R268" i="2"/>
  <c r="Q268" i="2"/>
  <c r="U268" i="2"/>
  <c r="S268" i="2"/>
  <c r="AD270" i="2" l="1"/>
  <c r="AF270" i="2"/>
  <c r="AA270" i="2"/>
  <c r="AC270" i="2"/>
  <c r="AE270" i="2"/>
  <c r="Z270" i="2"/>
  <c r="X269" i="2"/>
  <c r="Z269" i="2" s="1"/>
  <c r="AD269" i="2"/>
  <c r="AC269" i="2"/>
  <c r="AA269" i="2"/>
  <c r="AB269" i="2"/>
  <c r="AJ267" i="2"/>
  <c r="AI267" i="2"/>
  <c r="Y267" i="2"/>
  <c r="R267" i="2"/>
  <c r="T267" i="2"/>
  <c r="U267" i="2"/>
  <c r="S267" i="2"/>
  <c r="V267" i="2"/>
  <c r="Q267" i="2"/>
  <c r="AG270" i="2" l="1"/>
  <c r="AH270" i="2" s="1"/>
  <c r="AE269" i="2"/>
  <c r="AF269" i="2"/>
  <c r="X268" i="2"/>
  <c r="AE268" i="2" s="1"/>
  <c r="AG269" i="2"/>
  <c r="AH269" i="2" s="1"/>
  <c r="X267" i="2"/>
  <c r="AJ266" i="2"/>
  <c r="AI266" i="2"/>
  <c r="Y266" i="2"/>
  <c r="U266" i="2"/>
  <c r="R266" i="2"/>
  <c r="Q266" i="2"/>
  <c r="V266" i="2"/>
  <c r="T266" i="2"/>
  <c r="S266" i="2"/>
  <c r="AF268" i="2" l="1"/>
  <c r="Z268" i="2"/>
  <c r="AC268" i="2"/>
  <c r="AD268" i="2"/>
  <c r="AA268" i="2"/>
  <c r="AB268" i="2"/>
  <c r="AD267" i="2"/>
  <c r="Z267" i="2"/>
  <c r="AC267" i="2"/>
  <c r="AF267" i="2"/>
  <c r="AB267" i="2"/>
  <c r="AE267" i="2"/>
  <c r="AA267" i="2"/>
  <c r="AJ265" i="2"/>
  <c r="AI265" i="2"/>
  <c r="Y265" i="2"/>
  <c r="T265" i="2"/>
  <c r="S265" i="2"/>
  <c r="R265" i="2"/>
  <c r="U265" i="2"/>
  <c r="Q265" i="2"/>
  <c r="V265" i="2"/>
  <c r="AG267" i="2" l="1"/>
  <c r="AH267" i="2" s="1"/>
  <c r="AG268" i="2"/>
  <c r="AH268" i="2" s="1"/>
  <c r="X266" i="2"/>
  <c r="AD266" i="2" s="1"/>
  <c r="X265" i="2"/>
  <c r="AJ264" i="2"/>
  <c r="AI264" i="2"/>
  <c r="Y264" i="2"/>
  <c r="U264" i="2"/>
  <c r="Q264" i="2"/>
  <c r="S264" i="2"/>
  <c r="T264" i="2"/>
  <c r="R264" i="2"/>
  <c r="V264" i="2"/>
  <c r="AA266" i="2" l="1"/>
  <c r="Z266" i="2"/>
  <c r="AE266" i="2"/>
  <c r="AB266" i="2"/>
  <c r="AE265" i="2"/>
  <c r="AD265" i="2"/>
  <c r="Z265" i="2"/>
  <c r="AC265" i="2"/>
  <c r="AA265" i="2"/>
  <c r="AF265" i="2"/>
  <c r="AB265" i="2"/>
  <c r="AF266" i="2"/>
  <c r="AC266" i="2"/>
  <c r="AJ263" i="2"/>
  <c r="AI263" i="2"/>
  <c r="Y263" i="2"/>
  <c r="R263" i="2"/>
  <c r="T263" i="2"/>
  <c r="U263" i="2"/>
  <c r="S263" i="2"/>
  <c r="V263" i="2"/>
  <c r="Q263" i="2"/>
  <c r="AG266" i="2" l="1"/>
  <c r="AH266" i="2" s="1"/>
  <c r="AG265" i="2"/>
  <c r="AH265" i="2" s="1"/>
  <c r="X264" i="2"/>
  <c r="X263" i="2"/>
  <c r="AJ262" i="2"/>
  <c r="AI262" i="2"/>
  <c r="Y262" i="2"/>
  <c r="V262" i="2"/>
  <c r="T262" i="2"/>
  <c r="R262" i="2"/>
  <c r="U262" i="2"/>
  <c r="Q262" i="2"/>
  <c r="S262" i="2"/>
  <c r="AF263" i="2" l="1"/>
  <c r="AB263" i="2"/>
  <c r="AE263" i="2"/>
  <c r="AA263" i="2"/>
  <c r="AD263" i="2"/>
  <c r="Z263" i="2"/>
  <c r="AC263" i="2"/>
  <c r="AC264" i="2"/>
  <c r="AB264" i="2"/>
  <c r="Z264" i="2"/>
  <c r="AF264" i="2"/>
  <c r="AD264" i="2"/>
  <c r="AA264" i="2"/>
  <c r="AE264" i="2"/>
  <c r="AJ261" i="2"/>
  <c r="AI261" i="2"/>
  <c r="Y261" i="2"/>
  <c r="T261" i="2"/>
  <c r="V261" i="2"/>
  <c r="Q261" i="2"/>
  <c r="U261" i="2"/>
  <c r="R261" i="2"/>
  <c r="S261" i="2"/>
  <c r="AG263" i="2" l="1"/>
  <c r="AH263" i="2" s="1"/>
  <c r="AG264" i="2"/>
  <c r="AH264" i="2" s="1"/>
  <c r="X262" i="2"/>
  <c r="Z262" i="2" s="1"/>
  <c r="AB262" i="2"/>
  <c r="AJ260" i="2"/>
  <c r="AI260" i="2"/>
  <c r="Y260" i="2"/>
  <c r="V260" i="2"/>
  <c r="S260" i="2"/>
  <c r="U260" i="2"/>
  <c r="T260" i="2"/>
  <c r="R260" i="2"/>
  <c r="Q260" i="2"/>
  <c r="AG262" i="2" l="1"/>
  <c r="AH262" i="2" s="1"/>
  <c r="AD262" i="2"/>
  <c r="AF262" i="2"/>
  <c r="X261" i="2"/>
  <c r="AE261" i="2" s="1"/>
  <c r="AA262" i="2"/>
  <c r="AC262" i="2"/>
  <c r="AE262" i="2"/>
  <c r="AC261" i="2"/>
  <c r="X260" i="2"/>
  <c r="AJ259" i="2"/>
  <c r="AI259" i="2"/>
  <c r="Y259" i="2"/>
  <c r="T259" i="2"/>
  <c r="V259" i="2"/>
  <c r="Q259" i="2"/>
  <c r="S259" i="2"/>
  <c r="R259" i="2"/>
  <c r="U259" i="2"/>
  <c r="Z261" i="2" l="1"/>
  <c r="AA261" i="2"/>
  <c r="AB261" i="2"/>
  <c r="AD261" i="2"/>
  <c r="AF261" i="2"/>
  <c r="AC260" i="2"/>
  <c r="AF260" i="2"/>
  <c r="AB260" i="2"/>
  <c r="AE260" i="2"/>
  <c r="AA260" i="2"/>
  <c r="AD260" i="2"/>
  <c r="Z260" i="2"/>
  <c r="AG260" i="2" s="1"/>
  <c r="X259" i="2"/>
  <c r="AJ258" i="2"/>
  <c r="AI258" i="2"/>
  <c r="Y258" i="2"/>
  <c r="S258" i="2"/>
  <c r="V258" i="2"/>
  <c r="T258" i="2"/>
  <c r="Q258" i="2"/>
  <c r="U258" i="2"/>
  <c r="R258" i="2"/>
  <c r="AG261" i="2" l="1"/>
  <c r="AH261" i="2" s="1"/>
  <c r="AH260" i="2"/>
  <c r="AE259" i="2"/>
  <c r="AD259" i="2"/>
  <c r="Z259" i="2"/>
  <c r="AC259" i="2"/>
  <c r="AA259" i="2"/>
  <c r="AF259" i="2"/>
  <c r="AB259" i="2"/>
  <c r="AJ257" i="2"/>
  <c r="AI257" i="2"/>
  <c r="Y257" i="2"/>
  <c r="T257" i="2"/>
  <c r="Q257" i="2"/>
  <c r="U257" i="2"/>
  <c r="R257" i="2"/>
  <c r="S257" i="2"/>
  <c r="V257" i="2"/>
  <c r="X258" i="2" l="1"/>
  <c r="AC258" i="2" s="1"/>
  <c r="AG259" i="2"/>
  <c r="AH259" i="2" s="1"/>
  <c r="X257" i="2"/>
  <c r="AJ256" i="2"/>
  <c r="AI256" i="2"/>
  <c r="Y256" i="2"/>
  <c r="T256" i="2"/>
  <c r="Q256" i="2"/>
  <c r="S256" i="2"/>
  <c r="R256" i="2"/>
  <c r="V256" i="2"/>
  <c r="U256" i="2"/>
  <c r="Z258" i="2" l="1"/>
  <c r="AG258" i="2" s="1"/>
  <c r="AH258" i="2" s="1"/>
  <c r="AF258" i="2"/>
  <c r="AA258" i="2"/>
  <c r="AD258" i="2"/>
  <c r="AE258" i="2"/>
  <c r="AB258" i="2"/>
  <c r="AD257" i="2"/>
  <c r="Z257" i="2"/>
  <c r="AE257" i="2"/>
  <c r="AA257" i="2"/>
  <c r="AC257" i="2"/>
  <c r="AF257" i="2"/>
  <c r="AB257" i="2"/>
  <c r="X256" i="2"/>
  <c r="AJ255" i="2"/>
  <c r="AI255" i="2"/>
  <c r="Y255" i="2"/>
  <c r="T255" i="2"/>
  <c r="R255" i="2"/>
  <c r="Q255" i="2"/>
  <c r="U255" i="2"/>
  <c r="S255" i="2"/>
  <c r="V255" i="2"/>
  <c r="AG257" i="2" l="1"/>
  <c r="AH257" i="2" s="1"/>
  <c r="AE256" i="2"/>
  <c r="AD256" i="2"/>
  <c r="Z256" i="2"/>
  <c r="AC256" i="2"/>
  <c r="AA256" i="2"/>
  <c r="AF256" i="2"/>
  <c r="AB256" i="2"/>
  <c r="AJ254" i="2"/>
  <c r="AI254" i="2"/>
  <c r="Y254" i="2"/>
  <c r="Q254" i="2"/>
  <c r="S254" i="2"/>
  <c r="U254" i="2"/>
  <c r="V254" i="2"/>
  <c r="R254" i="2"/>
  <c r="T254" i="2"/>
  <c r="AG256" i="2" l="1"/>
  <c r="AH256" i="2" s="1"/>
  <c r="X255" i="2"/>
  <c r="AC255" i="2" s="1"/>
  <c r="X254" i="2"/>
  <c r="AJ253" i="2"/>
  <c r="AI253" i="2"/>
  <c r="Y253" i="2"/>
  <c r="R253" i="2"/>
  <c r="S253" i="2"/>
  <c r="V253" i="2"/>
  <c r="T253" i="2"/>
  <c r="Q253" i="2"/>
  <c r="U253" i="2"/>
  <c r="AD255" i="2" l="1"/>
  <c r="AB255" i="2"/>
  <c r="AE255" i="2"/>
  <c r="AE254" i="2"/>
  <c r="AD254" i="2"/>
  <c r="Z254" i="2"/>
  <c r="AC254" i="2"/>
  <c r="AA254" i="2"/>
  <c r="AF254" i="2"/>
  <c r="AB254" i="2"/>
  <c r="AA255" i="2"/>
  <c r="AF255" i="2"/>
  <c r="Z255" i="2"/>
  <c r="X253" i="2"/>
  <c r="AJ252" i="2"/>
  <c r="AI252" i="2"/>
  <c r="Y252" i="2"/>
  <c r="S252" i="2"/>
  <c r="R252" i="2"/>
  <c r="Q252" i="2"/>
  <c r="V252" i="2"/>
  <c r="U252" i="2"/>
  <c r="T252" i="2"/>
  <c r="AG254" i="2" l="1"/>
  <c r="AH254" i="2" s="1"/>
  <c r="AG255" i="2"/>
  <c r="AH255" i="2" s="1"/>
  <c r="AD253" i="2"/>
  <c r="Z253" i="2"/>
  <c r="AC253" i="2"/>
  <c r="AE253" i="2"/>
  <c r="AA253" i="2"/>
  <c r="AF253" i="2"/>
  <c r="AB253" i="2"/>
  <c r="AJ251" i="2"/>
  <c r="AI251" i="2"/>
  <c r="Y251" i="2"/>
  <c r="T251" i="2"/>
  <c r="Q251" i="2"/>
  <c r="V251" i="2"/>
  <c r="U251" i="2"/>
  <c r="R251" i="2"/>
  <c r="S251" i="2"/>
  <c r="AG253" i="2" l="1"/>
  <c r="AH253" i="2" s="1"/>
  <c r="X252" i="2"/>
  <c r="AE252" i="2" s="1"/>
  <c r="AJ250" i="2"/>
  <c r="AI250" i="2"/>
  <c r="Y250" i="2"/>
  <c r="U250" i="2"/>
  <c r="T250" i="2"/>
  <c r="V250" i="2"/>
  <c r="S250" i="2"/>
  <c r="Q250" i="2"/>
  <c r="R250" i="2"/>
  <c r="X251" i="2" l="1"/>
  <c r="AA251" i="2" s="1"/>
  <c r="AB252" i="2"/>
  <c r="AC252" i="2"/>
  <c r="Z252" i="2"/>
  <c r="AF252" i="2"/>
  <c r="AD252" i="2"/>
  <c r="AA252" i="2"/>
  <c r="AE251" i="2"/>
  <c r="X250" i="2"/>
  <c r="AJ249" i="2"/>
  <c r="AI249" i="2"/>
  <c r="Y249" i="2"/>
  <c r="U249" i="2"/>
  <c r="V249" i="2"/>
  <c r="S249" i="2"/>
  <c r="Q249" i="2"/>
  <c r="R249" i="2"/>
  <c r="T249" i="2"/>
  <c r="AF251" i="2" l="1"/>
  <c r="AC251" i="2"/>
  <c r="AB251" i="2"/>
  <c r="AD251" i="2"/>
  <c r="Z251" i="2"/>
  <c r="AG252" i="2"/>
  <c r="AH252" i="2" s="1"/>
  <c r="AD250" i="2"/>
  <c r="Z250" i="2"/>
  <c r="AG250" i="2" s="1"/>
  <c r="AE250" i="2"/>
  <c r="AA250" i="2"/>
  <c r="AC250" i="2"/>
  <c r="AF250" i="2"/>
  <c r="AB250" i="2"/>
  <c r="X249" i="2"/>
  <c r="AJ248" i="2"/>
  <c r="AI248" i="2"/>
  <c r="Y248" i="2"/>
  <c r="U248" i="2"/>
  <c r="S248" i="2"/>
  <c r="V248" i="2"/>
  <c r="R248" i="2"/>
  <c r="Q248" i="2"/>
  <c r="T248" i="2"/>
  <c r="AG251" i="2" l="1"/>
  <c r="AH251" i="2" s="1"/>
  <c r="AE249" i="2"/>
  <c r="AD249" i="2"/>
  <c r="Z249" i="2"/>
  <c r="AC249" i="2"/>
  <c r="AA249" i="2"/>
  <c r="AF249" i="2"/>
  <c r="AB249" i="2"/>
  <c r="AH250" i="2"/>
  <c r="AJ247" i="2"/>
  <c r="AI247" i="2"/>
  <c r="Y247" i="2"/>
  <c r="Q247" i="2"/>
  <c r="R247" i="2"/>
  <c r="T247" i="2"/>
  <c r="S247" i="2"/>
  <c r="U247" i="2"/>
  <c r="V247" i="2"/>
  <c r="AG249" i="2" l="1"/>
  <c r="AH249" i="2" s="1"/>
  <c r="X248" i="2"/>
  <c r="AD248" i="2" s="1"/>
  <c r="AE248" i="2"/>
  <c r="X247" i="2"/>
  <c r="AJ246" i="2"/>
  <c r="AI246" i="2"/>
  <c r="Y246" i="2"/>
  <c r="Q246" i="2"/>
  <c r="R246" i="2"/>
  <c r="S246" i="2"/>
  <c r="V246" i="2"/>
  <c r="U246" i="2"/>
  <c r="T246" i="2"/>
  <c r="AC248" i="2" l="1"/>
  <c r="AB248" i="2"/>
  <c r="AA248" i="2"/>
  <c r="AF248" i="2"/>
  <c r="Z248" i="2"/>
  <c r="AD247" i="2"/>
  <c r="Z247" i="2"/>
  <c r="AF247" i="2"/>
  <c r="AE247" i="2"/>
  <c r="AA247" i="2"/>
  <c r="AC247" i="2"/>
  <c r="AB247" i="2"/>
  <c r="AJ245" i="2"/>
  <c r="AI245" i="2"/>
  <c r="Y245" i="2"/>
  <c r="U245" i="2"/>
  <c r="R245" i="2"/>
  <c r="T245" i="2"/>
  <c r="V245" i="2"/>
  <c r="S245" i="2"/>
  <c r="Q245" i="2"/>
  <c r="AG248" i="2" l="1"/>
  <c r="AH248" i="2" s="1"/>
  <c r="X246" i="2"/>
  <c r="AE246" i="2" s="1"/>
  <c r="AG247" i="2"/>
  <c r="AH247" i="2" s="1"/>
  <c r="AD246" i="2"/>
  <c r="AC246" i="2"/>
  <c r="AF246" i="2"/>
  <c r="AB246" i="2"/>
  <c r="AJ244" i="2"/>
  <c r="AI244" i="2"/>
  <c r="Y244" i="2"/>
  <c r="Q244" i="2"/>
  <c r="U244" i="2"/>
  <c r="R244" i="2"/>
  <c r="S244" i="2"/>
  <c r="T244" i="2"/>
  <c r="V244" i="2"/>
  <c r="Z246" i="2" l="1"/>
  <c r="AA246" i="2"/>
  <c r="X245" i="2"/>
  <c r="Z245" i="2" s="1"/>
  <c r="AA245" i="2"/>
  <c r="AE245" i="2"/>
  <c r="AF245" i="2"/>
  <c r="AB245" i="2"/>
  <c r="AJ243" i="2"/>
  <c r="AI243" i="2"/>
  <c r="Y243" i="2"/>
  <c r="U243" i="2"/>
  <c r="T243" i="2"/>
  <c r="S243" i="2"/>
  <c r="V243" i="2"/>
  <c r="R243" i="2"/>
  <c r="Q243" i="2"/>
  <c r="AC245" i="2" l="1"/>
  <c r="AG246" i="2"/>
  <c r="AH246" i="2" s="1"/>
  <c r="AD245" i="2"/>
  <c r="AG245" i="2" s="1"/>
  <c r="AH245" i="2" s="1"/>
  <c r="X244" i="2"/>
  <c r="Z244" i="2" s="1"/>
  <c r="AJ242" i="2"/>
  <c r="AI242" i="2"/>
  <c r="Y242" i="2"/>
  <c r="T242" i="2"/>
  <c r="S242" i="2"/>
  <c r="V242" i="2"/>
  <c r="Q242" i="2"/>
  <c r="U242" i="2"/>
  <c r="R242" i="2"/>
  <c r="AC244" i="2" l="1"/>
  <c r="AD244" i="2"/>
  <c r="AA244" i="2"/>
  <c r="AE244" i="2"/>
  <c r="AB244" i="2"/>
  <c r="AG244" i="2" s="1"/>
  <c r="AH244" i="2" s="1"/>
  <c r="AF244" i="2"/>
  <c r="X243" i="2"/>
  <c r="AD243" i="2" s="1"/>
  <c r="AJ241" i="2"/>
  <c r="AI241" i="2"/>
  <c r="Y241" i="2"/>
  <c r="Q241" i="2"/>
  <c r="V241" i="2"/>
  <c r="S241" i="2"/>
  <c r="T241" i="2"/>
  <c r="U241" i="2"/>
  <c r="R241" i="2"/>
  <c r="X242" i="2" l="1"/>
  <c r="AB242" i="2" s="1"/>
  <c r="AB243" i="2"/>
  <c r="AC243" i="2"/>
  <c r="AE243" i="2"/>
  <c r="AF243" i="2"/>
  <c r="Z243" i="2"/>
  <c r="AA243" i="2"/>
  <c r="AF242" i="2"/>
  <c r="AA242" i="2"/>
  <c r="X241" i="2"/>
  <c r="AJ240" i="2"/>
  <c r="AI240" i="2"/>
  <c r="Y240" i="2"/>
  <c r="U240" i="2"/>
  <c r="S240" i="2"/>
  <c r="T240" i="2"/>
  <c r="R240" i="2"/>
  <c r="Q240" i="2"/>
  <c r="V240" i="2"/>
  <c r="Z242" i="2" l="1"/>
  <c r="AG242" i="2" s="1"/>
  <c r="AH242" i="2" s="1"/>
  <c r="AE242" i="2"/>
  <c r="AG243" i="2"/>
  <c r="AH243" i="2" s="1"/>
  <c r="AC242" i="2"/>
  <c r="AD242" i="2"/>
  <c r="AD241" i="2"/>
  <c r="Z241" i="2"/>
  <c r="AE241" i="2"/>
  <c r="AA241" i="2"/>
  <c r="AC241" i="2"/>
  <c r="AF241" i="2"/>
  <c r="AB241" i="2"/>
  <c r="AJ239" i="2"/>
  <c r="AI239" i="2"/>
  <c r="Y239" i="2"/>
  <c r="S239" i="2"/>
  <c r="R239" i="2"/>
  <c r="U239" i="2"/>
  <c r="V239" i="2"/>
  <c r="Q239" i="2"/>
  <c r="T239" i="2"/>
  <c r="X240" i="2" l="1"/>
  <c r="AC240" i="2" s="1"/>
  <c r="AG241" i="2"/>
  <c r="AH241" i="2" s="1"/>
  <c r="Z240" i="2"/>
  <c r="X239" i="2"/>
  <c r="AJ238" i="2"/>
  <c r="AI238" i="2"/>
  <c r="Y238" i="2"/>
  <c r="S238" i="2"/>
  <c r="Q238" i="2"/>
  <c r="U238" i="2"/>
  <c r="T238" i="2"/>
  <c r="V238" i="2"/>
  <c r="R238" i="2"/>
  <c r="AF240" i="2" l="1"/>
  <c r="AA240" i="2"/>
  <c r="AG240" i="2" s="1"/>
  <c r="AH240" i="2" s="1"/>
  <c r="AD240" i="2"/>
  <c r="AE240" i="2"/>
  <c r="AB240" i="2"/>
  <c r="AD239" i="2"/>
  <c r="Z239" i="2"/>
  <c r="AC239" i="2"/>
  <c r="AF239" i="2"/>
  <c r="AB239" i="2"/>
  <c r="AE239" i="2"/>
  <c r="AA239" i="2"/>
  <c r="X238" i="2"/>
  <c r="AJ237" i="2"/>
  <c r="AI237" i="2"/>
  <c r="Y237" i="2"/>
  <c r="R237" i="2"/>
  <c r="V237" i="2"/>
  <c r="Q237" i="2"/>
  <c r="U237" i="2"/>
  <c r="T237" i="2"/>
  <c r="S237" i="2"/>
  <c r="AG239" i="2" l="1"/>
  <c r="AH239" i="2" s="1"/>
  <c r="AD238" i="2"/>
  <c r="Z238" i="2"/>
  <c r="AC238" i="2"/>
  <c r="AE238" i="2"/>
  <c r="AF238" i="2"/>
  <c r="AB238" i="2"/>
  <c r="AA238" i="2"/>
  <c r="X237" i="2"/>
  <c r="AJ236" i="2"/>
  <c r="AI236" i="2"/>
  <c r="Y236" i="2"/>
  <c r="U236" i="2"/>
  <c r="Q236" i="2"/>
  <c r="S236" i="2"/>
  <c r="V236" i="2"/>
  <c r="T236" i="2"/>
  <c r="R236" i="2"/>
  <c r="AG238" i="2" l="1"/>
  <c r="AH238" i="2" s="1"/>
  <c r="AD237" i="2"/>
  <c r="Z237" i="2"/>
  <c r="AC237" i="2"/>
  <c r="AE237" i="2"/>
  <c r="AA237" i="2"/>
  <c r="AF237" i="2"/>
  <c r="AB237" i="2"/>
  <c r="AG237" i="2"/>
  <c r="X236" i="2"/>
  <c r="AJ235" i="2"/>
  <c r="AI235" i="2"/>
  <c r="Y235" i="2"/>
  <c r="V235" i="2"/>
  <c r="S235" i="2"/>
  <c r="U235" i="2"/>
  <c r="T235" i="2"/>
  <c r="R235" i="2"/>
  <c r="Q235" i="2"/>
  <c r="AD236" i="2" l="1"/>
  <c r="Z236" i="2"/>
  <c r="AC236" i="2"/>
  <c r="AE236" i="2"/>
  <c r="AA236" i="2"/>
  <c r="AF236" i="2"/>
  <c r="AB236" i="2"/>
  <c r="AH237" i="2"/>
  <c r="X235" i="2"/>
  <c r="AJ234" i="2"/>
  <c r="AI234" i="2"/>
  <c r="Y234" i="2"/>
  <c r="U234" i="2"/>
  <c r="V234" i="2"/>
  <c r="Q234" i="2"/>
  <c r="S234" i="2"/>
  <c r="R234" i="2"/>
  <c r="T234" i="2"/>
  <c r="AG236" i="2" l="1"/>
  <c r="AH236" i="2" s="1"/>
  <c r="AE235" i="2"/>
  <c r="AD235" i="2"/>
  <c r="Z235" i="2"/>
  <c r="AC235" i="2"/>
  <c r="AA235" i="2"/>
  <c r="AF235" i="2"/>
  <c r="AB235" i="2"/>
  <c r="X234" i="2"/>
  <c r="AJ233" i="2"/>
  <c r="AI233" i="2"/>
  <c r="Y233" i="2"/>
  <c r="U233" i="2"/>
  <c r="V233" i="2"/>
  <c r="Q233" i="2"/>
  <c r="T233" i="2"/>
  <c r="S233" i="2"/>
  <c r="R233" i="2"/>
  <c r="AG235" i="2" l="1"/>
  <c r="AH235" i="2" s="1"/>
  <c r="AE234" i="2"/>
  <c r="AD234" i="2"/>
  <c r="Z234" i="2"/>
  <c r="AC234" i="2"/>
  <c r="AA234" i="2"/>
  <c r="AF234" i="2"/>
  <c r="AB234" i="2"/>
  <c r="AG234" i="2" s="1"/>
  <c r="X233" i="2"/>
  <c r="AJ232" i="2"/>
  <c r="AI232" i="2"/>
  <c r="Y232" i="2"/>
  <c r="T232" i="2"/>
  <c r="R232" i="2"/>
  <c r="U232" i="2"/>
  <c r="S232" i="2"/>
  <c r="Q232" i="2"/>
  <c r="V232" i="2"/>
  <c r="AH234" i="2" l="1"/>
  <c r="AD233" i="2"/>
  <c r="Z233" i="2"/>
  <c r="AC233" i="2"/>
  <c r="AE233" i="2"/>
  <c r="AA233" i="2"/>
  <c r="AF233" i="2"/>
  <c r="AB233" i="2"/>
  <c r="X232" i="2"/>
  <c r="AJ231" i="2"/>
  <c r="AI231" i="2"/>
  <c r="Y231" i="2"/>
  <c r="S231" i="2"/>
  <c r="R231" i="2"/>
  <c r="Q231" i="2"/>
  <c r="T231" i="2"/>
  <c r="V231" i="2"/>
  <c r="U231" i="2"/>
  <c r="AG233" i="2" l="1"/>
  <c r="AH233" i="2" s="1"/>
  <c r="AD232" i="2"/>
  <c r="Z232" i="2"/>
  <c r="AC232" i="2"/>
  <c r="AE232" i="2"/>
  <c r="AA232" i="2"/>
  <c r="AF232" i="2"/>
  <c r="AB232" i="2"/>
  <c r="X231" i="2"/>
  <c r="AJ230" i="2"/>
  <c r="AI230" i="2"/>
  <c r="Y230" i="2"/>
  <c r="Q230" i="2"/>
  <c r="U230" i="2"/>
  <c r="T230" i="2"/>
  <c r="S230" i="2"/>
  <c r="R230" i="2"/>
  <c r="V230" i="2"/>
  <c r="AG232" i="2" l="1"/>
  <c r="AH232" i="2" s="1"/>
  <c r="AD231" i="2"/>
  <c r="Z231" i="2"/>
  <c r="AC231" i="2"/>
  <c r="AE231" i="2"/>
  <c r="AA231" i="2"/>
  <c r="AF231" i="2"/>
  <c r="AB231" i="2"/>
  <c r="AJ229" i="2"/>
  <c r="AI229" i="2"/>
  <c r="Y229" i="2"/>
  <c r="R229" i="2"/>
  <c r="T229" i="2"/>
  <c r="Q229" i="2"/>
  <c r="S229" i="2"/>
  <c r="V229" i="2"/>
  <c r="U229" i="2"/>
  <c r="AG231" i="2" l="1"/>
  <c r="AH231" i="2" s="1"/>
  <c r="X230" i="2"/>
  <c r="AE230" i="2" s="1"/>
  <c r="AA230" i="2"/>
  <c r="AB230" i="2"/>
  <c r="X229" i="2"/>
  <c r="AJ228" i="2"/>
  <c r="AI228" i="2"/>
  <c r="Y228" i="2"/>
  <c r="V228" i="2"/>
  <c r="T228" i="2"/>
  <c r="S228" i="2"/>
  <c r="R228" i="2"/>
  <c r="U228" i="2"/>
  <c r="Q228" i="2"/>
  <c r="AF230" i="2" l="1"/>
  <c r="AC230" i="2"/>
  <c r="AD230" i="2"/>
  <c r="Z230" i="2"/>
  <c r="AG230" i="2" s="1"/>
  <c r="AH230" i="2" s="1"/>
  <c r="AE229" i="2"/>
  <c r="AA229" i="2"/>
  <c r="AD229" i="2"/>
  <c r="Z229" i="2"/>
  <c r="AC229" i="2"/>
  <c r="AF229" i="2"/>
  <c r="AB229" i="2"/>
  <c r="AJ227" i="2"/>
  <c r="AI227" i="2"/>
  <c r="Y227" i="2"/>
  <c r="R227" i="2"/>
  <c r="U227" i="2"/>
  <c r="Q227" i="2"/>
  <c r="S227" i="2"/>
  <c r="V227" i="2"/>
  <c r="T227" i="2"/>
  <c r="AG229" i="2" l="1"/>
  <c r="AH229" i="2" s="1"/>
  <c r="X228" i="2"/>
  <c r="Z228" i="2" s="1"/>
  <c r="AJ226" i="2"/>
  <c r="AI226" i="2"/>
  <c r="Y226" i="2"/>
  <c r="U226" i="2"/>
  <c r="Q226" i="2"/>
  <c r="T226" i="2"/>
  <c r="S226" i="2"/>
  <c r="V226" i="2"/>
  <c r="R226" i="2"/>
  <c r="AB228" i="2" l="1"/>
  <c r="AG228" i="2" s="1"/>
  <c r="AA228" i="2"/>
  <c r="AC228" i="2"/>
  <c r="AD228" i="2"/>
  <c r="X227" i="2"/>
  <c r="AC227" i="2" s="1"/>
  <c r="AF228" i="2"/>
  <c r="AE228" i="2"/>
  <c r="AJ225" i="2"/>
  <c r="AI225" i="2"/>
  <c r="Y225" i="2"/>
  <c r="S225" i="2"/>
  <c r="T225" i="2"/>
  <c r="V225" i="2"/>
  <c r="R225" i="2"/>
  <c r="Q225" i="2"/>
  <c r="U225" i="2"/>
  <c r="AB227" i="2" l="1"/>
  <c r="X226" i="2"/>
  <c r="AF227" i="2"/>
  <c r="AA227" i="2"/>
  <c r="AD227" i="2"/>
  <c r="AD226" i="2"/>
  <c r="Z226" i="2"/>
  <c r="AC226" i="2"/>
  <c r="AE226" i="2"/>
  <c r="AA226" i="2"/>
  <c r="AF226" i="2"/>
  <c r="AB226" i="2"/>
  <c r="AE227" i="2"/>
  <c r="AH228" i="2"/>
  <c r="Z227" i="2"/>
  <c r="AJ224" i="2"/>
  <c r="AI224" i="2"/>
  <c r="Y224" i="2"/>
  <c r="V224" i="2"/>
  <c r="U224" i="2"/>
  <c r="R224" i="2"/>
  <c r="Q224" i="2"/>
  <c r="S224" i="2"/>
  <c r="T224" i="2"/>
  <c r="AG227" i="2" l="1"/>
  <c r="AH227" i="2" s="1"/>
  <c r="X225" i="2"/>
  <c r="AF225" i="2" s="1"/>
  <c r="AG226" i="2"/>
  <c r="AH226" i="2" s="1"/>
  <c r="AD225" i="2"/>
  <c r="AC225" i="2"/>
  <c r="X224" i="2"/>
  <c r="AJ223" i="2"/>
  <c r="AI223" i="2"/>
  <c r="Y223" i="2"/>
  <c r="U223" i="2"/>
  <c r="Q223" i="2"/>
  <c r="S223" i="2"/>
  <c r="V223" i="2"/>
  <c r="T223" i="2"/>
  <c r="R223" i="2"/>
  <c r="AE225" i="2" l="1"/>
  <c r="AB225" i="2"/>
  <c r="AA225" i="2"/>
  <c r="Z225" i="2"/>
  <c r="AD224" i="2"/>
  <c r="Z224" i="2"/>
  <c r="AE224" i="2"/>
  <c r="AC224" i="2"/>
  <c r="AA224" i="2"/>
  <c r="AF224" i="2"/>
  <c r="AB224" i="2"/>
  <c r="X223" i="2"/>
  <c r="AJ222" i="2"/>
  <c r="AI222" i="2"/>
  <c r="Y222" i="2"/>
  <c r="S222" i="2"/>
  <c r="T222" i="2"/>
  <c r="Q222" i="2"/>
  <c r="U222" i="2"/>
  <c r="V222" i="2"/>
  <c r="R222" i="2"/>
  <c r="AG224" i="2" l="1"/>
  <c r="AH224" i="2" s="1"/>
  <c r="AG225" i="2"/>
  <c r="AH225" i="2" s="1"/>
  <c r="AF223" i="2"/>
  <c r="AB223" i="2"/>
  <c r="AD223" i="2"/>
  <c r="Z223" i="2"/>
  <c r="AC223" i="2"/>
  <c r="AE223" i="2"/>
  <c r="AA223" i="2"/>
  <c r="X222" i="2"/>
  <c r="AJ221" i="2"/>
  <c r="AI221" i="2"/>
  <c r="Y221" i="2"/>
  <c r="R221" i="2"/>
  <c r="S221" i="2"/>
  <c r="Q221" i="2"/>
  <c r="V221" i="2"/>
  <c r="U221" i="2"/>
  <c r="T221" i="2"/>
  <c r="AG223" i="2" l="1"/>
  <c r="AH223" i="2" s="1"/>
  <c r="AE222" i="2"/>
  <c r="AD222" i="2"/>
  <c r="Z222" i="2"/>
  <c r="AC222" i="2"/>
  <c r="AA222" i="2"/>
  <c r="AF222" i="2"/>
  <c r="AB222" i="2"/>
  <c r="X221" i="2"/>
  <c r="AJ220" i="2"/>
  <c r="AI220" i="2"/>
  <c r="Y220" i="2"/>
  <c r="Q220" i="2"/>
  <c r="R220" i="2"/>
  <c r="U220" i="2"/>
  <c r="T220" i="2"/>
  <c r="S220" i="2"/>
  <c r="V220" i="2"/>
  <c r="AG222" i="2" l="1"/>
  <c r="AH222" i="2" s="1"/>
  <c r="AD221" i="2"/>
  <c r="Z221" i="2"/>
  <c r="AC221" i="2"/>
  <c r="AE221" i="2"/>
  <c r="AA221" i="2"/>
  <c r="AF221" i="2"/>
  <c r="AB221" i="2"/>
  <c r="AJ219" i="2"/>
  <c r="AI219" i="2"/>
  <c r="Y219" i="2"/>
  <c r="T219" i="2"/>
  <c r="S219" i="2"/>
  <c r="U219" i="2"/>
  <c r="Q219" i="2"/>
  <c r="V219" i="2"/>
  <c r="R219" i="2"/>
  <c r="X220" i="2" l="1"/>
  <c r="AC220" i="2" s="1"/>
  <c r="AG221" i="2"/>
  <c r="AH221" i="2" s="1"/>
  <c r="AF220" i="2"/>
  <c r="X219" i="2"/>
  <c r="AJ218" i="2"/>
  <c r="AI218" i="2"/>
  <c r="Y218" i="2"/>
  <c r="U218" i="2"/>
  <c r="T218" i="2"/>
  <c r="S218" i="2"/>
  <c r="R218" i="2"/>
  <c r="V218" i="2"/>
  <c r="Q218" i="2"/>
  <c r="Z220" i="2" l="1"/>
  <c r="AA220" i="2"/>
  <c r="AD220" i="2"/>
  <c r="AE220" i="2"/>
  <c r="AB220" i="2"/>
  <c r="AD219" i="2"/>
  <c r="Z219" i="2"/>
  <c r="AE219" i="2"/>
  <c r="AA219" i="2"/>
  <c r="AC219" i="2"/>
  <c r="AF219" i="2"/>
  <c r="AB219" i="2"/>
  <c r="X218" i="2"/>
  <c r="AJ217" i="2"/>
  <c r="AI217" i="2"/>
  <c r="Y217" i="2"/>
  <c r="S217" i="2"/>
  <c r="Q217" i="2"/>
  <c r="T217" i="2"/>
  <c r="R217" i="2"/>
  <c r="V217" i="2"/>
  <c r="U217" i="2"/>
  <c r="AG219" i="2" l="1"/>
  <c r="AH219" i="2" s="1"/>
  <c r="AG220" i="2"/>
  <c r="AH220" i="2" s="1"/>
  <c r="AE218" i="2"/>
  <c r="AD218" i="2"/>
  <c r="Z218" i="2"/>
  <c r="AC218" i="2"/>
  <c r="AA218" i="2"/>
  <c r="AF218" i="2"/>
  <c r="AB218" i="2"/>
  <c r="AJ216" i="2"/>
  <c r="AI216" i="2"/>
  <c r="Y216" i="2"/>
  <c r="Q216" i="2"/>
  <c r="T216" i="2"/>
  <c r="V216" i="2"/>
  <c r="S216" i="2"/>
  <c r="R216" i="2"/>
  <c r="U216" i="2"/>
  <c r="X217" i="2" l="1"/>
  <c r="AE217" i="2" s="1"/>
  <c r="AG218" i="2"/>
  <c r="AH218" i="2" s="1"/>
  <c r="AJ215" i="2"/>
  <c r="AI215" i="2"/>
  <c r="Y215" i="2"/>
  <c r="U215" i="2"/>
  <c r="V215" i="2"/>
  <c r="T215" i="2"/>
  <c r="Q215" i="2"/>
  <c r="R215" i="2"/>
  <c r="S215" i="2"/>
  <c r="AB217" i="2" l="1"/>
  <c r="AA217" i="2"/>
  <c r="AC217" i="2"/>
  <c r="AD217" i="2"/>
  <c r="AF217" i="2"/>
  <c r="Z217" i="2"/>
  <c r="X216" i="2"/>
  <c r="AC216" i="2" s="1"/>
  <c r="X215" i="2"/>
  <c r="AJ214" i="2"/>
  <c r="AI214" i="2"/>
  <c r="Y214" i="2"/>
  <c r="S214" i="2"/>
  <c r="U214" i="2"/>
  <c r="R214" i="2"/>
  <c r="Q214" i="2"/>
  <c r="V214" i="2"/>
  <c r="T214" i="2"/>
  <c r="AG217" i="2" l="1"/>
  <c r="AH217" i="2" s="1"/>
  <c r="AF216" i="2"/>
  <c r="Z216" i="2"/>
  <c r="AA216" i="2"/>
  <c r="AD216" i="2"/>
  <c r="AE216" i="2"/>
  <c r="AB216" i="2"/>
  <c r="AD215" i="2"/>
  <c r="Z215" i="2"/>
  <c r="AE215" i="2"/>
  <c r="AC215" i="2"/>
  <c r="AA215" i="2"/>
  <c r="AF215" i="2"/>
  <c r="AB215" i="2"/>
  <c r="AJ213" i="2"/>
  <c r="AI213" i="2"/>
  <c r="Y213" i="2"/>
  <c r="R213" i="2"/>
  <c r="V213" i="2"/>
  <c r="S213" i="2"/>
  <c r="T213" i="2"/>
  <c r="U213" i="2"/>
  <c r="Q213" i="2"/>
  <c r="X214" i="2" l="1"/>
  <c r="AC214" i="2" s="1"/>
  <c r="AG216" i="2"/>
  <c r="AH216" i="2" s="1"/>
  <c r="AG215" i="2"/>
  <c r="AH215" i="2" s="1"/>
  <c r="AF214" i="2"/>
  <c r="AJ212" i="2"/>
  <c r="AI212" i="2"/>
  <c r="Y212" i="2"/>
  <c r="R212" i="2"/>
  <c r="S212" i="2"/>
  <c r="V212" i="2"/>
  <c r="T212" i="2"/>
  <c r="Q212" i="2"/>
  <c r="U212" i="2"/>
  <c r="Z214" i="2" l="1"/>
  <c r="AE214" i="2"/>
  <c r="AD214" i="2"/>
  <c r="AA214" i="2"/>
  <c r="AB214" i="2"/>
  <c r="AG214" i="2" s="1"/>
  <c r="AH214" i="2" s="1"/>
  <c r="X213" i="2"/>
  <c r="Z213" i="2" s="1"/>
  <c r="AD213" i="2"/>
  <c r="AC213" i="2"/>
  <c r="AJ211" i="2"/>
  <c r="AI211" i="2"/>
  <c r="Y211" i="2"/>
  <c r="V211" i="2"/>
  <c r="S211" i="2"/>
  <c r="R211" i="2"/>
  <c r="U211" i="2"/>
  <c r="T211" i="2"/>
  <c r="Q211" i="2"/>
  <c r="AB213" i="2" l="1"/>
  <c r="AG213" i="2" s="1"/>
  <c r="AH213" i="2" s="1"/>
  <c r="AA213" i="2"/>
  <c r="AF213" i="2"/>
  <c r="AE213" i="2"/>
  <c r="X212" i="2"/>
  <c r="AE212" i="2" s="1"/>
  <c r="X211" i="2"/>
  <c r="AJ210" i="2"/>
  <c r="AI210" i="2"/>
  <c r="Y210" i="2"/>
  <c r="S210" i="2"/>
  <c r="V210" i="2"/>
  <c r="U210" i="2"/>
  <c r="Q210" i="2"/>
  <c r="R210" i="2"/>
  <c r="T210" i="2"/>
  <c r="AB212" i="2" l="1"/>
  <c r="AA212" i="2"/>
  <c r="AC212" i="2"/>
  <c r="AF212" i="2"/>
  <c r="Z212" i="2"/>
  <c r="AD212" i="2"/>
  <c r="AD211" i="2"/>
  <c r="Z211" i="2"/>
  <c r="AC211" i="2"/>
  <c r="AE211" i="2"/>
  <c r="AA211" i="2"/>
  <c r="AF211" i="2"/>
  <c r="AB211" i="2"/>
  <c r="X210" i="2"/>
  <c r="AJ209" i="2"/>
  <c r="AI209" i="2"/>
  <c r="Y209" i="2"/>
  <c r="Q209" i="2"/>
  <c r="U209" i="2"/>
  <c r="T209" i="2"/>
  <c r="R209" i="2"/>
  <c r="S209" i="2"/>
  <c r="V209" i="2"/>
  <c r="AG212" i="2" l="1"/>
  <c r="AH212" i="2" s="1"/>
  <c r="AG211" i="2"/>
  <c r="AH211" i="2" s="1"/>
  <c r="AD210" i="2"/>
  <c r="Z210" i="2"/>
  <c r="AC210" i="2"/>
  <c r="AE210" i="2"/>
  <c r="AA210" i="2"/>
  <c r="AF210" i="2"/>
  <c r="AB210" i="2"/>
  <c r="AJ208" i="2"/>
  <c r="AI208" i="2"/>
  <c r="Y208" i="2"/>
  <c r="Q208" i="2"/>
  <c r="V208" i="2"/>
  <c r="S208" i="2"/>
  <c r="U208" i="2"/>
  <c r="T208" i="2"/>
  <c r="R208" i="2"/>
  <c r="X209" i="2" l="1"/>
  <c r="AC209" i="2" s="1"/>
  <c r="AG210" i="2"/>
  <c r="AH210" i="2" s="1"/>
  <c r="X208" i="2"/>
  <c r="AJ207" i="2"/>
  <c r="AI207" i="2"/>
  <c r="Y207" i="2"/>
  <c r="S207" i="2"/>
  <c r="T207" i="2"/>
  <c r="R207" i="2"/>
  <c r="V207" i="2"/>
  <c r="Q207" i="2"/>
  <c r="U207" i="2"/>
  <c r="AB209" i="2" l="1"/>
  <c r="AD209" i="2"/>
  <c r="Z209" i="2"/>
  <c r="AE209" i="2"/>
  <c r="AF209" i="2"/>
  <c r="AA209" i="2"/>
  <c r="AD208" i="2"/>
  <c r="Z208" i="2"/>
  <c r="AB208" i="2"/>
  <c r="AE208" i="2"/>
  <c r="AA208" i="2"/>
  <c r="AC208" i="2"/>
  <c r="AF208" i="2"/>
  <c r="X207" i="2"/>
  <c r="AJ206" i="2"/>
  <c r="AI206" i="2"/>
  <c r="Y206" i="2"/>
  <c r="R206" i="2"/>
  <c r="S206" i="2"/>
  <c r="U206" i="2"/>
  <c r="V206" i="2"/>
  <c r="Q206" i="2"/>
  <c r="T206" i="2"/>
  <c r="AG209" i="2" l="1"/>
  <c r="AH209" i="2" s="1"/>
  <c r="AG208" i="2"/>
  <c r="AH208" i="2" s="1"/>
  <c r="AA207" i="2"/>
  <c r="AD207" i="2"/>
  <c r="Z207" i="2"/>
  <c r="AC207" i="2"/>
  <c r="AE207" i="2"/>
  <c r="AF207" i="2"/>
  <c r="AB207" i="2"/>
  <c r="X206" i="2"/>
  <c r="AJ205" i="2"/>
  <c r="AI205" i="2"/>
  <c r="Y205" i="2"/>
  <c r="Q205" i="2"/>
  <c r="U205" i="2"/>
  <c r="V205" i="2"/>
  <c r="T205" i="2"/>
  <c r="S205" i="2"/>
  <c r="R205" i="2"/>
  <c r="AG207" i="2" l="1"/>
  <c r="AH207" i="2" s="1"/>
  <c r="AD206" i="2"/>
  <c r="Z206" i="2"/>
  <c r="AC206" i="2"/>
  <c r="AE206" i="2"/>
  <c r="AA206" i="2"/>
  <c r="AF206" i="2"/>
  <c r="AB206" i="2"/>
  <c r="X205" i="2"/>
  <c r="AJ204" i="2"/>
  <c r="AI204" i="2"/>
  <c r="Y204" i="2"/>
  <c r="S204" i="2"/>
  <c r="U204" i="2"/>
  <c r="T204" i="2"/>
  <c r="Q204" i="2"/>
  <c r="V204" i="2"/>
  <c r="R204" i="2"/>
  <c r="AG206" i="2" l="1"/>
  <c r="AH206" i="2" s="1"/>
  <c r="AD205" i="2"/>
  <c r="Z205" i="2"/>
  <c r="AA205" i="2"/>
  <c r="AC205" i="2"/>
  <c r="AE205" i="2"/>
  <c r="AF205" i="2"/>
  <c r="AB205" i="2"/>
  <c r="X204" i="2"/>
  <c r="AJ203" i="2"/>
  <c r="AI203" i="2"/>
  <c r="Y203" i="2"/>
  <c r="T203" i="2"/>
  <c r="R203" i="2"/>
  <c r="V203" i="2"/>
  <c r="U203" i="2"/>
  <c r="S203" i="2"/>
  <c r="Q203" i="2"/>
  <c r="AG205" i="2" l="1"/>
  <c r="AH205" i="2" s="1"/>
  <c r="AD204" i="2"/>
  <c r="Z204" i="2"/>
  <c r="AC204" i="2"/>
  <c r="AA204" i="2"/>
  <c r="AE204" i="2"/>
  <c r="AF204" i="2"/>
  <c r="AB204" i="2"/>
  <c r="X203" i="2"/>
  <c r="AJ202" i="2"/>
  <c r="AI202" i="2"/>
  <c r="Y202" i="2"/>
  <c r="U202" i="2"/>
  <c r="T202" i="2"/>
  <c r="Q202" i="2"/>
  <c r="R202" i="2"/>
  <c r="S202" i="2"/>
  <c r="V202" i="2"/>
  <c r="AG204" i="2" l="1"/>
  <c r="AH204" i="2" s="1"/>
  <c r="AD203" i="2"/>
  <c r="Z203" i="2"/>
  <c r="AC203" i="2"/>
  <c r="AA203" i="2"/>
  <c r="AE203" i="2"/>
  <c r="AF203" i="2"/>
  <c r="AB203" i="2"/>
  <c r="X202" i="2"/>
  <c r="AJ201" i="2"/>
  <c r="AI201" i="2"/>
  <c r="Y201" i="2"/>
  <c r="V201" i="2"/>
  <c r="R201" i="2"/>
  <c r="U201" i="2"/>
  <c r="Q201" i="2"/>
  <c r="S201" i="2"/>
  <c r="T201" i="2"/>
  <c r="AG203" i="2" l="1"/>
  <c r="AH203" i="2" s="1"/>
  <c r="AD202" i="2"/>
  <c r="Z202" i="2"/>
  <c r="AC202" i="2"/>
  <c r="AE202" i="2"/>
  <c r="AA202" i="2"/>
  <c r="AF202" i="2"/>
  <c r="AB202" i="2"/>
  <c r="AJ1659" i="2"/>
  <c r="AI1659" i="2"/>
  <c r="Y1659" i="2"/>
  <c r="S1659" i="2"/>
  <c r="R1659" i="2"/>
  <c r="U1659" i="2"/>
  <c r="T1659" i="2"/>
  <c r="Q1659" i="2"/>
  <c r="V1659" i="2"/>
  <c r="X201" i="2" l="1"/>
  <c r="AE201" i="2" s="1"/>
  <c r="AG202" i="2"/>
  <c r="AH202" i="2" s="1"/>
  <c r="AD201" i="2"/>
  <c r="AC201" i="2"/>
  <c r="AF201" i="2"/>
  <c r="AJ199" i="2"/>
  <c r="AI199" i="2"/>
  <c r="Y199" i="2"/>
  <c r="V199" i="2"/>
  <c r="S199" i="2"/>
  <c r="Q199" i="2"/>
  <c r="R199" i="2"/>
  <c r="U199" i="2"/>
  <c r="T199" i="2"/>
  <c r="AB201" i="2" l="1"/>
  <c r="Z201" i="2"/>
  <c r="AA201" i="2"/>
  <c r="X1659" i="2"/>
  <c r="Z1659" i="2" s="1"/>
  <c r="X199" i="2"/>
  <c r="AJ198" i="2"/>
  <c r="AI198" i="2"/>
  <c r="Y198" i="2"/>
  <c r="T198" i="2"/>
  <c r="S198" i="2"/>
  <c r="Q198" i="2"/>
  <c r="R198" i="2"/>
  <c r="U198" i="2"/>
  <c r="V198" i="2"/>
  <c r="AG201" i="2" l="1"/>
  <c r="AH201" i="2" s="1"/>
  <c r="AA1659" i="2"/>
  <c r="AC1659" i="2"/>
  <c r="AD1659" i="2"/>
  <c r="AB1659" i="2"/>
  <c r="AD199" i="2"/>
  <c r="Z199" i="2"/>
  <c r="AC199" i="2"/>
  <c r="AA199" i="2"/>
  <c r="AE199" i="2"/>
  <c r="AF199" i="2"/>
  <c r="AB199" i="2"/>
  <c r="AF1659" i="2"/>
  <c r="AE1659" i="2"/>
  <c r="AJ197" i="2"/>
  <c r="AI197" i="2"/>
  <c r="Y197" i="2"/>
  <c r="V197" i="2"/>
  <c r="R197" i="2"/>
  <c r="U197" i="2"/>
  <c r="Q197" i="2"/>
  <c r="T197" i="2"/>
  <c r="S197" i="2"/>
  <c r="AG1659" i="2" l="1"/>
  <c r="AH1659" i="2" s="1"/>
  <c r="X198" i="2"/>
  <c r="AE198" i="2" s="1"/>
  <c r="AG199" i="2"/>
  <c r="AH199" i="2" s="1"/>
  <c r="X197" i="2"/>
  <c r="AJ196" i="2"/>
  <c r="AI196" i="2"/>
  <c r="Y196" i="2"/>
  <c r="Q196" i="2"/>
  <c r="S196" i="2"/>
  <c r="U196" i="2"/>
  <c r="V196" i="2"/>
  <c r="R196" i="2"/>
  <c r="T196" i="2"/>
  <c r="AF198" i="2" l="1"/>
  <c r="Z198" i="2"/>
  <c r="AB198" i="2"/>
  <c r="AC198" i="2"/>
  <c r="AA198" i="2"/>
  <c r="AD198" i="2"/>
  <c r="AE197" i="2"/>
  <c r="Z197" i="2"/>
  <c r="AC197" i="2"/>
  <c r="AF197" i="2"/>
  <c r="AB197" i="2"/>
  <c r="AA197" i="2"/>
  <c r="AD197" i="2"/>
  <c r="X196" i="2"/>
  <c r="AJ195" i="2"/>
  <c r="AI195" i="2"/>
  <c r="Y195" i="2"/>
  <c r="T195" i="2"/>
  <c r="Q195" i="2"/>
  <c r="R195" i="2"/>
  <c r="V195" i="2"/>
  <c r="S195" i="2"/>
  <c r="U195" i="2"/>
  <c r="AG198" i="2" l="1"/>
  <c r="AH198" i="2" s="1"/>
  <c r="AG197" i="2"/>
  <c r="AH197" i="2" s="1"/>
  <c r="AE196" i="2"/>
  <c r="AF196" i="2"/>
  <c r="AB196" i="2"/>
  <c r="AD196" i="2"/>
  <c r="Z196" i="2"/>
  <c r="AC196" i="2"/>
  <c r="AA196" i="2"/>
  <c r="X195" i="2"/>
  <c r="AJ1619" i="2"/>
  <c r="AI1619" i="2"/>
  <c r="Y1619" i="2"/>
  <c r="T1619" i="2"/>
  <c r="Q1619" i="2"/>
  <c r="S1619" i="2"/>
  <c r="R1619" i="2"/>
  <c r="V1619" i="2"/>
  <c r="U1619" i="2"/>
  <c r="AG196" i="2" l="1"/>
  <c r="AH196" i="2" s="1"/>
  <c r="AD195" i="2"/>
  <c r="Z195" i="2"/>
  <c r="AG195" i="2" s="1"/>
  <c r="AA195" i="2"/>
  <c r="AC195" i="2"/>
  <c r="AF195" i="2"/>
  <c r="AB195" i="2"/>
  <c r="AE195" i="2"/>
  <c r="X1619" i="2"/>
  <c r="AJ193" i="2"/>
  <c r="AI193" i="2"/>
  <c r="Y193" i="2"/>
  <c r="T193" i="2"/>
  <c r="R193" i="2"/>
  <c r="U193" i="2"/>
  <c r="S193" i="2"/>
  <c r="Q193" i="2"/>
  <c r="V193" i="2"/>
  <c r="AH195" i="2" l="1"/>
  <c r="AD1619" i="2"/>
  <c r="Z1619" i="2"/>
  <c r="AC1619" i="2"/>
  <c r="AE1619" i="2"/>
  <c r="AF1619" i="2"/>
  <c r="AB1619" i="2"/>
  <c r="AA1619" i="2"/>
  <c r="AJ192" i="2"/>
  <c r="AI192" i="2"/>
  <c r="Y192" i="2"/>
  <c r="V192" i="2"/>
  <c r="U192" i="2"/>
  <c r="R192" i="2"/>
  <c r="T192" i="2"/>
  <c r="S192" i="2"/>
  <c r="Q192" i="2"/>
  <c r="X193" i="2" l="1"/>
  <c r="AE193" i="2" s="1"/>
  <c r="AG1619" i="2"/>
  <c r="AH1619" i="2" s="1"/>
  <c r="AD193" i="2"/>
  <c r="AC193" i="2"/>
  <c r="AA193" i="2"/>
  <c r="AB193" i="2"/>
  <c r="AJ191" i="2"/>
  <c r="AI191" i="2"/>
  <c r="Y191" i="2"/>
  <c r="V191" i="2"/>
  <c r="S191" i="2"/>
  <c r="T191" i="2"/>
  <c r="U191" i="2"/>
  <c r="R191" i="2"/>
  <c r="Q191" i="2"/>
  <c r="AF193" i="2" l="1"/>
  <c r="Z193" i="2"/>
  <c r="AG193" i="2" s="1"/>
  <c r="AH193" i="2" s="1"/>
  <c r="X192" i="2"/>
  <c r="Z192" i="2" s="1"/>
  <c r="AC192" i="2"/>
  <c r="AA192" i="2"/>
  <c r="AB192" i="2"/>
  <c r="AJ190" i="2"/>
  <c r="AI190" i="2"/>
  <c r="Y190" i="2"/>
  <c r="V190" i="2"/>
  <c r="T190" i="2"/>
  <c r="R190" i="2"/>
  <c r="U190" i="2"/>
  <c r="Q190" i="2"/>
  <c r="S190" i="2"/>
  <c r="AD192" i="2" l="1"/>
  <c r="AE192" i="2"/>
  <c r="AF192" i="2"/>
  <c r="X191" i="2"/>
  <c r="AE191" i="2" s="1"/>
  <c r="AG192" i="2"/>
  <c r="AH192" i="2" s="1"/>
  <c r="AC191" i="2"/>
  <c r="AJ189" i="2"/>
  <c r="AI189" i="2"/>
  <c r="Y189" i="2"/>
  <c r="S189" i="2"/>
  <c r="T189" i="2"/>
  <c r="U189" i="2"/>
  <c r="R189" i="2"/>
  <c r="Q189" i="2"/>
  <c r="V189" i="2"/>
  <c r="AB191" i="2" l="1"/>
  <c r="X190" i="2"/>
  <c r="AF191" i="2"/>
  <c r="Z191" i="2"/>
  <c r="AA191" i="2"/>
  <c r="AD191" i="2"/>
  <c r="AD190" i="2"/>
  <c r="Z190" i="2"/>
  <c r="AE190" i="2"/>
  <c r="AA190" i="2"/>
  <c r="AC190" i="2"/>
  <c r="AF190" i="2"/>
  <c r="AB190" i="2"/>
  <c r="X189" i="2"/>
  <c r="AJ188" i="2"/>
  <c r="AI188" i="2"/>
  <c r="Y188" i="2"/>
  <c r="S188" i="2"/>
  <c r="V188" i="2"/>
  <c r="Q188" i="2"/>
  <c r="T188" i="2"/>
  <c r="R188" i="2"/>
  <c r="U188" i="2"/>
  <c r="AG191" i="2" l="1"/>
  <c r="AH191" i="2" s="1"/>
  <c r="AG190" i="2"/>
  <c r="AH190" i="2" s="1"/>
  <c r="AD189" i="2"/>
  <c r="Z189" i="2"/>
  <c r="AE189" i="2"/>
  <c r="AA189" i="2"/>
  <c r="AG189" i="2" s="1"/>
  <c r="AC189" i="2"/>
  <c r="AF189" i="2"/>
  <c r="AB189" i="2"/>
  <c r="AJ187" i="2"/>
  <c r="AI187" i="2"/>
  <c r="Y187" i="2"/>
  <c r="Q187" i="2"/>
  <c r="U187" i="2"/>
  <c r="S187" i="2"/>
  <c r="R187" i="2"/>
  <c r="T187" i="2"/>
  <c r="V187" i="2"/>
  <c r="X188" i="2" l="1"/>
  <c r="AA188" i="2" s="1"/>
  <c r="AH189" i="2"/>
  <c r="AE188" i="2"/>
  <c r="AB188" i="2"/>
  <c r="AJ186" i="2"/>
  <c r="AI186" i="2"/>
  <c r="Y186" i="2"/>
  <c r="T186" i="2"/>
  <c r="V186" i="2"/>
  <c r="S186" i="2"/>
  <c r="U186" i="2"/>
  <c r="R186" i="2"/>
  <c r="Q186" i="2"/>
  <c r="AC188" i="2" l="1"/>
  <c r="AD188" i="2"/>
  <c r="AF188" i="2"/>
  <c r="Z188" i="2"/>
  <c r="AG188" i="2" s="1"/>
  <c r="AH188" i="2" s="1"/>
  <c r="X187" i="2"/>
  <c r="AF187" i="2" s="1"/>
  <c r="AJ185" i="2"/>
  <c r="AI185" i="2"/>
  <c r="Y185" i="2"/>
  <c r="V185" i="2"/>
  <c r="Q185" i="2"/>
  <c r="T185" i="2"/>
  <c r="U185" i="2"/>
  <c r="R185" i="2"/>
  <c r="S185" i="2"/>
  <c r="X186" i="2" l="1"/>
  <c r="AF186" i="2" s="1"/>
  <c r="AE187" i="2"/>
  <c r="AA187" i="2"/>
  <c r="AC187" i="2"/>
  <c r="Z187" i="2"/>
  <c r="AG187" i="2" s="1"/>
  <c r="AH187" i="2" s="1"/>
  <c r="AB187" i="2"/>
  <c r="AD187" i="2"/>
  <c r="Z186" i="2"/>
  <c r="AE186" i="2"/>
  <c r="X185" i="2"/>
  <c r="AJ184" i="2"/>
  <c r="AI184" i="2"/>
  <c r="Y184" i="2"/>
  <c r="U184" i="2"/>
  <c r="T184" i="2"/>
  <c r="R184" i="2"/>
  <c r="S184" i="2"/>
  <c r="Q184" i="2"/>
  <c r="V184" i="2"/>
  <c r="AC186" i="2" l="1"/>
  <c r="AD186" i="2"/>
  <c r="AB186" i="2"/>
  <c r="AA186" i="2"/>
  <c r="AG186" i="2" s="1"/>
  <c r="AH186" i="2" s="1"/>
  <c r="AD185" i="2"/>
  <c r="Z185" i="2"/>
  <c r="AB185" i="2"/>
  <c r="AC185" i="2"/>
  <c r="AF185" i="2"/>
  <c r="AE185" i="2"/>
  <c r="AA185" i="2"/>
  <c r="X184" i="2"/>
  <c r="AJ183" i="2"/>
  <c r="AI183" i="2"/>
  <c r="Y183" i="2"/>
  <c r="V183" i="2"/>
  <c r="U183" i="2"/>
  <c r="T183" i="2"/>
  <c r="S183" i="2"/>
  <c r="R183" i="2"/>
  <c r="Q183" i="2"/>
  <c r="AG185" i="2" l="1"/>
  <c r="AH185" i="2" s="1"/>
  <c r="AE184" i="2"/>
  <c r="AD184" i="2"/>
  <c r="Z184" i="2"/>
  <c r="AC184" i="2"/>
  <c r="AA184" i="2"/>
  <c r="AF184" i="2"/>
  <c r="AB184" i="2"/>
  <c r="AJ182" i="2"/>
  <c r="AI182" i="2"/>
  <c r="Y182" i="2"/>
  <c r="U182" i="2"/>
  <c r="R182" i="2"/>
  <c r="Q182" i="2"/>
  <c r="T182" i="2"/>
  <c r="S182" i="2"/>
  <c r="V182" i="2"/>
  <c r="X183" i="2" l="1"/>
  <c r="Z183" i="2" s="1"/>
  <c r="AG184" i="2"/>
  <c r="AH184" i="2" s="1"/>
  <c r="AA183" i="2"/>
  <c r="AB183" i="2"/>
  <c r="AJ181" i="2"/>
  <c r="AI181" i="2"/>
  <c r="Y181" i="2"/>
  <c r="T181" i="2"/>
  <c r="Q181" i="2"/>
  <c r="S181" i="2"/>
  <c r="V181" i="2"/>
  <c r="R181" i="2"/>
  <c r="U181" i="2"/>
  <c r="AC183" i="2" l="1"/>
  <c r="AE183" i="2"/>
  <c r="AD183" i="2"/>
  <c r="AF183" i="2"/>
  <c r="X182" i="2"/>
  <c r="AC182" i="2" s="1"/>
  <c r="AG183" i="2"/>
  <c r="AH183" i="2" s="1"/>
  <c r="AF182" i="2"/>
  <c r="X181" i="2"/>
  <c r="AJ180" i="2"/>
  <c r="AI180" i="2"/>
  <c r="Y180" i="2"/>
  <c r="S180" i="2"/>
  <c r="Q180" i="2"/>
  <c r="U180" i="2"/>
  <c r="R180" i="2"/>
  <c r="T180" i="2"/>
  <c r="V180" i="2"/>
  <c r="Z182" i="2" l="1"/>
  <c r="AA182" i="2"/>
  <c r="AD182" i="2"/>
  <c r="AE182" i="2"/>
  <c r="AB182" i="2"/>
  <c r="AG182" i="2" s="1"/>
  <c r="AH182" i="2" s="1"/>
  <c r="AD181" i="2"/>
  <c r="Z181" i="2"/>
  <c r="AC181" i="2"/>
  <c r="AF181" i="2"/>
  <c r="AB181" i="2"/>
  <c r="AE181" i="2"/>
  <c r="AA181" i="2"/>
  <c r="X180" i="2"/>
  <c r="AJ179" i="2"/>
  <c r="AI179" i="2"/>
  <c r="Y179" i="2"/>
  <c r="S179" i="2"/>
  <c r="Q179" i="2"/>
  <c r="U179" i="2"/>
  <c r="T179" i="2"/>
  <c r="R179" i="2"/>
  <c r="V179" i="2"/>
  <c r="AG181" i="2" l="1"/>
  <c r="AH181" i="2" s="1"/>
  <c r="AD180" i="2"/>
  <c r="Z180" i="2"/>
  <c r="AC180" i="2"/>
  <c r="AF180" i="2"/>
  <c r="AB180" i="2"/>
  <c r="AE180" i="2"/>
  <c r="AA180" i="2"/>
  <c r="AJ178" i="2"/>
  <c r="AI178" i="2"/>
  <c r="Y178" i="2"/>
  <c r="S178" i="2"/>
  <c r="R178" i="2"/>
  <c r="Q178" i="2"/>
  <c r="T178" i="2"/>
  <c r="V178" i="2"/>
  <c r="U178" i="2"/>
  <c r="X179" i="2" l="1"/>
  <c r="AC179" i="2" s="1"/>
  <c r="AG180" i="2"/>
  <c r="AH180" i="2" s="1"/>
  <c r="AB179" i="2"/>
  <c r="X178" i="2"/>
  <c r="AJ177" i="2"/>
  <c r="AI177" i="2"/>
  <c r="Y177" i="2"/>
  <c r="R177" i="2"/>
  <c r="S177" i="2"/>
  <c r="T177" i="2"/>
  <c r="Q177" i="2"/>
  <c r="V177" i="2"/>
  <c r="U177" i="2"/>
  <c r="AE179" i="2" l="1"/>
  <c r="AF179" i="2"/>
  <c r="Z179" i="2"/>
  <c r="AA179" i="2"/>
  <c r="AD179" i="2"/>
  <c r="AD178" i="2"/>
  <c r="Z178" i="2"/>
  <c r="AF178" i="2"/>
  <c r="AB178" i="2"/>
  <c r="AE178" i="2"/>
  <c r="AA178" i="2"/>
  <c r="AC178" i="2"/>
  <c r="AJ176" i="2"/>
  <c r="AI176" i="2"/>
  <c r="Y176" i="2"/>
  <c r="U176" i="2"/>
  <c r="R176" i="2"/>
  <c r="V176" i="2"/>
  <c r="S176" i="2"/>
  <c r="Q176" i="2"/>
  <c r="T176" i="2"/>
  <c r="AG179" i="2" l="1"/>
  <c r="AH179" i="2" s="1"/>
  <c r="X177" i="2"/>
  <c r="AC177" i="2" s="1"/>
  <c r="AG178" i="2"/>
  <c r="AH178" i="2" s="1"/>
  <c r="X176" i="2"/>
  <c r="AJ175" i="2"/>
  <c r="AI175" i="2"/>
  <c r="Y175" i="2"/>
  <c r="V175" i="2"/>
  <c r="Q175" i="2"/>
  <c r="U175" i="2"/>
  <c r="S175" i="2"/>
  <c r="T175" i="2"/>
  <c r="R175" i="2"/>
  <c r="AA177" i="2" l="1"/>
  <c r="AD177" i="2"/>
  <c r="AF177" i="2"/>
  <c r="Z177" i="2"/>
  <c r="AE177" i="2"/>
  <c r="AB177" i="2"/>
  <c r="AD176" i="2"/>
  <c r="Z176" i="2"/>
  <c r="AC176" i="2"/>
  <c r="AF176" i="2"/>
  <c r="AB176" i="2"/>
  <c r="AE176" i="2"/>
  <c r="AA176" i="2"/>
  <c r="X175" i="2"/>
  <c r="AJ174" i="2"/>
  <c r="AI174" i="2"/>
  <c r="Y174" i="2"/>
  <c r="V174" i="2"/>
  <c r="S174" i="2"/>
  <c r="U174" i="2"/>
  <c r="R174" i="2"/>
  <c r="Q174" i="2"/>
  <c r="T174" i="2"/>
  <c r="AG176" i="2" l="1"/>
  <c r="AH176" i="2" s="1"/>
  <c r="AG177" i="2"/>
  <c r="AH177" i="2" s="1"/>
  <c r="AD175" i="2"/>
  <c r="Z175" i="2"/>
  <c r="AC175" i="2"/>
  <c r="AE175" i="2"/>
  <c r="AA175" i="2"/>
  <c r="AF175" i="2"/>
  <c r="AB175" i="2"/>
  <c r="X174" i="2"/>
  <c r="AJ173" i="2"/>
  <c r="AI173" i="2"/>
  <c r="Y173" i="2"/>
  <c r="V173" i="2"/>
  <c r="S173" i="2"/>
  <c r="T173" i="2"/>
  <c r="R173" i="2"/>
  <c r="Q173" i="2"/>
  <c r="U173" i="2"/>
  <c r="AG175" i="2" l="1"/>
  <c r="AH175" i="2" s="1"/>
  <c r="AD174" i="2"/>
  <c r="Z174" i="2"/>
  <c r="AC174" i="2"/>
  <c r="AE174" i="2"/>
  <c r="AA174" i="2"/>
  <c r="AF174" i="2"/>
  <c r="AB174" i="2"/>
  <c r="X173" i="2"/>
  <c r="AJ172" i="2"/>
  <c r="AI172" i="2"/>
  <c r="Y172" i="2"/>
  <c r="R172" i="2"/>
  <c r="T172" i="2"/>
  <c r="U172" i="2"/>
  <c r="V172" i="2"/>
  <c r="S172" i="2"/>
  <c r="Q172" i="2"/>
  <c r="AG174" i="2" l="1"/>
  <c r="AH174" i="2" s="1"/>
  <c r="AE173" i="2"/>
  <c r="AD173" i="2"/>
  <c r="Z173" i="2"/>
  <c r="AG173" i="2" s="1"/>
  <c r="AC173" i="2"/>
  <c r="AA173" i="2"/>
  <c r="AF173" i="2"/>
  <c r="AB173" i="2"/>
  <c r="AJ171" i="2"/>
  <c r="AI171" i="2"/>
  <c r="Y171" i="2"/>
  <c r="Q171" i="2"/>
  <c r="U171" i="2"/>
  <c r="T171" i="2"/>
  <c r="S171" i="2"/>
  <c r="R171" i="2"/>
  <c r="V171" i="2"/>
  <c r="AH173" i="2" l="1"/>
  <c r="X172" i="2"/>
  <c r="Z172" i="2" s="1"/>
  <c r="AJ170" i="2"/>
  <c r="AI170" i="2"/>
  <c r="Y170" i="2"/>
  <c r="Q170" i="2"/>
  <c r="R170" i="2"/>
  <c r="T170" i="2"/>
  <c r="U170" i="2"/>
  <c r="V170" i="2"/>
  <c r="S170" i="2"/>
  <c r="AA172" i="2" l="1"/>
  <c r="AD172" i="2"/>
  <c r="AB172" i="2"/>
  <c r="AC172" i="2"/>
  <c r="X171" i="2"/>
  <c r="Z171" i="2" s="1"/>
  <c r="AF172" i="2"/>
  <c r="AG172" i="2"/>
  <c r="AE172" i="2"/>
  <c r="AJ169" i="2"/>
  <c r="AI169" i="2"/>
  <c r="Y169" i="2"/>
  <c r="Q169" i="2"/>
  <c r="R169" i="2"/>
  <c r="U169" i="2"/>
  <c r="T169" i="2"/>
  <c r="S169" i="2"/>
  <c r="V169" i="2"/>
  <c r="AE171" i="2" l="1"/>
  <c r="AA171" i="2"/>
  <c r="AG171" i="2" s="1"/>
  <c r="AB171" i="2"/>
  <c r="X170" i="2"/>
  <c r="AD170" i="2" s="1"/>
  <c r="AC171" i="2"/>
  <c r="AH172" i="2"/>
  <c r="AF171" i="2"/>
  <c r="AD171" i="2"/>
  <c r="X169" i="2"/>
  <c r="AJ168" i="2"/>
  <c r="AI168" i="2"/>
  <c r="Y168" i="2"/>
  <c r="S168" i="2"/>
  <c r="Q168" i="2"/>
  <c r="U168" i="2"/>
  <c r="T168" i="2"/>
  <c r="V168" i="2"/>
  <c r="R168" i="2"/>
  <c r="AB170" i="2" l="1"/>
  <c r="Z170" i="2"/>
  <c r="AA170" i="2"/>
  <c r="AG170" i="2" s="1"/>
  <c r="AH170" i="2" s="1"/>
  <c r="AE170" i="2"/>
  <c r="AC170" i="2"/>
  <c r="AF170" i="2"/>
  <c r="AC169" i="2"/>
  <c r="AF169" i="2"/>
  <c r="AB169" i="2"/>
  <c r="AE169" i="2"/>
  <c r="AA169" i="2"/>
  <c r="AD169" i="2"/>
  <c r="Z169" i="2"/>
  <c r="AH171" i="2"/>
  <c r="X168" i="2"/>
  <c r="AJ167" i="2"/>
  <c r="AI167" i="2"/>
  <c r="Y167" i="2"/>
  <c r="V167" i="2"/>
  <c r="T167" i="2"/>
  <c r="R167" i="2"/>
  <c r="Q167" i="2"/>
  <c r="U167" i="2"/>
  <c r="S167" i="2"/>
  <c r="AG169" i="2" l="1"/>
  <c r="AH169" i="2" s="1"/>
  <c r="AE168" i="2"/>
  <c r="AD168" i="2"/>
  <c r="Z168" i="2"/>
  <c r="AC168" i="2"/>
  <c r="AA168" i="2"/>
  <c r="AF168" i="2"/>
  <c r="AB168" i="2"/>
  <c r="X167" i="2"/>
  <c r="AJ1607" i="2"/>
  <c r="AI1607" i="2"/>
  <c r="Y1607" i="2"/>
  <c r="V1607" i="2"/>
  <c r="U1607" i="2"/>
  <c r="R1607" i="2"/>
  <c r="S1607" i="2"/>
  <c r="Q1607" i="2"/>
  <c r="T1607" i="2"/>
  <c r="AG168" i="2" l="1"/>
  <c r="AH168" i="2" s="1"/>
  <c r="AC167" i="2"/>
  <c r="Z167" i="2"/>
  <c r="AF167" i="2"/>
  <c r="AB167" i="2"/>
  <c r="AE167" i="2"/>
  <c r="AA167" i="2"/>
  <c r="AD167" i="2"/>
  <c r="X1607" i="2"/>
  <c r="AJ165" i="2"/>
  <c r="AI165" i="2"/>
  <c r="Y165" i="2"/>
  <c r="T165" i="2"/>
  <c r="V165" i="2"/>
  <c r="S165" i="2"/>
  <c r="Q165" i="2"/>
  <c r="U165" i="2"/>
  <c r="R165" i="2"/>
  <c r="AG167" i="2" l="1"/>
  <c r="AH167" i="2" s="1"/>
  <c r="AD1607" i="2"/>
  <c r="Z1607" i="2"/>
  <c r="AC1607" i="2"/>
  <c r="AE1607" i="2"/>
  <c r="AA1607" i="2"/>
  <c r="AF1607" i="2"/>
  <c r="AB1607" i="2"/>
  <c r="AJ164" i="2"/>
  <c r="AI164" i="2"/>
  <c r="Y164" i="2"/>
  <c r="T164" i="2"/>
  <c r="R164" i="2"/>
  <c r="S164" i="2"/>
  <c r="Q164" i="2"/>
  <c r="V164" i="2"/>
  <c r="U164" i="2"/>
  <c r="X165" i="2" l="1"/>
  <c r="AA165" i="2" s="1"/>
  <c r="AG1607" i="2"/>
  <c r="AH1607" i="2" s="1"/>
  <c r="AD165" i="2"/>
  <c r="AC165" i="2"/>
  <c r="AE165" i="2"/>
  <c r="AB165" i="2"/>
  <c r="AJ163" i="2"/>
  <c r="AI163" i="2"/>
  <c r="Y163" i="2"/>
  <c r="S163" i="2"/>
  <c r="T163" i="2"/>
  <c r="Q163" i="2"/>
  <c r="U163" i="2"/>
  <c r="V163" i="2"/>
  <c r="R163" i="2"/>
  <c r="AF165" i="2" l="1"/>
  <c r="Z165" i="2"/>
  <c r="AG165" i="2" s="1"/>
  <c r="AH165" i="2" s="1"/>
  <c r="X164" i="2"/>
  <c r="AD164" i="2" s="1"/>
  <c r="Z164" i="2"/>
  <c r="AF164" i="2"/>
  <c r="AE164" i="2"/>
  <c r="X163" i="2"/>
  <c r="AJ162" i="2"/>
  <c r="AI162" i="2"/>
  <c r="Y162" i="2"/>
  <c r="R162" i="2"/>
  <c r="S162" i="2"/>
  <c r="U162" i="2"/>
  <c r="T162" i="2"/>
  <c r="V162" i="2"/>
  <c r="Q162" i="2"/>
  <c r="AB164" i="2" l="1"/>
  <c r="AA164" i="2"/>
  <c r="AC164" i="2"/>
  <c r="AD163" i="2"/>
  <c r="Z163" i="2"/>
  <c r="AE163" i="2"/>
  <c r="AA163" i="2"/>
  <c r="AC163" i="2"/>
  <c r="AF163" i="2"/>
  <c r="AB163" i="2"/>
  <c r="X162" i="2"/>
  <c r="AJ161" i="2"/>
  <c r="AI161" i="2"/>
  <c r="Y161" i="2"/>
  <c r="S161" i="2"/>
  <c r="U161" i="2"/>
  <c r="Q161" i="2"/>
  <c r="V161" i="2"/>
  <c r="R161" i="2"/>
  <c r="T161" i="2"/>
  <c r="AG164" i="2" l="1"/>
  <c r="AH164" i="2" s="1"/>
  <c r="AG163" i="2"/>
  <c r="AH163" i="2" s="1"/>
  <c r="AE162" i="2"/>
  <c r="AD162" i="2"/>
  <c r="Z162" i="2"/>
  <c r="AC162" i="2"/>
  <c r="AA162" i="2"/>
  <c r="AF162" i="2"/>
  <c r="AB162" i="2"/>
  <c r="X161" i="2"/>
  <c r="AJ160" i="2"/>
  <c r="AI160" i="2"/>
  <c r="Y160" i="2"/>
  <c r="U160" i="2"/>
  <c r="R160" i="2"/>
  <c r="T160" i="2"/>
  <c r="Q160" i="2"/>
  <c r="V160" i="2"/>
  <c r="S160" i="2"/>
  <c r="AG162" i="2" l="1"/>
  <c r="AH162" i="2" s="1"/>
  <c r="AD161" i="2"/>
  <c r="Z161" i="2"/>
  <c r="AC161" i="2"/>
  <c r="AE161" i="2"/>
  <c r="AA161" i="2"/>
  <c r="AF161" i="2"/>
  <c r="AB161" i="2"/>
  <c r="X160" i="2"/>
  <c r="AJ159" i="2"/>
  <c r="AI159" i="2"/>
  <c r="Y159" i="2"/>
  <c r="T159" i="2"/>
  <c r="R159" i="2"/>
  <c r="S159" i="2"/>
  <c r="V159" i="2"/>
  <c r="U159" i="2"/>
  <c r="Q159" i="2"/>
  <c r="AG161" i="2" l="1"/>
  <c r="AH161" i="2" s="1"/>
  <c r="AD160" i="2"/>
  <c r="Z160" i="2"/>
  <c r="AG160" i="2" s="1"/>
  <c r="AC160" i="2"/>
  <c r="AE160" i="2"/>
  <c r="AA160" i="2"/>
  <c r="AF160" i="2"/>
  <c r="AB160" i="2"/>
  <c r="X159" i="2"/>
  <c r="AJ158" i="2"/>
  <c r="AI158" i="2"/>
  <c r="Y158" i="2"/>
  <c r="T158" i="2"/>
  <c r="U158" i="2"/>
  <c r="S158" i="2"/>
  <c r="Q158" i="2"/>
  <c r="V158" i="2"/>
  <c r="R158" i="2"/>
  <c r="AH160" i="2" l="1"/>
  <c r="AD159" i="2"/>
  <c r="Z159" i="2"/>
  <c r="AC159" i="2"/>
  <c r="AA159" i="2"/>
  <c r="AE159" i="2"/>
  <c r="AF159" i="2"/>
  <c r="AB159" i="2"/>
  <c r="AG159" i="2"/>
  <c r="X158" i="2"/>
  <c r="AJ1589" i="2"/>
  <c r="AI1589" i="2"/>
  <c r="Y1589" i="2"/>
  <c r="U1589" i="2"/>
  <c r="Q1589" i="2"/>
  <c r="S1589" i="2"/>
  <c r="T1589" i="2"/>
  <c r="R1589" i="2"/>
  <c r="V1589" i="2"/>
  <c r="AD158" i="2" l="1"/>
  <c r="Z158" i="2"/>
  <c r="AG158" i="2" s="1"/>
  <c r="AE158" i="2"/>
  <c r="AA158" i="2"/>
  <c r="AC158" i="2"/>
  <c r="AF158" i="2"/>
  <c r="AB158" i="2"/>
  <c r="AH159" i="2"/>
  <c r="AJ97" i="2"/>
  <c r="AI97" i="2"/>
  <c r="Y97" i="2"/>
  <c r="V97" i="2"/>
  <c r="U97" i="2"/>
  <c r="R97" i="2"/>
  <c r="S97" i="2"/>
  <c r="T97" i="2"/>
  <c r="Q97" i="2"/>
  <c r="X1589" i="2" l="1"/>
  <c r="AA1589" i="2" s="1"/>
  <c r="AD1589" i="2"/>
  <c r="AC1589" i="2"/>
  <c r="AH158" i="2"/>
  <c r="AJ155" i="2"/>
  <c r="AI155" i="2"/>
  <c r="Y155" i="2"/>
  <c r="R155" i="2"/>
  <c r="V155" i="2"/>
  <c r="T155" i="2"/>
  <c r="S155" i="2"/>
  <c r="U155" i="2"/>
  <c r="Q155" i="2"/>
  <c r="AF1589" i="2" l="1"/>
  <c r="AB1589" i="2"/>
  <c r="Z1589" i="2"/>
  <c r="AE1589" i="2"/>
  <c r="X97" i="2"/>
  <c r="AD97" i="2" s="1"/>
  <c r="X155" i="2"/>
  <c r="AJ154" i="2"/>
  <c r="AI154" i="2"/>
  <c r="Y154" i="2"/>
  <c r="T154" i="2"/>
  <c r="R154" i="2"/>
  <c r="Q154" i="2"/>
  <c r="S154" i="2"/>
  <c r="U154" i="2"/>
  <c r="V154" i="2"/>
  <c r="AG1589" i="2" l="1"/>
  <c r="AH1589" i="2" s="1"/>
  <c r="AB97" i="2"/>
  <c r="Z97" i="2"/>
  <c r="AA97" i="2"/>
  <c r="AE97" i="2"/>
  <c r="AA155" i="2"/>
  <c r="AD155" i="2"/>
  <c r="Z155" i="2"/>
  <c r="AC155" i="2"/>
  <c r="AE155" i="2"/>
  <c r="AF155" i="2"/>
  <c r="AB155" i="2"/>
  <c r="AF97" i="2"/>
  <c r="AC97" i="2"/>
  <c r="AJ153" i="2"/>
  <c r="AI153" i="2"/>
  <c r="Y153" i="2"/>
  <c r="T153" i="2"/>
  <c r="S153" i="2"/>
  <c r="Q153" i="2"/>
  <c r="U153" i="2"/>
  <c r="V153" i="2"/>
  <c r="R153" i="2"/>
  <c r="AG155" i="2" l="1"/>
  <c r="AH155" i="2" s="1"/>
  <c r="AG97" i="2"/>
  <c r="AH97" i="2" s="1"/>
  <c r="X154" i="2"/>
  <c r="AD154" i="2" s="1"/>
  <c r="X153" i="2"/>
  <c r="AJ152" i="2"/>
  <c r="AI152" i="2"/>
  <c r="Y152" i="2"/>
  <c r="S152" i="2"/>
  <c r="V152" i="2"/>
  <c r="U152" i="2"/>
  <c r="R152" i="2"/>
  <c r="Q152" i="2"/>
  <c r="T152" i="2"/>
  <c r="AA154" i="2" l="1"/>
  <c r="AC154" i="2"/>
  <c r="AE154" i="2"/>
  <c r="Z154" i="2"/>
  <c r="AG154" i="2" s="1"/>
  <c r="AH154" i="2" s="1"/>
  <c r="AB154" i="2"/>
  <c r="AF154" i="2"/>
  <c r="AA153" i="2"/>
  <c r="AD153" i="2"/>
  <c r="Z153" i="2"/>
  <c r="AG153" i="2" s="1"/>
  <c r="AE153" i="2"/>
  <c r="AC153" i="2"/>
  <c r="AF153" i="2"/>
  <c r="AB153" i="2"/>
  <c r="X152" i="2"/>
  <c r="AJ151" i="2"/>
  <c r="AI151" i="2"/>
  <c r="Y151" i="2"/>
  <c r="V151" i="2"/>
  <c r="S151" i="2"/>
  <c r="T151" i="2"/>
  <c r="U151" i="2"/>
  <c r="R151" i="2"/>
  <c r="Q151" i="2"/>
  <c r="AH153" i="2" l="1"/>
  <c r="AF152" i="2"/>
  <c r="AB152" i="2"/>
  <c r="AD152" i="2"/>
  <c r="Z152" i="2"/>
  <c r="AG152" i="2" s="1"/>
  <c r="AC152" i="2"/>
  <c r="AE152" i="2"/>
  <c r="AA152" i="2"/>
  <c r="X151" i="2"/>
  <c r="AJ150" i="2"/>
  <c r="AI150" i="2"/>
  <c r="Y150" i="2"/>
  <c r="S150" i="2"/>
  <c r="R150" i="2"/>
  <c r="Q150" i="2"/>
  <c r="T150" i="2"/>
  <c r="U150" i="2"/>
  <c r="V150" i="2"/>
  <c r="AD151" i="2" l="1"/>
  <c r="Z151" i="2"/>
  <c r="AG151" i="2" s="1"/>
  <c r="AC151" i="2"/>
  <c r="AE151" i="2"/>
  <c r="AA151" i="2"/>
  <c r="AF151" i="2"/>
  <c r="AB151" i="2"/>
  <c r="AH152" i="2"/>
  <c r="AJ149" i="2"/>
  <c r="AI149" i="2"/>
  <c r="Y149" i="2"/>
  <c r="S149" i="2"/>
  <c r="V149" i="2"/>
  <c r="T149" i="2"/>
  <c r="R149" i="2"/>
  <c r="U149" i="2"/>
  <c r="Q149" i="2"/>
  <c r="X150" i="2" l="1"/>
  <c r="Z150" i="2" s="1"/>
  <c r="AH151" i="2"/>
  <c r="AD150" i="2"/>
  <c r="AJ43" i="2"/>
  <c r="AI43" i="2"/>
  <c r="Y43" i="2"/>
  <c r="R43" i="2"/>
  <c r="U43" i="2"/>
  <c r="S43" i="2"/>
  <c r="T43" i="2"/>
  <c r="V43" i="2"/>
  <c r="Q43" i="2"/>
  <c r="AA150" i="2" l="1"/>
  <c r="AE150" i="2"/>
  <c r="AC150" i="2"/>
  <c r="AB150" i="2"/>
  <c r="AF150" i="2"/>
  <c r="X149" i="2"/>
  <c r="AD149" i="2" s="1"/>
  <c r="AA149" i="2"/>
  <c r="AJ147" i="2"/>
  <c r="AI147" i="2"/>
  <c r="Y147" i="2"/>
  <c r="Q147" i="2"/>
  <c r="V147" i="2"/>
  <c r="T147" i="2"/>
  <c r="U147" i="2"/>
  <c r="R147" i="2"/>
  <c r="S147" i="2"/>
  <c r="Z149" i="2" l="1"/>
  <c r="AG150" i="2"/>
  <c r="AH150" i="2" s="1"/>
  <c r="AB149" i="2"/>
  <c r="AC149" i="2"/>
  <c r="AF149" i="2"/>
  <c r="AE149" i="2"/>
  <c r="X43" i="2"/>
  <c r="AC43" i="2" s="1"/>
  <c r="AJ146" i="2"/>
  <c r="AI146" i="2"/>
  <c r="Y146" i="2"/>
  <c r="U146" i="2"/>
  <c r="Q146" i="2"/>
  <c r="S146" i="2"/>
  <c r="T146" i="2"/>
  <c r="V146" i="2"/>
  <c r="R146" i="2"/>
  <c r="AG149" i="2" l="1"/>
  <c r="AH149" i="2" s="1"/>
  <c r="AF43" i="2"/>
  <c r="Z43" i="2"/>
  <c r="AE43" i="2"/>
  <c r="X147" i="2"/>
  <c r="AF147" i="2" s="1"/>
  <c r="AB43" i="2"/>
  <c r="AD43" i="2"/>
  <c r="AA43" i="2"/>
  <c r="AD147" i="2"/>
  <c r="X146" i="2"/>
  <c r="AJ145" i="2"/>
  <c r="AI145" i="2"/>
  <c r="Y145" i="2"/>
  <c r="U145" i="2"/>
  <c r="T145" i="2"/>
  <c r="Q145" i="2"/>
  <c r="R145" i="2"/>
  <c r="S145" i="2"/>
  <c r="V145" i="2"/>
  <c r="AB147" i="2" l="1"/>
  <c r="AC147" i="2"/>
  <c r="AA147" i="2"/>
  <c r="AG43" i="2"/>
  <c r="AH43" i="2" s="1"/>
  <c r="AE147" i="2"/>
  <c r="Z147" i="2"/>
  <c r="AD146" i="2"/>
  <c r="Z146" i="2"/>
  <c r="AF146" i="2"/>
  <c r="AE146" i="2"/>
  <c r="AA146" i="2"/>
  <c r="AC146" i="2"/>
  <c r="AB146" i="2"/>
  <c r="X145" i="2"/>
  <c r="AJ144" i="2"/>
  <c r="AI144" i="2"/>
  <c r="Y144" i="2"/>
  <c r="Q144" i="2"/>
  <c r="V144" i="2"/>
  <c r="S144" i="2"/>
  <c r="R144" i="2"/>
  <c r="U144" i="2"/>
  <c r="T144" i="2"/>
  <c r="AG146" i="2" l="1"/>
  <c r="AH146" i="2" s="1"/>
  <c r="AG147" i="2"/>
  <c r="AH147" i="2" s="1"/>
  <c r="AD145" i="2"/>
  <c r="Z145" i="2"/>
  <c r="AC145" i="2"/>
  <c r="AE145" i="2"/>
  <c r="AA145" i="2"/>
  <c r="AF145" i="2"/>
  <c r="AB145" i="2"/>
  <c r="AJ143" i="2"/>
  <c r="AI143" i="2"/>
  <c r="Y143" i="2"/>
  <c r="R143" i="2"/>
  <c r="U143" i="2"/>
  <c r="V143" i="2"/>
  <c r="S143" i="2"/>
  <c r="Q143" i="2"/>
  <c r="T143" i="2"/>
  <c r="AG145" i="2" l="1"/>
  <c r="AH145" i="2" s="1"/>
  <c r="X144" i="2"/>
  <c r="AE144" i="2" s="1"/>
  <c r="AA144" i="2"/>
  <c r="X143" i="2"/>
  <c r="AJ142" i="2"/>
  <c r="AI142" i="2"/>
  <c r="Y142" i="2"/>
  <c r="T142" i="2"/>
  <c r="V142" i="2"/>
  <c r="R142" i="2"/>
  <c r="S142" i="2"/>
  <c r="Q142" i="2"/>
  <c r="U142" i="2"/>
  <c r="AF144" i="2" l="1"/>
  <c r="AD144" i="2"/>
  <c r="AC144" i="2"/>
  <c r="AB144" i="2"/>
  <c r="Z144" i="2"/>
  <c r="AD143" i="2"/>
  <c r="AC143" i="2"/>
  <c r="AE143" i="2"/>
  <c r="AA143" i="2"/>
  <c r="Z143" i="2"/>
  <c r="AF143" i="2"/>
  <c r="AB143" i="2"/>
  <c r="AJ141" i="2"/>
  <c r="AI141" i="2"/>
  <c r="Y141" i="2"/>
  <c r="Q141" i="2"/>
  <c r="U141" i="2"/>
  <c r="R141" i="2"/>
  <c r="T141" i="2"/>
  <c r="V141" i="2"/>
  <c r="S141" i="2"/>
  <c r="AG143" i="2" l="1"/>
  <c r="AH143" i="2" s="1"/>
  <c r="AG144" i="2"/>
  <c r="AH144" i="2" s="1"/>
  <c r="X142" i="2"/>
  <c r="Z142" i="2" s="1"/>
  <c r="X141" i="2"/>
  <c r="AJ140" i="2"/>
  <c r="AI140" i="2"/>
  <c r="Y140" i="2"/>
  <c r="Q140" i="2"/>
  <c r="T140" i="2"/>
  <c r="U140" i="2"/>
  <c r="R140" i="2"/>
  <c r="S140" i="2"/>
  <c r="V140" i="2"/>
  <c r="AA142" i="2" l="1"/>
  <c r="AC142" i="2"/>
  <c r="AD142" i="2"/>
  <c r="AB142" i="2"/>
  <c r="AD141" i="2"/>
  <c r="Z141" i="2"/>
  <c r="AG141" i="2" s="1"/>
  <c r="AC141" i="2"/>
  <c r="AE141" i="2"/>
  <c r="AA141" i="2"/>
  <c r="AF141" i="2"/>
  <c r="AB141" i="2"/>
  <c r="AF142" i="2"/>
  <c r="AG142" i="2"/>
  <c r="AE142" i="2"/>
  <c r="AJ139" i="2"/>
  <c r="AI139" i="2"/>
  <c r="Y139" i="2"/>
  <c r="T139" i="2"/>
  <c r="U139" i="2"/>
  <c r="V139" i="2"/>
  <c r="R139" i="2"/>
  <c r="S139" i="2"/>
  <c r="Q139" i="2"/>
  <c r="X140" i="2" l="1"/>
  <c r="AE140" i="2" s="1"/>
  <c r="AH141" i="2"/>
  <c r="AA140" i="2"/>
  <c r="AH142" i="2"/>
  <c r="AJ138" i="2"/>
  <c r="AI138" i="2"/>
  <c r="Y138" i="2"/>
  <c r="R138" i="2"/>
  <c r="T138" i="2"/>
  <c r="U138" i="2"/>
  <c r="Q138" i="2"/>
  <c r="V138" i="2"/>
  <c r="S138" i="2"/>
  <c r="AC140" i="2" l="1"/>
  <c r="AD140" i="2"/>
  <c r="AB140" i="2"/>
  <c r="X139" i="2"/>
  <c r="Z139" i="2" s="1"/>
  <c r="AF140" i="2"/>
  <c r="Z140" i="2"/>
  <c r="AG140" i="2" s="1"/>
  <c r="AH140" i="2" s="1"/>
  <c r="AC139" i="2"/>
  <c r="X138" i="2"/>
  <c r="AJ137" i="2"/>
  <c r="AI137" i="2"/>
  <c r="Y137" i="2"/>
  <c r="R137" i="2"/>
  <c r="T137" i="2"/>
  <c r="V137" i="2"/>
  <c r="Q137" i="2"/>
  <c r="S137" i="2"/>
  <c r="U137" i="2"/>
  <c r="AE139" i="2" l="1"/>
  <c r="AD139" i="2"/>
  <c r="AB139" i="2"/>
  <c r="AF139" i="2"/>
  <c r="AA139" i="2"/>
  <c r="AG139" i="2" s="1"/>
  <c r="AH139" i="2" s="1"/>
  <c r="AC138" i="2"/>
  <c r="AF138" i="2"/>
  <c r="AB138" i="2"/>
  <c r="Z138" i="2"/>
  <c r="AE138" i="2"/>
  <c r="AA138" i="2"/>
  <c r="AD138" i="2"/>
  <c r="X137" i="2"/>
  <c r="AJ136" i="2"/>
  <c r="AI136" i="2"/>
  <c r="Y136" i="2"/>
  <c r="Q136" i="2"/>
  <c r="S136" i="2"/>
  <c r="R136" i="2"/>
  <c r="T136" i="2"/>
  <c r="U136" i="2"/>
  <c r="V136" i="2"/>
  <c r="AG138" i="2" l="1"/>
  <c r="AH138" i="2" s="1"/>
  <c r="AE137" i="2"/>
  <c r="AD137" i="2"/>
  <c r="Z137" i="2"/>
  <c r="AG137" i="2" s="1"/>
  <c r="AC137" i="2"/>
  <c r="AA137" i="2"/>
  <c r="AF137" i="2"/>
  <c r="AB137" i="2"/>
  <c r="AJ135" i="2"/>
  <c r="AI135" i="2"/>
  <c r="Y135" i="2"/>
  <c r="U135" i="2"/>
  <c r="Q135" i="2"/>
  <c r="T135" i="2"/>
  <c r="S135" i="2"/>
  <c r="R135" i="2"/>
  <c r="V135" i="2"/>
  <c r="X136" i="2" l="1"/>
  <c r="AA136" i="2" s="1"/>
  <c r="AH137" i="2"/>
  <c r="X135" i="2"/>
  <c r="AJ134" i="2"/>
  <c r="AI134" i="2"/>
  <c r="Y134" i="2"/>
  <c r="R134" i="2"/>
  <c r="S134" i="2"/>
  <c r="V134" i="2"/>
  <c r="U134" i="2"/>
  <c r="T134" i="2"/>
  <c r="Q134" i="2"/>
  <c r="AC136" i="2" l="1"/>
  <c r="AB136" i="2"/>
  <c r="AE136" i="2"/>
  <c r="AD136" i="2"/>
  <c r="AF136" i="2"/>
  <c r="Z136" i="2"/>
  <c r="AG136" i="2" s="1"/>
  <c r="AH136" i="2" s="1"/>
  <c r="AD135" i="2"/>
  <c r="Z135" i="2"/>
  <c r="AE135" i="2"/>
  <c r="AA135" i="2"/>
  <c r="AC135" i="2"/>
  <c r="AF135" i="2"/>
  <c r="AB135" i="2"/>
  <c r="AJ133" i="2"/>
  <c r="AI133" i="2"/>
  <c r="Y133" i="2"/>
  <c r="V133" i="2"/>
  <c r="T133" i="2"/>
  <c r="R133" i="2"/>
  <c r="Q133" i="2"/>
  <c r="S133" i="2"/>
  <c r="U133" i="2"/>
  <c r="AG135" i="2" l="1"/>
  <c r="AH135" i="2" s="1"/>
  <c r="X134" i="2"/>
  <c r="Z134" i="2" s="1"/>
  <c r="AG134" i="2" s="1"/>
  <c r="AB134" i="2"/>
  <c r="X133" i="2"/>
  <c r="AJ132" i="2"/>
  <c r="AI132" i="2"/>
  <c r="Y132" i="2"/>
  <c r="S132" i="2"/>
  <c r="V132" i="2"/>
  <c r="R132" i="2"/>
  <c r="U132" i="2"/>
  <c r="T132" i="2"/>
  <c r="Q132" i="2"/>
  <c r="AE134" i="2" l="1"/>
  <c r="AF134" i="2"/>
  <c r="AC134" i="2"/>
  <c r="AA134" i="2"/>
  <c r="AD134" i="2"/>
  <c r="AH134" i="2"/>
  <c r="AE133" i="2"/>
  <c r="AA133" i="2"/>
  <c r="AD133" i="2"/>
  <c r="Z133" i="2"/>
  <c r="AG133" i="2" s="1"/>
  <c r="AC133" i="2"/>
  <c r="AF133" i="2"/>
  <c r="AB133" i="2"/>
  <c r="AJ131" i="2"/>
  <c r="AI131" i="2"/>
  <c r="Y131" i="2"/>
  <c r="V131" i="2"/>
  <c r="S131" i="2"/>
  <c r="T131" i="2"/>
  <c r="U131" i="2"/>
  <c r="Q131" i="2"/>
  <c r="R131" i="2"/>
  <c r="X132" i="2" l="1"/>
  <c r="AA132" i="2" s="1"/>
  <c r="AH133" i="2"/>
  <c r="X131" i="2"/>
  <c r="AJ130" i="2"/>
  <c r="AI130" i="2"/>
  <c r="Y130" i="2"/>
  <c r="U130" i="2"/>
  <c r="V130" i="2"/>
  <c r="Q130" i="2"/>
  <c r="R130" i="2"/>
  <c r="S130" i="2"/>
  <c r="T130" i="2"/>
  <c r="AF132" i="2" l="1"/>
  <c r="AC132" i="2"/>
  <c r="AD132" i="2"/>
  <c r="AE132" i="2"/>
  <c r="AB132" i="2"/>
  <c r="Z132" i="2"/>
  <c r="AG132" i="2" s="1"/>
  <c r="AH132" i="2" s="1"/>
  <c r="AD131" i="2"/>
  <c r="Z131" i="2"/>
  <c r="AF131" i="2"/>
  <c r="AB131" i="2"/>
  <c r="AE131" i="2"/>
  <c r="AA131" i="2"/>
  <c r="AC131" i="2"/>
  <c r="X130" i="2"/>
  <c r="AJ129" i="2"/>
  <c r="AI129" i="2"/>
  <c r="Y129" i="2"/>
  <c r="T129" i="2"/>
  <c r="Q129" i="2"/>
  <c r="V129" i="2"/>
  <c r="U129" i="2"/>
  <c r="S129" i="2"/>
  <c r="R129" i="2"/>
  <c r="AG131" i="2" l="1"/>
  <c r="AH131" i="2" s="1"/>
  <c r="AD130" i="2"/>
  <c r="Z130" i="2"/>
  <c r="AG130" i="2" s="1"/>
  <c r="AE130" i="2"/>
  <c r="AA130" i="2"/>
  <c r="AC130" i="2"/>
  <c r="AF130" i="2"/>
  <c r="AB130" i="2"/>
  <c r="X129" i="2"/>
  <c r="AJ128" i="2"/>
  <c r="AI128" i="2"/>
  <c r="Y128" i="2"/>
  <c r="Q128" i="2"/>
  <c r="V128" i="2"/>
  <c r="T128" i="2"/>
  <c r="S128" i="2"/>
  <c r="R128" i="2"/>
  <c r="U128" i="2"/>
  <c r="AD129" i="2" l="1"/>
  <c r="Z129" i="2"/>
  <c r="AG129" i="2" s="1"/>
  <c r="AE129" i="2"/>
  <c r="AA129" i="2"/>
  <c r="AC129" i="2"/>
  <c r="AF129" i="2"/>
  <c r="AB129" i="2"/>
  <c r="AH130" i="2"/>
  <c r="AJ127" i="2"/>
  <c r="AI127" i="2"/>
  <c r="Y127" i="2"/>
  <c r="U127" i="2"/>
  <c r="V127" i="2"/>
  <c r="Q127" i="2"/>
  <c r="T127" i="2"/>
  <c r="R127" i="2"/>
  <c r="S127" i="2"/>
  <c r="X128" i="2" l="1"/>
  <c r="AC128" i="2" s="1"/>
  <c r="AH129" i="2"/>
  <c r="AJ126" i="2"/>
  <c r="AI126" i="2"/>
  <c r="Y126" i="2"/>
  <c r="T126" i="2"/>
  <c r="Q126" i="2"/>
  <c r="R126" i="2"/>
  <c r="S126" i="2"/>
  <c r="V126" i="2"/>
  <c r="U126" i="2"/>
  <c r="AE128" i="2" l="1"/>
  <c r="AB128" i="2"/>
  <c r="Z128" i="2"/>
  <c r="AG128" i="2" s="1"/>
  <c r="AH128" i="2" s="1"/>
  <c r="AA128" i="2"/>
  <c r="AF128" i="2"/>
  <c r="AD128" i="2"/>
  <c r="X127" i="2"/>
  <c r="AF127" i="2" s="1"/>
  <c r="AJ125" i="2"/>
  <c r="AI125" i="2"/>
  <c r="Y125" i="2"/>
  <c r="U125" i="2"/>
  <c r="V125" i="2"/>
  <c r="S125" i="2"/>
  <c r="Q125" i="2"/>
  <c r="R125" i="2"/>
  <c r="T125" i="2"/>
  <c r="X126" i="2" l="1"/>
  <c r="Z126" i="2" s="1"/>
  <c r="AG126" i="2" s="1"/>
  <c r="AE127" i="2"/>
  <c r="Z127" i="2"/>
  <c r="AG127" i="2" s="1"/>
  <c r="AH127" i="2" s="1"/>
  <c r="AC127" i="2"/>
  <c r="AA127" i="2"/>
  <c r="AB127" i="2"/>
  <c r="AD127" i="2"/>
  <c r="AC126" i="2"/>
  <c r="AA126" i="2"/>
  <c r="X125" i="2"/>
  <c r="AJ124" i="2"/>
  <c r="AI124" i="2"/>
  <c r="Y124" i="2"/>
  <c r="S124" i="2"/>
  <c r="U124" i="2"/>
  <c r="Q124" i="2"/>
  <c r="V124" i="2"/>
  <c r="T124" i="2"/>
  <c r="R124" i="2"/>
  <c r="AD126" i="2" l="1"/>
  <c r="AB126" i="2"/>
  <c r="AF126" i="2"/>
  <c r="AE126" i="2"/>
  <c r="AH126" i="2"/>
  <c r="AD125" i="2"/>
  <c r="Z125" i="2"/>
  <c r="AG125" i="2" s="1"/>
  <c r="AB125" i="2"/>
  <c r="AC125" i="2"/>
  <c r="AF125" i="2"/>
  <c r="AE125" i="2"/>
  <c r="AA125" i="2"/>
  <c r="X124" i="2"/>
  <c r="AJ123" i="2"/>
  <c r="AI123" i="2"/>
  <c r="Y123" i="2"/>
  <c r="Q123" i="2"/>
  <c r="V123" i="2"/>
  <c r="U123" i="2"/>
  <c r="R123" i="2"/>
  <c r="T123" i="2"/>
  <c r="S123" i="2"/>
  <c r="AH125" i="2" l="1"/>
  <c r="AD124" i="2"/>
  <c r="Z124" i="2"/>
  <c r="AG124" i="2" s="1"/>
  <c r="AC124" i="2"/>
  <c r="AE124" i="2"/>
  <c r="AA124" i="2"/>
  <c r="AF124" i="2"/>
  <c r="AB124" i="2"/>
  <c r="X123" i="2"/>
  <c r="AJ122" i="2"/>
  <c r="AI122" i="2"/>
  <c r="Y122" i="2"/>
  <c r="T122" i="2"/>
  <c r="U122" i="2"/>
  <c r="S122" i="2"/>
  <c r="V122" i="2"/>
  <c r="Q122" i="2"/>
  <c r="R122" i="2"/>
  <c r="AH124" i="2" l="1"/>
  <c r="AD123" i="2"/>
  <c r="Z123" i="2"/>
  <c r="AG123" i="2" s="1"/>
  <c r="AE123" i="2"/>
  <c r="AC123" i="2"/>
  <c r="AF123" i="2"/>
  <c r="AB123" i="2"/>
  <c r="AA123" i="2"/>
  <c r="X122" i="2"/>
  <c r="AJ121" i="2"/>
  <c r="AI121" i="2"/>
  <c r="Y121" i="2"/>
  <c r="Q121" i="2"/>
  <c r="T121" i="2"/>
  <c r="S121" i="2"/>
  <c r="V121" i="2"/>
  <c r="R121" i="2"/>
  <c r="U121" i="2"/>
  <c r="AH123" i="2" l="1"/>
  <c r="Z122" i="2"/>
  <c r="AF122" i="2"/>
  <c r="AB122" i="2"/>
  <c r="AE122" i="2"/>
  <c r="AA122" i="2"/>
  <c r="AD122" i="2"/>
  <c r="AC122" i="2"/>
  <c r="AJ120" i="2"/>
  <c r="AI120" i="2"/>
  <c r="Y120" i="2"/>
  <c r="T120" i="2"/>
  <c r="U120" i="2"/>
  <c r="S120" i="2"/>
  <c r="V120" i="2"/>
  <c r="Q120" i="2"/>
  <c r="R120" i="2"/>
  <c r="X121" i="2" l="1"/>
  <c r="AC121" i="2" s="1"/>
  <c r="AG122" i="2"/>
  <c r="AH122" i="2" s="1"/>
  <c r="AE121" i="2"/>
  <c r="AJ53" i="2"/>
  <c r="AI53" i="2"/>
  <c r="Y53" i="2"/>
  <c r="T53" i="2"/>
  <c r="R53" i="2"/>
  <c r="S53" i="2"/>
  <c r="V53" i="2"/>
  <c r="U53" i="2"/>
  <c r="Q53" i="2"/>
  <c r="Z121" i="2" l="1"/>
  <c r="AG121" i="2" s="1"/>
  <c r="AH121" i="2" s="1"/>
  <c r="AB121" i="2"/>
  <c r="X120" i="2"/>
  <c r="AD120" i="2" s="1"/>
  <c r="AF121" i="2"/>
  <c r="AD121" i="2"/>
  <c r="AA121" i="2"/>
  <c r="Z120" i="2"/>
  <c r="AE120" i="2"/>
  <c r="X53" i="2"/>
  <c r="AJ118" i="2"/>
  <c r="AI118" i="2"/>
  <c r="Y118" i="2"/>
  <c r="Q118" i="2"/>
  <c r="U118" i="2"/>
  <c r="V118" i="2"/>
  <c r="R118" i="2"/>
  <c r="S118" i="2"/>
  <c r="T118" i="2"/>
  <c r="AF120" i="2" l="1"/>
  <c r="AA120" i="2"/>
  <c r="AC120" i="2"/>
  <c r="AB120" i="2"/>
  <c r="AD53" i="2"/>
  <c r="Z53" i="2"/>
  <c r="AE53" i="2"/>
  <c r="AC53" i="2"/>
  <c r="AF53" i="2"/>
  <c r="AB53" i="2"/>
  <c r="AA53" i="2"/>
  <c r="X118" i="2"/>
  <c r="AJ117" i="2"/>
  <c r="AI117" i="2"/>
  <c r="Y117" i="2"/>
  <c r="T117" i="2"/>
  <c r="R117" i="2"/>
  <c r="V117" i="2"/>
  <c r="S117" i="2"/>
  <c r="Q117" i="2"/>
  <c r="U117" i="2"/>
  <c r="AG120" i="2" l="1"/>
  <c r="AH120" i="2" s="1"/>
  <c r="AG53" i="2"/>
  <c r="AH53" i="2" s="1"/>
  <c r="AD118" i="2"/>
  <c r="Z118" i="2"/>
  <c r="AG118" i="2" s="1"/>
  <c r="AC118" i="2"/>
  <c r="AE118" i="2"/>
  <c r="AA118" i="2"/>
  <c r="AF118" i="2"/>
  <c r="AB118" i="2"/>
  <c r="AJ116" i="2"/>
  <c r="AI116" i="2"/>
  <c r="Y116" i="2"/>
  <c r="R116" i="2"/>
  <c r="V116" i="2"/>
  <c r="T116" i="2"/>
  <c r="S116" i="2"/>
  <c r="U116" i="2"/>
  <c r="Q116" i="2"/>
  <c r="X117" i="2" l="1"/>
  <c r="AE117" i="2" s="1"/>
  <c r="AH118" i="2"/>
  <c r="AJ115" i="2"/>
  <c r="AI115" i="2"/>
  <c r="Y115" i="2"/>
  <c r="T115" i="2"/>
  <c r="R115" i="2"/>
  <c r="Q115" i="2"/>
  <c r="V115" i="2"/>
  <c r="U115" i="2"/>
  <c r="S115" i="2"/>
  <c r="AA117" i="2" l="1"/>
  <c r="AC117" i="2"/>
  <c r="AD117" i="2"/>
  <c r="AB117" i="2"/>
  <c r="AF117" i="2"/>
  <c r="Z117" i="2"/>
  <c r="X116" i="2"/>
  <c r="Z116" i="2" s="1"/>
  <c r="X115" i="2"/>
  <c r="AJ114" i="2"/>
  <c r="AI114" i="2"/>
  <c r="Y114" i="2"/>
  <c r="R114" i="2"/>
  <c r="T114" i="2"/>
  <c r="S114" i="2"/>
  <c r="U114" i="2"/>
  <c r="Q114" i="2"/>
  <c r="V114" i="2"/>
  <c r="AC116" i="2" l="1"/>
  <c r="AF116" i="2"/>
  <c r="AG117" i="2"/>
  <c r="AH117" i="2" s="1"/>
  <c r="AD116" i="2"/>
  <c r="AE116" i="2"/>
  <c r="AB116" i="2"/>
  <c r="AA116" i="2"/>
  <c r="AG116" i="2" s="1"/>
  <c r="AH116" i="2" s="1"/>
  <c r="AD115" i="2"/>
  <c r="Z115" i="2"/>
  <c r="AC115" i="2"/>
  <c r="AF115" i="2"/>
  <c r="AB115" i="2"/>
  <c r="AE115" i="2"/>
  <c r="AA115" i="2"/>
  <c r="AJ113" i="2"/>
  <c r="AI113" i="2"/>
  <c r="Y113" i="2"/>
  <c r="V113" i="2"/>
  <c r="R113" i="2"/>
  <c r="Q113" i="2"/>
  <c r="U113" i="2"/>
  <c r="S113" i="2"/>
  <c r="T113" i="2"/>
  <c r="AG115" i="2" l="1"/>
  <c r="AH115" i="2" s="1"/>
  <c r="X114" i="2"/>
  <c r="Z114" i="2" s="1"/>
  <c r="X113" i="2"/>
  <c r="AJ112" i="2"/>
  <c r="AI112" i="2"/>
  <c r="Y112" i="2"/>
  <c r="T112" i="2"/>
  <c r="S112" i="2"/>
  <c r="Q112" i="2"/>
  <c r="R112" i="2"/>
  <c r="U112" i="2"/>
  <c r="V112" i="2"/>
  <c r="AC114" i="2" l="1"/>
  <c r="AB114" i="2"/>
  <c r="AA114" i="2"/>
  <c r="AD114" i="2"/>
  <c r="AD113" i="2"/>
  <c r="Z113" i="2"/>
  <c r="AC113" i="2"/>
  <c r="AE113" i="2"/>
  <c r="AA113" i="2"/>
  <c r="AF113" i="2"/>
  <c r="AB113" i="2"/>
  <c r="AF114" i="2"/>
  <c r="AG114" i="2"/>
  <c r="AE114" i="2"/>
  <c r="X112" i="2"/>
  <c r="AJ111" i="2"/>
  <c r="AI111" i="2"/>
  <c r="Y111" i="2"/>
  <c r="T111" i="2"/>
  <c r="S111" i="2"/>
  <c r="U111" i="2"/>
  <c r="Q111" i="2"/>
  <c r="R111" i="2"/>
  <c r="V111" i="2"/>
  <c r="AG113" i="2" l="1"/>
  <c r="AH113" i="2" s="1"/>
  <c r="AD112" i="2"/>
  <c r="Z112" i="2"/>
  <c r="AC112" i="2"/>
  <c r="AA112" i="2"/>
  <c r="AE112" i="2"/>
  <c r="AF112" i="2"/>
  <c r="AB112" i="2"/>
  <c r="AH114" i="2"/>
  <c r="AJ110" i="2"/>
  <c r="AI110" i="2"/>
  <c r="Y110" i="2"/>
  <c r="T110" i="2"/>
  <c r="S110" i="2"/>
  <c r="U110" i="2"/>
  <c r="Q110" i="2"/>
  <c r="V110" i="2"/>
  <c r="R110" i="2"/>
  <c r="X111" i="2" l="1"/>
  <c r="AE111" i="2" s="1"/>
  <c r="AG112" i="2"/>
  <c r="AH112" i="2" s="1"/>
  <c r="AJ109" i="2"/>
  <c r="AI109" i="2"/>
  <c r="Y109" i="2"/>
  <c r="S109" i="2"/>
  <c r="U109" i="2"/>
  <c r="R109" i="2"/>
  <c r="Q109" i="2"/>
  <c r="T109" i="2"/>
  <c r="V109" i="2"/>
  <c r="AA111" i="2" l="1"/>
  <c r="AB111" i="2"/>
  <c r="Z111" i="2"/>
  <c r="X110" i="2"/>
  <c r="AC110" i="2" s="1"/>
  <c r="AD111" i="2"/>
  <c r="AF111" i="2"/>
  <c r="AC111" i="2"/>
  <c r="AF110" i="2"/>
  <c r="X109" i="2"/>
  <c r="AJ108" i="2"/>
  <c r="AI108" i="2"/>
  <c r="Y108" i="2"/>
  <c r="V108" i="2"/>
  <c r="S108" i="2"/>
  <c r="R108" i="2"/>
  <c r="Q108" i="2"/>
  <c r="U108" i="2"/>
  <c r="T108" i="2"/>
  <c r="AG111" i="2" l="1"/>
  <c r="AH111" i="2" s="1"/>
  <c r="AD110" i="2"/>
  <c r="AE110" i="2"/>
  <c r="Z110" i="2"/>
  <c r="AB110" i="2"/>
  <c r="AA110" i="2"/>
  <c r="AD109" i="2"/>
  <c r="Z109" i="2"/>
  <c r="AB109" i="2"/>
  <c r="AE109" i="2"/>
  <c r="AA109" i="2"/>
  <c r="AC109" i="2"/>
  <c r="AF109" i="2"/>
  <c r="AJ107" i="2"/>
  <c r="AI107" i="2"/>
  <c r="Y107" i="2"/>
  <c r="R107" i="2"/>
  <c r="Q107" i="2"/>
  <c r="V107" i="2"/>
  <c r="T107" i="2"/>
  <c r="U107" i="2"/>
  <c r="S107" i="2"/>
  <c r="AG110" i="2" l="1"/>
  <c r="AH110" i="2" s="1"/>
  <c r="X108" i="2"/>
  <c r="AD108" i="2" s="1"/>
  <c r="AG109" i="2"/>
  <c r="AH109" i="2" s="1"/>
  <c r="AC108" i="2"/>
  <c r="AB108" i="2"/>
  <c r="AA108" i="2"/>
  <c r="X107" i="2"/>
  <c r="AJ106" i="2"/>
  <c r="AI106" i="2"/>
  <c r="Y106" i="2"/>
  <c r="S106" i="2"/>
  <c r="T106" i="2"/>
  <c r="V106" i="2"/>
  <c r="R106" i="2"/>
  <c r="Q106" i="2"/>
  <c r="U106" i="2"/>
  <c r="AE108" i="2" l="1"/>
  <c r="Z108" i="2"/>
  <c r="AG108" i="2" s="1"/>
  <c r="AH108" i="2" s="1"/>
  <c r="AF108" i="2"/>
  <c r="AD107" i="2"/>
  <c r="Z107" i="2"/>
  <c r="AF107" i="2"/>
  <c r="AB107" i="2"/>
  <c r="AE107" i="2"/>
  <c r="AA107" i="2"/>
  <c r="AC107" i="2"/>
  <c r="AJ105" i="2"/>
  <c r="AI105" i="2"/>
  <c r="Y105" i="2"/>
  <c r="V105" i="2"/>
  <c r="S105" i="2"/>
  <c r="R105" i="2"/>
  <c r="U105" i="2"/>
  <c r="Q105" i="2"/>
  <c r="T105" i="2"/>
  <c r="X106" i="2" l="1"/>
  <c r="AE106" i="2" s="1"/>
  <c r="AG107" i="2"/>
  <c r="AH107" i="2" s="1"/>
  <c r="AJ104" i="2"/>
  <c r="AI104" i="2"/>
  <c r="Y104" i="2"/>
  <c r="T104" i="2"/>
  <c r="R104" i="2"/>
  <c r="Q104" i="2"/>
  <c r="U104" i="2"/>
  <c r="V104" i="2"/>
  <c r="S104" i="2"/>
  <c r="AA106" i="2" l="1"/>
  <c r="AF106" i="2"/>
  <c r="Z106" i="2"/>
  <c r="X105" i="2"/>
  <c r="Z105" i="2" s="1"/>
  <c r="AC106" i="2"/>
  <c r="AD106" i="2"/>
  <c r="AB106" i="2"/>
  <c r="AG106" i="2" s="1"/>
  <c r="AH106" i="2" s="1"/>
  <c r="AD105" i="2"/>
  <c r="AE105" i="2"/>
  <c r="X104" i="2"/>
  <c r="AJ103" i="2"/>
  <c r="AI103" i="2"/>
  <c r="Y103" i="2"/>
  <c r="Q103" i="2"/>
  <c r="S103" i="2"/>
  <c r="R103" i="2"/>
  <c r="U103" i="2"/>
  <c r="V103" i="2"/>
  <c r="T103" i="2"/>
  <c r="AB105" i="2" l="1"/>
  <c r="AC105" i="2"/>
  <c r="AF105" i="2"/>
  <c r="AA105" i="2"/>
  <c r="AD104" i="2"/>
  <c r="Z104" i="2"/>
  <c r="AF104" i="2"/>
  <c r="AB104" i="2"/>
  <c r="AC104" i="2"/>
  <c r="AE104" i="2"/>
  <c r="AA104" i="2"/>
  <c r="X103" i="2"/>
  <c r="AJ102" i="2"/>
  <c r="AI102" i="2"/>
  <c r="Y102" i="2"/>
  <c r="S102" i="2"/>
  <c r="R102" i="2"/>
  <c r="U102" i="2"/>
  <c r="Q102" i="2"/>
  <c r="T102" i="2"/>
  <c r="V102" i="2"/>
  <c r="AG105" i="2" l="1"/>
  <c r="AH105" i="2" s="1"/>
  <c r="AG104" i="2"/>
  <c r="AH104" i="2" s="1"/>
  <c r="AD103" i="2"/>
  <c r="Z103" i="2"/>
  <c r="AC103" i="2"/>
  <c r="AA103" i="2"/>
  <c r="AE103" i="2"/>
  <c r="AF103" i="2"/>
  <c r="AB103" i="2"/>
  <c r="AJ101" i="2"/>
  <c r="AI101" i="2"/>
  <c r="Y101" i="2"/>
  <c r="S101" i="2"/>
  <c r="T101" i="2"/>
  <c r="V101" i="2"/>
  <c r="U101" i="2"/>
  <c r="Q101" i="2"/>
  <c r="R101" i="2"/>
  <c r="AG103" i="2" l="1"/>
  <c r="AH103" i="2" s="1"/>
  <c r="X102" i="2"/>
  <c r="Z102" i="2" s="1"/>
  <c r="X101" i="2"/>
  <c r="AJ100" i="2"/>
  <c r="AI100" i="2"/>
  <c r="Y100" i="2"/>
  <c r="U100" i="2"/>
  <c r="Q100" i="2"/>
  <c r="T100" i="2"/>
  <c r="S100" i="2"/>
  <c r="V100" i="2"/>
  <c r="R100" i="2"/>
  <c r="AB102" i="2" l="1"/>
  <c r="AC102" i="2"/>
  <c r="AD102" i="2"/>
  <c r="AA102" i="2"/>
  <c r="AD101" i="2"/>
  <c r="Z101" i="2"/>
  <c r="AG101" i="2" s="1"/>
  <c r="AC101" i="2"/>
  <c r="AA101" i="2"/>
  <c r="AE101" i="2"/>
  <c r="AF101" i="2"/>
  <c r="AB101" i="2"/>
  <c r="AF102" i="2"/>
  <c r="AE102" i="2"/>
  <c r="AJ99" i="2"/>
  <c r="AI99" i="2"/>
  <c r="Y99" i="2"/>
  <c r="Q99" i="2"/>
  <c r="T99" i="2"/>
  <c r="S99" i="2"/>
  <c r="U99" i="2"/>
  <c r="R99" i="2"/>
  <c r="V99" i="2"/>
  <c r="X100" i="2" l="1"/>
  <c r="Z100" i="2" s="1"/>
  <c r="AG102" i="2"/>
  <c r="AH102" i="2" s="1"/>
  <c r="AH101" i="2"/>
  <c r="X99" i="2"/>
  <c r="AJ98" i="2"/>
  <c r="AI98" i="2"/>
  <c r="Y98" i="2"/>
  <c r="V98" i="2"/>
  <c r="U98" i="2"/>
  <c r="S98" i="2"/>
  <c r="R98" i="2"/>
  <c r="Q98" i="2"/>
  <c r="T98" i="2"/>
  <c r="AF100" i="2" l="1"/>
  <c r="AD100" i="2"/>
  <c r="AA100" i="2"/>
  <c r="AE100" i="2"/>
  <c r="AC100" i="2"/>
  <c r="AB100" i="2"/>
  <c r="AG100" i="2"/>
  <c r="AH100" i="2" s="1"/>
  <c r="AE99" i="2"/>
  <c r="Z99" i="2"/>
  <c r="AC99" i="2"/>
  <c r="AF99" i="2"/>
  <c r="AB99" i="2"/>
  <c r="AA99" i="2"/>
  <c r="AD99" i="2"/>
  <c r="X98" i="2"/>
  <c r="AJ38" i="2"/>
  <c r="AI38" i="2"/>
  <c r="Y38" i="2"/>
  <c r="T38" i="2"/>
  <c r="S38" i="2"/>
  <c r="U38" i="2"/>
  <c r="Q38" i="2"/>
  <c r="R38" i="2"/>
  <c r="V38" i="2"/>
  <c r="AG99" i="2" l="1"/>
  <c r="AH99" i="2" s="1"/>
  <c r="AC98" i="2"/>
  <c r="AF98" i="2"/>
  <c r="AB98" i="2"/>
  <c r="AE98" i="2"/>
  <c r="AA98" i="2"/>
  <c r="AD98" i="2"/>
  <c r="Z98" i="2"/>
  <c r="AJ96" i="2"/>
  <c r="AI96" i="2"/>
  <c r="Y96" i="2"/>
  <c r="T96" i="2"/>
  <c r="U96" i="2"/>
  <c r="V96" i="2"/>
  <c r="S96" i="2"/>
  <c r="Q96" i="2"/>
  <c r="R96" i="2"/>
  <c r="AG98" i="2" l="1"/>
  <c r="AH98" i="2" s="1"/>
  <c r="X38" i="2"/>
  <c r="AA38" i="2" s="1"/>
  <c r="X96" i="2"/>
  <c r="AJ95" i="2"/>
  <c r="AI95" i="2"/>
  <c r="Y95" i="2"/>
  <c r="S95" i="2"/>
  <c r="R95" i="2"/>
  <c r="Q95" i="2"/>
  <c r="T95" i="2"/>
  <c r="U95" i="2"/>
  <c r="V95" i="2"/>
  <c r="AE38" i="2" l="1"/>
  <c r="AC38" i="2"/>
  <c r="AF38" i="2"/>
  <c r="AD38" i="2"/>
  <c r="AB38" i="2"/>
  <c r="Z38" i="2"/>
  <c r="AD96" i="2"/>
  <c r="Z96" i="2"/>
  <c r="AE96" i="2"/>
  <c r="AA96" i="2"/>
  <c r="AC96" i="2"/>
  <c r="AF96" i="2"/>
  <c r="AB96" i="2"/>
  <c r="AJ94" i="2"/>
  <c r="AI94" i="2"/>
  <c r="Y94" i="2"/>
  <c r="R94" i="2"/>
  <c r="Q94" i="2"/>
  <c r="T94" i="2"/>
  <c r="V94" i="2"/>
  <c r="S94" i="2"/>
  <c r="U94" i="2"/>
  <c r="AG38" i="2" l="1"/>
  <c r="AH38" i="2" s="1"/>
  <c r="X95" i="2"/>
  <c r="AD95" i="2" s="1"/>
  <c r="AG96" i="2"/>
  <c r="AH96" i="2" s="1"/>
  <c r="AF95" i="2"/>
  <c r="AB95" i="2"/>
  <c r="X94" i="2"/>
  <c r="AJ93" i="2"/>
  <c r="AI93" i="2"/>
  <c r="Y93" i="2"/>
  <c r="U93" i="2"/>
  <c r="T93" i="2"/>
  <c r="S93" i="2"/>
  <c r="R93" i="2"/>
  <c r="Q93" i="2"/>
  <c r="V93" i="2"/>
  <c r="AC95" i="2" l="1"/>
  <c r="AA95" i="2"/>
  <c r="AE95" i="2"/>
  <c r="Z95" i="2"/>
  <c r="AG95" i="2" s="1"/>
  <c r="AH95" i="2" s="1"/>
  <c r="AD94" i="2"/>
  <c r="Z94" i="2"/>
  <c r="AF94" i="2"/>
  <c r="AB94" i="2"/>
  <c r="AC94" i="2"/>
  <c r="AE94" i="2"/>
  <c r="AA94" i="2"/>
  <c r="AJ92" i="2"/>
  <c r="AI92" i="2"/>
  <c r="Y92" i="2"/>
  <c r="V92" i="2"/>
  <c r="R92" i="2"/>
  <c r="T92" i="2"/>
  <c r="Q92" i="2"/>
  <c r="S92" i="2"/>
  <c r="U92" i="2"/>
  <c r="AG94" i="2" l="1"/>
  <c r="AH94" i="2" s="1"/>
  <c r="X93" i="2"/>
  <c r="AE93" i="2" s="1"/>
  <c r="AJ91" i="2"/>
  <c r="AI91" i="2"/>
  <c r="Y91" i="2"/>
  <c r="U91" i="2"/>
  <c r="Q91" i="2"/>
  <c r="R91" i="2"/>
  <c r="T91" i="2"/>
  <c r="S91" i="2"/>
  <c r="V91" i="2"/>
  <c r="X92" i="2" l="1"/>
  <c r="AA92" i="2" s="1"/>
  <c r="AF93" i="2"/>
  <c r="AD93" i="2"/>
  <c r="AA93" i="2"/>
  <c r="AC93" i="2"/>
  <c r="AB93" i="2"/>
  <c r="Z93" i="2"/>
  <c r="AJ90" i="2"/>
  <c r="AI90" i="2"/>
  <c r="Y90" i="2"/>
  <c r="U90" i="2"/>
  <c r="S90" i="2"/>
  <c r="V90" i="2"/>
  <c r="T90" i="2"/>
  <c r="Q90" i="2"/>
  <c r="R90" i="2"/>
  <c r="Z92" i="2" l="1"/>
  <c r="AG93" i="2"/>
  <c r="AH93" i="2" s="1"/>
  <c r="X91" i="2"/>
  <c r="AC91" i="2" s="1"/>
  <c r="AB92" i="2"/>
  <c r="AE92" i="2"/>
  <c r="AC92" i="2"/>
  <c r="AF92" i="2"/>
  <c r="AD92" i="2"/>
  <c r="X90" i="2"/>
  <c r="AJ89" i="2"/>
  <c r="AI89" i="2"/>
  <c r="Y89" i="2"/>
  <c r="U89" i="2"/>
  <c r="V89" i="2"/>
  <c r="Q89" i="2"/>
  <c r="R89" i="2"/>
  <c r="S89" i="2"/>
  <c r="T89" i="2"/>
  <c r="AE91" i="2" l="1"/>
  <c r="AD91" i="2"/>
  <c r="Z91" i="2"/>
  <c r="AF91" i="2"/>
  <c r="AB91" i="2"/>
  <c r="AG92" i="2"/>
  <c r="AH92" i="2" s="1"/>
  <c r="AA91" i="2"/>
  <c r="AF90" i="2"/>
  <c r="AB90" i="2"/>
  <c r="AE90" i="2"/>
  <c r="AA90" i="2"/>
  <c r="AD90" i="2"/>
  <c r="Z90" i="2"/>
  <c r="AG90" i="2" s="1"/>
  <c r="AC90" i="2"/>
  <c r="X89" i="2"/>
  <c r="AJ88" i="2"/>
  <c r="AI88" i="2"/>
  <c r="Y88" i="2"/>
  <c r="R88" i="2"/>
  <c r="Q88" i="2"/>
  <c r="S88" i="2"/>
  <c r="U88" i="2"/>
  <c r="V88" i="2"/>
  <c r="T88" i="2"/>
  <c r="AG91" i="2" l="1"/>
  <c r="AH91" i="2" s="1"/>
  <c r="AH90" i="2"/>
  <c r="AD89" i="2"/>
  <c r="Z89" i="2"/>
  <c r="AC89" i="2"/>
  <c r="AE89" i="2"/>
  <c r="AA89" i="2"/>
  <c r="AF89" i="2"/>
  <c r="AB89" i="2"/>
  <c r="X88" i="2"/>
  <c r="AJ87" i="2"/>
  <c r="AI87" i="2"/>
  <c r="Y87" i="2"/>
  <c r="S87" i="2"/>
  <c r="Q87" i="2"/>
  <c r="R87" i="2"/>
  <c r="V87" i="2"/>
  <c r="T87" i="2"/>
  <c r="U87" i="2"/>
  <c r="AG89" i="2" l="1"/>
  <c r="AH89" i="2" s="1"/>
  <c r="AF88" i="2"/>
  <c r="AB88" i="2"/>
  <c r="AE88" i="2"/>
  <c r="AA88" i="2"/>
  <c r="AD88" i="2"/>
  <c r="Z88" i="2"/>
  <c r="AC88" i="2"/>
  <c r="X87" i="2"/>
  <c r="AJ86" i="2"/>
  <c r="AI86" i="2"/>
  <c r="Y86" i="2"/>
  <c r="R86" i="2"/>
  <c r="T86" i="2"/>
  <c r="U86" i="2"/>
  <c r="S86" i="2"/>
  <c r="Q86" i="2"/>
  <c r="V86" i="2"/>
  <c r="AG88" i="2" l="1"/>
  <c r="AH88" i="2" s="1"/>
  <c r="AD87" i="2"/>
  <c r="Z87" i="2"/>
  <c r="AC87" i="2"/>
  <c r="AF87" i="2"/>
  <c r="AB87" i="2"/>
  <c r="AE87" i="2"/>
  <c r="AA87" i="2"/>
  <c r="X86" i="2"/>
  <c r="AJ85" i="2"/>
  <c r="AI85" i="2"/>
  <c r="Y85" i="2"/>
  <c r="Q85" i="2"/>
  <c r="R85" i="2"/>
  <c r="V85" i="2"/>
  <c r="U85" i="2"/>
  <c r="S85" i="2"/>
  <c r="T85" i="2"/>
  <c r="AG87" i="2" l="1"/>
  <c r="AH87" i="2" s="1"/>
  <c r="AE86" i="2"/>
  <c r="AD86" i="2"/>
  <c r="Z86" i="2"/>
  <c r="AC86" i="2"/>
  <c r="AA86" i="2"/>
  <c r="AF86" i="2"/>
  <c r="AB86" i="2"/>
  <c r="X85" i="2"/>
  <c r="AJ84" i="2"/>
  <c r="AI84" i="2"/>
  <c r="Y84" i="2"/>
  <c r="R84" i="2"/>
  <c r="V84" i="2"/>
  <c r="U84" i="2"/>
  <c r="T84" i="2"/>
  <c r="S84" i="2"/>
  <c r="Q84" i="2"/>
  <c r="AG86" i="2" l="1"/>
  <c r="AH86" i="2" s="1"/>
  <c r="AD85" i="2"/>
  <c r="Z85" i="2"/>
  <c r="AC85" i="2"/>
  <c r="AE85" i="2"/>
  <c r="AA85" i="2"/>
  <c r="AF85" i="2"/>
  <c r="AB85" i="2"/>
  <c r="AG85" i="2"/>
  <c r="X84" i="2"/>
  <c r="AJ83" i="2"/>
  <c r="AI83" i="2"/>
  <c r="Y83" i="2"/>
  <c r="V83" i="2"/>
  <c r="S83" i="2"/>
  <c r="R83" i="2"/>
  <c r="T83" i="2"/>
  <c r="U83" i="2"/>
  <c r="Q83" i="2"/>
  <c r="AE84" i="2" l="1"/>
  <c r="AD84" i="2"/>
  <c r="Z84" i="2"/>
  <c r="AC84" i="2"/>
  <c r="AA84" i="2"/>
  <c r="AF84" i="2"/>
  <c r="AB84" i="2"/>
  <c r="AG84" i="2" s="1"/>
  <c r="AH85" i="2"/>
  <c r="X83" i="2"/>
  <c r="AJ82" i="2"/>
  <c r="AI82" i="2"/>
  <c r="Y82" i="2"/>
  <c r="U82" i="2"/>
  <c r="R82" i="2"/>
  <c r="Q82" i="2"/>
  <c r="S82" i="2"/>
  <c r="V82" i="2"/>
  <c r="T82" i="2"/>
  <c r="AH84" i="2" l="1"/>
  <c r="AD83" i="2"/>
  <c r="Z83" i="2"/>
  <c r="AC83" i="2"/>
  <c r="AE83" i="2"/>
  <c r="AA83" i="2"/>
  <c r="AF83" i="2"/>
  <c r="AB83" i="2"/>
  <c r="AJ81" i="2"/>
  <c r="AI81" i="2"/>
  <c r="Y81" i="2"/>
  <c r="U81" i="2"/>
  <c r="R81" i="2"/>
  <c r="Q81" i="2"/>
  <c r="T81" i="2"/>
  <c r="S81" i="2"/>
  <c r="V81" i="2"/>
  <c r="AG83" i="2" l="1"/>
  <c r="AH83" i="2" s="1"/>
  <c r="X82" i="2"/>
  <c r="AA82" i="2" s="1"/>
  <c r="AC82" i="2"/>
  <c r="X81" i="2"/>
  <c r="AJ80" i="2"/>
  <c r="AI80" i="2"/>
  <c r="Y80" i="2"/>
  <c r="S80" i="2"/>
  <c r="T80" i="2"/>
  <c r="V80" i="2"/>
  <c r="R80" i="2"/>
  <c r="U80" i="2"/>
  <c r="Q80" i="2"/>
  <c r="AE82" i="2" l="1"/>
  <c r="AD82" i="2"/>
  <c r="AB82" i="2"/>
  <c r="AF82" i="2"/>
  <c r="Z82" i="2"/>
  <c r="AD81" i="2"/>
  <c r="Z81" i="2"/>
  <c r="AC81" i="2"/>
  <c r="AF81" i="2"/>
  <c r="AB81" i="2"/>
  <c r="AE81" i="2"/>
  <c r="AA81" i="2"/>
  <c r="AJ79" i="2"/>
  <c r="AI79" i="2"/>
  <c r="Y79" i="2"/>
  <c r="U79" i="2"/>
  <c r="Q79" i="2"/>
  <c r="T79" i="2"/>
  <c r="S79" i="2"/>
  <c r="V79" i="2"/>
  <c r="R79" i="2"/>
  <c r="AG82" i="2" l="1"/>
  <c r="AH82" i="2" s="1"/>
  <c r="AG81" i="2"/>
  <c r="AH81" i="2" s="1"/>
  <c r="X80" i="2"/>
  <c r="AD80" i="2" s="1"/>
  <c r="X79" i="2"/>
  <c r="AJ78" i="2"/>
  <c r="AI78" i="2"/>
  <c r="Y78" i="2"/>
  <c r="U78" i="2"/>
  <c r="S78" i="2"/>
  <c r="V78" i="2"/>
  <c r="R78" i="2"/>
  <c r="Q78" i="2"/>
  <c r="T78" i="2"/>
  <c r="AC80" i="2" l="1"/>
  <c r="AB80" i="2"/>
  <c r="AD79" i="2"/>
  <c r="Z79" i="2"/>
  <c r="AC79" i="2"/>
  <c r="AE79" i="2"/>
  <c r="AA79" i="2"/>
  <c r="AF79" i="2"/>
  <c r="AB79" i="2"/>
  <c r="AF80" i="2"/>
  <c r="Z80" i="2"/>
  <c r="AA80" i="2"/>
  <c r="AE80" i="2"/>
  <c r="AJ77" i="2"/>
  <c r="AI77" i="2"/>
  <c r="Y77" i="2"/>
  <c r="S77" i="2"/>
  <c r="T77" i="2"/>
  <c r="U77" i="2"/>
  <c r="Q77" i="2"/>
  <c r="V77" i="2"/>
  <c r="R77" i="2"/>
  <c r="AG79" i="2" l="1"/>
  <c r="AH79" i="2" s="1"/>
  <c r="AG80" i="2"/>
  <c r="AH80" i="2" s="1"/>
  <c r="X78" i="2"/>
  <c r="AD78" i="2" s="1"/>
  <c r="AJ76" i="2"/>
  <c r="AI76" i="2"/>
  <c r="Y76" i="2"/>
  <c r="R76" i="2"/>
  <c r="U76" i="2"/>
  <c r="S76" i="2"/>
  <c r="V76" i="2"/>
  <c r="Q76" i="2"/>
  <c r="T76" i="2"/>
  <c r="AE78" i="2" l="1"/>
  <c r="X77" i="2"/>
  <c r="AB77" i="2" s="1"/>
  <c r="AB78" i="2"/>
  <c r="AC78" i="2"/>
  <c r="AF78" i="2"/>
  <c r="Z78" i="2"/>
  <c r="AA78" i="2"/>
  <c r="AD77" i="2"/>
  <c r="AF77" i="2"/>
  <c r="AE77" i="2"/>
  <c r="AA77" i="2"/>
  <c r="X76" i="2"/>
  <c r="AJ75" i="2"/>
  <c r="AI75" i="2"/>
  <c r="Y75" i="2"/>
  <c r="V75" i="2"/>
  <c r="R75" i="2"/>
  <c r="S75" i="2"/>
  <c r="U75" i="2"/>
  <c r="Q75" i="2"/>
  <c r="T75" i="2"/>
  <c r="Z77" i="2" l="1"/>
  <c r="AG77" i="2" s="1"/>
  <c r="AH77" i="2" s="1"/>
  <c r="AC77" i="2"/>
  <c r="AG78" i="2"/>
  <c r="AH78" i="2" s="1"/>
  <c r="AC76" i="2"/>
  <c r="AF76" i="2"/>
  <c r="AB76" i="2"/>
  <c r="AE76" i="2"/>
  <c r="AA76" i="2"/>
  <c r="AD76" i="2"/>
  <c r="Z76" i="2"/>
  <c r="AJ925" i="2"/>
  <c r="AI925" i="2"/>
  <c r="Y925" i="2"/>
  <c r="T925" i="2"/>
  <c r="R925" i="2"/>
  <c r="S925" i="2"/>
  <c r="V925" i="2"/>
  <c r="U925" i="2"/>
  <c r="Q925" i="2"/>
  <c r="AG76" i="2" l="1"/>
  <c r="AH76" i="2" s="1"/>
  <c r="X75" i="2"/>
  <c r="AE75" i="2" s="1"/>
  <c r="X925" i="2"/>
  <c r="AJ73" i="2"/>
  <c r="AI73" i="2"/>
  <c r="Y73" i="2"/>
  <c r="Q73" i="2"/>
  <c r="S73" i="2"/>
  <c r="U73" i="2"/>
  <c r="V73" i="2"/>
  <c r="T73" i="2"/>
  <c r="R73" i="2"/>
  <c r="AA75" i="2" l="1"/>
  <c r="AF75" i="2"/>
  <c r="AD75" i="2"/>
  <c r="AC75" i="2"/>
  <c r="AB75" i="2"/>
  <c r="Z75" i="2"/>
  <c r="AD925" i="2"/>
  <c r="Z925" i="2"/>
  <c r="AC925" i="2"/>
  <c r="AF925" i="2"/>
  <c r="AB925" i="2"/>
  <c r="AE925" i="2"/>
  <c r="AA925" i="2"/>
  <c r="X73" i="2"/>
  <c r="AJ72" i="2"/>
  <c r="AI72" i="2"/>
  <c r="Y72" i="2"/>
  <c r="R72" i="2"/>
  <c r="Q72" i="2"/>
  <c r="U72" i="2"/>
  <c r="T72" i="2"/>
  <c r="V72" i="2"/>
  <c r="S72" i="2"/>
  <c r="AG75" i="2" l="1"/>
  <c r="AH75" i="2" s="1"/>
  <c r="AG925" i="2"/>
  <c r="AH925" i="2" s="1"/>
  <c r="AD73" i="2"/>
  <c r="Z73" i="2"/>
  <c r="AC73" i="2"/>
  <c r="AE73" i="2"/>
  <c r="AA73" i="2"/>
  <c r="AF73" i="2"/>
  <c r="AB73" i="2"/>
  <c r="X72" i="2"/>
  <c r="AJ71" i="2"/>
  <c r="AI71" i="2"/>
  <c r="Y71" i="2"/>
  <c r="T71" i="2"/>
  <c r="U71" i="2"/>
  <c r="V71" i="2"/>
  <c r="R71" i="2"/>
  <c r="Q71" i="2"/>
  <c r="S71" i="2"/>
  <c r="AG73" i="2" l="1"/>
  <c r="AH73" i="2" s="1"/>
  <c r="AD72" i="2"/>
  <c r="Z72" i="2"/>
  <c r="AC72" i="2"/>
  <c r="AF72" i="2"/>
  <c r="AB72" i="2"/>
  <c r="AE72" i="2"/>
  <c r="AA72" i="2"/>
  <c r="X71" i="2"/>
  <c r="AJ70" i="2"/>
  <c r="AI70" i="2"/>
  <c r="Y70" i="2"/>
  <c r="R70" i="2"/>
  <c r="T70" i="2"/>
  <c r="Q70" i="2"/>
  <c r="V70" i="2"/>
  <c r="U70" i="2"/>
  <c r="S70" i="2"/>
  <c r="AG72" i="2" l="1"/>
  <c r="AH72" i="2" s="1"/>
  <c r="AE71" i="2"/>
  <c r="AD71" i="2"/>
  <c r="Z71" i="2"/>
  <c r="AC71" i="2"/>
  <c r="AA71" i="2"/>
  <c r="AF71" i="2"/>
  <c r="AB71" i="2"/>
  <c r="X70" i="2"/>
  <c r="AJ69" i="2"/>
  <c r="AI69" i="2"/>
  <c r="Y69" i="2"/>
  <c r="R69" i="2"/>
  <c r="V69" i="2"/>
  <c r="U69" i="2"/>
  <c r="T69" i="2"/>
  <c r="S69" i="2"/>
  <c r="Q69" i="2"/>
  <c r="AG71" i="2" l="1"/>
  <c r="AH71" i="2" s="1"/>
  <c r="AD70" i="2"/>
  <c r="Z70" i="2"/>
  <c r="AC70" i="2"/>
  <c r="AF70" i="2"/>
  <c r="AB70" i="2"/>
  <c r="AE70" i="2"/>
  <c r="AA70" i="2"/>
  <c r="X69" i="2"/>
  <c r="AJ36" i="2"/>
  <c r="AI36" i="2"/>
  <c r="Y36" i="2"/>
  <c r="Q36" i="2"/>
  <c r="V36" i="2"/>
  <c r="U36" i="2"/>
  <c r="S36" i="2"/>
  <c r="R36" i="2"/>
  <c r="T36" i="2"/>
  <c r="AG70" i="2" l="1"/>
  <c r="AH70" i="2" s="1"/>
  <c r="AD69" i="2"/>
  <c r="Z69" i="2"/>
  <c r="AC69" i="2"/>
  <c r="AE69" i="2"/>
  <c r="AA69" i="2"/>
  <c r="AF69" i="2"/>
  <c r="AB69" i="2"/>
  <c r="AJ67" i="2"/>
  <c r="AI67" i="2"/>
  <c r="Y67" i="2"/>
  <c r="T67" i="2"/>
  <c r="U67" i="2"/>
  <c r="S67" i="2"/>
  <c r="V67" i="2"/>
  <c r="Q67" i="2"/>
  <c r="R67" i="2"/>
  <c r="AG69" i="2" l="1"/>
  <c r="AH69" i="2" s="1"/>
  <c r="X36" i="2"/>
  <c r="Z36" i="2" s="1"/>
  <c r="AE36" i="2"/>
  <c r="AF36" i="2"/>
  <c r="AB36" i="2"/>
  <c r="X67" i="2"/>
  <c r="AJ66" i="2"/>
  <c r="AI66" i="2"/>
  <c r="Y66" i="2"/>
  <c r="Q66" i="2"/>
  <c r="R66" i="2"/>
  <c r="S66" i="2"/>
  <c r="V66" i="2"/>
  <c r="T66" i="2"/>
  <c r="U66" i="2"/>
  <c r="AA36" i="2" l="1"/>
  <c r="AC36" i="2"/>
  <c r="AG36" i="2" s="1"/>
  <c r="AH36" i="2" s="1"/>
  <c r="AD36" i="2"/>
  <c r="AD67" i="2"/>
  <c r="Z67" i="2"/>
  <c r="AC67" i="2"/>
  <c r="AF67" i="2"/>
  <c r="AB67" i="2"/>
  <c r="AE67" i="2"/>
  <c r="AA67" i="2"/>
  <c r="AJ65" i="2"/>
  <c r="AI65" i="2"/>
  <c r="Y65" i="2"/>
  <c r="Q65" i="2"/>
  <c r="T65" i="2"/>
  <c r="S65" i="2"/>
  <c r="V65" i="2"/>
  <c r="U65" i="2"/>
  <c r="R65" i="2"/>
  <c r="AG67" i="2" l="1"/>
  <c r="AH67" i="2" s="1"/>
  <c r="X66" i="2"/>
  <c r="AC66" i="2" s="1"/>
  <c r="Z66" i="2"/>
  <c r="AB66" i="2"/>
  <c r="X65" i="2"/>
  <c r="AJ64" i="2"/>
  <c r="AI64" i="2"/>
  <c r="Y64" i="2"/>
  <c r="T64" i="2"/>
  <c r="S64" i="2"/>
  <c r="V64" i="2"/>
  <c r="U64" i="2"/>
  <c r="Q64" i="2"/>
  <c r="R64" i="2"/>
  <c r="AE66" i="2" l="1"/>
  <c r="AA66" i="2"/>
  <c r="AG66" i="2" s="1"/>
  <c r="AH66" i="2" s="1"/>
  <c r="AF66" i="2"/>
  <c r="AD66" i="2"/>
  <c r="AE65" i="2"/>
  <c r="AA65" i="2"/>
  <c r="AD65" i="2"/>
  <c r="Z65" i="2"/>
  <c r="AC65" i="2"/>
  <c r="AF65" i="2"/>
  <c r="AB65" i="2"/>
  <c r="X64" i="2"/>
  <c r="AJ63" i="2"/>
  <c r="AI63" i="2"/>
  <c r="Y63" i="2"/>
  <c r="T63" i="2"/>
  <c r="V63" i="2"/>
  <c r="Q63" i="2"/>
  <c r="U63" i="2"/>
  <c r="S63" i="2"/>
  <c r="R63" i="2"/>
  <c r="AG65" i="2" l="1"/>
  <c r="AH65" i="2" s="1"/>
  <c r="AD64" i="2"/>
  <c r="AC64" i="2"/>
  <c r="AF64" i="2"/>
  <c r="AB64" i="2"/>
  <c r="AE64" i="2"/>
  <c r="AA64" i="2"/>
  <c r="Z64" i="2"/>
  <c r="AJ62" i="2"/>
  <c r="AI62" i="2"/>
  <c r="Y62" i="2"/>
  <c r="R62" i="2"/>
  <c r="T62" i="2"/>
  <c r="S62" i="2"/>
  <c r="U62" i="2"/>
  <c r="Q62" i="2"/>
  <c r="V62" i="2"/>
  <c r="AG64" i="2" l="1"/>
  <c r="AH64" i="2" s="1"/>
  <c r="X63" i="2"/>
  <c r="AD63" i="2" s="1"/>
  <c r="X62" i="2"/>
  <c r="AJ74" i="2"/>
  <c r="AI74" i="2"/>
  <c r="Y74" i="2"/>
  <c r="U74" i="2"/>
  <c r="Q74" i="2"/>
  <c r="V74" i="2"/>
  <c r="S74" i="2"/>
  <c r="T74" i="2"/>
  <c r="R74" i="2"/>
  <c r="AF63" i="2" l="1"/>
  <c r="AA63" i="2"/>
  <c r="Z63" i="2"/>
  <c r="AB63" i="2"/>
  <c r="AG63" i="2" s="1"/>
  <c r="AH63" i="2" s="1"/>
  <c r="AE63" i="2"/>
  <c r="AC63" i="2"/>
  <c r="AD62" i="2"/>
  <c r="Z62" i="2"/>
  <c r="AG62" i="2" s="1"/>
  <c r="AC62" i="2"/>
  <c r="AF62" i="2"/>
  <c r="AB62" i="2"/>
  <c r="AE62" i="2"/>
  <c r="AA62" i="2"/>
  <c r="X74" i="2"/>
  <c r="AJ60" i="2"/>
  <c r="AI60" i="2"/>
  <c r="Y60" i="2"/>
  <c r="V60" i="2"/>
  <c r="T60" i="2"/>
  <c r="R60" i="2"/>
  <c r="S60" i="2"/>
  <c r="U60" i="2"/>
  <c r="Q60" i="2"/>
  <c r="AH62" i="2" l="1"/>
  <c r="AD74" i="2"/>
  <c r="Z74" i="2"/>
  <c r="AC74" i="2"/>
  <c r="AF74" i="2"/>
  <c r="AB74" i="2"/>
  <c r="AE74" i="2"/>
  <c r="AA74" i="2"/>
  <c r="X60" i="2"/>
  <c r="AJ59" i="2"/>
  <c r="AI59" i="2"/>
  <c r="Y59" i="2"/>
  <c r="T59" i="2"/>
  <c r="Q59" i="2"/>
  <c r="S59" i="2"/>
  <c r="R59" i="2"/>
  <c r="U59" i="2"/>
  <c r="V59" i="2"/>
  <c r="AG74" i="2" l="1"/>
  <c r="AH74" i="2" s="1"/>
  <c r="AC60" i="2"/>
  <c r="AE60" i="2"/>
  <c r="AA60" i="2"/>
  <c r="AD60" i="2"/>
  <c r="Z60" i="2"/>
  <c r="AF60" i="2"/>
  <c r="AB60" i="2"/>
  <c r="AJ18" i="2"/>
  <c r="AI18" i="2"/>
  <c r="Y18" i="2"/>
  <c r="R18" i="2"/>
  <c r="U18" i="2"/>
  <c r="S18" i="2"/>
  <c r="V18" i="2"/>
  <c r="Q18" i="2"/>
  <c r="T18" i="2"/>
  <c r="X59" i="2" l="1"/>
  <c r="Z59" i="2" s="1"/>
  <c r="AG59" i="2" s="1"/>
  <c r="AG60" i="2"/>
  <c r="AH60" i="2" s="1"/>
  <c r="AE59" i="2"/>
  <c r="AA59" i="2"/>
  <c r="AB59" i="2"/>
  <c r="X18" i="2"/>
  <c r="AJ57" i="2"/>
  <c r="AI57" i="2"/>
  <c r="Y57" i="2"/>
  <c r="Q57" i="2"/>
  <c r="V57" i="2"/>
  <c r="T57" i="2"/>
  <c r="U57" i="2"/>
  <c r="S57" i="2"/>
  <c r="R57" i="2"/>
  <c r="AC59" i="2" l="1"/>
  <c r="AD59" i="2"/>
  <c r="AF59" i="2"/>
  <c r="AH59" i="2"/>
  <c r="AE18" i="2"/>
  <c r="AA18" i="2"/>
  <c r="AD18" i="2"/>
  <c r="Z18" i="2"/>
  <c r="AC18" i="2"/>
  <c r="AF18" i="2"/>
  <c r="AB18" i="2"/>
  <c r="X57" i="2"/>
  <c r="AJ56" i="2"/>
  <c r="AI56" i="2"/>
  <c r="Y56" i="2"/>
  <c r="V56" i="2"/>
  <c r="S56" i="2"/>
  <c r="T56" i="2"/>
  <c r="R56" i="2"/>
  <c r="U56" i="2"/>
  <c r="Q56" i="2"/>
  <c r="AG18" i="2" l="1"/>
  <c r="AH18" i="2" s="1"/>
  <c r="AD57" i="2"/>
  <c r="Z57" i="2"/>
  <c r="AC57" i="2"/>
  <c r="AE57" i="2"/>
  <c r="AA57" i="2"/>
  <c r="AF57" i="2"/>
  <c r="AB57" i="2"/>
  <c r="X56" i="2"/>
  <c r="AJ55" i="2"/>
  <c r="AI55" i="2"/>
  <c r="Y55" i="2"/>
  <c r="V55" i="2"/>
  <c r="R55" i="2"/>
  <c r="T55" i="2"/>
  <c r="S55" i="2"/>
  <c r="U55" i="2"/>
  <c r="Q55" i="2"/>
  <c r="AG57" i="2" l="1"/>
  <c r="AH57" i="2" s="1"/>
  <c r="AD56" i="2"/>
  <c r="Z56" i="2"/>
  <c r="AG56" i="2" s="1"/>
  <c r="AC56" i="2"/>
  <c r="AE56" i="2"/>
  <c r="AA56" i="2"/>
  <c r="AF56" i="2"/>
  <c r="AB56" i="2"/>
  <c r="X55" i="2"/>
  <c r="AJ68" i="2"/>
  <c r="AI68" i="2"/>
  <c r="Y68" i="2"/>
  <c r="R68" i="2"/>
  <c r="U68" i="2"/>
  <c r="T68" i="2"/>
  <c r="S68" i="2"/>
  <c r="V68" i="2"/>
  <c r="Q68" i="2"/>
  <c r="AD55" i="2" l="1"/>
  <c r="Z55" i="2"/>
  <c r="AC55" i="2"/>
  <c r="AA55" i="2"/>
  <c r="AE55" i="2"/>
  <c r="AF55" i="2"/>
  <c r="AB55" i="2"/>
  <c r="AH56" i="2"/>
  <c r="AJ918" i="2"/>
  <c r="AI918" i="2"/>
  <c r="Y918" i="2"/>
  <c r="U918" i="2"/>
  <c r="V918" i="2"/>
  <c r="Q918" i="2"/>
  <c r="R918" i="2"/>
  <c r="T918" i="2"/>
  <c r="S918" i="2"/>
  <c r="X68" i="2" l="1"/>
  <c r="Z68" i="2" s="1"/>
  <c r="AG55" i="2"/>
  <c r="AH55" i="2" s="1"/>
  <c r="AC68" i="2"/>
  <c r="AJ733" i="2"/>
  <c r="AI733" i="2"/>
  <c r="Y733" i="2"/>
  <c r="T733" i="2"/>
  <c r="S733" i="2"/>
  <c r="V733" i="2"/>
  <c r="U733" i="2"/>
  <c r="Q733" i="2"/>
  <c r="R733" i="2"/>
  <c r="AD68" i="2" l="1"/>
  <c r="AF68" i="2"/>
  <c r="X918" i="2"/>
  <c r="AE918" i="2" s="1"/>
  <c r="AA68" i="2"/>
  <c r="AE68" i="2"/>
  <c r="AB68" i="2"/>
  <c r="AD918" i="2"/>
  <c r="X733" i="2"/>
  <c r="AJ17" i="2"/>
  <c r="AI17" i="2"/>
  <c r="Y17" i="2"/>
  <c r="U17" i="2"/>
  <c r="S17" i="2"/>
  <c r="R17" i="2"/>
  <c r="Q17" i="2"/>
  <c r="T17" i="2"/>
  <c r="V17" i="2"/>
  <c r="AF918" i="2" l="1"/>
  <c r="AA918" i="2"/>
  <c r="AB918" i="2"/>
  <c r="AC918" i="2"/>
  <c r="Z918" i="2"/>
  <c r="AG68" i="2"/>
  <c r="AH68" i="2" s="1"/>
  <c r="AG918" i="2"/>
  <c r="AH918" i="2" s="1"/>
  <c r="AD733" i="2"/>
  <c r="Z733" i="2"/>
  <c r="AE733" i="2"/>
  <c r="AA733" i="2"/>
  <c r="AC733" i="2"/>
  <c r="AF733" i="2"/>
  <c r="AB733" i="2"/>
  <c r="AJ50" i="2"/>
  <c r="AI50" i="2"/>
  <c r="Y50" i="2"/>
  <c r="V50" i="2"/>
  <c r="S50" i="2"/>
  <c r="R50" i="2"/>
  <c r="U50" i="2"/>
  <c r="T50" i="2"/>
  <c r="Q50" i="2"/>
  <c r="AG733" i="2" l="1"/>
  <c r="AH733" i="2" s="1"/>
  <c r="X17" i="2"/>
  <c r="AD17" i="2" s="1"/>
  <c r="X50" i="2"/>
  <c r="AJ49" i="2"/>
  <c r="AI49" i="2"/>
  <c r="Y49" i="2"/>
  <c r="Q49" i="2"/>
  <c r="S49" i="2"/>
  <c r="R49" i="2"/>
  <c r="U49" i="2"/>
  <c r="T49" i="2"/>
  <c r="V49" i="2"/>
  <c r="AB17" i="2" l="1"/>
  <c r="Z17" i="2"/>
  <c r="AA17" i="2"/>
  <c r="AE17" i="2"/>
  <c r="AD50" i="2"/>
  <c r="Z50" i="2"/>
  <c r="AC50" i="2"/>
  <c r="AF50" i="2"/>
  <c r="AB50" i="2"/>
  <c r="AE50" i="2"/>
  <c r="AA50" i="2"/>
  <c r="AF17" i="2"/>
  <c r="AC17" i="2"/>
  <c r="AJ48" i="2"/>
  <c r="AI48" i="2"/>
  <c r="Y48" i="2"/>
  <c r="Q48" i="2"/>
  <c r="T48" i="2"/>
  <c r="S48" i="2"/>
  <c r="U48" i="2"/>
  <c r="R48" i="2"/>
  <c r="V48" i="2"/>
  <c r="X49" i="2" l="1"/>
  <c r="AE49" i="2" s="1"/>
  <c r="AG50" i="2"/>
  <c r="AH50" i="2" s="1"/>
  <c r="AG17" i="2"/>
  <c r="AH17" i="2" s="1"/>
  <c r="AD49" i="2"/>
  <c r="Z49" i="2"/>
  <c r="AG49" i="2" s="1"/>
  <c r="AC49" i="2"/>
  <c r="AA49" i="2"/>
  <c r="AF49" i="2"/>
  <c r="AB49" i="2"/>
  <c r="X48" i="2"/>
  <c r="AJ47" i="2"/>
  <c r="AI47" i="2"/>
  <c r="Y47" i="2"/>
  <c r="T47" i="2"/>
  <c r="Q47" i="2"/>
  <c r="S47" i="2"/>
  <c r="U47" i="2"/>
  <c r="V47" i="2"/>
  <c r="R47" i="2"/>
  <c r="AF48" i="2" l="1"/>
  <c r="AB48" i="2"/>
  <c r="AE48" i="2"/>
  <c r="AA48" i="2"/>
  <c r="AD48" i="2"/>
  <c r="Z48" i="2"/>
  <c r="AC48" i="2"/>
  <c r="AH49" i="2"/>
  <c r="X47" i="2"/>
  <c r="AJ46" i="2"/>
  <c r="AI46" i="2"/>
  <c r="Y46" i="2"/>
  <c r="V46" i="2"/>
  <c r="R46" i="2"/>
  <c r="U46" i="2"/>
  <c r="S46" i="2"/>
  <c r="Q46" i="2"/>
  <c r="T46" i="2"/>
  <c r="AG48" i="2" l="1"/>
  <c r="AE47" i="2"/>
  <c r="AF47" i="2"/>
  <c r="AB47" i="2"/>
  <c r="AD47" i="2"/>
  <c r="Z47" i="2"/>
  <c r="AC47" i="2"/>
  <c r="AA47" i="2"/>
  <c r="AH48" i="2"/>
  <c r="AJ45" i="2"/>
  <c r="AI45" i="2"/>
  <c r="Y45" i="2"/>
  <c r="Q45" i="2"/>
  <c r="V45" i="2"/>
  <c r="U45" i="2"/>
  <c r="T45" i="2"/>
  <c r="S45" i="2"/>
  <c r="R45" i="2"/>
  <c r="AG47" i="2" l="1"/>
  <c r="AH47" i="2" s="1"/>
  <c r="X46" i="2"/>
  <c r="AD46" i="2" s="1"/>
  <c r="AE46" i="2"/>
  <c r="AF46" i="2"/>
  <c r="AB46" i="2"/>
  <c r="AJ44" i="2"/>
  <c r="AI44" i="2"/>
  <c r="Y44" i="2"/>
  <c r="Q44" i="2"/>
  <c r="S44" i="2"/>
  <c r="U44" i="2"/>
  <c r="T44" i="2"/>
  <c r="V44" i="2"/>
  <c r="R44" i="2"/>
  <c r="AA46" i="2" l="1"/>
  <c r="AC46" i="2"/>
  <c r="Z46" i="2"/>
  <c r="X45" i="2"/>
  <c r="AA45" i="2" s="1"/>
  <c r="AC45" i="2"/>
  <c r="AJ860" i="2"/>
  <c r="AI860" i="2"/>
  <c r="Y860" i="2"/>
  <c r="U860" i="2"/>
  <c r="V860" i="2"/>
  <c r="Q860" i="2"/>
  <c r="T860" i="2"/>
  <c r="S860" i="2"/>
  <c r="R860" i="2"/>
  <c r="Z45" i="2" l="1"/>
  <c r="AG46" i="2"/>
  <c r="AH46" i="2" s="1"/>
  <c r="AD45" i="2"/>
  <c r="AB45" i="2"/>
  <c r="AG45" i="2" s="1"/>
  <c r="AH45" i="2" s="1"/>
  <c r="AE45" i="2"/>
  <c r="AF45" i="2"/>
  <c r="X44" i="2"/>
  <c r="Z44" i="2" s="1"/>
  <c r="X860" i="2"/>
  <c r="AJ42" i="2"/>
  <c r="AI42" i="2"/>
  <c r="Y42" i="2"/>
  <c r="S42" i="2"/>
  <c r="T42" i="2"/>
  <c r="Q42" i="2"/>
  <c r="U42" i="2"/>
  <c r="V42" i="2"/>
  <c r="R42" i="2"/>
  <c r="AB44" i="2" l="1"/>
  <c r="AC44" i="2"/>
  <c r="AD44" i="2"/>
  <c r="AA44" i="2"/>
  <c r="AD860" i="2"/>
  <c r="Z860" i="2"/>
  <c r="AC860" i="2"/>
  <c r="AE860" i="2"/>
  <c r="AA860" i="2"/>
  <c r="AF860" i="2"/>
  <c r="AB860" i="2"/>
  <c r="AE44" i="2"/>
  <c r="AF44" i="2"/>
  <c r="AJ41" i="2"/>
  <c r="AI41" i="2"/>
  <c r="Y41" i="2"/>
  <c r="Q41" i="2"/>
  <c r="R41" i="2"/>
  <c r="U41" i="2"/>
  <c r="T41" i="2"/>
  <c r="S41" i="2"/>
  <c r="V41" i="2"/>
  <c r="X42" i="2" l="1"/>
  <c r="AC42" i="2" s="1"/>
  <c r="AG44" i="2"/>
  <c r="AH44" i="2" s="1"/>
  <c r="AG860" i="2"/>
  <c r="AH860" i="2" s="1"/>
  <c r="AA42" i="2"/>
  <c r="AF42" i="2"/>
  <c r="AB42" i="2"/>
  <c r="AJ40" i="2"/>
  <c r="AI40" i="2"/>
  <c r="Y40" i="2"/>
  <c r="S40" i="2"/>
  <c r="T40" i="2"/>
  <c r="R40" i="2"/>
  <c r="Q40" i="2"/>
  <c r="V40" i="2"/>
  <c r="U40" i="2"/>
  <c r="Z42" i="2" l="1"/>
  <c r="X41" i="2"/>
  <c r="AC41" i="2" s="1"/>
  <c r="AE42" i="2"/>
  <c r="AD42" i="2"/>
  <c r="AG42" i="2"/>
  <c r="AH42" i="2" s="1"/>
  <c r="AD41" i="2"/>
  <c r="AF41" i="2"/>
  <c r="AB41" i="2"/>
  <c r="AE41" i="2"/>
  <c r="AA41" i="2"/>
  <c r="Z41" i="2"/>
  <c r="AJ39" i="2"/>
  <c r="AI39" i="2"/>
  <c r="Y39" i="2"/>
  <c r="V39" i="2"/>
  <c r="Q39" i="2"/>
  <c r="R39" i="2"/>
  <c r="T39" i="2"/>
  <c r="S39" i="2"/>
  <c r="U39" i="2"/>
  <c r="X40" i="2" l="1"/>
  <c r="AC40" i="2" s="1"/>
  <c r="AG41" i="2"/>
  <c r="AH41" i="2" s="1"/>
  <c r="Z40" i="2"/>
  <c r="AJ61" i="2"/>
  <c r="AI61" i="2"/>
  <c r="Y61" i="2"/>
  <c r="T61" i="2"/>
  <c r="U61" i="2"/>
  <c r="R61" i="2"/>
  <c r="V61" i="2"/>
  <c r="Q61" i="2"/>
  <c r="S61" i="2"/>
  <c r="AE40" i="2" l="1"/>
  <c r="AB40" i="2"/>
  <c r="AD40" i="2"/>
  <c r="AF40" i="2"/>
  <c r="AA40" i="2"/>
  <c r="X39" i="2"/>
  <c r="AF39" i="2" s="1"/>
  <c r="AJ37" i="2"/>
  <c r="AI37" i="2"/>
  <c r="Y37" i="2"/>
  <c r="T37" i="2"/>
  <c r="U37" i="2"/>
  <c r="V37" i="2"/>
  <c r="Q37" i="2"/>
  <c r="S37" i="2"/>
  <c r="R37" i="2"/>
  <c r="AA39" i="2" l="1"/>
  <c r="AG40" i="2"/>
  <c r="AH40" i="2" s="1"/>
  <c r="X61" i="2"/>
  <c r="AC61" i="2" s="1"/>
  <c r="AE39" i="2"/>
  <c r="Z39" i="2"/>
  <c r="AG39" i="2" s="1"/>
  <c r="AH39" i="2" s="1"/>
  <c r="AC39" i="2"/>
  <c r="AB39" i="2"/>
  <c r="AD39" i="2"/>
  <c r="AD61" i="2"/>
  <c r="AA61" i="2"/>
  <c r="AF61" i="2"/>
  <c r="AE61" i="2"/>
  <c r="X37" i="2"/>
  <c r="AJ854" i="2"/>
  <c r="AI854" i="2"/>
  <c r="Y854" i="2"/>
  <c r="T854" i="2"/>
  <c r="U854" i="2"/>
  <c r="R854" i="2"/>
  <c r="V854" i="2"/>
  <c r="S854" i="2"/>
  <c r="Q854" i="2"/>
  <c r="AB61" i="2" l="1"/>
  <c r="Z61" i="2"/>
  <c r="AD37" i="2"/>
  <c r="Z37" i="2"/>
  <c r="AE37" i="2"/>
  <c r="AA37" i="2"/>
  <c r="AC37" i="2"/>
  <c r="AF37" i="2"/>
  <c r="AB37" i="2"/>
  <c r="AJ35" i="2"/>
  <c r="AI35" i="2"/>
  <c r="Y35" i="2"/>
  <c r="U35" i="2"/>
  <c r="Q35" i="2"/>
  <c r="T35" i="2"/>
  <c r="S35" i="2"/>
  <c r="V35" i="2"/>
  <c r="R35" i="2"/>
  <c r="AG61" i="2" l="1"/>
  <c r="AH61" i="2" s="1"/>
  <c r="X854" i="2"/>
  <c r="AE854" i="2" s="1"/>
  <c r="AG37" i="2"/>
  <c r="AH37" i="2" s="1"/>
  <c r="AJ34" i="2"/>
  <c r="AI34" i="2"/>
  <c r="Y34" i="2"/>
  <c r="R34" i="2"/>
  <c r="S34" i="2"/>
  <c r="U34" i="2"/>
  <c r="V34" i="2"/>
  <c r="Q34" i="2"/>
  <c r="T34" i="2"/>
  <c r="AC854" i="2" l="1"/>
  <c r="AB854" i="2"/>
  <c r="X35" i="2"/>
  <c r="AF854" i="2"/>
  <c r="Z854" i="2"/>
  <c r="AA854" i="2"/>
  <c r="AD854" i="2"/>
  <c r="AD35" i="2"/>
  <c r="Z35" i="2"/>
  <c r="AE35" i="2"/>
  <c r="AA35" i="2"/>
  <c r="AC35" i="2"/>
  <c r="AF35" i="2"/>
  <c r="AB35" i="2"/>
  <c r="AJ33" i="2"/>
  <c r="AI33" i="2"/>
  <c r="Y33" i="2"/>
  <c r="R33" i="2"/>
  <c r="Q33" i="2"/>
  <c r="S33" i="2"/>
  <c r="T33" i="2"/>
  <c r="V33" i="2"/>
  <c r="U33" i="2"/>
  <c r="AG35" i="2" l="1"/>
  <c r="AH35" i="2" s="1"/>
  <c r="AG854" i="2"/>
  <c r="AH854" i="2" s="1"/>
  <c r="X34" i="2"/>
  <c r="AF34" i="2" s="1"/>
  <c r="AB34" i="2"/>
  <c r="X33" i="2"/>
  <c r="AJ32" i="2"/>
  <c r="AI32" i="2"/>
  <c r="Y32" i="2"/>
  <c r="R32" i="2"/>
  <c r="T32" i="2"/>
  <c r="Q32" i="2"/>
  <c r="V32" i="2"/>
  <c r="S32" i="2"/>
  <c r="U32" i="2"/>
  <c r="AC34" i="2" l="1"/>
  <c r="AD34" i="2"/>
  <c r="AA34" i="2"/>
  <c r="AE34" i="2"/>
  <c r="Z34" i="2"/>
  <c r="AD33" i="2"/>
  <c r="Z33" i="2"/>
  <c r="AF33" i="2"/>
  <c r="AB33" i="2"/>
  <c r="AC33" i="2"/>
  <c r="AE33" i="2"/>
  <c r="AA33" i="2"/>
  <c r="X32" i="2"/>
  <c r="AJ31" i="2"/>
  <c r="AI31" i="2"/>
  <c r="Y31" i="2"/>
  <c r="V31" i="2"/>
  <c r="R31" i="2"/>
  <c r="U31" i="2"/>
  <c r="Q31" i="2"/>
  <c r="S31" i="2"/>
  <c r="T31" i="2"/>
  <c r="AG34" i="2" l="1"/>
  <c r="AH34" i="2" s="1"/>
  <c r="AG33" i="2"/>
  <c r="AH33" i="2" s="1"/>
  <c r="Z32" i="2"/>
  <c r="AD32" i="2"/>
  <c r="AC32" i="2"/>
  <c r="AE32" i="2"/>
  <c r="AA32" i="2"/>
  <c r="AF32" i="2"/>
  <c r="AB32" i="2"/>
  <c r="X31" i="2"/>
  <c r="AJ30" i="2"/>
  <c r="AI30" i="2"/>
  <c r="Y30" i="2"/>
  <c r="U30" i="2"/>
  <c r="T30" i="2"/>
  <c r="V30" i="2"/>
  <c r="S30" i="2"/>
  <c r="Q30" i="2"/>
  <c r="R30" i="2"/>
  <c r="AG32" i="2" l="1"/>
  <c r="AH32" i="2" s="1"/>
  <c r="AD31" i="2"/>
  <c r="Z31" i="2"/>
  <c r="AC31" i="2"/>
  <c r="AE31" i="2"/>
  <c r="AA31" i="2"/>
  <c r="AF31" i="2"/>
  <c r="AB31" i="2"/>
  <c r="X30" i="2"/>
  <c r="AJ29" i="2"/>
  <c r="AI29" i="2"/>
  <c r="Y29" i="2"/>
  <c r="T29" i="2"/>
  <c r="S29" i="2"/>
  <c r="V29" i="2"/>
  <c r="U29" i="2"/>
  <c r="Q29" i="2"/>
  <c r="R29" i="2"/>
  <c r="AG31" i="2" l="1"/>
  <c r="AH31" i="2" s="1"/>
  <c r="AE30" i="2"/>
  <c r="AD30" i="2"/>
  <c r="Z30" i="2"/>
  <c r="AC30" i="2"/>
  <c r="AA30" i="2"/>
  <c r="AF30" i="2"/>
  <c r="AB30" i="2"/>
  <c r="AJ28" i="2"/>
  <c r="AI28" i="2"/>
  <c r="Y28" i="2"/>
  <c r="T28" i="2"/>
  <c r="V28" i="2"/>
  <c r="S28" i="2"/>
  <c r="Q28" i="2"/>
  <c r="U28" i="2"/>
  <c r="R28" i="2"/>
  <c r="AG30" i="2" l="1"/>
  <c r="AH30" i="2" s="1"/>
  <c r="X29" i="2"/>
  <c r="AD29" i="2" s="1"/>
  <c r="AJ27" i="2"/>
  <c r="AI27" i="2"/>
  <c r="Y27" i="2"/>
  <c r="T27" i="2"/>
  <c r="S27" i="2"/>
  <c r="V27" i="2"/>
  <c r="Q27" i="2"/>
  <c r="R27" i="2"/>
  <c r="U27" i="2"/>
  <c r="AA29" i="2" l="1"/>
  <c r="Z29" i="2"/>
  <c r="AE29" i="2"/>
  <c r="AB29" i="2"/>
  <c r="AB28" i="2"/>
  <c r="X28" i="2"/>
  <c r="AD28" i="2" s="1"/>
  <c r="AF29" i="2"/>
  <c r="AC29" i="2"/>
  <c r="AJ26" i="2"/>
  <c r="AI26" i="2"/>
  <c r="Y26" i="2"/>
  <c r="T26" i="2"/>
  <c r="V26" i="2"/>
  <c r="R26" i="2"/>
  <c r="Q26" i="2"/>
  <c r="U26" i="2"/>
  <c r="S26" i="2"/>
  <c r="AC28" i="2" l="1"/>
  <c r="AE28" i="2"/>
  <c r="X27" i="2"/>
  <c r="AD27" i="2" s="1"/>
  <c r="AG29" i="2"/>
  <c r="AH29" i="2" s="1"/>
  <c r="AA28" i="2"/>
  <c r="AF28" i="2"/>
  <c r="Z28" i="2"/>
  <c r="AJ25" i="2"/>
  <c r="AI25" i="2"/>
  <c r="Y25" i="2"/>
  <c r="T25" i="2"/>
  <c r="S25" i="2"/>
  <c r="V25" i="2"/>
  <c r="R25" i="2"/>
  <c r="U25" i="2"/>
  <c r="Q25" i="2"/>
  <c r="AE27" i="2" l="1"/>
  <c r="AG28" i="2"/>
  <c r="AH28" i="2" s="1"/>
  <c r="AA27" i="2"/>
  <c r="AC27" i="2"/>
  <c r="AB27" i="2"/>
  <c r="Z27" i="2"/>
  <c r="AG27" i="2" s="1"/>
  <c r="AH27" i="2" s="1"/>
  <c r="AF27" i="2"/>
  <c r="X26" i="2"/>
  <c r="AC26" i="2" s="1"/>
  <c r="AJ24" i="2"/>
  <c r="AI24" i="2"/>
  <c r="Y24" i="2"/>
  <c r="V24" i="2"/>
  <c r="Q24" i="2"/>
  <c r="R24" i="2"/>
  <c r="T24" i="2"/>
  <c r="S24" i="2"/>
  <c r="U24" i="2"/>
  <c r="AE26" i="2" l="1"/>
  <c r="AF26" i="2"/>
  <c r="Z26" i="2"/>
  <c r="X25" i="2"/>
  <c r="AA25" i="2" s="1"/>
  <c r="AD26" i="2"/>
  <c r="AG26" i="2"/>
  <c r="AH26" i="2" s="1"/>
  <c r="AB26" i="2"/>
  <c r="AA26" i="2"/>
  <c r="AF25" i="2"/>
  <c r="AJ23" i="2"/>
  <c r="AI23" i="2"/>
  <c r="Y23" i="2"/>
  <c r="R23" i="2"/>
  <c r="V23" i="2"/>
  <c r="Q23" i="2"/>
  <c r="T23" i="2"/>
  <c r="S23" i="2"/>
  <c r="U23" i="2"/>
  <c r="AC25" i="2" l="1"/>
  <c r="Z25" i="2"/>
  <c r="AE25" i="2"/>
  <c r="AB25" i="2"/>
  <c r="AG25" i="2" s="1"/>
  <c r="AH25" i="2" s="1"/>
  <c r="AD25" i="2"/>
  <c r="X24" i="2"/>
  <c r="AF24" i="2" s="1"/>
  <c r="AJ22" i="2"/>
  <c r="AI22" i="2"/>
  <c r="Y22" i="2"/>
  <c r="T22" i="2"/>
  <c r="R22" i="2"/>
  <c r="V22" i="2"/>
  <c r="Q22" i="2"/>
  <c r="U22" i="2"/>
  <c r="S22" i="2"/>
  <c r="AA24" i="2" l="1"/>
  <c r="AB24" i="2"/>
  <c r="AC24" i="2"/>
  <c r="Z24" i="2"/>
  <c r="X23" i="2"/>
  <c r="AC23" i="2" s="1"/>
  <c r="AD24" i="2"/>
  <c r="AE24" i="2"/>
  <c r="AJ21" i="2"/>
  <c r="AI21" i="2"/>
  <c r="Y21" i="2"/>
  <c r="S21" i="2"/>
  <c r="T21" i="2"/>
  <c r="R21" i="2"/>
  <c r="U21" i="2"/>
  <c r="Q21" i="2"/>
  <c r="V21" i="2"/>
  <c r="AG24" i="2" l="1"/>
  <c r="AH24" i="2" s="1"/>
  <c r="AB23" i="2"/>
  <c r="AD23" i="2"/>
  <c r="AF23" i="2"/>
  <c r="AA23" i="2"/>
  <c r="X22" i="2"/>
  <c r="AE22" i="2" s="1"/>
  <c r="AE23" i="2"/>
  <c r="Z23" i="2"/>
  <c r="AJ20" i="2"/>
  <c r="AI20" i="2"/>
  <c r="Y20" i="2"/>
  <c r="V20" i="2"/>
  <c r="R20" i="2"/>
  <c r="U20" i="2"/>
  <c r="S20" i="2"/>
  <c r="Q20" i="2"/>
  <c r="T20" i="2"/>
  <c r="AC22" i="2" l="1"/>
  <c r="AB22" i="2"/>
  <c r="AF22" i="2"/>
  <c r="Z22" i="2"/>
  <c r="AA22" i="2"/>
  <c r="AD22" i="2"/>
  <c r="X21" i="2"/>
  <c r="AD21" i="2" s="1"/>
  <c r="AG23" i="2"/>
  <c r="AH23" i="2" s="1"/>
  <c r="AE21" i="2"/>
  <c r="Z21" i="2"/>
  <c r="AJ19" i="2"/>
  <c r="AI19" i="2"/>
  <c r="Y19" i="2"/>
  <c r="T19" i="2"/>
  <c r="V19" i="2"/>
  <c r="S19" i="2"/>
  <c r="R19" i="2"/>
  <c r="Q19" i="2"/>
  <c r="U19" i="2"/>
  <c r="AG22" i="2" l="1"/>
  <c r="AH22" i="2" s="1"/>
  <c r="AC21" i="2"/>
  <c r="AF21" i="2"/>
  <c r="AB21" i="2"/>
  <c r="AA21" i="2"/>
  <c r="AE20" i="2"/>
  <c r="X20" i="2"/>
  <c r="Z20" i="2" s="1"/>
  <c r="AJ58" i="2"/>
  <c r="AI58" i="2"/>
  <c r="Y58" i="2"/>
  <c r="R58" i="2"/>
  <c r="T58" i="2"/>
  <c r="Q58" i="2"/>
  <c r="U58" i="2"/>
  <c r="S58" i="2"/>
  <c r="V58" i="2"/>
  <c r="X19" i="2" l="1"/>
  <c r="AE19" i="2" s="1"/>
  <c r="AF20" i="2"/>
  <c r="AA20" i="2"/>
  <c r="AG20" i="2" s="1"/>
  <c r="AD20" i="2"/>
  <c r="AG21" i="2"/>
  <c r="AH21" i="2" s="1"/>
  <c r="AB20" i="2"/>
  <c r="AC20" i="2"/>
  <c r="AJ618" i="2"/>
  <c r="AI618" i="2"/>
  <c r="Y618" i="2"/>
  <c r="S618" i="2"/>
  <c r="T618" i="2"/>
  <c r="V618" i="2"/>
  <c r="U618" i="2"/>
  <c r="R618" i="2"/>
  <c r="Q618" i="2"/>
  <c r="AD19" i="2" l="1"/>
  <c r="AA19" i="2"/>
  <c r="AB19" i="2"/>
  <c r="AC19" i="2"/>
  <c r="AF19" i="2"/>
  <c r="Z19" i="2"/>
  <c r="AG19" i="2" s="1"/>
  <c r="AH19" i="2" s="1"/>
  <c r="X58" i="2"/>
  <c r="AA58" i="2" s="1"/>
  <c r="AF58" i="2"/>
  <c r="AH20" i="2"/>
  <c r="AJ16" i="2"/>
  <c r="AI16" i="2"/>
  <c r="Y16" i="2"/>
  <c r="U16" i="2"/>
  <c r="V16" i="2"/>
  <c r="R16" i="2"/>
  <c r="Q16" i="2"/>
  <c r="S16" i="2"/>
  <c r="T16" i="2"/>
  <c r="AC58" i="2" l="1"/>
  <c r="Z58" i="2"/>
  <c r="AB58" i="2"/>
  <c r="AD58" i="2"/>
  <c r="AE58" i="2"/>
  <c r="X618" i="2"/>
  <c r="Z618" i="2" s="1"/>
  <c r="AJ15" i="2"/>
  <c r="AI15" i="2"/>
  <c r="Y15" i="2"/>
  <c r="S15" i="2"/>
  <c r="R15" i="2"/>
  <c r="V15" i="2"/>
  <c r="T15" i="2"/>
  <c r="Q15" i="2"/>
  <c r="U15" i="2"/>
  <c r="AG58" i="2" l="1"/>
  <c r="AH58" i="2" s="1"/>
  <c r="AF618" i="2"/>
  <c r="AA618" i="2"/>
  <c r="X16" i="2"/>
  <c r="AA16" i="2" s="1"/>
  <c r="AD618" i="2"/>
  <c r="AE618" i="2"/>
  <c r="AE16" i="2"/>
  <c r="Z16" i="2"/>
  <c r="AB618" i="2"/>
  <c r="AG618" i="2" s="1"/>
  <c r="AC618" i="2"/>
  <c r="AJ14" i="2"/>
  <c r="AI14" i="2"/>
  <c r="Y14" i="2"/>
  <c r="S14" i="2"/>
  <c r="R14" i="2"/>
  <c r="V14" i="2"/>
  <c r="U14" i="2"/>
  <c r="T14" i="2"/>
  <c r="Q14" i="2"/>
  <c r="AF16" i="2" l="1"/>
  <c r="AC16" i="2"/>
  <c r="AB16" i="2"/>
  <c r="AD16" i="2"/>
  <c r="X15" i="2"/>
  <c r="AC15" i="2" s="1"/>
  <c r="AH618" i="2"/>
  <c r="AA15" i="2"/>
  <c r="AJ13" i="2"/>
  <c r="AI13" i="2"/>
  <c r="Y13" i="2"/>
  <c r="U13" i="2"/>
  <c r="R13" i="2"/>
  <c r="V13" i="2"/>
  <c r="Q13" i="2"/>
  <c r="S13" i="2"/>
  <c r="T13" i="2"/>
  <c r="AG16" i="2" l="1"/>
  <c r="AH16" i="2" s="1"/>
  <c r="AF15" i="2"/>
  <c r="Z15" i="2"/>
  <c r="X14" i="2"/>
  <c r="AF14" i="2" s="1"/>
  <c r="AE15" i="2"/>
  <c r="AD15" i="2"/>
  <c r="AB15" i="2"/>
  <c r="AC14" i="2"/>
  <c r="AJ12" i="2"/>
  <c r="AI12" i="2"/>
  <c r="Y12" i="2"/>
  <c r="S12" i="2"/>
  <c r="V12" i="2"/>
  <c r="R12" i="2"/>
  <c r="U12" i="2"/>
  <c r="Q12" i="2"/>
  <c r="T12" i="2"/>
  <c r="AA14" i="2" l="1"/>
  <c r="X13" i="2"/>
  <c r="AE14" i="2"/>
  <c r="AG15" i="2"/>
  <c r="AH15" i="2" s="1"/>
  <c r="Z14" i="2"/>
  <c r="AG14" i="2" s="1"/>
  <c r="AH14" i="2" s="1"/>
  <c r="AB14" i="2"/>
  <c r="AD14" i="2"/>
  <c r="AC13" i="2"/>
  <c r="AE13" i="2"/>
  <c r="AA13" i="2"/>
  <c r="AF13" i="2"/>
  <c r="AB13" i="2"/>
  <c r="AD13" i="2"/>
  <c r="Z13" i="2"/>
  <c r="AG13" i="2" s="1"/>
  <c r="AJ11" i="2"/>
  <c r="AI11" i="2"/>
  <c r="Y11" i="2"/>
  <c r="Q11" i="2"/>
  <c r="T11" i="2"/>
  <c r="R11" i="2"/>
  <c r="U11" i="2"/>
  <c r="V11" i="2"/>
  <c r="S11" i="2"/>
  <c r="X12" i="2" l="1"/>
  <c r="AE12" i="2" s="1"/>
  <c r="AH13" i="2"/>
  <c r="AJ10" i="2"/>
  <c r="AI10" i="2"/>
  <c r="Y10" i="2"/>
  <c r="Q10" i="2"/>
  <c r="R10" i="2"/>
  <c r="T10" i="2"/>
  <c r="S10" i="2"/>
  <c r="U10" i="2"/>
  <c r="V10" i="2"/>
  <c r="AF12" i="2" l="1"/>
  <c r="Z12" i="2"/>
  <c r="AG12" i="2" s="1"/>
  <c r="AH12" i="2" s="1"/>
  <c r="AA12" i="2"/>
  <c r="AB12" i="2"/>
  <c r="AD12" i="2"/>
  <c r="AC12" i="2"/>
  <c r="X11" i="2"/>
  <c r="AE11" i="2" s="1"/>
  <c r="AB11" i="2"/>
  <c r="AJ9" i="2"/>
  <c r="AI9" i="2"/>
  <c r="Y9" i="2"/>
  <c r="U9" i="2"/>
  <c r="V9" i="2"/>
  <c r="S9" i="2"/>
  <c r="R9" i="2"/>
  <c r="Q9" i="2"/>
  <c r="T9" i="2"/>
  <c r="Z11" i="2" l="1"/>
  <c r="AD11" i="2"/>
  <c r="X10" i="2"/>
  <c r="AB10" i="2" s="1"/>
  <c r="AF11" i="2"/>
  <c r="AA11" i="2"/>
  <c r="AC11" i="2"/>
  <c r="X9" i="2"/>
  <c r="AJ8" i="2"/>
  <c r="AI8" i="2"/>
  <c r="Y8" i="2"/>
  <c r="V8" i="2"/>
  <c r="T8" i="2"/>
  <c r="U8" i="2"/>
  <c r="R8" i="2"/>
  <c r="Q8" i="2"/>
  <c r="S8" i="2"/>
  <c r="AG11" i="2" l="1"/>
  <c r="AH11" i="2" s="1"/>
  <c r="AE10" i="2"/>
  <c r="Z10" i="2"/>
  <c r="AG10" i="2" s="1"/>
  <c r="AH10" i="2" s="1"/>
  <c r="AF10" i="2"/>
  <c r="AD10" i="2"/>
  <c r="AC10" i="2"/>
  <c r="AA10" i="2"/>
  <c r="AD9" i="2"/>
  <c r="Z9" i="2"/>
  <c r="AE9" i="2"/>
  <c r="AA9" i="2"/>
  <c r="AC9" i="2"/>
  <c r="AF9" i="2"/>
  <c r="AB9" i="2"/>
  <c r="AG9" i="2"/>
  <c r="X8" i="2"/>
  <c r="AJ7" i="2"/>
  <c r="AI7" i="2"/>
  <c r="Y7" i="2"/>
  <c r="T7" i="2"/>
  <c r="Q7" i="2"/>
  <c r="R7" i="2"/>
  <c r="V7" i="2"/>
  <c r="U7" i="2"/>
  <c r="S7" i="2"/>
  <c r="AD8" i="2" l="1"/>
  <c r="Z8" i="2"/>
  <c r="AC8" i="2"/>
  <c r="AE8" i="2"/>
  <c r="AA8" i="2"/>
  <c r="AF8" i="2"/>
  <c r="AB8" i="2"/>
  <c r="AH9" i="2"/>
  <c r="AJ6" i="2"/>
  <c r="AI6" i="2"/>
  <c r="Y6" i="2"/>
  <c r="U6" i="2"/>
  <c r="T6" i="2"/>
  <c r="Q6" i="2"/>
  <c r="R6" i="2"/>
  <c r="S6" i="2"/>
  <c r="V6" i="2"/>
  <c r="X7" i="2" l="1"/>
  <c r="AA7" i="2" s="1"/>
  <c r="AG8" i="2"/>
  <c r="AH8" i="2" s="1"/>
  <c r="AF7" i="2"/>
  <c r="AB7" i="2"/>
  <c r="AJ5" i="2"/>
  <c r="AI5" i="2"/>
  <c r="Y5" i="2"/>
  <c r="Q5" i="2"/>
  <c r="V5" i="2"/>
  <c r="U5" i="2"/>
  <c r="T5" i="2"/>
  <c r="R5" i="2"/>
  <c r="S5" i="2"/>
  <c r="Z7" i="2" l="1"/>
  <c r="AE7" i="2"/>
  <c r="AC7" i="2"/>
  <c r="AD7" i="2"/>
  <c r="X6" i="2"/>
  <c r="AD6" i="2" s="1"/>
  <c r="AA6" i="2"/>
  <c r="Z6" i="2"/>
  <c r="AF6" i="2"/>
  <c r="AJ853" i="2"/>
  <c r="AI853" i="2"/>
  <c r="Y853" i="2"/>
  <c r="Q853" i="2"/>
  <c r="T853" i="2"/>
  <c r="V853" i="2"/>
  <c r="U853" i="2"/>
  <c r="R853" i="2"/>
  <c r="S853" i="2"/>
  <c r="AG7" i="2" l="1"/>
  <c r="AH7" i="2" s="1"/>
  <c r="AC6" i="2"/>
  <c r="AE6" i="2"/>
  <c r="AB6" i="2"/>
  <c r="AG6" i="2" s="1"/>
  <c r="AH6" i="2" s="1"/>
  <c r="X5" i="2"/>
  <c r="AA5" i="2" s="1"/>
  <c r="AJ3" i="2"/>
  <c r="AI3" i="2"/>
  <c r="Y3" i="2"/>
  <c r="T3" i="2"/>
  <c r="Q3" i="2"/>
  <c r="R3" i="2"/>
  <c r="S3" i="2"/>
  <c r="V3" i="2"/>
  <c r="U3" i="2"/>
  <c r="AB5" i="2" l="1"/>
  <c r="AC5" i="2"/>
  <c r="AD5" i="2"/>
  <c r="AE5" i="2"/>
  <c r="X853" i="2"/>
  <c r="AB853" i="2" s="1"/>
  <c r="AF5" i="2"/>
  <c r="Z5" i="2"/>
  <c r="AG5" i="2" s="1"/>
  <c r="AJ2" i="2"/>
  <c r="AI2" i="2"/>
  <c r="Y2" i="2"/>
  <c r="V2" i="2"/>
  <c r="R2" i="2"/>
  <c r="S2" i="2"/>
  <c r="T2" i="2"/>
  <c r="U2" i="2"/>
  <c r="Q2" i="2"/>
  <c r="X3" i="2" l="1"/>
  <c r="AA3" i="2" s="1"/>
  <c r="AE853" i="2"/>
  <c r="AA853" i="2"/>
  <c r="Z853" i="2"/>
  <c r="AE3" i="2"/>
  <c r="AD3" i="2"/>
  <c r="AC3" i="2"/>
  <c r="AB3" i="2"/>
  <c r="AH5" i="2"/>
  <c r="AC853" i="2"/>
  <c r="AF853" i="2"/>
  <c r="AD853" i="2"/>
  <c r="AK2" i="2"/>
  <c r="AK3" i="2"/>
  <c r="AK853" i="2"/>
  <c r="AK5" i="2"/>
  <c r="AK6" i="2"/>
  <c r="AK7" i="2"/>
  <c r="AK8" i="2"/>
  <c r="AK9" i="2"/>
  <c r="AK10" i="2"/>
  <c r="AK11" i="2"/>
  <c r="AK12" i="2"/>
  <c r="AK13" i="2"/>
  <c r="AK14" i="2"/>
  <c r="AK15" i="2"/>
  <c r="AK16" i="2"/>
  <c r="AK618" i="2"/>
  <c r="AK5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854" i="2"/>
  <c r="AK37" i="2"/>
  <c r="AK61" i="2"/>
  <c r="AK39" i="2"/>
  <c r="AK40" i="2"/>
  <c r="AK41" i="2"/>
  <c r="AK42" i="2"/>
  <c r="AK860" i="2"/>
  <c r="AK44" i="2"/>
  <c r="AK45" i="2"/>
  <c r="AK46" i="2"/>
  <c r="AK47" i="2"/>
  <c r="AK48" i="2"/>
  <c r="AK49" i="2"/>
  <c r="AK50" i="2"/>
  <c r="AK17" i="2"/>
  <c r="AK733" i="2"/>
  <c r="AK918" i="2"/>
  <c r="AK68" i="2"/>
  <c r="AK55" i="2"/>
  <c r="AK56" i="2"/>
  <c r="AK57" i="2"/>
  <c r="AK18" i="2"/>
  <c r="AK59" i="2"/>
  <c r="AK60" i="2"/>
  <c r="AK74" i="2"/>
  <c r="AK62" i="2"/>
  <c r="AK63" i="2"/>
  <c r="AK64" i="2"/>
  <c r="AK65" i="2"/>
  <c r="AK66" i="2"/>
  <c r="AK67" i="2"/>
  <c r="AK36" i="2"/>
  <c r="AK69" i="2"/>
  <c r="AK70" i="2"/>
  <c r="AK71" i="2"/>
  <c r="AK72" i="2"/>
  <c r="AK73" i="2"/>
  <c r="AK925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38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53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43" i="2"/>
  <c r="AK149" i="2"/>
  <c r="AK150" i="2"/>
  <c r="AK151" i="2"/>
  <c r="AK152" i="2"/>
  <c r="AK153" i="2"/>
  <c r="AK154" i="2"/>
  <c r="AK155" i="2"/>
  <c r="AK97" i="2"/>
  <c r="AK1589" i="2"/>
  <c r="AK158" i="2"/>
  <c r="AK159" i="2"/>
  <c r="AK160" i="2"/>
  <c r="AK161" i="2"/>
  <c r="AK162" i="2"/>
  <c r="AK163" i="2"/>
  <c r="AK164" i="2"/>
  <c r="AK165" i="2"/>
  <c r="AK1607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619" i="2"/>
  <c r="AK195" i="2"/>
  <c r="AK196" i="2"/>
  <c r="AK197" i="2"/>
  <c r="AK198" i="2"/>
  <c r="AK199" i="2"/>
  <c r="AK1659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1662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979" i="2"/>
  <c r="AK382" i="2"/>
  <c r="AK383" i="2"/>
  <c r="AK384" i="2"/>
  <c r="AK385" i="2"/>
  <c r="AK119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148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4" i="2"/>
  <c r="AK539" i="2"/>
  <c r="AK540" i="2"/>
  <c r="AK992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1574" i="2"/>
  <c r="AK156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157" i="2"/>
  <c r="AK734" i="2"/>
  <c r="AK735" i="2"/>
  <c r="AK736" i="2"/>
  <c r="AK737" i="2"/>
  <c r="AK738" i="2"/>
  <c r="AK739" i="2"/>
  <c r="AK1024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40" i="2"/>
  <c r="AK166" i="2"/>
  <c r="AK755" i="2"/>
  <c r="AK756" i="2"/>
  <c r="AK1073" i="2"/>
  <c r="AK758" i="2"/>
  <c r="AK769" i="2"/>
  <c r="AK760" i="2"/>
  <c r="AK761" i="2"/>
  <c r="AK762" i="2"/>
  <c r="AK763" i="2"/>
  <c r="AK764" i="2"/>
  <c r="AK765" i="2"/>
  <c r="AK766" i="2"/>
  <c r="AK767" i="2"/>
  <c r="AK768" i="2"/>
  <c r="AK757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1099" i="2"/>
  <c r="AK194" i="2"/>
  <c r="AK855" i="2"/>
  <c r="AK856" i="2"/>
  <c r="AK857" i="2"/>
  <c r="AK858" i="2"/>
  <c r="AK859" i="2"/>
  <c r="AK1726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200" i="2"/>
  <c r="AK919" i="2"/>
  <c r="AK920" i="2"/>
  <c r="AK921" i="2"/>
  <c r="AK922" i="2"/>
  <c r="AK923" i="2"/>
  <c r="AK924" i="2"/>
  <c r="AK1102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343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1133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185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381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54" i="2"/>
  <c r="AK1100" i="2"/>
  <c r="AK1101" i="2"/>
  <c r="AK754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386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22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524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753" i="2"/>
  <c r="AK759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277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278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385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455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538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541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51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547" i="2"/>
  <c r="AK1660" i="2"/>
  <c r="AK1661" i="2"/>
  <c r="AK5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617" i="2"/>
  <c r="AK1727" i="2"/>
  <c r="AK1728" i="2"/>
  <c r="AK1729" i="2"/>
  <c r="AK1730" i="2"/>
  <c r="AK1731" i="2"/>
  <c r="AK1732" i="2"/>
  <c r="AK1733" i="2"/>
  <c r="H5" i="1"/>
  <c r="I5" i="1"/>
  <c r="Z3" i="2" l="1"/>
  <c r="AG3" i="2" s="1"/>
  <c r="AH3" i="2" s="1"/>
  <c r="AF3" i="2"/>
  <c r="X2" i="2"/>
  <c r="AG853" i="2"/>
  <c r="AH853" i="2" s="1"/>
  <c r="AF2" i="2"/>
  <c r="AB2" i="2"/>
  <c r="AE2" i="2"/>
  <c r="AA2" i="2"/>
  <c r="AD2" i="2"/>
  <c r="Z2" i="2"/>
  <c r="AC2" i="2"/>
  <c r="AG2" i="2" l="1"/>
  <c r="AH2" i="2" s="1"/>
  <c r="I2" i="4" l="1"/>
  <c r="G5" i="1" l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J8" i="1"/>
  <c r="J10" i="1"/>
  <c r="J6" i="1"/>
  <c r="J9" i="1"/>
  <c r="J5" i="1"/>
  <c r="J7" i="1"/>
  <c r="J11" i="1"/>
  <c r="J1276" i="4" l="1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K10" i="1"/>
  <c r="K7" i="1"/>
  <c r="K11" i="1"/>
  <c r="K9" i="1"/>
  <c r="K5" i="1"/>
  <c r="K8" i="1"/>
  <c r="K6" i="1"/>
  <c r="BE6" i="1" l="1"/>
  <c r="BH6" i="1"/>
  <c r="BG6" i="1"/>
  <c r="BB6" i="1"/>
  <c r="E6" i="1" s="1"/>
  <c r="BF6" i="1"/>
  <c r="BI6" i="1"/>
  <c r="BD6" i="1"/>
  <c r="BC6" i="1"/>
  <c r="BD7" i="1"/>
  <c r="BI7" i="1"/>
  <c r="BB7" i="1"/>
  <c r="BF7" i="1"/>
  <c r="BH7" i="1"/>
  <c r="BG7" i="1"/>
  <c r="BE7" i="1"/>
  <c r="BC7" i="1"/>
  <c r="E7" i="1" s="1"/>
  <c r="BI8" i="1"/>
  <c r="BC8" i="1"/>
  <c r="BD8" i="1"/>
  <c r="BF8" i="1"/>
  <c r="BH8" i="1"/>
  <c r="BB8" i="1"/>
  <c r="BG8" i="1"/>
  <c r="BE8" i="1"/>
  <c r="BG9" i="1"/>
  <c r="BC9" i="1"/>
  <c r="BH9" i="1"/>
  <c r="BF9" i="1"/>
  <c r="BB9" i="1"/>
  <c r="BD9" i="1"/>
  <c r="BI9" i="1"/>
  <c r="BE9" i="1"/>
  <c r="E9" i="1" s="1"/>
  <c r="BF11" i="1"/>
  <c r="BI11" i="1"/>
  <c r="BG11" i="1"/>
  <c r="BH11" i="1"/>
  <c r="BC11" i="1"/>
  <c r="BB11" i="1"/>
  <c r="BD11" i="1"/>
  <c r="BE11" i="1"/>
  <c r="BH10" i="1"/>
  <c r="BI10" i="1"/>
  <c r="BF10" i="1"/>
  <c r="BC10" i="1"/>
  <c r="BG10" i="1"/>
  <c r="BB10" i="1"/>
  <c r="BE10" i="1"/>
  <c r="BD10" i="1"/>
  <c r="N9" i="3"/>
  <c r="N970" i="4" s="1"/>
  <c r="N11" i="3"/>
  <c r="N657" i="4" s="1"/>
  <c r="N13" i="3"/>
  <c r="N337" i="4" s="1"/>
  <c r="N6" i="3"/>
  <c r="N133" i="4" s="1"/>
  <c r="N12" i="3"/>
  <c r="N1064" i="4" s="1"/>
  <c r="N7" i="3"/>
  <c r="N529" i="4" s="1"/>
  <c r="N10" i="3"/>
  <c r="N986" i="4" s="1"/>
  <c r="N230" i="4"/>
  <c r="N342" i="4"/>
  <c r="N1078" i="4"/>
  <c r="N8" i="3"/>
  <c r="N209" i="4" s="1"/>
  <c r="N3" i="3"/>
  <c r="N785" i="4" s="1"/>
  <c r="N713" i="4"/>
  <c r="N598" i="4"/>
  <c r="N726" i="4"/>
  <c r="N701" i="4"/>
  <c r="N581" i="4"/>
  <c r="N709" i="4"/>
  <c r="N1069" i="4"/>
  <c r="N355" i="4"/>
  <c r="N1086" i="4"/>
  <c r="N351" i="4"/>
  <c r="N707" i="4"/>
  <c r="N955" i="4"/>
  <c r="N1082" i="4"/>
  <c r="N1095" i="4"/>
  <c r="N220" i="4"/>
  <c r="N340" i="4"/>
  <c r="N364" i="4"/>
  <c r="N596" i="4"/>
  <c r="N1084" i="4"/>
  <c r="N4" i="3"/>
  <c r="N441" i="4" s="1"/>
  <c r="N5" i="3"/>
  <c r="N110" i="4" s="1"/>
  <c r="N2" i="3"/>
  <c r="N22" i="4" s="1"/>
  <c r="E8" i="1" l="1"/>
  <c r="E11" i="1"/>
  <c r="E10" i="1"/>
  <c r="N720" i="4"/>
  <c r="N1074" i="4"/>
  <c r="N731" i="4"/>
  <c r="N346" i="4"/>
  <c r="N356" i="4"/>
  <c r="N365" i="4"/>
  <c r="N719" i="4"/>
  <c r="N225" i="4"/>
  <c r="N956" i="4"/>
  <c r="N607" i="4"/>
  <c r="N589" i="4"/>
  <c r="N227" i="4"/>
  <c r="N585" i="4"/>
  <c r="N960" i="4"/>
  <c r="N224" i="4"/>
  <c r="N219" i="4"/>
  <c r="N961" i="4"/>
  <c r="N964" i="4"/>
  <c r="N963" i="4"/>
  <c r="N950" i="4"/>
  <c r="N234" i="4"/>
  <c r="N241" i="4"/>
  <c r="N240" i="4"/>
  <c r="N599" i="4"/>
  <c r="N949" i="4"/>
  <c r="N244" i="4"/>
  <c r="N236" i="4"/>
  <c r="N223" i="4"/>
  <c r="N603" i="4"/>
  <c r="N218" i="4"/>
  <c r="N604" i="4"/>
  <c r="N215" i="4"/>
  <c r="N339" i="4"/>
  <c r="N962" i="4"/>
  <c r="N965" i="4"/>
  <c r="N966" i="4"/>
  <c r="N582" i="4"/>
  <c r="N969" i="4"/>
  <c r="N221" i="4"/>
  <c r="N588" i="4"/>
  <c r="N959" i="4"/>
  <c r="N946" i="4"/>
  <c r="R5" i="1"/>
  <c r="AG5" i="1"/>
  <c r="AA5" i="1"/>
  <c r="Z5" i="1"/>
  <c r="AI5" i="1"/>
  <c r="AF5" i="1"/>
  <c r="AD5" i="1"/>
  <c r="AH5" i="1"/>
  <c r="AB5" i="1"/>
  <c r="AC5" i="1"/>
  <c r="AE5" i="1"/>
  <c r="AJ5" i="1"/>
  <c r="AK5" i="1"/>
  <c r="N281" i="4"/>
  <c r="N1036" i="4"/>
  <c r="N660" i="4"/>
  <c r="N292" i="4"/>
  <c r="N908" i="4"/>
  <c r="N1023" i="4"/>
  <c r="N1035" i="4"/>
  <c r="N1009" i="4"/>
  <c r="N282" i="4"/>
  <c r="N277" i="4"/>
  <c r="N1012" i="4"/>
  <c r="N296" i="4"/>
  <c r="N1019" i="4"/>
  <c r="N287" i="4"/>
  <c r="N291" i="4"/>
  <c r="N649" i="4"/>
  <c r="N1032" i="4"/>
  <c r="N655" i="4"/>
  <c r="N278" i="4"/>
  <c r="N652" i="4"/>
  <c r="N643" i="4"/>
  <c r="N663" i="4"/>
  <c r="N1014" i="4"/>
  <c r="N662" i="4"/>
  <c r="N1008" i="4"/>
  <c r="N288" i="4"/>
  <c r="N1015" i="4"/>
  <c r="N1016" i="4"/>
  <c r="N279" i="4"/>
  <c r="N669" i="4"/>
  <c r="N645" i="4"/>
  <c r="N646" i="4"/>
  <c r="N298" i="4"/>
  <c r="N293" i="4"/>
  <c r="N642" i="4"/>
  <c r="N648" i="4"/>
  <c r="N668" i="4"/>
  <c r="N1011" i="4"/>
  <c r="N667" i="4"/>
  <c r="N1010" i="4"/>
  <c r="N641" i="4"/>
  <c r="N1033" i="4"/>
  <c r="N289" i="4"/>
  <c r="N304" i="4"/>
  <c r="N303" i="4"/>
  <c r="N705" i="4"/>
  <c r="N237" i="4"/>
  <c r="N902" i="4"/>
  <c r="N216" i="4"/>
  <c r="N947" i="4"/>
  <c r="N595" i="4"/>
  <c r="N594" i="4"/>
  <c r="N214" i="4"/>
  <c r="N609" i="4"/>
  <c r="N217" i="4"/>
  <c r="N232" i="4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BB5" i="1" l="1"/>
  <c r="AT5" i="1"/>
  <c r="O6" i="3"/>
  <c r="O9" i="3"/>
  <c r="O13" i="3"/>
  <c r="O11" i="3"/>
  <c r="O7" i="3"/>
  <c r="O12" i="3"/>
  <c r="O2" i="3"/>
  <c r="O3" i="3"/>
  <c r="O4" i="3"/>
  <c r="O10" i="3"/>
  <c r="O8" i="3"/>
  <c r="O5" i="3"/>
  <c r="B17" i="5" l="1"/>
  <c r="B18" i="5"/>
  <c r="B21" i="5"/>
  <c r="B20" i="5"/>
  <c r="O595" i="2"/>
  <c r="O1496" i="2"/>
  <c r="O699" i="2"/>
  <c r="O41" i="2"/>
  <c r="O826" i="2"/>
  <c r="O602" i="2"/>
  <c r="O268" i="2"/>
  <c r="O754" i="2"/>
  <c r="O374" i="2"/>
  <c r="O1221" i="2"/>
  <c r="O514" i="2"/>
  <c r="O287" i="2"/>
  <c r="O1149" i="2"/>
  <c r="O472" i="2"/>
  <c r="O327" i="2"/>
  <c r="O757" i="2"/>
  <c r="O65" i="2"/>
  <c r="O850" i="2"/>
  <c r="O107" i="2"/>
  <c r="O953" i="2"/>
  <c r="O788" i="2"/>
  <c r="O88" i="2"/>
  <c r="O1030" i="2"/>
  <c r="O312" i="2"/>
  <c r="O368" i="2"/>
  <c r="O1679" i="2"/>
  <c r="O743" i="2"/>
  <c r="O1710" i="2"/>
  <c r="O831" i="2"/>
  <c r="O91" i="2"/>
  <c r="O836" i="2"/>
  <c r="O115" i="2"/>
  <c r="O849" i="2"/>
  <c r="O106" i="2"/>
  <c r="O952" i="2"/>
  <c r="O237" i="2"/>
  <c r="O1079" i="2"/>
  <c r="O856" i="2"/>
  <c r="O520" i="2"/>
  <c r="O1278" i="2"/>
  <c r="O687" i="2"/>
  <c r="O618" i="2"/>
  <c r="O799" i="2"/>
  <c r="O571" i="2"/>
  <c r="O1358" i="2"/>
  <c r="O750" i="2"/>
  <c r="O151" i="2"/>
  <c r="O959" i="2"/>
  <c r="O251" i="2"/>
  <c r="O54" i="2"/>
  <c r="O363" i="2"/>
  <c r="O171" i="2"/>
  <c r="O1015" i="2"/>
  <c r="O309" i="2"/>
  <c r="O1146" i="2"/>
  <c r="O291" i="2"/>
  <c r="O1317" i="2"/>
  <c r="O1214" i="2"/>
  <c r="O1115" i="2"/>
  <c r="O14" i="2"/>
  <c r="O1228" i="2"/>
  <c r="O63" i="2"/>
  <c r="O1233" i="2"/>
  <c r="O57" i="2"/>
  <c r="O893" i="2"/>
  <c r="O173" i="2"/>
  <c r="O1017" i="2"/>
  <c r="O286" i="2"/>
  <c r="O71" i="2"/>
  <c r="O900" i="2"/>
  <c r="O599" i="2"/>
  <c r="O1500" i="2"/>
  <c r="O766" i="2"/>
  <c r="O59" i="2"/>
  <c r="O1298" i="2"/>
  <c r="O640" i="2"/>
  <c r="O1590" i="2"/>
  <c r="O833" i="2"/>
  <c r="O191" i="2"/>
  <c r="O1185" i="2"/>
  <c r="O303" i="2"/>
  <c r="O1156" i="2"/>
  <c r="O392" i="2"/>
  <c r="O230" i="2"/>
  <c r="O1072" i="2"/>
  <c r="O360" i="2"/>
  <c r="O1396" i="2"/>
  <c r="O515" i="2"/>
  <c r="O1332" i="2"/>
  <c r="O1498" i="2"/>
  <c r="O1223" i="2"/>
  <c r="O177" i="2"/>
  <c r="O1268" i="2"/>
  <c r="O292" i="2"/>
  <c r="O1155" i="2"/>
  <c r="O391" i="2"/>
  <c r="O1253" i="2"/>
  <c r="O570" i="2"/>
  <c r="O323" i="2"/>
  <c r="O1162" i="2"/>
  <c r="O1099" i="2"/>
  <c r="O123" i="2"/>
  <c r="O956" i="2"/>
  <c r="O242" i="2"/>
  <c r="O13" i="2"/>
  <c r="O1726" i="2"/>
  <c r="O34" i="2"/>
  <c r="O73" i="2"/>
  <c r="O398" i="2"/>
  <c r="O1260" i="2"/>
  <c r="O596" i="2"/>
  <c r="O1497" i="2"/>
  <c r="O763" i="2"/>
  <c r="O430" i="2"/>
  <c r="O1363" i="2"/>
  <c r="O664" i="2"/>
  <c r="O1297" i="2"/>
  <c r="O1354" i="2"/>
  <c r="O1420" i="2"/>
  <c r="O446" i="2"/>
  <c r="O1421" i="2"/>
  <c r="O489" i="2"/>
  <c r="O1471" i="2"/>
  <c r="O1312" i="2"/>
  <c r="O683" i="2"/>
  <c r="O1725" i="2"/>
  <c r="O684" i="2"/>
  <c r="O816" i="2"/>
  <c r="O69" i="2"/>
  <c r="O898" i="2"/>
  <c r="O189" i="2"/>
  <c r="O1022" i="2"/>
  <c r="O823" i="2"/>
  <c r="O431" i="2"/>
  <c r="O1364" i="2"/>
  <c r="O604" i="2"/>
  <c r="O1505" i="2"/>
  <c r="O771" i="2"/>
  <c r="O441" i="2"/>
  <c r="O1399" i="2"/>
  <c r="O672" i="2"/>
  <c r="O86" i="2"/>
  <c r="O1305" i="2"/>
  <c r="O226" i="2"/>
  <c r="O1315" i="2"/>
  <c r="O316" i="2"/>
  <c r="O104" i="2"/>
  <c r="O933" i="2"/>
  <c r="O219" i="2"/>
  <c r="O901" i="2"/>
  <c r="O100" i="2"/>
  <c r="O866" i="2"/>
  <c r="O259" i="2"/>
  <c r="O1031" i="2"/>
  <c r="O1254" i="2"/>
  <c r="O1324" i="2"/>
  <c r="O1398" i="2"/>
  <c r="O1172" i="2"/>
  <c r="O1659" i="2"/>
  <c r="O1314" i="2"/>
  <c r="O315" i="2"/>
  <c r="O1160" i="2"/>
  <c r="O396" i="2"/>
  <c r="O234" i="2"/>
  <c r="O1076" i="2"/>
  <c r="O789" i="2"/>
  <c r="O109" i="2"/>
  <c r="O858" i="2"/>
  <c r="O153" i="2"/>
  <c r="O961" i="2"/>
  <c r="O796" i="2"/>
  <c r="O1096" i="2"/>
  <c r="O1106" i="2"/>
  <c r="O331" i="2"/>
  <c r="O1167" i="2"/>
  <c r="O428" i="2"/>
  <c r="O1344" i="2"/>
  <c r="O601" i="2"/>
  <c r="O357" i="2"/>
  <c r="O1215" i="2"/>
  <c r="O549" i="2"/>
  <c r="O383" i="2"/>
  <c r="O1153" i="2"/>
  <c r="O1373" i="2"/>
  <c r="O317" i="2"/>
  <c r="O1374" i="2"/>
  <c r="O401" i="2"/>
  <c r="O1410" i="2"/>
  <c r="O406" i="2"/>
  <c r="O1415" i="2"/>
  <c r="O250" i="2"/>
  <c r="O1098" i="2"/>
  <c r="O359" i="2"/>
  <c r="O1217" i="2"/>
  <c r="O440" i="2"/>
  <c r="O271" i="2"/>
  <c r="O1145" i="2"/>
  <c r="O820" i="2"/>
  <c r="O925" i="2"/>
  <c r="O902" i="2"/>
  <c r="O193" i="2"/>
  <c r="O1044" i="2"/>
  <c r="O827" i="2"/>
  <c r="O1262" i="2"/>
  <c r="O1169" i="2"/>
  <c r="O382" i="2"/>
  <c r="O1243" i="2"/>
  <c r="O517" i="2"/>
  <c r="O1452" i="2"/>
  <c r="O661" i="2"/>
  <c r="O389" i="2"/>
  <c r="O1251" i="2"/>
  <c r="O585" i="2"/>
  <c r="O642" i="2"/>
  <c r="O1255" i="2"/>
  <c r="O1404" i="2"/>
  <c r="O365" i="2"/>
  <c r="O1405" i="2"/>
  <c r="O470" i="2"/>
  <c r="O1426" i="2"/>
  <c r="O516" i="2"/>
  <c r="O1451" i="2"/>
  <c r="O660" i="2"/>
  <c r="O1664" i="2"/>
  <c r="O795" i="2"/>
  <c r="O523" i="2"/>
  <c r="O231" i="2"/>
  <c r="O381" i="2"/>
  <c r="O328" i="2"/>
  <c r="O1164" i="2"/>
  <c r="O400" i="2"/>
  <c r="O239" i="2"/>
  <c r="O1093" i="2"/>
  <c r="O403" i="2"/>
  <c r="O279" i="2"/>
  <c r="O690" i="2"/>
  <c r="O27" i="2"/>
  <c r="O817" i="2"/>
  <c r="O70" i="2"/>
  <c r="O899" i="2"/>
  <c r="O697" i="2"/>
  <c r="O39" i="2"/>
  <c r="O937" i="2"/>
  <c r="O103" i="2"/>
  <c r="O255" i="2"/>
  <c r="O1618" i="2"/>
  <c r="O665" i="2"/>
  <c r="O51" i="2"/>
  <c r="O748" i="2"/>
  <c r="O1715" i="2"/>
  <c r="O1460" i="2"/>
  <c r="O976" i="2"/>
  <c r="O131" i="2"/>
  <c r="O977" i="2"/>
  <c r="O168" i="2"/>
  <c r="O963" i="2"/>
  <c r="O269" i="2"/>
  <c r="O1143" i="2"/>
  <c r="O375" i="2"/>
  <c r="O175" i="2"/>
  <c r="O1019" i="2"/>
  <c r="O698" i="2"/>
  <c r="O40" i="2"/>
  <c r="O825" i="2"/>
  <c r="O99" i="2"/>
  <c r="O928" i="2"/>
  <c r="O768" i="2"/>
  <c r="O64" i="2"/>
  <c r="O1309" i="2"/>
  <c r="O288" i="2"/>
  <c r="O1150" i="2"/>
  <c r="O387" i="2"/>
  <c r="O1249" i="2"/>
  <c r="O522" i="2"/>
  <c r="O313" i="2"/>
  <c r="O1158" i="2"/>
  <c r="O483" i="2"/>
  <c r="O192" i="2"/>
  <c r="O929" i="2"/>
  <c r="O1286" i="2"/>
  <c r="O220" i="2"/>
  <c r="O1287" i="2"/>
  <c r="O324" i="2"/>
  <c r="O1379" i="2"/>
  <c r="O346" i="2"/>
  <c r="O1384" i="2"/>
  <c r="O119" i="2"/>
  <c r="O1248" i="2"/>
  <c r="O521" i="2"/>
  <c r="O1456" i="2"/>
  <c r="O688" i="2"/>
  <c r="O393" i="2"/>
  <c r="O105" i="2"/>
  <c r="O934" i="2"/>
  <c r="O236" i="2"/>
  <c r="O1078" i="2"/>
  <c r="O333" i="2"/>
  <c r="O129" i="2"/>
  <c r="O958" i="2"/>
  <c r="O265" i="2"/>
  <c r="O187" i="2"/>
  <c r="O572" i="2"/>
  <c r="O1359" i="2"/>
  <c r="O695" i="2"/>
  <c r="O37" i="2"/>
  <c r="O822" i="2"/>
  <c r="O598" i="2"/>
  <c r="O1499" i="2"/>
  <c r="O781" i="2"/>
  <c r="O1339" i="2"/>
  <c r="O121" i="2"/>
  <c r="O1522" i="2"/>
  <c r="O550" i="2"/>
  <c r="O1523" i="2"/>
  <c r="O611" i="2"/>
  <c r="O1608" i="2"/>
  <c r="O616" i="2"/>
  <c r="O1613" i="2"/>
  <c r="O427" i="2"/>
  <c r="O1341" i="2"/>
  <c r="O600" i="2"/>
  <c r="O1501" i="2"/>
  <c r="O767" i="2"/>
  <c r="O437" i="2"/>
  <c r="O172" i="2"/>
  <c r="O1016" i="2"/>
  <c r="O280" i="2"/>
  <c r="O1147" i="2"/>
  <c r="O384" i="2"/>
  <c r="O190" i="2"/>
  <c r="O1023" i="2"/>
  <c r="O341" i="2"/>
  <c r="O235" i="2"/>
  <c r="O641" i="2"/>
  <c r="O1591" i="2"/>
  <c r="O774" i="2"/>
  <c r="O82" i="2"/>
  <c r="O855" i="2"/>
  <c r="O648" i="2"/>
  <c r="O52" i="2"/>
  <c r="O862" i="2"/>
  <c r="O1656" i="2"/>
  <c r="O1657" i="2"/>
  <c r="O1562" i="2"/>
  <c r="O606" i="2"/>
  <c r="O1603" i="2"/>
  <c r="O670" i="2"/>
  <c r="O1669" i="2"/>
  <c r="O773" i="2"/>
  <c r="O80" i="2"/>
  <c r="O194" i="2"/>
  <c r="O128" i="2"/>
  <c r="O957" i="2"/>
  <c r="O792" i="2"/>
  <c r="O390" i="2"/>
  <c r="O1252" i="2"/>
  <c r="O569" i="2"/>
  <c r="O1356" i="2"/>
  <c r="O692" i="2"/>
  <c r="O397" i="2"/>
  <c r="O1259" i="2"/>
  <c r="O613" i="2"/>
  <c r="O26" i="2"/>
  <c r="O889" i="2"/>
  <c r="O169" i="2"/>
  <c r="O964" i="2"/>
  <c r="O270" i="2"/>
  <c r="O62" i="2"/>
  <c r="O896" i="2"/>
  <c r="O124" i="2"/>
  <c r="O765" i="2"/>
  <c r="O932" i="2"/>
  <c r="O746" i="2"/>
  <c r="O182" i="2"/>
  <c r="O966" i="2"/>
  <c r="O183" i="2"/>
  <c r="O1104" i="2"/>
  <c r="O244" i="2"/>
  <c r="O252" i="2"/>
  <c r="O1181" i="2"/>
  <c r="O434" i="2"/>
  <c r="O1662" i="2"/>
  <c r="O1212" i="2"/>
  <c r="O435" i="2"/>
  <c r="O1365" i="2"/>
  <c r="O605" i="2"/>
  <c r="O364" i="2"/>
  <c r="O36" i="2"/>
  <c r="O897" i="2"/>
  <c r="O188" i="2"/>
  <c r="O1021" i="2"/>
  <c r="O290" i="2"/>
  <c r="O85" i="2"/>
  <c r="O904" i="2"/>
  <c r="O180" i="2"/>
  <c r="O118" i="2"/>
  <c r="O442" i="2"/>
  <c r="O1400" i="2"/>
  <c r="O646" i="2"/>
  <c r="O1660" i="2"/>
  <c r="O791" i="2"/>
  <c r="O519" i="2"/>
  <c r="O1454" i="2"/>
  <c r="O742" i="2"/>
  <c r="O1025" i="2"/>
  <c r="O15" i="2"/>
  <c r="O1465" i="2"/>
  <c r="O484" i="2"/>
  <c r="O1466" i="2"/>
  <c r="O555" i="2"/>
  <c r="O1528" i="2"/>
  <c r="O580" i="2"/>
  <c r="O1557" i="2"/>
  <c r="O645" i="2"/>
  <c r="O1547" i="2"/>
  <c r="O790" i="2"/>
  <c r="O110" i="2"/>
  <c r="O859" i="2"/>
  <c r="O662" i="2"/>
  <c r="O314" i="2"/>
  <c r="O1159" i="2"/>
  <c r="O395" i="2"/>
  <c r="O1257" i="2"/>
  <c r="O574" i="2"/>
  <c r="O330" i="2"/>
  <c r="O1166" i="2"/>
  <c r="O525" i="2"/>
  <c r="O373" i="2"/>
  <c r="O797" i="2"/>
  <c r="O60" i="2"/>
  <c r="O894" i="2"/>
  <c r="O174" i="2"/>
  <c r="O1018" i="2"/>
  <c r="O819" i="2"/>
  <c r="O1330" i="2"/>
  <c r="O1114" i="2"/>
  <c r="O518" i="2"/>
  <c r="O487" i="2"/>
  <c r="O32" i="2"/>
  <c r="O782" i="2"/>
  <c r="O33" i="2"/>
  <c r="O868" i="2"/>
  <c r="O143" i="2"/>
  <c r="O1301" i="2"/>
  <c r="O158" i="2"/>
  <c r="O694" i="2"/>
  <c r="O854" i="2"/>
  <c r="O821" i="2"/>
  <c r="O75" i="2"/>
  <c r="O903" i="2"/>
  <c r="O764" i="2"/>
  <c r="O358" i="2"/>
  <c r="O1216" i="2"/>
  <c r="O439" i="2"/>
  <c r="O1397" i="2"/>
  <c r="O643" i="2"/>
  <c r="O376" i="2"/>
  <c r="O1334" i="2"/>
  <c r="O577" i="2"/>
  <c r="O394" i="2"/>
  <c r="O1296" i="2"/>
  <c r="O102" i="2"/>
  <c r="O931" i="2"/>
  <c r="O233" i="2"/>
  <c r="O1075" i="2"/>
  <c r="O852" i="2"/>
  <c r="O1361" i="2"/>
  <c r="O438" i="2"/>
  <c r="O775" i="2"/>
  <c r="O609" i="2"/>
  <c r="O137" i="2"/>
  <c r="O863" i="2"/>
  <c r="O138" i="2"/>
  <c r="O971" i="2"/>
  <c r="O101" i="2"/>
  <c r="O930" i="2"/>
  <c r="O232" i="2"/>
  <c r="O1074" i="2"/>
  <c r="O329" i="2"/>
  <c r="O108" i="2"/>
  <c r="O954" i="2"/>
  <c r="O659" i="2"/>
  <c r="O1663" i="2"/>
  <c r="O794" i="2"/>
  <c r="O48" i="2"/>
  <c r="O891" i="2"/>
  <c r="O689" i="2"/>
  <c r="O19" i="2"/>
  <c r="O870" i="2"/>
  <c r="O240" i="2"/>
  <c r="O1094" i="2"/>
  <c r="O355" i="2"/>
  <c r="O1213" i="2"/>
  <c r="O436" i="2"/>
  <c r="O261" i="2"/>
  <c r="O1101" i="2"/>
  <c r="O445" i="2"/>
  <c r="O18" i="2"/>
  <c r="O772" i="2"/>
  <c r="O1338" i="2"/>
  <c r="O125" i="2"/>
  <c r="O1244" i="2"/>
  <c r="O263" i="2"/>
  <c r="O1292" i="2"/>
  <c r="O475" i="2"/>
  <c r="O492" i="2"/>
  <c r="O1543" i="2"/>
  <c r="O493" i="2"/>
  <c r="O1182" i="2"/>
  <c r="O459" i="2"/>
  <c r="O1328" i="2"/>
  <c r="O464" i="2"/>
  <c r="O148" i="2"/>
  <c r="O818" i="2"/>
  <c r="O1574" i="2"/>
  <c r="O141" i="2"/>
  <c r="O867" i="2"/>
  <c r="O142" i="2"/>
  <c r="O1311" i="2"/>
  <c r="O248" i="2"/>
  <c r="O1029" i="2"/>
  <c r="O258" i="2"/>
  <c r="O1225" i="2"/>
  <c r="O462" i="2"/>
  <c r="O1186" i="2"/>
  <c r="O463" i="2"/>
  <c r="O1198" i="2"/>
  <c r="O260" i="2"/>
  <c r="O603" i="2"/>
  <c r="O851" i="2"/>
  <c r="O668" i="2"/>
  <c r="O145" i="2"/>
  <c r="O871" i="2"/>
  <c r="O146" i="2"/>
  <c r="O1028" i="2"/>
  <c r="O257" i="2"/>
  <c r="O1148" i="2"/>
  <c r="O277" i="2"/>
  <c r="O1279" i="2"/>
  <c r="O284" i="2"/>
  <c r="O1280" i="2"/>
  <c r="O297" i="2"/>
  <c r="O1350" i="2"/>
  <c r="O326" i="2"/>
  <c r="O793" i="2"/>
  <c r="O965" i="2"/>
  <c r="O777" i="2"/>
  <c r="O198" i="2"/>
  <c r="O970" i="2"/>
  <c r="O1144" i="2"/>
  <c r="O1108" i="2"/>
  <c r="O1165" i="2"/>
  <c r="O1113" i="2"/>
  <c r="O294" i="2"/>
  <c r="O1283" i="2"/>
  <c r="O296" i="2"/>
  <c r="O1349" i="2"/>
  <c r="O301" i="2"/>
  <c r="O1386" i="2"/>
  <c r="O342" i="2"/>
  <c r="O824" i="2"/>
  <c r="O1071" i="2"/>
  <c r="O829" i="2"/>
  <c r="O246" i="2"/>
  <c r="O1310" i="2"/>
  <c r="O1161" i="2"/>
  <c r="O1112" i="2"/>
  <c r="O1222" i="2"/>
  <c r="O675" i="2"/>
  <c r="O566" i="2"/>
  <c r="O1637" i="2"/>
  <c r="O567" i="2"/>
  <c r="O1638" i="2"/>
  <c r="O589" i="2"/>
  <c r="O1667" i="2"/>
  <c r="O594" i="2"/>
  <c r="O241" i="2"/>
  <c r="O962" i="2"/>
  <c r="O1290" i="2"/>
  <c r="O262" i="2"/>
  <c r="O1291" i="2"/>
  <c r="O345" i="2"/>
  <c r="O1383" i="2"/>
  <c r="O353" i="2"/>
  <c r="O1403" i="2"/>
  <c r="O587" i="2"/>
  <c r="O1665" i="2"/>
  <c r="O588" i="2"/>
  <c r="O1666" i="2"/>
  <c r="O593" i="2"/>
  <c r="O1682" i="2"/>
  <c r="O622" i="2"/>
  <c r="O289" i="2"/>
  <c r="O1313" i="2"/>
  <c r="O1294" i="2"/>
  <c r="O266" i="2"/>
  <c r="O1295" i="2"/>
  <c r="O352" i="2"/>
  <c r="O1402" i="2"/>
  <c r="O367" i="2"/>
  <c r="O1368" i="2"/>
  <c r="O814" i="2"/>
  <c r="O67" i="2"/>
  <c r="O873" i="2"/>
  <c r="O72" i="2"/>
  <c r="O909" i="2"/>
  <c r="O93" i="2"/>
  <c r="O914" i="2"/>
  <c r="O1261" i="2"/>
  <c r="O1152" i="2"/>
  <c r="O1526" i="2"/>
  <c r="O554" i="2"/>
  <c r="O1527" i="2"/>
  <c r="O615" i="2"/>
  <c r="O1612" i="2"/>
  <c r="O663" i="2"/>
  <c r="O1617" i="2"/>
  <c r="O907" i="2"/>
  <c r="O83" i="2"/>
  <c r="O908" i="2"/>
  <c r="O84" i="2"/>
  <c r="O913" i="2"/>
  <c r="O38" i="2"/>
  <c r="O975" i="2"/>
  <c r="O1448" i="2"/>
  <c r="O1340" i="2"/>
  <c r="O1530" i="2"/>
  <c r="O578" i="2"/>
  <c r="O1555" i="2"/>
  <c r="O649" i="2"/>
  <c r="O1616" i="2"/>
  <c r="O667" i="2"/>
  <c r="O1525" i="2"/>
  <c r="O740" i="2"/>
  <c r="O1599" i="2"/>
  <c r="O1563" i="2"/>
  <c r="O498" i="2"/>
  <c r="O1568" i="2"/>
  <c r="O528" i="2"/>
  <c r="O1355" i="2"/>
  <c r="O575" i="2"/>
  <c r="O1226" i="2"/>
  <c r="O1661" i="2"/>
  <c r="O1227" i="2"/>
  <c r="O195" i="2"/>
  <c r="O1272" i="2"/>
  <c r="O218" i="2"/>
  <c r="O1285" i="2"/>
  <c r="O496" i="2"/>
  <c r="O1566" i="2"/>
  <c r="O497" i="2"/>
  <c r="O1567" i="2"/>
  <c r="O527" i="2"/>
  <c r="O1572" i="2"/>
  <c r="O532" i="2"/>
  <c r="O1504" i="2"/>
  <c r="O644" i="2"/>
  <c r="O1230" i="2"/>
  <c r="O61" i="2"/>
  <c r="O1231" i="2"/>
  <c r="O217" i="2"/>
  <c r="O1284" i="2"/>
  <c r="O243" i="2"/>
  <c r="O544" i="2"/>
  <c r="O533" i="2"/>
  <c r="O1578" i="2"/>
  <c r="O534" i="2"/>
  <c r="O1579" i="2"/>
  <c r="O556" i="2"/>
  <c r="O1584" i="2"/>
  <c r="O561" i="2"/>
  <c r="O47" i="2"/>
  <c r="O815" i="2"/>
  <c r="O1266" i="2"/>
  <c r="O176" i="2"/>
  <c r="O1267" i="2"/>
  <c r="O272" i="2"/>
  <c r="O1348" i="2"/>
  <c r="O295" i="2"/>
  <c r="O1372" i="2"/>
  <c r="O537" i="2"/>
  <c r="O1582" i="2"/>
  <c r="O4" i="2"/>
  <c r="O1583" i="2"/>
  <c r="O560" i="2"/>
  <c r="O1588" i="2"/>
  <c r="O565" i="2"/>
  <c r="O98" i="2"/>
  <c r="O848" i="2"/>
  <c r="O1270" i="2"/>
  <c r="O181" i="2"/>
  <c r="O1271" i="2"/>
  <c r="O283" i="2"/>
  <c r="O1371" i="2"/>
  <c r="O319" i="2"/>
  <c r="O1273" i="2"/>
  <c r="O784" i="2"/>
  <c r="O9" i="2"/>
  <c r="O785" i="2"/>
  <c r="O10" i="2"/>
  <c r="O804" i="2"/>
  <c r="O25" i="2"/>
  <c r="O809" i="2"/>
  <c r="O1095" i="2"/>
  <c r="O35" i="2"/>
  <c r="O1469" i="2"/>
  <c r="O488" i="2"/>
  <c r="O1470" i="2"/>
  <c r="O579" i="2"/>
  <c r="O1556" i="2"/>
  <c r="O584" i="2"/>
  <c r="O1561" i="2"/>
  <c r="O802" i="2"/>
  <c r="O23" i="2"/>
  <c r="O803" i="2"/>
  <c r="O24" i="2"/>
  <c r="O808" i="2"/>
  <c r="O46" i="2"/>
  <c r="O813" i="2"/>
  <c r="O1151" i="2"/>
  <c r="O55" i="2"/>
  <c r="O1473" i="2"/>
  <c r="O526" i="2"/>
  <c r="O1474" i="2"/>
  <c r="O583" i="2"/>
  <c r="O1560" i="2"/>
  <c r="O608" i="2"/>
  <c r="O21" i="2"/>
  <c r="O1119" i="2"/>
  <c r="O338" i="2"/>
  <c r="O1120" i="2"/>
  <c r="O339" i="2"/>
  <c r="O1125" i="2"/>
  <c r="O380" i="2"/>
  <c r="O1326" i="2"/>
  <c r="O597" i="2"/>
  <c r="O545" i="2"/>
  <c r="O89" i="2"/>
  <c r="O830" i="2"/>
  <c r="O90" i="2"/>
  <c r="O872" i="2"/>
  <c r="O155" i="2"/>
  <c r="O936" i="2"/>
  <c r="O162" i="2"/>
  <c r="O1123" i="2"/>
  <c r="O372" i="2"/>
  <c r="O1124" i="2"/>
  <c r="O379" i="2"/>
  <c r="O1325" i="2"/>
  <c r="O422" i="2"/>
  <c r="O1180" i="2"/>
  <c r="O647" i="2"/>
  <c r="O553" i="2"/>
  <c r="O111" i="2"/>
  <c r="O834" i="2"/>
  <c r="O112" i="2"/>
  <c r="O935" i="2"/>
  <c r="O161" i="2"/>
  <c r="O828" i="2"/>
  <c r="O81" i="2"/>
  <c r="O1049" i="2"/>
  <c r="O211" i="2"/>
  <c r="O617" i="2"/>
  <c r="O703" i="2"/>
  <c r="O1731" i="2"/>
  <c r="O708" i="2"/>
  <c r="O691" i="2"/>
  <c r="O1263" i="2"/>
  <c r="O1408" i="2"/>
  <c r="O369" i="2"/>
  <c r="O1409" i="2"/>
  <c r="O474" i="2"/>
  <c r="O1459" i="2"/>
  <c r="O482" i="2"/>
  <c r="O1464" i="2"/>
  <c r="O701" i="2"/>
  <c r="O1729" i="2"/>
  <c r="O702" i="2"/>
  <c r="O1730" i="2"/>
  <c r="O707" i="2"/>
  <c r="O1696" i="2"/>
  <c r="O712" i="2"/>
  <c r="O770" i="2"/>
  <c r="O1367" i="2"/>
  <c r="O1412" i="2"/>
  <c r="O404" i="2"/>
  <c r="O1413" i="2"/>
  <c r="O481" i="2"/>
  <c r="O1463" i="2"/>
  <c r="O486" i="2"/>
  <c r="O1109" i="2"/>
  <c r="O723" i="2"/>
  <c r="O1702" i="2"/>
  <c r="O724" i="2"/>
  <c r="O1592" i="2"/>
  <c r="O729" i="2"/>
  <c r="O1597" i="2"/>
  <c r="O756" i="2"/>
  <c r="O890" i="2"/>
  <c r="O1495" i="2"/>
  <c r="O1424" i="2"/>
  <c r="O469" i="2"/>
  <c r="O1425" i="2"/>
  <c r="O543" i="2"/>
  <c r="O1516" i="2"/>
  <c r="O548" i="2"/>
  <c r="O1521" i="2"/>
  <c r="O727" i="2"/>
  <c r="O1595" i="2"/>
  <c r="O728" i="2"/>
  <c r="O1596" i="2"/>
  <c r="O755" i="2"/>
  <c r="O1601" i="2"/>
  <c r="O760" i="2"/>
  <c r="O927" i="2"/>
  <c r="O1503" i="2"/>
  <c r="O1428" i="2"/>
  <c r="O473" i="2"/>
  <c r="O1458" i="2"/>
  <c r="O547" i="2"/>
  <c r="O1520" i="2"/>
  <c r="O552" i="2"/>
  <c r="O1674" i="2"/>
  <c r="O1081" i="2"/>
  <c r="O223" i="2"/>
  <c r="O1082" i="2"/>
  <c r="O224" i="2"/>
  <c r="O1087" i="2"/>
  <c r="O302" i="2"/>
  <c r="O1092" i="2"/>
  <c r="O356" i="2"/>
  <c r="O407" i="2"/>
  <c r="O1713" i="2"/>
  <c r="O747" i="2"/>
  <c r="O1714" i="2"/>
  <c r="O835" i="2"/>
  <c r="O113" i="2"/>
  <c r="O861" i="2"/>
  <c r="O136" i="2"/>
  <c r="O1085" i="2"/>
  <c r="O267" i="2"/>
  <c r="O1086" i="2"/>
  <c r="O278" i="2"/>
  <c r="O1091" i="2"/>
  <c r="O307" i="2"/>
  <c r="O1118" i="2"/>
  <c r="O388" i="2"/>
  <c r="O468" i="2"/>
  <c r="O6" i="2"/>
  <c r="O751" i="2"/>
  <c r="O7" i="2"/>
  <c r="O1300" i="2"/>
  <c r="O135" i="2"/>
  <c r="O273" i="2"/>
  <c r="O418" i="2"/>
  <c r="O1512" i="2"/>
  <c r="O419" i="2"/>
  <c r="O1513" i="2"/>
  <c r="O453" i="2"/>
  <c r="O1533" i="2"/>
  <c r="O458" i="2"/>
  <c r="O1163" i="2"/>
  <c r="O340" i="2"/>
  <c r="O1110" i="2"/>
  <c r="O1250" i="2"/>
  <c r="O1323" i="2"/>
  <c r="O42" i="2"/>
  <c r="O1232" i="2"/>
  <c r="O122" i="2"/>
  <c r="O1337" i="2"/>
  <c r="O451" i="2"/>
  <c r="O1531" i="2"/>
  <c r="O452" i="2"/>
  <c r="O1532" i="2"/>
  <c r="O457" i="2"/>
  <c r="O1537" i="2"/>
  <c r="O491" i="2"/>
  <c r="O1220" i="2"/>
  <c r="O385" i="2"/>
  <c r="O1322" i="2"/>
  <c r="O1362" i="2"/>
  <c r="O1170" i="2"/>
  <c r="O53" i="2"/>
  <c r="O1336" i="2"/>
  <c r="O97" i="2"/>
  <c r="O1117" i="2"/>
  <c r="O299" i="2"/>
  <c r="O1352" i="2"/>
  <c r="O300" i="2"/>
  <c r="O132" i="2"/>
  <c r="O982" i="2"/>
  <c r="O150" i="2"/>
  <c r="O987" i="2"/>
  <c r="O31" i="2"/>
  <c r="O76" i="2"/>
  <c r="O1606" i="2"/>
  <c r="O610" i="2"/>
  <c r="O541" i="2"/>
  <c r="O674" i="2"/>
  <c r="O1673" i="2"/>
  <c r="O741" i="2"/>
  <c r="O1678" i="2"/>
  <c r="O980" i="2"/>
  <c r="O43" i="2"/>
  <c r="O981" i="2"/>
  <c r="O149" i="2"/>
  <c r="O986" i="2"/>
  <c r="O1607" i="2"/>
  <c r="O991" i="2"/>
  <c r="O66" i="2"/>
  <c r="O1589" i="2"/>
  <c r="O1610" i="2"/>
  <c r="O614" i="2"/>
  <c r="O1611" i="2"/>
  <c r="O722" i="2"/>
  <c r="O1677" i="2"/>
  <c r="O745" i="2"/>
  <c r="O1517" i="2"/>
  <c r="O1133" i="2"/>
  <c r="O203" i="2"/>
  <c r="O1033" i="2"/>
  <c r="O204" i="2"/>
  <c r="O1047" i="2"/>
  <c r="O209" i="2"/>
  <c r="O1052" i="2"/>
  <c r="O170" i="2"/>
  <c r="O281" i="2"/>
  <c r="O1622" i="2"/>
  <c r="O669" i="2"/>
  <c r="O1623" i="2"/>
  <c r="O752" i="2"/>
  <c r="O20" i="2"/>
  <c r="O780" i="2"/>
  <c r="O30" i="2"/>
  <c r="O1045" i="2"/>
  <c r="O207" i="2"/>
  <c r="O1046" i="2"/>
  <c r="O208" i="2"/>
  <c r="O1051" i="2"/>
  <c r="O213" i="2"/>
  <c r="O1080" i="2"/>
  <c r="O227" i="2"/>
  <c r="O320" i="2"/>
  <c r="O1671" i="2"/>
  <c r="O673" i="2"/>
  <c r="O1672" i="2"/>
  <c r="O779" i="2"/>
  <c r="O29" i="2"/>
  <c r="O196" i="2"/>
  <c r="O347" i="2"/>
  <c r="O1392" i="2"/>
  <c r="O354" i="2"/>
  <c r="O1393" i="2"/>
  <c r="O377" i="2"/>
  <c r="O1477" i="2"/>
  <c r="O413" i="2"/>
  <c r="O955" i="2"/>
  <c r="O154" i="2"/>
  <c r="O1302" i="2"/>
  <c r="O276" i="2"/>
  <c r="O1103" i="2"/>
  <c r="O1366" i="2"/>
  <c r="O1171" i="2"/>
  <c r="O1357" i="2"/>
  <c r="O1176" i="2"/>
  <c r="O370" i="2"/>
  <c r="O1475" i="2"/>
  <c r="O371" i="2"/>
  <c r="O1476" i="2"/>
  <c r="O412" i="2"/>
  <c r="O1506" i="2"/>
  <c r="O417" i="2"/>
  <c r="O1020" i="2"/>
  <c r="O1619" i="2"/>
  <c r="O969" i="2"/>
  <c r="O1100" i="2"/>
  <c r="O1107" i="2"/>
  <c r="O1457" i="2"/>
  <c r="O1175" i="2"/>
  <c r="O538" i="2"/>
  <c r="O776" i="2"/>
  <c r="O623" i="2"/>
  <c r="O1688" i="2"/>
  <c r="O624" i="2"/>
  <c r="O1689" i="2"/>
  <c r="O629" i="2"/>
  <c r="O1694" i="2"/>
  <c r="O678" i="2"/>
  <c r="O399" i="2"/>
  <c r="O1331" i="2"/>
  <c r="O1377" i="2"/>
  <c r="O321" i="2"/>
  <c r="O1378" i="2"/>
  <c r="O405" i="2"/>
  <c r="O1414" i="2"/>
  <c r="O444" i="2"/>
  <c r="O1419" i="2"/>
  <c r="O627" i="2"/>
  <c r="O1692" i="2"/>
  <c r="O628" i="2"/>
  <c r="O1693" i="2"/>
  <c r="O633" i="2"/>
  <c r="O1719" i="2"/>
  <c r="O682" i="2"/>
  <c r="O443" i="2"/>
  <c r="O1219" i="2"/>
  <c r="O1381" i="2"/>
  <c r="O344" i="2"/>
  <c r="O1382" i="2"/>
  <c r="O409" i="2"/>
  <c r="O1418" i="2"/>
  <c r="O448" i="2"/>
  <c r="O1376" i="2"/>
  <c r="O558" i="2"/>
  <c r="O1586" i="2"/>
  <c r="O559" i="2"/>
  <c r="O166" i="2"/>
  <c r="O1600" i="2"/>
  <c r="O769" i="2"/>
  <c r="O853" i="2"/>
  <c r="O801" i="2"/>
  <c r="O1329" i="2"/>
  <c r="O77" i="2"/>
  <c r="O1518" i="2"/>
  <c r="O546" i="2"/>
  <c r="O1519" i="2"/>
  <c r="O607" i="2"/>
  <c r="O1604" i="2"/>
  <c r="O612" i="2"/>
  <c r="O1609" i="2"/>
  <c r="O810" i="2"/>
  <c r="O733" i="2"/>
  <c r="O811" i="2"/>
  <c r="O918" i="2"/>
  <c r="O905" i="2"/>
  <c r="O78" i="2"/>
  <c r="O910" i="2"/>
  <c r="O79" i="2"/>
  <c r="O1142" i="2"/>
  <c r="O1062" i="2"/>
  <c r="O1006" i="2"/>
  <c r="O942" i="2"/>
  <c r="P1089" i="2"/>
  <c r="P1491" i="2"/>
  <c r="O865" i="2"/>
  <c r="O140" i="2"/>
  <c r="O1089" i="2"/>
  <c r="O305" i="2"/>
  <c r="O1090" i="2"/>
  <c r="O306" i="2"/>
  <c r="O1320" i="2"/>
  <c r="O322" i="2"/>
  <c r="O1122" i="2"/>
  <c r="O696" i="2"/>
  <c r="O581" i="2"/>
  <c r="O120" i="2"/>
  <c r="O1299" i="2"/>
  <c r="O134" i="2"/>
  <c r="O967" i="2"/>
  <c r="O184" i="2"/>
  <c r="O972" i="2"/>
  <c r="O245" i="2"/>
  <c r="O1177" i="2"/>
  <c r="O424" i="2"/>
  <c r="O1178" i="2"/>
  <c r="O425" i="2"/>
  <c r="O1183" i="2"/>
  <c r="O460" i="2"/>
  <c r="O1184" i="2"/>
  <c r="O461" i="2"/>
  <c r="O1553" i="2"/>
  <c r="O1481" i="2"/>
  <c r="O1343" i="2"/>
  <c r="O1200" i="2"/>
  <c r="P376" i="2"/>
  <c r="P460" i="2"/>
  <c r="O968" i="2"/>
  <c r="O197" i="2"/>
  <c r="O1127" i="2"/>
  <c r="O420" i="2"/>
  <c r="O1128" i="2"/>
  <c r="O421" i="2"/>
  <c r="O1179" i="2"/>
  <c r="O432" i="2"/>
  <c r="O686" i="2"/>
  <c r="O895" i="2"/>
  <c r="O676" i="2"/>
  <c r="O159" i="2"/>
  <c r="O1303" i="2"/>
  <c r="O160" i="2"/>
  <c r="O1032" i="2"/>
  <c r="O274" i="2"/>
  <c r="O1105" i="2"/>
  <c r="O229" i="2"/>
  <c r="O1333" i="2"/>
  <c r="O247" i="2"/>
  <c r="O1276" i="2"/>
  <c r="O285" i="2"/>
  <c r="O1281" i="2"/>
  <c r="O298" i="2"/>
  <c r="O1282" i="2"/>
  <c r="O509" i="2"/>
  <c r="O1647" i="2"/>
  <c r="O1546" i="2"/>
  <c r="O1441" i="2"/>
  <c r="O1239" i="2"/>
  <c r="P1283" i="2"/>
  <c r="P72" i="2"/>
  <c r="O1289" i="2"/>
  <c r="O500" i="2"/>
  <c r="O1570" i="2"/>
  <c r="O501" i="2"/>
  <c r="O1571" i="2"/>
  <c r="O531" i="2"/>
  <c r="O1576" i="2"/>
  <c r="O536" i="2"/>
  <c r="O152" i="2"/>
  <c r="O892" i="2"/>
  <c r="O1274" i="2"/>
  <c r="O202" i="2"/>
  <c r="O1275" i="2"/>
  <c r="O318" i="2"/>
  <c r="O1375" i="2"/>
  <c r="O325" i="2"/>
  <c r="O1380" i="2"/>
  <c r="O562" i="2"/>
  <c r="O1633" i="2"/>
  <c r="O563" i="2"/>
  <c r="O1634" i="2"/>
  <c r="O568" i="2"/>
  <c r="O1639" i="2"/>
  <c r="O590" i="2"/>
  <c r="O1640" i="2"/>
  <c r="O923" i="2"/>
  <c r="O874" i="2"/>
  <c r="O732" i="2"/>
  <c r="O636" i="2"/>
  <c r="O1705" i="2"/>
  <c r="P633" i="2"/>
  <c r="P1575" i="2"/>
  <c r="P276" i="2"/>
  <c r="P1576" i="2"/>
  <c r="P1159" i="2"/>
  <c r="P1084" i="2"/>
  <c r="O1050" i="2"/>
  <c r="O212" i="2"/>
  <c r="O1055" i="2"/>
  <c r="O221" i="2"/>
  <c r="O1084" i="2"/>
  <c r="O429" i="2"/>
  <c r="O479" i="2"/>
  <c r="O22" i="2"/>
  <c r="O778" i="2"/>
  <c r="O28" i="2"/>
  <c r="O864" i="2"/>
  <c r="O139" i="2"/>
  <c r="O869" i="2"/>
  <c r="O144" i="2"/>
  <c r="O1318" i="2"/>
  <c r="O310" i="2"/>
  <c r="O1319" i="2"/>
  <c r="O311" i="2"/>
  <c r="O1121" i="2"/>
  <c r="O348" i="2"/>
  <c r="O1126" i="2"/>
  <c r="O349" i="2"/>
  <c r="O1488" i="2"/>
  <c r="O1432" i="2"/>
  <c r="O1207" i="2"/>
  <c r="O1137" i="2"/>
  <c r="P665" i="2"/>
  <c r="P761" i="2"/>
  <c r="O524" i="2"/>
  <c r="O410" i="2"/>
  <c r="O1479" i="2"/>
  <c r="O411" i="2"/>
  <c r="O1480" i="2"/>
  <c r="O416" i="2"/>
  <c r="O1510" i="2"/>
  <c r="O450" i="2"/>
  <c r="O1256" i="2"/>
  <c r="O426" i="2"/>
  <c r="O1173" i="2"/>
  <c r="O1453" i="2"/>
  <c r="O1174" i="2"/>
  <c r="O130" i="2"/>
  <c r="O1264" i="2"/>
  <c r="O179" i="2"/>
  <c r="O1269" i="2"/>
  <c r="O476" i="2"/>
  <c r="O1539" i="2"/>
  <c r="O477" i="2"/>
  <c r="O1540" i="2"/>
  <c r="O494" i="2"/>
  <c r="O1564" i="2"/>
  <c r="O499" i="2"/>
  <c r="O1565" i="2"/>
  <c r="O839" i="2"/>
  <c r="O714" i="2"/>
  <c r="O511" i="2"/>
  <c r="O1649" i="2"/>
  <c r="O1548" i="2"/>
  <c r="P649" i="2"/>
  <c r="P1510" i="2"/>
  <c r="O1265" i="2"/>
  <c r="O455" i="2"/>
  <c r="O1535" i="2"/>
  <c r="O456" i="2"/>
  <c r="O1536" i="2"/>
  <c r="O478" i="2"/>
  <c r="O1541" i="2"/>
  <c r="O495" i="2"/>
  <c r="O16" i="2"/>
  <c r="O693" i="2"/>
  <c r="O1234" i="2"/>
  <c r="O87" i="2"/>
  <c r="O1335" i="2"/>
  <c r="O228" i="2"/>
  <c r="O1288" i="2"/>
  <c r="O264" i="2"/>
  <c r="O1293" i="2"/>
  <c r="O529" i="2"/>
  <c r="O1455" i="2"/>
  <c r="O530" i="2"/>
  <c r="O1575" i="2"/>
  <c r="O535" i="2"/>
  <c r="O1580" i="2"/>
  <c r="O557" i="2"/>
  <c r="O1581" i="2"/>
  <c r="O881" i="2"/>
  <c r="O739" i="2"/>
  <c r="O653" i="2"/>
  <c r="O504" i="2"/>
  <c r="O1642" i="2"/>
  <c r="P121" i="2"/>
  <c r="P1730" i="2"/>
  <c r="O1468" i="2"/>
  <c r="O705" i="2"/>
  <c r="O1732" i="2"/>
  <c r="O706" i="2"/>
  <c r="O1695" i="2"/>
  <c r="O711" i="2"/>
  <c r="O1700" i="2"/>
  <c r="O726" i="2"/>
  <c r="O960" i="2"/>
  <c r="O1658" i="2"/>
  <c r="O1461" i="2"/>
  <c r="O480" i="2"/>
  <c r="O1462" i="2"/>
  <c r="O551" i="2"/>
  <c r="O1524" i="2"/>
  <c r="O576" i="2"/>
  <c r="O1529" i="2"/>
  <c r="O1073" i="2"/>
  <c r="O2" i="2"/>
  <c r="O758" i="2"/>
  <c r="O3" i="2"/>
  <c r="O800" i="2"/>
  <c r="O11" i="2"/>
  <c r="O805" i="2"/>
  <c r="O12" i="2"/>
  <c r="O1069" i="2"/>
  <c r="O1013" i="2"/>
  <c r="O949" i="2"/>
  <c r="O200" i="2"/>
  <c r="P160" i="2"/>
  <c r="P695" i="2"/>
  <c r="P1360" i="2"/>
  <c r="P67" i="2"/>
  <c r="P1361" i="2"/>
  <c r="P1139" i="2"/>
  <c r="O1277" i="2"/>
  <c r="O337" i="2"/>
  <c r="O1390" i="2"/>
  <c r="O362" i="2"/>
  <c r="O1077" i="2"/>
  <c r="O249" i="2"/>
  <c r="O1026" i="2"/>
  <c r="O1157" i="2"/>
  <c r="O1111" i="2"/>
  <c r="O1502" i="2"/>
  <c r="O1224" i="2"/>
  <c r="O58" i="2"/>
  <c r="O1229" i="2"/>
  <c r="O414" i="2"/>
  <c r="O1508" i="2"/>
  <c r="O415" i="2"/>
  <c r="O1509" i="2"/>
  <c r="O449" i="2"/>
  <c r="O1514" i="2"/>
  <c r="O454" i="2"/>
  <c r="O1515" i="2"/>
  <c r="O721" i="2"/>
  <c r="O634" i="2"/>
  <c r="O1703" i="2"/>
  <c r="O1624" i="2"/>
  <c r="O1483" i="2"/>
  <c r="P1105" i="2"/>
  <c r="P311" i="2"/>
  <c r="O1407" i="2"/>
  <c r="O591" i="2"/>
  <c r="O1680" i="2"/>
  <c r="O592" i="2"/>
  <c r="O1681" i="2"/>
  <c r="O621" i="2"/>
  <c r="O1686" i="2"/>
  <c r="O626" i="2"/>
  <c r="O573" i="2"/>
  <c r="O1247" i="2"/>
  <c r="O1353" i="2"/>
  <c r="O351" i="2"/>
  <c r="O1401" i="2"/>
  <c r="O447" i="2"/>
  <c r="O1422" i="2"/>
  <c r="O471" i="2"/>
  <c r="O1427" i="2"/>
  <c r="O679" i="2"/>
  <c r="O1721" i="2"/>
  <c r="O680" i="2"/>
  <c r="O1722" i="2"/>
  <c r="O685" i="2"/>
  <c r="O1727" i="2"/>
  <c r="O704" i="2"/>
  <c r="O1728" i="2"/>
  <c r="O1004" i="2"/>
  <c r="O1307" i="2"/>
  <c r="O883" i="2"/>
  <c r="O761" i="2"/>
  <c r="P1570" i="2"/>
  <c r="P1399" i="2"/>
  <c r="P91" i="2"/>
  <c r="O1423" i="2"/>
  <c r="O631" i="2"/>
  <c r="O1717" i="2"/>
  <c r="O632" i="2"/>
  <c r="O1718" i="2"/>
  <c r="O681" i="2"/>
  <c r="O1723" i="2"/>
  <c r="O700" i="2"/>
  <c r="O798" i="2"/>
  <c r="O1450" i="2"/>
  <c r="O1416" i="2"/>
  <c r="O408" i="2"/>
  <c r="O1417" i="2"/>
  <c r="O485" i="2"/>
  <c r="O1467" i="2"/>
  <c r="O490" i="2"/>
  <c r="O1472" i="2"/>
  <c r="O709" i="2"/>
  <c r="O1698" i="2"/>
  <c r="O710" i="2"/>
  <c r="O1699" i="2"/>
  <c r="O725" i="2"/>
  <c r="O1593" i="2"/>
  <c r="O730" i="2"/>
  <c r="O1594" i="2"/>
  <c r="O1041" i="2"/>
  <c r="O997" i="2"/>
  <c r="O1102" i="2"/>
  <c r="O876" i="2"/>
  <c r="P1586" i="2"/>
  <c r="P928" i="2"/>
  <c r="P1319" i="2"/>
  <c r="O1712" i="2"/>
  <c r="O984" i="2"/>
  <c r="O164" i="2"/>
  <c r="O985" i="2"/>
  <c r="O165" i="2"/>
  <c r="O990" i="2"/>
  <c r="O186" i="2"/>
  <c r="O1035" i="2"/>
  <c r="O254" i="2"/>
  <c r="O350" i="2"/>
  <c r="O1675" i="2"/>
  <c r="O677" i="2"/>
  <c r="O1676" i="2"/>
  <c r="O783" i="2"/>
  <c r="O50" i="2"/>
  <c r="O832" i="2"/>
  <c r="O92" i="2"/>
  <c r="O1053" i="2"/>
  <c r="O215" i="2"/>
  <c r="O1054" i="2"/>
  <c r="O216" i="2"/>
  <c r="O1083" i="2"/>
  <c r="O225" i="2"/>
  <c r="O1088" i="2"/>
  <c r="O238" i="2"/>
  <c r="O1439" i="2"/>
  <c r="O1237" i="2"/>
  <c r="O1327" i="2"/>
  <c r="O1064" i="2"/>
  <c r="P817" i="2"/>
  <c r="P874" i="2"/>
  <c r="P968" i="2"/>
  <c r="P879" i="2"/>
  <c r="P180" i="2"/>
  <c r="P466" i="2"/>
  <c r="O1587" i="2"/>
  <c r="O564" i="2"/>
  <c r="O1635" i="2"/>
  <c r="O586" i="2"/>
  <c r="O332" i="2"/>
  <c r="O1097" i="2"/>
  <c r="O1369" i="2"/>
  <c r="O282" i="2"/>
  <c r="O1370" i="2"/>
  <c r="O366" i="2"/>
  <c r="O1406" i="2"/>
  <c r="O402" i="2"/>
  <c r="O1411" i="2"/>
  <c r="O619" i="2"/>
  <c r="O1684" i="2"/>
  <c r="O620" i="2"/>
  <c r="O1685" i="2"/>
  <c r="O625" i="2"/>
  <c r="O1690" i="2"/>
  <c r="O630" i="2"/>
  <c r="O1691" i="2"/>
  <c r="O947" i="2"/>
  <c r="O916" i="2"/>
  <c r="O841" i="2"/>
  <c r="O716" i="2"/>
  <c r="P1725" i="2"/>
  <c r="P37" i="2"/>
  <c r="P725" i="2"/>
  <c r="O1605" i="2"/>
  <c r="O806" i="2"/>
  <c r="O44" i="2"/>
  <c r="O807" i="2"/>
  <c r="O45" i="2"/>
  <c r="O812" i="2"/>
  <c r="O68" i="2"/>
  <c r="O906" i="2"/>
  <c r="O1360" i="2"/>
  <c r="O1449" i="2"/>
  <c r="O1558" i="2"/>
  <c r="O582" i="2"/>
  <c r="O1559" i="2"/>
  <c r="O666" i="2"/>
  <c r="O1620" i="2"/>
  <c r="O671" i="2"/>
  <c r="O1670" i="2"/>
  <c r="O915" i="2"/>
  <c r="O116" i="2"/>
  <c r="O973" i="2"/>
  <c r="O117" i="2"/>
  <c r="O978" i="2"/>
  <c r="O133" i="2"/>
  <c r="O983" i="2"/>
  <c r="O147" i="2"/>
  <c r="O1205" i="2"/>
  <c r="O1135" i="2"/>
  <c r="O1043" i="2"/>
  <c r="O999" i="2"/>
  <c r="P538" i="2"/>
  <c r="P386" i="2"/>
  <c r="P822" i="2"/>
  <c r="O1621" i="2"/>
  <c r="O911" i="2"/>
  <c r="O95" i="2"/>
  <c r="O912" i="2"/>
  <c r="O96" i="2"/>
  <c r="O974" i="2"/>
  <c r="O126" i="2"/>
  <c r="O343" i="2"/>
  <c r="O74" i="2"/>
  <c r="O201" i="2"/>
  <c r="O1614" i="2"/>
  <c r="O156" i="2"/>
  <c r="O1615" i="2"/>
  <c r="O744" i="2"/>
  <c r="O1711" i="2"/>
  <c r="O749" i="2"/>
  <c r="O5" i="2"/>
  <c r="O988" i="2"/>
  <c r="O178" i="2"/>
  <c r="O989" i="2"/>
  <c r="O185" i="2"/>
  <c r="O1034" i="2"/>
  <c r="O205" i="2"/>
  <c r="O1048" i="2"/>
  <c r="O206" i="2"/>
  <c r="O1246" i="2"/>
  <c r="O1193" i="2"/>
  <c r="O1321" i="2"/>
  <c r="O1036" i="2"/>
  <c r="P1504" i="2"/>
  <c r="P999" i="2"/>
  <c r="O1316" i="2"/>
  <c r="O275" i="2"/>
  <c r="O1196" i="2"/>
  <c r="O466" i="2"/>
  <c r="O1197" i="2"/>
  <c r="O256" i="2"/>
  <c r="O753" i="2"/>
  <c r="O293" i="2"/>
  <c r="O857" i="2"/>
  <c r="O49" i="2"/>
  <c r="O837" i="2"/>
  <c r="O253" i="2"/>
  <c r="O1027" i="2"/>
  <c r="O1218" i="2"/>
  <c r="O1116" i="2"/>
  <c r="O1258" i="2"/>
  <c r="O1168" i="2"/>
  <c r="O334" i="2"/>
  <c r="O1388" i="2"/>
  <c r="O335" i="2"/>
  <c r="O1389" i="2"/>
  <c r="O361" i="2"/>
  <c r="O1394" i="2"/>
  <c r="O378" i="2"/>
  <c r="O1395" i="2"/>
  <c r="O651" i="2"/>
  <c r="O502" i="2"/>
  <c r="O1631" i="2"/>
  <c r="O1490" i="2"/>
  <c r="O1434" i="2"/>
  <c r="P1473" i="2"/>
  <c r="P235" i="2"/>
  <c r="P1267" i="2"/>
  <c r="P153" i="2"/>
  <c r="P484" i="2"/>
  <c r="P1720" i="2"/>
  <c r="P1296" i="2"/>
  <c r="P885" i="2"/>
  <c r="P1457" i="2"/>
  <c r="P48" i="2"/>
  <c r="P125" i="2"/>
  <c r="O1733" i="2"/>
  <c r="O1008" i="2"/>
  <c r="O944" i="2"/>
  <c r="O887" i="2"/>
  <c r="O838" i="2"/>
  <c r="P1455" i="2"/>
  <c r="P1157" i="2"/>
  <c r="P1082" i="2"/>
  <c r="P1484" i="2"/>
  <c r="P1498" i="2"/>
  <c r="P993" i="2"/>
  <c r="P664" i="2"/>
  <c r="P1304" i="2"/>
  <c r="P1226" i="2"/>
  <c r="P306" i="2"/>
  <c r="P450" i="2"/>
  <c r="O1697" i="2"/>
  <c r="O1012" i="2"/>
  <c r="O948" i="2"/>
  <c r="O917" i="2"/>
  <c r="O842" i="2"/>
  <c r="P1578" i="2"/>
  <c r="P1161" i="2"/>
  <c r="P1086" i="2"/>
  <c r="P1595" i="2"/>
  <c r="P726" i="2"/>
  <c r="P934" i="2"/>
  <c r="P1705" i="2"/>
  <c r="P1242" i="2"/>
  <c r="P472" i="2"/>
  <c r="P508" i="2"/>
  <c r="P1379" i="2"/>
  <c r="O1585" i="2"/>
  <c r="O885" i="2"/>
  <c r="O786" i="2"/>
  <c r="O657" i="2"/>
  <c r="O508" i="2"/>
  <c r="P1158" i="2"/>
  <c r="P92" i="2"/>
  <c r="P1481" i="2"/>
  <c r="P1499" i="2"/>
  <c r="P994" i="2"/>
  <c r="P1199" i="2"/>
  <c r="P56" i="2"/>
  <c r="P596" i="2"/>
  <c r="O1668" i="2"/>
  <c r="O938" i="2"/>
  <c r="O878" i="2"/>
  <c r="O736" i="2"/>
  <c r="O650" i="2"/>
  <c r="O1709" i="2"/>
  <c r="P275" i="2"/>
  <c r="P1579" i="2"/>
  <c r="P1162" i="2"/>
  <c r="P1083" i="2"/>
  <c r="P1485" i="2"/>
  <c r="P1503" i="2"/>
  <c r="P998" i="2"/>
  <c r="P1669" i="2"/>
  <c r="P68" i="2"/>
  <c r="P600" i="2"/>
  <c r="O1683" i="2"/>
  <c r="O1306" i="2"/>
  <c r="O882" i="2"/>
  <c r="O1024" i="2"/>
  <c r="O654" i="2"/>
  <c r="P1717" i="2"/>
  <c r="P110" i="2"/>
  <c r="P1583" i="2"/>
  <c r="P1004" i="2"/>
  <c r="P671" i="2"/>
  <c r="P654" i="2"/>
  <c r="P1468" i="2"/>
  <c r="P230" i="2"/>
  <c r="P119" i="2"/>
  <c r="P418" i="2"/>
  <c r="P798" i="2"/>
  <c r="O94" i="2"/>
  <c r="O1188" i="2"/>
  <c r="O1066" i="2"/>
  <c r="O1010" i="2"/>
  <c r="O946" i="2"/>
  <c r="P1318" i="2"/>
  <c r="P1235" i="2"/>
  <c r="P972" i="2"/>
  <c r="P1008" i="2"/>
  <c r="P675" i="2"/>
  <c r="P658" i="2"/>
  <c r="P1472" i="2"/>
  <c r="P234" i="2"/>
  <c r="P217" i="2"/>
  <c r="P296" i="2"/>
  <c r="P571" i="2"/>
  <c r="O114" i="2"/>
  <c r="O1192" i="2"/>
  <c r="O1070" i="2"/>
  <c r="O1014" i="2"/>
  <c r="O950" i="2"/>
  <c r="P253" i="2"/>
  <c r="P1239" i="2"/>
  <c r="P1312" i="2"/>
  <c r="P1003" i="2"/>
  <c r="P271" i="2"/>
  <c r="P1606" i="2"/>
  <c r="O1206" i="2"/>
  <c r="P1007" i="2"/>
  <c r="P1130" i="2"/>
  <c r="P815" i="2"/>
  <c r="P1013" i="2"/>
  <c r="P346" i="2"/>
  <c r="P463" i="2"/>
  <c r="P746" i="2"/>
  <c r="P913" i="2"/>
  <c r="P1255" i="2"/>
  <c r="O56" i="2"/>
  <c r="O1138" i="2"/>
  <c r="O1058" i="2"/>
  <c r="O1002" i="2"/>
  <c r="O941" i="2"/>
  <c r="P1085" i="2"/>
  <c r="P1487" i="2"/>
  <c r="P1505" i="2"/>
  <c r="P1000" i="2"/>
  <c r="P1273" i="2"/>
  <c r="P74" i="2"/>
  <c r="P1539" i="2"/>
  <c r="P5" i="2"/>
  <c r="P394" i="2"/>
  <c r="O163" i="2"/>
  <c r="O1209" i="2"/>
  <c r="O1139" i="2"/>
  <c r="O1059" i="2"/>
  <c r="O1003" i="2"/>
  <c r="P1359" i="2"/>
  <c r="P1137" i="2"/>
  <c r="P826" i="2"/>
  <c r="P883" i="2"/>
  <c r="P753" i="2"/>
  <c r="P979" i="2"/>
  <c r="P1104" i="2"/>
  <c r="P310" i="2"/>
  <c r="P1543" i="2"/>
  <c r="P492" i="2"/>
  <c r="P398" i="2"/>
  <c r="O167" i="2"/>
  <c r="O1236" i="2"/>
  <c r="O1154" i="2"/>
  <c r="O1063" i="2"/>
  <c r="O1007" i="2"/>
  <c r="P1496" i="2"/>
  <c r="P1141" i="2"/>
  <c r="P1298" i="2"/>
  <c r="P1236" i="2"/>
  <c r="P969" i="2"/>
  <c r="P1005" i="2"/>
  <c r="P676" i="2"/>
  <c r="P539" i="2"/>
  <c r="P1338" i="2"/>
  <c r="P905" i="2"/>
  <c r="P1247" i="2"/>
  <c r="O1598" i="2"/>
  <c r="O1057" i="2"/>
  <c r="O1001" i="2"/>
  <c r="O940" i="2"/>
  <c r="O880" i="2"/>
  <c r="P1138" i="2"/>
  <c r="P823" i="2"/>
  <c r="P880" i="2"/>
  <c r="P759" i="2"/>
  <c r="P23" i="2"/>
  <c r="P607" i="2"/>
  <c r="P561" i="2"/>
  <c r="P1263" i="2"/>
  <c r="O860" i="2"/>
  <c r="O1130" i="2"/>
  <c r="O1038" i="2"/>
  <c r="O994" i="2"/>
  <c r="O922" i="2"/>
  <c r="P90" i="2"/>
  <c r="P699" i="2"/>
  <c r="P1497" i="2"/>
  <c r="P1142" i="2"/>
  <c r="P827" i="2"/>
  <c r="P884" i="2"/>
  <c r="P1282" i="2"/>
  <c r="P84" i="2"/>
  <c r="P611" i="2"/>
  <c r="P565" i="2"/>
  <c r="P1314" i="2"/>
  <c r="O17" i="2"/>
  <c r="O1134" i="2"/>
  <c r="O1042" i="2"/>
  <c r="O998" i="2"/>
  <c r="O926" i="2"/>
  <c r="P1081" i="2"/>
  <c r="P1483" i="2"/>
  <c r="P1462" i="2"/>
  <c r="P288" i="2"/>
  <c r="P1111" i="2"/>
  <c r="P78" i="2"/>
  <c r="P628" i="2"/>
  <c r="P991" i="2"/>
  <c r="P857" i="2"/>
  <c r="P867" i="2"/>
  <c r="P1441" i="2"/>
  <c r="O979" i="2"/>
  <c r="O1492" i="2"/>
  <c r="O1436" i="2"/>
  <c r="O1211" i="2"/>
  <c r="O1141" i="2"/>
  <c r="P669" i="2"/>
  <c r="P652" i="2"/>
  <c r="P1466" i="2"/>
  <c r="P292" i="2"/>
  <c r="P1115" i="2"/>
  <c r="P45" i="2"/>
  <c r="P632" i="2"/>
  <c r="P183" i="2"/>
  <c r="P640" i="2"/>
  <c r="P871" i="2"/>
  <c r="P1445" i="2"/>
  <c r="O423" i="2"/>
  <c r="O1545" i="2"/>
  <c r="O1440" i="2"/>
  <c r="O1238" i="2"/>
  <c r="O1187" i="2"/>
  <c r="P673" i="2"/>
  <c r="P656" i="2"/>
  <c r="P1470" i="2"/>
  <c r="P674" i="2"/>
  <c r="P1324" i="2"/>
  <c r="P1627" i="2"/>
  <c r="O1136" i="2"/>
  <c r="P1501" i="2"/>
  <c r="P992" i="2"/>
  <c r="P1471" i="2"/>
  <c r="P233" i="2"/>
  <c r="P481" i="2"/>
  <c r="P1513" i="2"/>
  <c r="P260" i="2"/>
  <c r="P1610" i="2"/>
  <c r="P1631" i="2"/>
  <c r="O336" i="2"/>
  <c r="O1484" i="2"/>
  <c r="O1347" i="2"/>
  <c r="O1203" i="2"/>
  <c r="O386" i="2"/>
  <c r="P1297" i="2"/>
  <c r="P886" i="2"/>
  <c r="P1458" i="2"/>
  <c r="P1662" i="2"/>
  <c r="P65" i="2"/>
  <c r="P145" i="2"/>
  <c r="P438" i="2"/>
  <c r="P770" i="2"/>
  <c r="O1195" i="2"/>
  <c r="O465" i="2"/>
  <c r="O1626" i="2"/>
  <c r="O1485" i="2"/>
  <c r="O1429" i="2"/>
  <c r="O1204" i="2"/>
  <c r="P278" i="2"/>
  <c r="P464" i="2"/>
  <c r="P1271" i="2"/>
  <c r="P71" i="2"/>
  <c r="P488" i="2"/>
  <c r="P1724" i="2"/>
  <c r="P854" i="2"/>
  <c r="P21" i="2"/>
  <c r="P442" i="2"/>
  <c r="P774" i="2"/>
  <c r="O1199" i="2"/>
  <c r="O467" i="2"/>
  <c r="O1630" i="2"/>
  <c r="O1489" i="2"/>
  <c r="O1433" i="2"/>
  <c r="O1208" i="2"/>
  <c r="P130" i="2"/>
  <c r="P379" i="2"/>
  <c r="P670" i="2"/>
  <c r="P653" i="2"/>
  <c r="P1463" i="2"/>
  <c r="P289" i="2"/>
  <c r="P1116" i="2"/>
  <c r="P46" i="2"/>
  <c r="P537" i="2"/>
  <c r="P30" i="2"/>
  <c r="P19" i="2"/>
  <c r="O210" i="2"/>
  <c r="O1346" i="2"/>
  <c r="O1202" i="2"/>
  <c r="O1132" i="2"/>
  <c r="P179" i="2"/>
  <c r="P465" i="2"/>
  <c r="P1268" i="2"/>
  <c r="P154" i="2"/>
  <c r="P489" i="2"/>
  <c r="P975" i="2"/>
  <c r="P1096" i="2"/>
  <c r="P1618" i="2"/>
  <c r="P1551" i="2"/>
  <c r="O304" i="2"/>
  <c r="O1443" i="2"/>
  <c r="O1241" i="2"/>
  <c r="O1190" i="2"/>
  <c r="O1068" i="2"/>
  <c r="P821" i="2"/>
  <c r="P878" i="2"/>
  <c r="P1276" i="2"/>
  <c r="P380" i="2"/>
  <c r="P1272" i="2"/>
  <c r="P60" i="2"/>
  <c r="P309" i="2"/>
  <c r="P343" i="2"/>
  <c r="P1100" i="2"/>
  <c r="P1622" i="2"/>
  <c r="P1429" i="2"/>
  <c r="O308" i="2"/>
  <c r="O1447" i="2"/>
  <c r="O1342" i="2"/>
  <c r="O1194" i="2"/>
  <c r="O1129" i="2"/>
  <c r="P825" i="2"/>
  <c r="P882" i="2"/>
  <c r="P622" i="2"/>
  <c r="P1731" i="2"/>
  <c r="P1596" i="2"/>
  <c r="P377" i="2"/>
  <c r="P690" i="2"/>
  <c r="P1428" i="2"/>
  <c r="P838" i="2"/>
  <c r="P769" i="2"/>
  <c r="O1534" i="2"/>
  <c r="O734" i="2"/>
  <c r="O638" i="2"/>
  <c r="O1707" i="2"/>
  <c r="O1628" i="2"/>
  <c r="O1487" i="2"/>
  <c r="P1109" i="2"/>
  <c r="P1607" i="2"/>
  <c r="P626" i="2"/>
  <c r="P1564" i="2"/>
  <c r="P1600" i="2"/>
  <c r="P159" i="2"/>
  <c r="P694" i="2"/>
  <c r="P1145" i="2"/>
  <c r="P842" i="2"/>
  <c r="P112" i="2"/>
  <c r="O1538" i="2"/>
  <c r="O738" i="2"/>
  <c r="O652" i="2"/>
  <c r="O503" i="2"/>
  <c r="O1641" i="2"/>
  <c r="O1491" i="2"/>
  <c r="P1113" i="2"/>
  <c r="P860" i="2"/>
  <c r="O1040" i="2"/>
  <c r="P657" i="2"/>
  <c r="P1509" i="2"/>
  <c r="O214" i="2"/>
  <c r="O1056" i="2"/>
  <c r="P1322" i="2"/>
  <c r="P1507" i="2"/>
  <c r="P631" i="2"/>
  <c r="P1573" i="2"/>
  <c r="P1156" i="2"/>
  <c r="P1404" i="2"/>
  <c r="P1347" i="2"/>
  <c r="P1476" i="2"/>
  <c r="O1511" i="2"/>
  <c r="O717" i="2"/>
  <c r="O539" i="2"/>
  <c r="O1652" i="2"/>
  <c r="O1551" i="2"/>
  <c r="O1446" i="2"/>
  <c r="P1274" i="2"/>
  <c r="P62" i="2"/>
  <c r="P122" i="2"/>
  <c r="P1727" i="2"/>
  <c r="P1486" i="2"/>
  <c r="P776" i="2"/>
  <c r="P737" i="2"/>
  <c r="P1526" i="2"/>
  <c r="O1569" i="2"/>
  <c r="O843" i="2"/>
  <c r="O718" i="2"/>
  <c r="O540" i="2"/>
  <c r="O1653" i="2"/>
  <c r="O1552" i="2"/>
  <c r="P482" i="2"/>
  <c r="P1718" i="2"/>
  <c r="P63" i="2"/>
  <c r="P1580" i="2"/>
  <c r="P1163" i="2"/>
  <c r="P1088" i="2"/>
  <c r="P1490" i="2"/>
  <c r="P780" i="2"/>
  <c r="P634" i="2"/>
  <c r="P1530" i="2"/>
  <c r="O1573" i="2"/>
  <c r="O847" i="2"/>
  <c r="O731" i="2"/>
  <c r="O635" i="2"/>
  <c r="O1704" i="2"/>
  <c r="O1625" i="2"/>
  <c r="P486" i="2"/>
  <c r="P1722" i="2"/>
  <c r="P1110" i="2"/>
  <c r="P167" i="2"/>
  <c r="P623" i="2"/>
  <c r="P1565" i="2"/>
  <c r="P1601" i="2"/>
  <c r="P335" i="2"/>
  <c r="P1650" i="2"/>
  <c r="P324" i="2"/>
  <c r="O1351" i="2"/>
  <c r="O513" i="2"/>
  <c r="O1651" i="2"/>
  <c r="O1550" i="2"/>
  <c r="O1445" i="2"/>
  <c r="P483" i="2"/>
  <c r="P1515" i="2"/>
  <c r="P277" i="2"/>
  <c r="P1581" i="2"/>
  <c r="P1164" i="2"/>
  <c r="P1412" i="2"/>
  <c r="P1207" i="2"/>
  <c r="P1121" i="2"/>
  <c r="O1478" i="2"/>
  <c r="O655" i="2"/>
  <c r="O506" i="2"/>
  <c r="O1644" i="2"/>
  <c r="O1494" i="2"/>
  <c r="O1438" i="2"/>
  <c r="P1266" i="2"/>
  <c r="P152" i="2"/>
  <c r="P487" i="2"/>
  <c r="P1719" i="2"/>
  <c r="P64" i="2"/>
  <c r="P1585" i="2"/>
  <c r="P927" i="2"/>
  <c r="P1416" i="2"/>
  <c r="P1211" i="2"/>
  <c r="P1125" i="2"/>
  <c r="O1507" i="2"/>
  <c r="O713" i="2"/>
  <c r="O510" i="2"/>
  <c r="O1648" i="2"/>
  <c r="O1385" i="2"/>
  <c r="O1442" i="2"/>
  <c r="P1270" i="2"/>
  <c r="P70" i="2"/>
  <c r="P933" i="2"/>
  <c r="P1320" i="2"/>
  <c r="P1237" i="2"/>
  <c r="P1310" i="2"/>
  <c r="P1010" i="2"/>
  <c r="P1556" i="2"/>
  <c r="P190" i="2"/>
  <c r="P356" i="2"/>
  <c r="O1716" i="2"/>
  <c r="O951" i="2"/>
  <c r="O920" i="2"/>
  <c r="O845" i="2"/>
  <c r="O720" i="2"/>
  <c r="P1729" i="2"/>
  <c r="P1594" i="2"/>
  <c r="P729" i="2"/>
  <c r="P688" i="2"/>
  <c r="P1704" i="2"/>
  <c r="P1241" i="2"/>
  <c r="P816" i="2"/>
  <c r="P1014" i="2"/>
  <c r="P1560" i="2"/>
  <c r="P1619" i="2"/>
  <c r="P341" i="2"/>
  <c r="O1720" i="2"/>
  <c r="O996" i="2"/>
  <c r="O924" i="2"/>
  <c r="O875" i="2"/>
  <c r="O157" i="2"/>
  <c r="P1733" i="2"/>
  <c r="P1598" i="2"/>
  <c r="P198" i="2"/>
  <c r="P967" i="2"/>
  <c r="P1467" i="2"/>
  <c r="P256" i="2"/>
  <c r="O1431" i="2"/>
  <c r="P971" i="2"/>
  <c r="P1396" i="2"/>
  <c r="P158" i="2"/>
  <c r="P693" i="2"/>
  <c r="P1358" i="2"/>
  <c r="P1136" i="2"/>
  <c r="P430" i="2"/>
  <c r="P434" i="2"/>
  <c r="P1027" i="2"/>
  <c r="O1687" i="2"/>
  <c r="O943" i="2"/>
  <c r="O886" i="2"/>
  <c r="O787" i="2"/>
  <c r="O658" i="2"/>
  <c r="P1721" i="2"/>
  <c r="P66" i="2"/>
  <c r="P1587" i="2"/>
  <c r="P929" i="2"/>
  <c r="P1091" i="2"/>
  <c r="P1493" i="2"/>
  <c r="P970" i="2"/>
  <c r="P1006" i="2"/>
  <c r="P1677" i="2"/>
  <c r="P251" i="2"/>
  <c r="P446" i="2"/>
  <c r="P285" i="2"/>
  <c r="P1678" i="2"/>
  <c r="P187" i="2"/>
  <c r="P447" i="2"/>
  <c r="P1180" i="2"/>
  <c r="P1562" i="2"/>
  <c r="P172" i="2"/>
  <c r="P295" i="2"/>
  <c r="P1710" i="2"/>
  <c r="P1456" i="2"/>
  <c r="P57" i="2"/>
  <c r="P124" i="2"/>
  <c r="P1287" i="2"/>
  <c r="P1702" i="2"/>
  <c r="P920" i="2"/>
  <c r="P329" i="2"/>
  <c r="P1067" i="2"/>
  <c r="P293" i="2"/>
  <c r="P1651" i="2"/>
  <c r="P281" i="2"/>
  <c r="P939" i="2"/>
  <c r="P1406" i="2"/>
  <c r="P1201" i="2"/>
  <c r="P1478" i="2"/>
  <c r="P716" i="2"/>
  <c r="P1415" i="2"/>
  <c r="P1210" i="2"/>
  <c r="P1124" i="2"/>
  <c r="P423" i="2"/>
  <c r="P368" i="2"/>
  <c r="P700" i="2"/>
  <c r="P1657" i="2"/>
  <c r="P1221" i="2"/>
  <c r="P553" i="2"/>
  <c r="P218" i="2"/>
  <c r="P287" i="2"/>
  <c r="P1569" i="2"/>
  <c r="P199" i="2"/>
  <c r="O1554" i="2"/>
  <c r="P291" i="2"/>
  <c r="P996" i="2"/>
  <c r="P663" i="2"/>
  <c r="P888" i="2"/>
  <c r="P1460" i="2"/>
  <c r="P286" i="2"/>
  <c r="P615" i="2"/>
  <c r="P410" i="2"/>
  <c r="P790" i="2"/>
  <c r="O127" i="2"/>
  <c r="O1201" i="2"/>
  <c r="O1131" i="2"/>
  <c r="O1039" i="2"/>
  <c r="O995" i="2"/>
  <c r="P1706" i="2"/>
  <c r="P1129" i="2"/>
  <c r="P818" i="2"/>
  <c r="P875" i="2"/>
  <c r="P345" i="2"/>
  <c r="P462" i="2"/>
  <c r="P1269" i="2"/>
  <c r="P69" i="2"/>
  <c r="P1535" i="2"/>
  <c r="P246" i="2"/>
  <c r="P390" i="2"/>
  <c r="P318" i="2"/>
  <c r="P1536" i="2"/>
  <c r="P247" i="2"/>
  <c r="P391" i="2"/>
  <c r="P196" i="2"/>
  <c r="P527" i="2"/>
  <c r="P494" i="2"/>
  <c r="P400" i="2"/>
  <c r="P1683" i="2"/>
  <c r="P536" i="2"/>
  <c r="P29" i="2"/>
  <c r="P58" i="2"/>
  <c r="P1692" i="2"/>
  <c r="P1393" i="2"/>
  <c r="P1363" i="2"/>
  <c r="P891" i="2"/>
  <c r="P808" i="2"/>
  <c r="P1333" i="2"/>
  <c r="P17" i="2"/>
  <c r="P597" i="2"/>
  <c r="P813" i="2"/>
  <c r="P1675" i="2"/>
  <c r="P249" i="2"/>
  <c r="P444" i="2"/>
  <c r="P1177" i="2"/>
  <c r="P1559" i="2"/>
  <c r="P193" i="2"/>
  <c r="P359" i="2"/>
  <c r="P1186" i="2"/>
  <c r="P522" i="2"/>
  <c r="P1036" i="2"/>
  <c r="P1102" i="2"/>
  <c r="P1194" i="2"/>
  <c r="P1563" i="2"/>
  <c r="P1709" i="2"/>
  <c r="P1383" i="2"/>
  <c r="O715" i="2"/>
  <c r="P1567" i="2"/>
  <c r="P1012" i="2"/>
  <c r="P374" i="2"/>
  <c r="P542" i="2"/>
  <c r="P1265" i="2"/>
  <c r="P151" i="2"/>
  <c r="P1531" i="2"/>
  <c r="P300" i="2"/>
  <c r="P575" i="2"/>
  <c r="O199" i="2"/>
  <c r="O1240" i="2"/>
  <c r="O1189" i="2"/>
  <c r="O1067" i="2"/>
  <c r="O1011" i="2"/>
  <c r="P1500" i="2"/>
  <c r="P995" i="2"/>
  <c r="P666" i="2"/>
  <c r="P762" i="2"/>
  <c r="P1459" i="2"/>
  <c r="P333" i="2"/>
  <c r="P1112" i="2"/>
  <c r="P79" i="2"/>
  <c r="P533" i="2"/>
  <c r="P500" i="2"/>
  <c r="P15" i="2"/>
  <c r="P1685" i="2"/>
  <c r="P534" i="2"/>
  <c r="P501" i="2"/>
  <c r="P16" i="2"/>
  <c r="P1690" i="2"/>
  <c r="P258" i="2"/>
  <c r="P1608" i="2"/>
  <c r="P1629" i="2"/>
  <c r="P974" i="2"/>
  <c r="P1095" i="2"/>
  <c r="P1617" i="2"/>
  <c r="P1550" i="2"/>
  <c r="P1392" i="2"/>
  <c r="P1362" i="2"/>
  <c r="P1023" i="2"/>
  <c r="P526" i="2"/>
  <c r="P1179" i="2"/>
  <c r="P1557" i="2"/>
  <c r="P191" i="2"/>
  <c r="P357" i="2"/>
  <c r="P1184" i="2"/>
  <c r="P1451" i="2"/>
  <c r="P105" i="2"/>
  <c r="P265" i="2"/>
  <c r="P1714" i="2"/>
  <c r="P524" i="2"/>
  <c r="P305" i="2"/>
  <c r="P449" i="2"/>
  <c r="P1291" i="2"/>
  <c r="P1327" i="2"/>
  <c r="P924" i="2"/>
  <c r="P312" i="2"/>
  <c r="P938" i="2"/>
  <c r="P1401" i="2"/>
  <c r="P1655" i="2"/>
  <c r="P1240" i="2"/>
  <c r="P459" i="2"/>
  <c r="O1602" i="2"/>
  <c r="O884" i="2"/>
  <c r="P1275" i="2"/>
  <c r="P26" i="2"/>
  <c r="P364" i="2"/>
  <c r="P1728" i="2"/>
  <c r="P1593" i="2"/>
  <c r="P588" i="2"/>
  <c r="P1642" i="2"/>
  <c r="P578" i="2"/>
  <c r="O1391" i="2"/>
  <c r="O637" i="2"/>
  <c r="O1706" i="2"/>
  <c r="O1627" i="2"/>
  <c r="O1486" i="2"/>
  <c r="O1430" i="2"/>
  <c r="P1469" i="2"/>
  <c r="P231" i="2"/>
  <c r="P479" i="2"/>
  <c r="P1511" i="2"/>
  <c r="P371" i="2"/>
  <c r="P1577" i="2"/>
  <c r="P1160" i="2"/>
  <c r="P1408" i="2"/>
  <c r="P1203" i="2"/>
  <c r="P1480" i="2"/>
  <c r="P714" i="2"/>
  <c r="P1409" i="2"/>
  <c r="P1260" i="2"/>
  <c r="P788" i="2"/>
  <c r="P797" i="2"/>
  <c r="P678" i="2"/>
  <c r="P1527" i="2"/>
  <c r="P1373" i="2"/>
  <c r="P1382" i="2"/>
  <c r="P148" i="2"/>
  <c r="P612" i="2"/>
  <c r="P1623" i="2"/>
  <c r="P1430" i="2"/>
  <c r="P989" i="2"/>
  <c r="P855" i="2"/>
  <c r="P865" i="2"/>
  <c r="P1439" i="2"/>
  <c r="P136" i="2"/>
  <c r="P643" i="2"/>
  <c r="P1302" i="2"/>
  <c r="P1342" i="2"/>
  <c r="P1330" i="2"/>
  <c r="P893" i="2"/>
  <c r="P403" i="2"/>
  <c r="P1050" i="2"/>
  <c r="P94" i="2"/>
  <c r="P660" i="2"/>
  <c r="P639" i="2"/>
  <c r="P1372" i="2"/>
  <c r="P3" i="2"/>
  <c r="P474" i="2"/>
  <c r="P510" i="2"/>
  <c r="P1381" i="2"/>
  <c r="P1639" i="2"/>
  <c r="P178" i="2"/>
  <c r="P338" i="2"/>
  <c r="P1030" i="2"/>
  <c r="P807" i="2"/>
  <c r="P1222" i="2"/>
  <c r="P515" i="2"/>
  <c r="P1700" i="2"/>
  <c r="P926" i="2"/>
  <c r="P981" i="2"/>
  <c r="P990" i="2"/>
  <c r="P32" i="2"/>
  <c r="P1284" i="2"/>
  <c r="P1289" i="2"/>
  <c r="P1170" i="2"/>
  <c r="P381" i="2"/>
  <c r="P420" i="2"/>
  <c r="P843" i="2"/>
  <c r="P113" i="2"/>
  <c r="P102" i="2"/>
  <c r="P936" i="2"/>
  <c r="P735" i="2"/>
  <c r="P1524" i="2"/>
  <c r="P223" i="2"/>
  <c r="P783" i="2"/>
  <c r="P637" i="2"/>
  <c r="P667" i="2"/>
  <c r="P650" i="2"/>
  <c r="P1464" i="2"/>
  <c r="P290" i="2"/>
  <c r="P382" i="2"/>
  <c r="P414" i="2"/>
  <c r="P794" i="2"/>
  <c r="P545" i="2"/>
  <c r="P383" i="2"/>
  <c r="P415" i="2"/>
  <c r="P795" i="2"/>
  <c r="P550" i="2"/>
  <c r="P219" i="2"/>
  <c r="P298" i="2"/>
  <c r="P573" i="2"/>
  <c r="P353" i="2"/>
  <c r="P1538" i="2"/>
  <c r="P115" i="2"/>
  <c r="P393" i="2"/>
  <c r="P9" i="2"/>
  <c r="P211" i="2"/>
  <c r="P1394" i="2"/>
  <c r="P1329" i="2"/>
  <c r="P1633" i="2"/>
  <c r="P473" i="2"/>
  <c r="P509" i="2"/>
  <c r="P1380" i="2"/>
  <c r="P1638" i="2"/>
  <c r="P228" i="2"/>
  <c r="P349" i="2"/>
  <c r="P1029" i="2"/>
  <c r="P806" i="2"/>
  <c r="P81" i="2"/>
  <c r="P918" i="2"/>
  <c r="P599" i="2"/>
  <c r="P476" i="2"/>
  <c r="P958" i="2"/>
  <c r="P523" i="2"/>
  <c r="P1037" i="2"/>
  <c r="P267" i="2"/>
  <c r="P134" i="2"/>
  <c r="P641" i="2"/>
  <c r="P1114" i="2"/>
  <c r="P1398" i="2"/>
  <c r="O1387" i="2"/>
  <c r="O1482" i="2"/>
  <c r="P373" i="2"/>
  <c r="P25" i="2"/>
  <c r="P1103" i="2"/>
  <c r="P336" i="2"/>
  <c r="P620" i="2"/>
  <c r="P983" i="2"/>
  <c r="P849" i="2"/>
  <c r="P1339" i="2"/>
  <c r="P1433" i="2"/>
  <c r="O433" i="2"/>
  <c r="O1549" i="2"/>
  <c r="O1444" i="2"/>
  <c r="O1242" i="2"/>
  <c r="O1191" i="2"/>
  <c r="P677" i="2"/>
  <c r="P540" i="2"/>
  <c r="P1474" i="2"/>
  <c r="P236" i="2"/>
  <c r="P480" i="2"/>
  <c r="P1716" i="2"/>
  <c r="P109" i="2"/>
  <c r="P141" i="2"/>
  <c r="P648" i="2"/>
  <c r="P766" i="2"/>
  <c r="P1343" i="2"/>
  <c r="P142" i="2"/>
  <c r="P435" i="2"/>
  <c r="P767" i="2"/>
  <c r="P1191" i="2"/>
  <c r="P586" i="2"/>
  <c r="P82" i="2"/>
  <c r="P576" i="2"/>
  <c r="P1061" i="2"/>
  <c r="P334" i="2"/>
  <c r="P1649" i="2"/>
  <c r="P585" i="2"/>
  <c r="P1070" i="2"/>
  <c r="P900" i="2"/>
  <c r="P365" i="2"/>
  <c r="P1053" i="2"/>
  <c r="P1658" i="2"/>
  <c r="P830" i="2"/>
  <c r="P608" i="2"/>
  <c r="P562" i="2"/>
  <c r="P1341" i="2"/>
  <c r="P835" i="2"/>
  <c r="P1574" i="2"/>
  <c r="P412" i="2"/>
  <c r="P792" i="2"/>
  <c r="P547" i="2"/>
  <c r="P273" i="2"/>
  <c r="P337" i="2"/>
  <c r="P570" i="2"/>
  <c r="P350" i="2"/>
  <c r="P73" i="2"/>
  <c r="P216" i="2"/>
  <c r="P682" i="2"/>
  <c r="P225" i="2"/>
  <c r="P1599" i="2"/>
  <c r="P1132" i="2"/>
  <c r="O1632" i="2"/>
  <c r="O512" i="2"/>
  <c r="P1280" i="2"/>
  <c r="P232" i="2"/>
  <c r="P1323" i="2"/>
  <c r="P1508" i="2"/>
  <c r="P274" i="2"/>
  <c r="P137" i="2"/>
  <c r="P644" i="2"/>
  <c r="P1303" i="2"/>
  <c r="O759" i="2"/>
  <c r="O505" i="2"/>
  <c r="O1643" i="2"/>
  <c r="O1493" i="2"/>
  <c r="O1437" i="2"/>
  <c r="O1235" i="2"/>
  <c r="P1279" i="2"/>
  <c r="P24" i="2"/>
  <c r="P1106" i="2"/>
  <c r="P163" i="2"/>
  <c r="P619" i="2"/>
  <c r="P1732" i="2"/>
  <c r="P1597" i="2"/>
  <c r="P592" i="2"/>
  <c r="P1646" i="2"/>
  <c r="P582" i="2"/>
  <c r="P1063" i="2"/>
  <c r="P593" i="2"/>
  <c r="P1647" i="2"/>
  <c r="P583" i="2"/>
  <c r="P1068" i="2"/>
  <c r="P1402" i="2"/>
  <c r="P1345" i="2"/>
  <c r="P177" i="2"/>
  <c r="P1308" i="2"/>
  <c r="P1411" i="2"/>
  <c r="P1206" i="2"/>
  <c r="P1120" i="2"/>
  <c r="P721" i="2"/>
  <c r="P409" i="2"/>
  <c r="P1052" i="2"/>
  <c r="P53" i="2"/>
  <c r="P1217" i="2"/>
  <c r="P549" i="2"/>
  <c r="P360" i="2"/>
  <c r="P419" i="2"/>
  <c r="P799" i="2"/>
  <c r="P554" i="2"/>
  <c r="P1533" i="2"/>
  <c r="P244" i="2"/>
  <c r="P388" i="2"/>
  <c r="P320" i="2"/>
  <c r="P1542" i="2"/>
  <c r="P491" i="2"/>
  <c r="P397" i="2"/>
  <c r="P1680" i="2"/>
  <c r="P215" i="2"/>
  <c r="P1035" i="2"/>
  <c r="P1016" i="2"/>
  <c r="P1637" i="2"/>
  <c r="P427" i="2"/>
  <c r="P724" i="2"/>
  <c r="P1309" i="2"/>
  <c r="P742" i="2"/>
  <c r="O1061" i="2"/>
  <c r="P728" i="2"/>
  <c r="P34" i="2"/>
  <c r="P1584" i="2"/>
  <c r="P1167" i="2"/>
  <c r="P1092" i="2"/>
  <c r="P1494" i="2"/>
  <c r="P659" i="2"/>
  <c r="P638" i="2"/>
  <c r="P1371" i="2"/>
  <c r="O1636" i="2"/>
  <c r="O919" i="2"/>
  <c r="O844" i="2"/>
  <c r="O719" i="2"/>
  <c r="O992" i="2"/>
  <c r="O1654" i="2"/>
  <c r="P629" i="2"/>
  <c r="P1571" i="2"/>
  <c r="P1400" i="2"/>
  <c r="P162" i="2"/>
  <c r="P697" i="2"/>
  <c r="P1495" i="2"/>
  <c r="P1140" i="2"/>
  <c r="P1195" i="2"/>
  <c r="P339" i="2"/>
  <c r="P1031" i="2"/>
  <c r="P804" i="2"/>
  <c r="P1196" i="2"/>
  <c r="P831" i="2"/>
  <c r="P543" i="2"/>
  <c r="P552" i="2"/>
  <c r="P221" i="2"/>
  <c r="P126" i="2"/>
  <c r="P853" i="2"/>
  <c r="P1640" i="2"/>
  <c r="P1042" i="2"/>
  <c r="P1321" i="2"/>
  <c r="P1126" i="2"/>
  <c r="P425" i="2"/>
  <c r="P1426" i="2"/>
  <c r="P950" i="2"/>
  <c r="P1073" i="2"/>
  <c r="P170" i="2"/>
  <c r="P1148" i="2"/>
  <c r="P845" i="2"/>
  <c r="P1517" i="2"/>
  <c r="P104" i="2"/>
  <c r="P703" i="2"/>
  <c r="P1660" i="2"/>
  <c r="P1220" i="2"/>
  <c r="P517" i="2"/>
  <c r="P1292" i="2"/>
  <c r="P1231" i="2"/>
  <c r="P149" i="2"/>
  <c r="P455" i="2"/>
  <c r="P1169" i="2"/>
  <c r="P1317" i="2"/>
  <c r="P907" i="2"/>
  <c r="P1249" i="2"/>
  <c r="P1072" i="2"/>
  <c r="P749" i="2"/>
  <c r="P556" i="2"/>
  <c r="P1258" i="2"/>
  <c r="P829" i="2"/>
  <c r="P185" i="2"/>
  <c r="P254" i="2"/>
  <c r="P209" i="2"/>
  <c r="P1093" i="2"/>
  <c r="P754" i="2"/>
  <c r="P856" i="2"/>
  <c r="P1022" i="2"/>
  <c r="P1223" i="2"/>
  <c r="P1232" i="2"/>
  <c r="P741" i="2"/>
  <c r="P923" i="2"/>
  <c r="P10" i="2"/>
  <c r="P171" i="2"/>
  <c r="P325" i="2"/>
  <c r="P354" i="2"/>
  <c r="P1278" i="2"/>
  <c r="P36" i="2"/>
  <c r="P202" i="2"/>
  <c r="P1286" i="2"/>
  <c r="P1229" i="2"/>
  <c r="P147" i="2"/>
  <c r="P1107" i="2"/>
  <c r="P164" i="2"/>
  <c r="P624" i="2"/>
  <c r="P987" i="2"/>
  <c r="P1099" i="2"/>
  <c r="P863" i="2"/>
  <c r="P1437" i="2"/>
  <c r="P988" i="2"/>
  <c r="P194" i="2"/>
  <c r="P864" i="2"/>
  <c r="P1438" i="2"/>
  <c r="P135" i="2"/>
  <c r="P642" i="2"/>
  <c r="P1301" i="2"/>
  <c r="P1447" i="2"/>
  <c r="P144" i="2"/>
  <c r="P437" i="2"/>
  <c r="P757" i="2"/>
  <c r="P1193" i="2"/>
  <c r="P1021" i="2"/>
  <c r="P901" i="2"/>
  <c r="P366" i="2"/>
  <c r="P702" i="2"/>
  <c r="P1172" i="2"/>
  <c r="P1316" i="2"/>
  <c r="P906" i="2"/>
  <c r="P1248" i="2"/>
  <c r="P1071" i="2"/>
  <c r="P748" i="2"/>
  <c r="P915" i="2"/>
  <c r="P1257" i="2"/>
  <c r="P828" i="2"/>
  <c r="P610" i="2"/>
  <c r="P564" i="2"/>
  <c r="P1313" i="2"/>
  <c r="P837" i="2"/>
  <c r="P331" i="2"/>
  <c r="P925" i="2"/>
  <c r="P1387" i="2"/>
  <c r="P129" i="2"/>
  <c r="P1146" i="2"/>
  <c r="O1245" i="2"/>
  <c r="P44" i="2"/>
  <c r="P1353" i="2"/>
  <c r="O542" i="2"/>
  <c r="O1345" i="2"/>
  <c r="P363" i="2"/>
  <c r="P1723" i="2"/>
  <c r="P35" i="2"/>
  <c r="P723" i="2"/>
  <c r="P931" i="2"/>
  <c r="P1420" i="2"/>
  <c r="P944" i="2"/>
  <c r="P1325" i="2"/>
  <c r="O1542" i="2"/>
  <c r="O762" i="2"/>
  <c r="O656" i="2"/>
  <c r="O507" i="2"/>
  <c r="O1645" i="2"/>
  <c r="O1544" i="2"/>
  <c r="P1117" i="2"/>
  <c r="P1506" i="2"/>
  <c r="P370" i="2"/>
  <c r="P1572" i="2"/>
  <c r="P1155" i="2"/>
  <c r="P1080" i="2"/>
  <c r="P1482" i="2"/>
  <c r="P1153" i="2"/>
  <c r="P157" i="2"/>
  <c r="P1522" i="2"/>
  <c r="P85" i="2"/>
  <c r="P935" i="2"/>
  <c r="P734" i="2"/>
  <c r="P1523" i="2"/>
  <c r="P222" i="2"/>
  <c r="P782" i="2"/>
  <c r="P636" i="2"/>
  <c r="P1369" i="2"/>
  <c r="P96" i="2"/>
  <c r="P471" i="2"/>
  <c r="P507" i="2"/>
  <c r="P1378" i="2"/>
  <c r="P1636" i="2"/>
  <c r="P1356" i="2"/>
  <c r="P955" i="2"/>
  <c r="P520" i="2"/>
  <c r="P1038" i="2"/>
  <c r="P976" i="2"/>
  <c r="P1097" i="2"/>
  <c r="P51" i="2"/>
  <c r="P1552" i="2"/>
  <c r="P985" i="2"/>
  <c r="P851" i="2"/>
  <c r="P861" i="2"/>
  <c r="P1435" i="2"/>
  <c r="P182" i="2"/>
  <c r="P1726" i="2"/>
  <c r="P870" i="2"/>
  <c r="P1444" i="2"/>
  <c r="P1365" i="2"/>
  <c r="P889" i="2"/>
  <c r="P525" i="2"/>
  <c r="P1046" i="2"/>
  <c r="O1646" i="2"/>
  <c r="P730" i="2"/>
  <c r="P426" i="2"/>
  <c r="O1304" i="2"/>
  <c r="O1650" i="2"/>
  <c r="P630" i="2"/>
  <c r="P1568" i="2"/>
  <c r="P1397" i="2"/>
  <c r="P89" i="2"/>
  <c r="P698" i="2"/>
  <c r="P1149" i="2"/>
  <c r="P846" i="2"/>
  <c r="P1518" i="2"/>
  <c r="O1577" i="2"/>
  <c r="O877" i="2"/>
  <c r="O735" i="2"/>
  <c r="O639" i="2"/>
  <c r="O1708" i="2"/>
  <c r="O1629" i="2"/>
  <c r="P490" i="2"/>
  <c r="P617" i="2"/>
  <c r="P61" i="2"/>
  <c r="P1588" i="2"/>
  <c r="P930" i="2"/>
  <c r="P252" i="2"/>
  <c r="P1238" i="2"/>
  <c r="P468" i="2"/>
  <c r="P504" i="2"/>
  <c r="P1375" i="2"/>
  <c r="P2" i="2"/>
  <c r="P469" i="2"/>
  <c r="P505" i="2"/>
  <c r="P1376" i="2"/>
  <c r="P1634" i="2"/>
  <c r="P428" i="2"/>
  <c r="P432" i="2"/>
  <c r="P1332" i="2"/>
  <c r="P802" i="2"/>
  <c r="P1198" i="2"/>
  <c r="P133" i="2"/>
  <c r="P595" i="2"/>
  <c r="P811" i="2"/>
  <c r="P954" i="2"/>
  <c r="P519" i="2"/>
  <c r="P1246" i="2"/>
  <c r="P206" i="2"/>
  <c r="P1133" i="2"/>
  <c r="P858" i="2"/>
  <c r="P868" i="2"/>
  <c r="P1442" i="2"/>
  <c r="P139" i="2"/>
  <c r="P646" i="2"/>
  <c r="P764" i="2"/>
  <c r="P1188" i="2"/>
  <c r="P20" i="2"/>
  <c r="P441" i="2"/>
  <c r="P773" i="2"/>
  <c r="P1058" i="2"/>
  <c r="P1025" i="2"/>
  <c r="P1305" i="2"/>
  <c r="P255" i="2"/>
  <c r="P706" i="2"/>
  <c r="P1176" i="2"/>
  <c r="P743" i="2"/>
  <c r="P932" i="2"/>
  <c r="P1009" i="2"/>
  <c r="P909" i="2"/>
  <c r="O1005" i="2"/>
  <c r="P687" i="2"/>
  <c r="P1488" i="2"/>
  <c r="P1502" i="2"/>
  <c r="P997" i="2"/>
  <c r="P668" i="2"/>
  <c r="P651" i="2"/>
  <c r="P1230" i="2"/>
  <c r="P43" i="2"/>
  <c r="P454" i="2"/>
  <c r="O8" i="2"/>
  <c r="O1065" i="2"/>
  <c r="O1009" i="2"/>
  <c r="O945" i="2"/>
  <c r="O888" i="2"/>
  <c r="P197" i="2"/>
  <c r="P691" i="2"/>
  <c r="P1590" i="2"/>
  <c r="P1134" i="2"/>
  <c r="P819" i="2"/>
  <c r="P876" i="2"/>
  <c r="P181" i="2"/>
  <c r="P467" i="2"/>
  <c r="P750" i="2"/>
  <c r="P557" i="2"/>
  <c r="P1259" i="2"/>
  <c r="P1078" i="2"/>
  <c r="P751" i="2"/>
  <c r="P613" i="2"/>
  <c r="P385" i="2"/>
  <c r="P241" i="2"/>
  <c r="P777" i="2"/>
  <c r="P661" i="2"/>
  <c r="P475" i="2"/>
  <c r="P1214" i="2"/>
  <c r="P834" i="2"/>
  <c r="P323" i="2"/>
  <c r="P601" i="2"/>
  <c r="P478" i="2"/>
  <c r="P1679" i="2"/>
  <c r="P188" i="2"/>
  <c r="P448" i="2"/>
  <c r="P1181" i="2"/>
  <c r="P1448" i="2"/>
  <c r="P173" i="2"/>
  <c r="P262" i="2"/>
  <c r="P1711" i="2"/>
  <c r="P59" i="2"/>
  <c r="P1040" i="2"/>
  <c r="P322" i="2"/>
  <c r="P240" i="2"/>
  <c r="P1681" i="2"/>
  <c r="P530" i="2"/>
  <c r="P497" i="2"/>
  <c r="P41" i="2"/>
  <c r="P1686" i="2"/>
  <c r="P361" i="2"/>
  <c r="P1604" i="2"/>
  <c r="P1625" i="2"/>
  <c r="P1349" i="2"/>
  <c r="P55" i="2"/>
  <c r="P1613" i="2"/>
  <c r="P1546" i="2"/>
  <c r="P1388" i="2"/>
  <c r="P684" i="2"/>
  <c r="P1019" i="2"/>
  <c r="P903" i="2"/>
  <c r="P1615" i="2"/>
  <c r="P1348" i="2"/>
  <c r="P866" i="2"/>
  <c r="P902" i="2"/>
  <c r="P49" i="2"/>
  <c r="P150" i="2"/>
  <c r="P908" i="2"/>
  <c r="P332" i="2"/>
  <c r="P781" i="2"/>
  <c r="P297" i="2"/>
  <c r="P572" i="2"/>
  <c r="P352" i="2"/>
  <c r="P1537" i="2"/>
  <c r="P248" i="2"/>
  <c r="P392" i="2"/>
  <c r="P8" i="2"/>
  <c r="P528" i="2"/>
  <c r="P495" i="2"/>
  <c r="P1592" i="2"/>
  <c r="P727" i="2"/>
  <c r="P686" i="2"/>
  <c r="P1424" i="2"/>
  <c r="P948" i="2"/>
  <c r="P755" i="2"/>
  <c r="P261" i="2"/>
  <c r="P1425" i="2"/>
  <c r="P949" i="2"/>
  <c r="P756" i="2"/>
  <c r="P169" i="2"/>
  <c r="P1147" i="2"/>
  <c r="P844" i="2"/>
  <c r="P1516" i="2"/>
  <c r="P103" i="2"/>
  <c r="P937" i="2"/>
  <c r="P736" i="2"/>
  <c r="P1525" i="2"/>
  <c r="P224" i="2"/>
  <c r="P711" i="2"/>
  <c r="P1357" i="2"/>
  <c r="P956" i="2"/>
  <c r="P18" i="2"/>
  <c r="P1689" i="2"/>
  <c r="P4" i="2"/>
  <c r="P1603" i="2"/>
  <c r="P1624" i="2"/>
  <c r="P1694" i="2"/>
  <c r="P88" i="2"/>
  <c r="P1612" i="2"/>
  <c r="P1545" i="2"/>
  <c r="P978" i="2"/>
  <c r="P54" i="2"/>
  <c r="P1621" i="2"/>
  <c r="P1554" i="2"/>
  <c r="P1033" i="2"/>
  <c r="P1366" i="2"/>
  <c r="P890" i="2"/>
  <c r="P404" i="2"/>
  <c r="P1183" i="2"/>
  <c r="P1561" i="2"/>
  <c r="P1461" i="2"/>
  <c r="P627" i="2"/>
  <c r="P1654" i="2"/>
  <c r="O1655" i="2"/>
  <c r="P1465" i="2"/>
  <c r="P1166" i="2"/>
  <c r="P1087" i="2"/>
  <c r="P1489" i="2"/>
  <c r="P966" i="2"/>
  <c r="P1002" i="2"/>
  <c r="P1673" i="2"/>
  <c r="P269" i="2"/>
  <c r="P604" i="2"/>
  <c r="O1724" i="2"/>
  <c r="O1000" i="2"/>
  <c r="O939" i="2"/>
  <c r="O879" i="2"/>
  <c r="O737" i="2"/>
  <c r="P1566" i="2"/>
  <c r="P1602" i="2"/>
  <c r="P161" i="2"/>
  <c r="P696" i="2"/>
  <c r="P1591" i="2"/>
  <c r="P1135" i="2"/>
  <c r="P824" i="2"/>
  <c r="P881" i="2"/>
  <c r="P1453" i="2"/>
  <c r="P107" i="2"/>
  <c r="P243" i="2"/>
  <c r="P1712" i="2"/>
  <c r="P1454" i="2"/>
  <c r="P108" i="2"/>
  <c r="P201" i="2"/>
  <c r="P1285" i="2"/>
  <c r="P1228" i="2"/>
  <c r="P308" i="2"/>
  <c r="P452" i="2"/>
  <c r="P1294" i="2"/>
  <c r="P1337" i="2"/>
  <c r="P1668" i="2"/>
  <c r="P27" i="2"/>
  <c r="P1175" i="2"/>
  <c r="P919" i="2"/>
  <c r="P328" i="2"/>
  <c r="P123" i="2"/>
  <c r="P718" i="2"/>
  <c r="P1413" i="2"/>
  <c r="P1208" i="2"/>
  <c r="P1122" i="2"/>
  <c r="P421" i="2"/>
  <c r="P1422" i="2"/>
  <c r="P946" i="2"/>
  <c r="P740" i="2"/>
  <c r="P227" i="2"/>
  <c r="P1144" i="2"/>
  <c r="P841" i="2"/>
  <c r="P111" i="2"/>
  <c r="P100" i="2"/>
  <c r="P1055" i="2"/>
  <c r="P1656" i="2"/>
  <c r="P1216" i="2"/>
  <c r="P965" i="2"/>
  <c r="P621" i="2"/>
  <c r="P689" i="2"/>
  <c r="P512" i="2"/>
  <c r="O840" i="2"/>
  <c r="P625" i="2"/>
  <c r="P692" i="2"/>
  <c r="P1708" i="2"/>
  <c r="P1131" i="2"/>
  <c r="P820" i="2"/>
  <c r="P877" i="2"/>
  <c r="P1449" i="2"/>
  <c r="P174" i="2"/>
  <c r="P263" i="2"/>
  <c r="O1701" i="2"/>
  <c r="O1037" i="2"/>
  <c r="O993" i="2"/>
  <c r="O921" i="2"/>
  <c r="O846" i="2"/>
  <c r="P1582" i="2"/>
  <c r="P1165" i="2"/>
  <c r="P1090" i="2"/>
  <c r="P1492" i="2"/>
  <c r="P1344" i="2"/>
  <c r="P1001" i="2"/>
  <c r="P672" i="2"/>
  <c r="P655" i="2"/>
  <c r="P1234" i="2"/>
  <c r="P1665" i="2"/>
  <c r="P458" i="2"/>
  <c r="P1168" i="2"/>
  <c r="P1335" i="2"/>
  <c r="P1666" i="2"/>
  <c r="P342" i="2"/>
  <c r="P1173" i="2"/>
  <c r="P744" i="2"/>
  <c r="P911" i="2"/>
  <c r="P1253" i="2"/>
  <c r="P1076" i="2"/>
  <c r="P606" i="2"/>
  <c r="P560" i="2"/>
  <c r="P1262" i="2"/>
  <c r="P833" i="2"/>
  <c r="P327" i="2"/>
  <c r="P242" i="2"/>
  <c r="P213" i="2"/>
  <c r="P168" i="2"/>
  <c r="P1244" i="2"/>
  <c r="P839" i="2"/>
  <c r="P760" i="2"/>
  <c r="P98" i="2"/>
  <c r="P1151" i="2"/>
  <c r="P731" i="2"/>
  <c r="P1520" i="2"/>
  <c r="P47" i="2"/>
  <c r="P779" i="2"/>
  <c r="P1024" i="2"/>
  <c r="P1529" i="2"/>
  <c r="P93" i="2"/>
  <c r="P77" i="2"/>
  <c r="P1215" i="2"/>
  <c r="P960" i="2"/>
  <c r="P1697" i="2"/>
  <c r="P1693" i="2"/>
  <c r="P257" i="2"/>
  <c r="P1703" i="2"/>
  <c r="P375" i="2"/>
  <c r="P1251" i="2"/>
  <c r="O1308" i="2"/>
  <c r="P1707" i="2"/>
  <c r="P887" i="2"/>
  <c r="P1281" i="2"/>
  <c r="P83" i="2"/>
  <c r="P1108" i="2"/>
  <c r="P165" i="2"/>
  <c r="P529" i="2"/>
  <c r="P496" i="2"/>
  <c r="P40" i="2"/>
  <c r="O222" i="2"/>
  <c r="O1435" i="2"/>
  <c r="O1210" i="2"/>
  <c r="O1140" i="2"/>
  <c r="O1060" i="2"/>
  <c r="P1311" i="2"/>
  <c r="P1011" i="2"/>
  <c r="P344" i="2"/>
  <c r="P461" i="2"/>
  <c r="P1264" i="2"/>
  <c r="P237" i="2"/>
  <c r="P485" i="2"/>
  <c r="P1512" i="2"/>
  <c r="P31" i="2"/>
  <c r="P1614" i="2"/>
  <c r="P1385" i="2"/>
  <c r="P1514" i="2"/>
  <c r="P558" i="2"/>
  <c r="P567" i="2"/>
  <c r="P417" i="2"/>
  <c r="P212" i="2"/>
  <c r="P738" i="2"/>
  <c r="P502" i="2"/>
  <c r="P511" i="2"/>
  <c r="P959" i="2"/>
  <c r="P1417" i="2"/>
  <c r="P566" i="2"/>
  <c r="P1315" i="2"/>
  <c r="P1300" i="2"/>
  <c r="P384" i="2"/>
  <c r="P416" i="2"/>
  <c r="P796" i="2"/>
  <c r="P551" i="2"/>
  <c r="P220" i="2"/>
  <c r="P299" i="2"/>
  <c r="P574" i="2"/>
  <c r="P317" i="2"/>
  <c r="P203" i="2"/>
  <c r="P1386" i="2"/>
  <c r="P155" i="2"/>
  <c r="P1059" i="2"/>
  <c r="P589" i="2"/>
  <c r="P1643" i="2"/>
  <c r="P579" i="2"/>
  <c r="P1064" i="2"/>
  <c r="P294" i="2"/>
  <c r="P1652" i="2"/>
  <c r="P282" i="2"/>
  <c r="P940" i="2"/>
  <c r="P1407" i="2"/>
  <c r="P1202" i="2"/>
  <c r="P1479" i="2"/>
  <c r="P717" i="2"/>
  <c r="P405" i="2"/>
  <c r="P1048" i="2"/>
  <c r="P709" i="2"/>
  <c r="P1213" i="2"/>
  <c r="P1548" i="2"/>
  <c r="P1431" i="2"/>
  <c r="P1440" i="2"/>
  <c r="P238" i="2"/>
  <c r="P784" i="2"/>
  <c r="P456" i="2"/>
  <c r="P1250" i="2"/>
  <c r="P75" i="2"/>
  <c r="P873" i="2"/>
  <c r="P872" i="2"/>
  <c r="P1446" i="2"/>
  <c r="P143" i="2"/>
  <c r="P436" i="2"/>
  <c r="P768" i="2"/>
  <c r="P1192" i="2"/>
  <c r="P587" i="2"/>
  <c r="P1641" i="2"/>
  <c r="P577" i="2"/>
  <c r="P1370" i="2"/>
  <c r="P38" i="2"/>
  <c r="P1547" i="2"/>
  <c r="P1219" i="2"/>
  <c r="P964" i="2"/>
  <c r="P1701" i="2"/>
  <c r="P1074" i="2"/>
  <c r="P747" i="2"/>
  <c r="P914" i="2"/>
  <c r="P1256" i="2"/>
  <c r="P1079" i="2"/>
  <c r="P609" i="2"/>
  <c r="P563" i="2"/>
  <c r="P1044" i="2"/>
  <c r="P836" i="2"/>
  <c r="P156" i="2"/>
  <c r="P413" i="2"/>
  <c r="P793" i="2"/>
  <c r="P548" i="2"/>
  <c r="P280" i="2"/>
  <c r="P208" i="2"/>
  <c r="P1395" i="2"/>
  <c r="P13" i="2"/>
  <c r="P719" i="2"/>
  <c r="P372" i="2"/>
  <c r="P128" i="2"/>
  <c r="P961" i="2"/>
  <c r="P395" i="2"/>
  <c r="P42" i="2"/>
  <c r="P1626" i="2"/>
  <c r="P895" i="2"/>
  <c r="P1101" i="2"/>
  <c r="P775" i="2"/>
  <c r="P1060" i="2"/>
  <c r="P594" i="2"/>
  <c r="P1648" i="2"/>
  <c r="P584" i="2"/>
  <c r="P1069" i="2"/>
  <c r="P1403" i="2"/>
  <c r="P1346" i="2"/>
  <c r="P1475" i="2"/>
  <c r="P713" i="2"/>
  <c r="P401" i="2"/>
  <c r="P1589" i="2"/>
  <c r="P705" i="2"/>
  <c r="P1355" i="2"/>
  <c r="P477" i="2"/>
  <c r="P1674" i="2"/>
  <c r="P270" i="2"/>
  <c r="P605" i="2"/>
  <c r="P229" i="2"/>
  <c r="P1558" i="2"/>
  <c r="P192" i="2"/>
  <c r="P358" i="2"/>
  <c r="P1225" i="2"/>
  <c r="P1452" i="2"/>
  <c r="P106" i="2"/>
  <c r="P266" i="2"/>
  <c r="P1715" i="2"/>
  <c r="P1698" i="2"/>
  <c r="P916" i="2"/>
  <c r="P116" i="2"/>
  <c r="P118" i="2"/>
  <c r="P1032" i="2"/>
  <c r="P602" i="2"/>
  <c r="P355" i="2"/>
  <c r="P921" i="2"/>
  <c r="P771" i="2"/>
  <c r="P580" i="2"/>
  <c r="P283" i="2"/>
  <c r="P701" i="2"/>
  <c r="P1227" i="2"/>
  <c r="P541" i="2"/>
  <c r="P1628" i="2"/>
  <c r="P973" i="2"/>
  <c r="P1094" i="2"/>
  <c r="P1616" i="2"/>
  <c r="P1549" i="2"/>
  <c r="P982" i="2"/>
  <c r="P848" i="2"/>
  <c r="P1243" i="2"/>
  <c r="P1432" i="2"/>
  <c r="P679" i="2"/>
  <c r="P1331" i="2"/>
  <c r="P894" i="2"/>
  <c r="P408" i="2"/>
  <c r="P101" i="2"/>
  <c r="P1150" i="2"/>
  <c r="P847" i="2"/>
  <c r="P1519" i="2"/>
  <c r="P86" i="2"/>
  <c r="P778" i="2"/>
  <c r="P739" i="2"/>
  <c r="P1528" i="2"/>
  <c r="P127" i="2"/>
  <c r="P662" i="2"/>
  <c r="P503" i="2"/>
  <c r="P1374" i="2"/>
  <c r="P1632" i="2"/>
  <c r="P1663" i="2"/>
  <c r="P1334" i="2"/>
  <c r="P516" i="2"/>
  <c r="P453" i="2"/>
  <c r="P1295" i="2"/>
  <c r="P1039" i="2"/>
  <c r="P787" i="2"/>
  <c r="P316" i="2"/>
  <c r="P210" i="2"/>
  <c r="P1351" i="2"/>
  <c r="P87" i="2"/>
  <c r="P1611" i="2"/>
  <c r="P1544" i="2"/>
  <c r="P977" i="2"/>
  <c r="P1098" i="2"/>
  <c r="P1620" i="2"/>
  <c r="P1553" i="2"/>
  <c r="P986" i="2"/>
  <c r="P852" i="2"/>
  <c r="P862" i="2"/>
  <c r="P1436" i="2"/>
  <c r="P683" i="2"/>
  <c r="P1018" i="2"/>
  <c r="P898" i="2"/>
  <c r="P367" i="2"/>
  <c r="P1154" i="2"/>
  <c r="P1418" i="2"/>
  <c r="P1427" i="2"/>
  <c r="P1051" i="2"/>
  <c r="P195" i="2"/>
  <c r="P11" i="2"/>
  <c r="P1687" i="2"/>
  <c r="P1350" i="2"/>
  <c r="P812" i="2"/>
  <c r="P635" i="2"/>
  <c r="P1368" i="2"/>
  <c r="P95" i="2"/>
  <c r="P470" i="2"/>
  <c r="P506" i="2"/>
  <c r="P1377" i="2"/>
  <c r="P1635" i="2"/>
  <c r="P429" i="2"/>
  <c r="P433" i="2"/>
  <c r="P1026" i="2"/>
  <c r="P803" i="2"/>
  <c r="P1218" i="2"/>
  <c r="P963" i="2"/>
  <c r="P1696" i="2"/>
  <c r="P200" i="2"/>
  <c r="P1299" i="2"/>
  <c r="P616" i="2"/>
  <c r="P411" i="2"/>
  <c r="P791" i="2"/>
  <c r="P546" i="2"/>
  <c r="P272" i="2"/>
  <c r="P347" i="2"/>
  <c r="P569" i="2"/>
  <c r="P555" i="2"/>
  <c r="P1534" i="2"/>
  <c r="P245" i="2"/>
  <c r="P389" i="2"/>
  <c r="P321" i="2"/>
  <c r="P207" i="2"/>
  <c r="P1390" i="2"/>
  <c r="P1364" i="2"/>
  <c r="P76" i="2"/>
  <c r="P809" i="2"/>
  <c r="P378" i="2"/>
  <c r="P1182" i="2"/>
  <c r="P1190" i="2"/>
  <c r="P1056" i="2"/>
  <c r="P1065" i="2"/>
  <c r="P941" i="2"/>
  <c r="P52" i="2"/>
  <c r="P443" i="2"/>
  <c r="P176" i="2"/>
  <c r="P1307" i="2"/>
  <c r="P1410" i="2"/>
  <c r="P1205" i="2"/>
  <c r="P1119" i="2"/>
  <c r="P720" i="2"/>
  <c r="P1419" i="2"/>
  <c r="P943" i="2"/>
  <c r="P1128" i="2"/>
  <c r="P340" i="2"/>
  <c r="P97" i="2"/>
  <c r="P704" i="2"/>
  <c r="P1661" i="2"/>
  <c r="P953" i="2"/>
  <c r="P1328" i="2"/>
  <c r="P1450" i="2"/>
  <c r="P175" i="2"/>
  <c r="P264" i="2"/>
  <c r="P1713" i="2"/>
  <c r="P1224" i="2"/>
  <c r="P304" i="2"/>
  <c r="P785" i="2"/>
  <c r="P1290" i="2"/>
  <c r="P1233" i="2"/>
  <c r="P114" i="2"/>
  <c r="P457" i="2"/>
  <c r="P1171" i="2"/>
  <c r="P1043" i="2"/>
  <c r="P186" i="2"/>
  <c r="P239" i="2"/>
  <c r="P39" i="2"/>
  <c r="P1684" i="2"/>
  <c r="P1277" i="2"/>
  <c r="P681" i="2"/>
  <c r="P1020" i="2"/>
  <c r="P1306" i="2"/>
  <c r="P1405" i="2"/>
  <c r="P1200" i="2"/>
  <c r="P1477" i="2"/>
  <c r="P715" i="2"/>
  <c r="P1414" i="2"/>
  <c r="P1209" i="2"/>
  <c r="P1123" i="2"/>
  <c r="P422" i="2"/>
  <c r="P1423" i="2"/>
  <c r="P947" i="2"/>
  <c r="P166" i="2"/>
  <c r="P1659" i="2"/>
  <c r="P1047" i="2"/>
  <c r="P708" i="2"/>
  <c r="P1354" i="2"/>
  <c r="P957" i="2"/>
  <c r="P1204" i="2"/>
  <c r="P942" i="2"/>
  <c r="P951" i="2"/>
  <c r="P712" i="2"/>
  <c r="P1540" i="2"/>
  <c r="P531" i="2"/>
  <c r="P362" i="2"/>
  <c r="P1034" i="2"/>
  <c r="P980" i="2"/>
  <c r="P307" i="2"/>
  <c r="P451" i="2"/>
  <c r="P1293" i="2"/>
  <c r="P1336" i="2"/>
  <c r="P1667" i="2"/>
  <c r="P80" i="2"/>
  <c r="P1174" i="2"/>
  <c r="P745" i="2"/>
  <c r="P912" i="2"/>
  <c r="P1254" i="2"/>
  <c r="P1077" i="2"/>
  <c r="P786" i="2"/>
  <c r="P315" i="2"/>
  <c r="P205" i="2"/>
  <c r="P313" i="2"/>
  <c r="P984" i="2"/>
  <c r="P850" i="2"/>
  <c r="P1340" i="2"/>
  <c r="P1434" i="2"/>
  <c r="P326" i="2"/>
  <c r="P859" i="2"/>
  <c r="P869" i="2"/>
  <c r="P1443" i="2"/>
  <c r="P140" i="2"/>
  <c r="P647" i="2"/>
  <c r="P765" i="2"/>
  <c r="P1189" i="2"/>
  <c r="P1017" i="2"/>
  <c r="P897" i="2"/>
  <c r="P407" i="2"/>
  <c r="P1054" i="2"/>
  <c r="P922" i="2"/>
  <c r="P1671" i="2"/>
  <c r="P1555" i="2"/>
  <c r="P518" i="2"/>
  <c r="P146" i="2"/>
  <c r="P590" i="2"/>
  <c r="P33" i="2"/>
  <c r="P904" i="2"/>
  <c r="P1288" i="2"/>
  <c r="P513" i="2"/>
  <c r="P1384" i="2"/>
  <c r="P801" i="2"/>
  <c r="P1197" i="2"/>
  <c r="P132" i="2"/>
  <c r="P722" i="2"/>
  <c r="P810" i="2"/>
  <c r="P1672" i="2"/>
  <c r="P268" i="2"/>
  <c r="P603" i="2"/>
  <c r="P284" i="2"/>
  <c r="P962" i="2"/>
  <c r="P1695" i="2"/>
  <c r="P1041" i="2"/>
  <c r="P117" i="2"/>
  <c r="P351" i="2"/>
  <c r="P1532" i="2"/>
  <c r="P301" i="2"/>
  <c r="P387" i="2"/>
  <c r="P319" i="2"/>
  <c r="P1541" i="2"/>
  <c r="P7" i="2"/>
  <c r="P396" i="2"/>
  <c r="P12" i="2"/>
  <c r="P532" i="2"/>
  <c r="P499" i="2"/>
  <c r="P14" i="2"/>
  <c r="P1688" i="2"/>
  <c r="P1389" i="2"/>
  <c r="P685" i="2"/>
  <c r="P1185" i="2"/>
  <c r="P1062" i="2"/>
  <c r="P892" i="2"/>
  <c r="P402" i="2"/>
  <c r="P1045" i="2"/>
  <c r="P710" i="2"/>
  <c r="P800" i="2"/>
  <c r="P431" i="2"/>
  <c r="P348" i="2"/>
  <c r="P1028" i="2"/>
  <c r="P805" i="2"/>
  <c r="P120" i="2"/>
  <c r="P733" i="2"/>
  <c r="P598" i="2"/>
  <c r="P814" i="2"/>
  <c r="P1676" i="2"/>
  <c r="P250" i="2"/>
  <c r="P445" i="2"/>
  <c r="P1178" i="2"/>
  <c r="P514" i="2"/>
  <c r="P1699" i="2"/>
  <c r="P917" i="2"/>
  <c r="P330" i="2"/>
  <c r="P1118" i="2"/>
  <c r="P1127" i="2"/>
  <c r="P758" i="2"/>
  <c r="P1212" i="2"/>
  <c r="P6" i="2"/>
  <c r="P498" i="2"/>
  <c r="P1605" i="2"/>
  <c r="P1367" i="2"/>
  <c r="P1670" i="2"/>
  <c r="P493" i="2"/>
  <c r="P399" i="2"/>
  <c r="P1682" i="2"/>
  <c r="P535" i="2"/>
  <c r="P28" i="2"/>
  <c r="P618" i="2"/>
  <c r="P1691" i="2"/>
  <c r="P259" i="2"/>
  <c r="P1609" i="2"/>
  <c r="P1630" i="2"/>
  <c r="P1352" i="2"/>
  <c r="P680" i="2"/>
  <c r="P1015" i="2"/>
  <c r="P899" i="2"/>
  <c r="P424" i="2"/>
  <c r="P1421" i="2"/>
  <c r="P945" i="2"/>
  <c r="P1326" i="2"/>
  <c r="P226" i="2"/>
  <c r="P1143" i="2"/>
  <c r="P840" i="2"/>
  <c r="P184" i="2"/>
  <c r="P99" i="2"/>
  <c r="P1152" i="2"/>
  <c r="P732" i="2"/>
  <c r="P1521" i="2"/>
  <c r="P302" i="2"/>
  <c r="P707" i="2"/>
  <c r="P1664" i="2"/>
  <c r="P952" i="2"/>
  <c r="P521" i="2"/>
  <c r="P131" i="2"/>
  <c r="P303" i="2"/>
  <c r="P189" i="2"/>
  <c r="P1245" i="2"/>
  <c r="P439" i="2"/>
  <c r="P1644" i="2"/>
  <c r="P1653" i="2"/>
  <c r="P369" i="2"/>
  <c r="P22" i="2"/>
  <c r="P910" i="2"/>
  <c r="P1252" i="2"/>
  <c r="P1075" i="2"/>
  <c r="P752" i="2"/>
  <c r="P559" i="2"/>
  <c r="P1261" i="2"/>
  <c r="P832" i="2"/>
  <c r="P614" i="2"/>
  <c r="P568" i="2"/>
  <c r="P789" i="2"/>
  <c r="P544" i="2"/>
  <c r="P314" i="2"/>
  <c r="P204" i="2"/>
  <c r="P1391" i="2"/>
  <c r="P279" i="2"/>
  <c r="P138" i="2"/>
  <c r="P645" i="2"/>
  <c r="P763" i="2"/>
  <c r="P1187" i="2"/>
  <c r="P50" i="2"/>
  <c r="P440" i="2"/>
  <c r="P772" i="2"/>
  <c r="P1057" i="2"/>
  <c r="P591" i="2"/>
  <c r="P1645" i="2"/>
  <c r="P581" i="2"/>
  <c r="P1066" i="2"/>
  <c r="P896" i="2"/>
  <c r="P406" i="2"/>
  <c r="P1049" i="2"/>
  <c r="P214" i="2"/>
  <c r="O729" i="4" l="1"/>
  <c r="O1219" i="4"/>
  <c r="O1155" i="4"/>
  <c r="O1067" i="4"/>
  <c r="O1212" i="4"/>
  <c r="O1267" i="4"/>
  <c r="O1211" i="4"/>
  <c r="O1147" i="4"/>
  <c r="O1051" i="4"/>
  <c r="O1271" i="4"/>
  <c r="O1251" i="4"/>
  <c r="O1187" i="4"/>
  <c r="O1123" i="4"/>
  <c r="O1222" i="4"/>
  <c r="O1243" i="4"/>
  <c r="O1179" i="4"/>
  <c r="O1115" i="4"/>
  <c r="O1158" i="4"/>
  <c r="O1263" i="4"/>
  <c r="O1235" i="4"/>
  <c r="O1203" i="4"/>
  <c r="O1171" i="4"/>
  <c r="O1139" i="4"/>
  <c r="O1099" i="4"/>
  <c r="O1035" i="4"/>
  <c r="O1038" i="4"/>
  <c r="O584" i="4"/>
  <c r="O1275" i="4"/>
  <c r="O1259" i="4"/>
  <c r="O1227" i="4"/>
  <c r="O1195" i="4"/>
  <c r="O1163" i="4"/>
  <c r="O1131" i="4"/>
  <c r="O1083" i="4"/>
  <c r="O1270" i="4"/>
  <c r="O1129" i="4"/>
  <c r="O1255" i="4"/>
  <c r="O1239" i="4"/>
  <c r="O1223" i="4"/>
  <c r="O1207" i="4"/>
  <c r="O1191" i="4"/>
  <c r="O1175" i="4"/>
  <c r="O1159" i="4"/>
  <c r="O1143" i="4"/>
  <c r="O1127" i="4"/>
  <c r="O1103" i="4"/>
  <c r="O1071" i="4"/>
  <c r="O1039" i="4"/>
  <c r="O1230" i="4"/>
  <c r="O1054" i="4"/>
  <c r="O1232" i="4"/>
  <c r="O1247" i="4"/>
  <c r="O1231" i="4"/>
  <c r="O1215" i="4"/>
  <c r="O1199" i="4"/>
  <c r="O1183" i="4"/>
  <c r="O1167" i="4"/>
  <c r="O1151" i="4"/>
  <c r="O1135" i="4"/>
  <c r="O1119" i="4"/>
  <c r="O1087" i="4"/>
  <c r="O1055" i="4"/>
  <c r="O1278" i="4"/>
  <c r="O1166" i="4"/>
  <c r="O1149" i="4"/>
  <c r="O711" i="4"/>
  <c r="O1111" i="4"/>
  <c r="O1095" i="4"/>
  <c r="O1079" i="4"/>
  <c r="O1063" i="4"/>
  <c r="O1047" i="4"/>
  <c r="O1031" i="4"/>
  <c r="O1262" i="4"/>
  <c r="O1198" i="4"/>
  <c r="O1118" i="4"/>
  <c r="O1233" i="4"/>
  <c r="O1065" i="4"/>
  <c r="O1128" i="4"/>
  <c r="O1107" i="4"/>
  <c r="O1091" i="4"/>
  <c r="O1075" i="4"/>
  <c r="O1059" i="4"/>
  <c r="O1043" i="4"/>
  <c r="O1023" i="4"/>
  <c r="O1254" i="4"/>
  <c r="O1190" i="4"/>
  <c r="O1102" i="4"/>
  <c r="O1213" i="4"/>
  <c r="O1041" i="4"/>
  <c r="O1084" i="4"/>
  <c r="O1246" i="4"/>
  <c r="O1214" i="4"/>
  <c r="O1182" i="4"/>
  <c r="O1150" i="4"/>
  <c r="O1086" i="4"/>
  <c r="O1277" i="4"/>
  <c r="O1193" i="4"/>
  <c r="O1105" i="4"/>
  <c r="O1276" i="4"/>
  <c r="O1192" i="4"/>
  <c r="O1040" i="4"/>
  <c r="O1238" i="4"/>
  <c r="O1206" i="4"/>
  <c r="O1174" i="4"/>
  <c r="O1134" i="4"/>
  <c r="O1070" i="4"/>
  <c r="O1257" i="4"/>
  <c r="O1169" i="4"/>
  <c r="O1085" i="4"/>
  <c r="O1256" i="4"/>
  <c r="O1168" i="4"/>
  <c r="O951" i="4"/>
  <c r="O1148" i="4"/>
  <c r="O1064" i="4"/>
  <c r="O883" i="4"/>
  <c r="O1104" i="4"/>
  <c r="O995" i="4"/>
  <c r="O882" i="4"/>
  <c r="O1266" i="4"/>
  <c r="O1250" i="4"/>
  <c r="O1234" i="4"/>
  <c r="O1218" i="4"/>
  <c r="O1202" i="4"/>
  <c r="O1186" i="4"/>
  <c r="O1170" i="4"/>
  <c r="O1154" i="4"/>
  <c r="O1122" i="4"/>
  <c r="O1090" i="4"/>
  <c r="O1058" i="4"/>
  <c r="O1281" i="4"/>
  <c r="O1241" i="4"/>
  <c r="O1197" i="4"/>
  <c r="O1153" i="4"/>
  <c r="O1113" i="4"/>
  <c r="O1069" i="4"/>
  <c r="O1280" i="4"/>
  <c r="O1240" i="4"/>
  <c r="O1196" i="4"/>
  <c r="O1152" i="4"/>
  <c r="O1112" i="4"/>
  <c r="O1068" i="4"/>
  <c r="O1015" i="4"/>
  <c r="O923" i="4"/>
  <c r="O974" i="4"/>
  <c r="O1274" i="4"/>
  <c r="O1258" i="4"/>
  <c r="O1242" i="4"/>
  <c r="O1226" i="4"/>
  <c r="O1210" i="4"/>
  <c r="O1194" i="4"/>
  <c r="O1178" i="4"/>
  <c r="O1162" i="4"/>
  <c r="O1138" i="4"/>
  <c r="O1106" i="4"/>
  <c r="O1074" i="4"/>
  <c r="O1042" i="4"/>
  <c r="O1261" i="4"/>
  <c r="O1217" i="4"/>
  <c r="O1177" i="4"/>
  <c r="O1133" i="4"/>
  <c r="O1089" i="4"/>
  <c r="O1049" i="4"/>
  <c r="O1260" i="4"/>
  <c r="O1216" i="4"/>
  <c r="O1176" i="4"/>
  <c r="O1132" i="4"/>
  <c r="O1088" i="4"/>
  <c r="O1048" i="4"/>
  <c r="O971" i="4"/>
  <c r="O795" i="4"/>
  <c r="O985" i="4"/>
  <c r="O1019" i="4"/>
  <c r="O979" i="4"/>
  <c r="O931" i="4"/>
  <c r="O819" i="4"/>
  <c r="O994" i="4"/>
  <c r="O718" i="4"/>
  <c r="O999" i="4"/>
  <c r="O955" i="4"/>
  <c r="O903" i="4"/>
  <c r="O731" i="4"/>
  <c r="O910" i="4"/>
  <c r="O1000" i="4"/>
  <c r="O744" i="4"/>
  <c r="O824" i="4"/>
  <c r="O1146" i="4"/>
  <c r="O1130" i="4"/>
  <c r="O1114" i="4"/>
  <c r="O1098" i="4"/>
  <c r="O1082" i="4"/>
  <c r="O1066" i="4"/>
  <c r="O1050" i="4"/>
  <c r="O1034" i="4"/>
  <c r="O1273" i="4"/>
  <c r="O1249" i="4"/>
  <c r="O1229" i="4"/>
  <c r="O1209" i="4"/>
  <c r="O1185" i="4"/>
  <c r="O1165" i="4"/>
  <c r="O1145" i="4"/>
  <c r="O1121" i="4"/>
  <c r="O1101" i="4"/>
  <c r="O1081" i="4"/>
  <c r="O1057" i="4"/>
  <c r="O1037" i="4"/>
  <c r="O1272" i="4"/>
  <c r="O1248" i="4"/>
  <c r="O1228" i="4"/>
  <c r="O1208" i="4"/>
  <c r="O1184" i="4"/>
  <c r="O1164" i="4"/>
  <c r="O1144" i="4"/>
  <c r="O1120" i="4"/>
  <c r="O1100" i="4"/>
  <c r="O1080" i="4"/>
  <c r="O1056" i="4"/>
  <c r="O1036" i="4"/>
  <c r="O1011" i="4"/>
  <c r="O987" i="4"/>
  <c r="O967" i="4"/>
  <c r="O947" i="4"/>
  <c r="O915" i="4"/>
  <c r="O859" i="4"/>
  <c r="O775" i="4"/>
  <c r="O691" i="4"/>
  <c r="O950" i="4"/>
  <c r="O850" i="4"/>
  <c r="O905" i="4"/>
  <c r="O904" i="4"/>
  <c r="O1142" i="4"/>
  <c r="O1126" i="4"/>
  <c r="O1110" i="4"/>
  <c r="O1094" i="4"/>
  <c r="O1078" i="4"/>
  <c r="O1062" i="4"/>
  <c r="O1046" i="4"/>
  <c r="O1030" i="4"/>
  <c r="O1265" i="4"/>
  <c r="O1245" i="4"/>
  <c r="O1225" i="4"/>
  <c r="O1201" i="4"/>
  <c r="O1181" i="4"/>
  <c r="O1161" i="4"/>
  <c r="O1137" i="4"/>
  <c r="O1117" i="4"/>
  <c r="O1097" i="4"/>
  <c r="O1073" i="4"/>
  <c r="O1053" i="4"/>
  <c r="O1033" i="4"/>
  <c r="O1264" i="4"/>
  <c r="O1244" i="4"/>
  <c r="O1224" i="4"/>
  <c r="O1200" i="4"/>
  <c r="O1180" i="4"/>
  <c r="O1160" i="4"/>
  <c r="O1136" i="4"/>
  <c r="O1116" i="4"/>
  <c r="O1096" i="4"/>
  <c r="O1072" i="4"/>
  <c r="O1052" i="4"/>
  <c r="O1032" i="4"/>
  <c r="O1003" i="4"/>
  <c r="O983" i="4"/>
  <c r="O963" i="4"/>
  <c r="O935" i="4"/>
  <c r="O907" i="4"/>
  <c r="O839" i="4"/>
  <c r="O755" i="4"/>
  <c r="O1014" i="4"/>
  <c r="O930" i="4"/>
  <c r="O814" i="4"/>
  <c r="O809" i="4"/>
  <c r="O2" i="4"/>
  <c r="O85" i="4"/>
  <c r="O141" i="4"/>
  <c r="O173" i="4"/>
  <c r="O205" i="4"/>
  <c r="O237" i="4"/>
  <c r="O269" i="4"/>
  <c r="O301" i="4"/>
  <c r="O333" i="4"/>
  <c r="O362" i="4"/>
  <c r="O394" i="4"/>
  <c r="O418" i="4"/>
  <c r="O434" i="4"/>
  <c r="O450" i="4"/>
  <c r="O466" i="4"/>
  <c r="O482" i="4"/>
  <c r="O498" i="4"/>
  <c r="O514" i="4"/>
  <c r="O530" i="4"/>
  <c r="O546" i="4"/>
  <c r="O562" i="4"/>
  <c r="O578" i="4"/>
  <c r="O594" i="4"/>
  <c r="O610" i="4"/>
  <c r="O626" i="4"/>
  <c r="O642" i="4"/>
  <c r="O658" i="4"/>
  <c r="O674" i="4"/>
  <c r="O351" i="4"/>
  <c r="O367" i="4"/>
  <c r="O383" i="4"/>
  <c r="O399" i="4"/>
  <c r="O415" i="4"/>
  <c r="O431" i="4"/>
  <c r="O447" i="4"/>
  <c r="O463" i="4"/>
  <c r="O479" i="4"/>
  <c r="O495" i="4"/>
  <c r="O511" i="4"/>
  <c r="O527" i="4"/>
  <c r="O543" i="4"/>
  <c r="O559" i="4"/>
  <c r="O575" i="4"/>
  <c r="O591" i="4"/>
  <c r="O607" i="4"/>
  <c r="O623" i="4"/>
  <c r="O639" i="4"/>
  <c r="O655" i="4"/>
  <c r="O671" i="4"/>
  <c r="O348" i="4"/>
  <c r="O364" i="4"/>
  <c r="O380" i="4"/>
  <c r="O396" i="4"/>
  <c r="O412" i="4"/>
  <c r="O428" i="4"/>
  <c r="O444" i="4"/>
  <c r="O460" i="4"/>
  <c r="O476" i="4"/>
  <c r="O492" i="4"/>
  <c r="O508" i="4"/>
  <c r="O524" i="4"/>
  <c r="O540" i="4"/>
  <c r="O556" i="4"/>
  <c r="O572" i="4"/>
  <c r="O588" i="4"/>
  <c r="O604" i="4"/>
  <c r="O620" i="4"/>
  <c r="O636" i="4"/>
  <c r="O652" i="4"/>
  <c r="O668" i="4"/>
  <c r="O349" i="4"/>
  <c r="O365" i="4"/>
  <c r="O381" i="4"/>
  <c r="O397" i="4"/>
  <c r="O413" i="4"/>
  <c r="O429" i="4"/>
  <c r="O445" i="4"/>
  <c r="O461" i="4"/>
  <c r="O477" i="4"/>
  <c r="O493" i="4"/>
  <c r="O509" i="4"/>
  <c r="O525" i="4"/>
  <c r="O541" i="4"/>
  <c r="O557" i="4"/>
  <c r="O160" i="4"/>
  <c r="O101" i="4"/>
  <c r="O149" i="4"/>
  <c r="O181" i="4"/>
  <c r="O213" i="4"/>
  <c r="O245" i="4"/>
  <c r="O277" i="4"/>
  <c r="O309" i="4"/>
  <c r="O341" i="4"/>
  <c r="O370" i="4"/>
  <c r="O402" i="4"/>
  <c r="O422" i="4"/>
  <c r="O438" i="4"/>
  <c r="O454" i="4"/>
  <c r="O470" i="4"/>
  <c r="O486" i="4"/>
  <c r="O502" i="4"/>
  <c r="O518" i="4"/>
  <c r="O534" i="4"/>
  <c r="O550" i="4"/>
  <c r="O566" i="4"/>
  <c r="O582" i="4"/>
  <c r="O598" i="4"/>
  <c r="O614" i="4"/>
  <c r="O630" i="4"/>
  <c r="O646" i="4"/>
  <c r="O662" i="4"/>
  <c r="O678" i="4"/>
  <c r="O355" i="4"/>
  <c r="O371" i="4"/>
  <c r="O387" i="4"/>
  <c r="O403" i="4"/>
  <c r="O419" i="4"/>
  <c r="O435" i="4"/>
  <c r="O451" i="4"/>
  <c r="O467" i="4"/>
  <c r="O483" i="4"/>
  <c r="O499" i="4"/>
  <c r="O515" i="4"/>
  <c r="O531" i="4"/>
  <c r="O547" i="4"/>
  <c r="O563" i="4"/>
  <c r="O579" i="4"/>
  <c r="O595" i="4"/>
  <c r="O611" i="4"/>
  <c r="O627" i="4"/>
  <c r="O643" i="4"/>
  <c r="O659" i="4"/>
  <c r="O675" i="4"/>
  <c r="O352" i="4"/>
  <c r="O368" i="4"/>
  <c r="O384" i="4"/>
  <c r="O400" i="4"/>
  <c r="O416" i="4"/>
  <c r="O432" i="4"/>
  <c r="O448" i="4"/>
  <c r="O464" i="4"/>
  <c r="O480" i="4"/>
  <c r="O496" i="4"/>
  <c r="O512" i="4"/>
  <c r="O528" i="4"/>
  <c r="O544" i="4"/>
  <c r="O560" i="4"/>
  <c r="O576" i="4"/>
  <c r="O592" i="4"/>
  <c r="O608" i="4"/>
  <c r="O624" i="4"/>
  <c r="O640" i="4"/>
  <c r="O656" i="4"/>
  <c r="O672" i="4"/>
  <c r="O353" i="4"/>
  <c r="O369" i="4"/>
  <c r="O385" i="4"/>
  <c r="O401" i="4"/>
  <c r="O417" i="4"/>
  <c r="O433" i="4"/>
  <c r="O449" i="4"/>
  <c r="O465" i="4"/>
  <c r="O481" i="4"/>
  <c r="O497" i="4"/>
  <c r="O513" i="4"/>
  <c r="O529" i="4"/>
  <c r="O545" i="4"/>
  <c r="O561" i="4"/>
  <c r="O577" i="4"/>
  <c r="O288" i="4"/>
  <c r="O117" i="4"/>
  <c r="O157" i="4"/>
  <c r="O189" i="4"/>
  <c r="O221" i="4"/>
  <c r="O253" i="4"/>
  <c r="O285" i="4"/>
  <c r="O317" i="4"/>
  <c r="O346" i="4"/>
  <c r="O378" i="4"/>
  <c r="O410" i="4"/>
  <c r="O426" i="4"/>
  <c r="O442" i="4"/>
  <c r="O458" i="4"/>
  <c r="O474" i="4"/>
  <c r="O490" i="4"/>
  <c r="O506" i="4"/>
  <c r="O522" i="4"/>
  <c r="O538" i="4"/>
  <c r="O554" i="4"/>
  <c r="O570" i="4"/>
  <c r="O586" i="4"/>
  <c r="O602" i="4"/>
  <c r="O618" i="4"/>
  <c r="O634" i="4"/>
  <c r="O650" i="4"/>
  <c r="O666" i="4"/>
  <c r="O343" i="4"/>
  <c r="O359" i="4"/>
  <c r="O375" i="4"/>
  <c r="O391" i="4"/>
  <c r="O407" i="4"/>
  <c r="O423" i="4"/>
  <c r="O439" i="4"/>
  <c r="O455" i="4"/>
  <c r="O471" i="4"/>
  <c r="O487" i="4"/>
  <c r="O503" i="4"/>
  <c r="O519" i="4"/>
  <c r="O535" i="4"/>
  <c r="O551" i="4"/>
  <c r="O567" i="4"/>
  <c r="O583" i="4"/>
  <c r="O599" i="4"/>
  <c r="O615" i="4"/>
  <c r="O631" i="4"/>
  <c r="O647" i="4"/>
  <c r="O663" i="4"/>
  <c r="O679" i="4"/>
  <c r="O356" i="4"/>
  <c r="O372" i="4"/>
  <c r="O388" i="4"/>
  <c r="O404" i="4"/>
  <c r="O420" i="4"/>
  <c r="O436" i="4"/>
  <c r="O452" i="4"/>
  <c r="O468" i="4"/>
  <c r="O484" i="4"/>
  <c r="O500" i="4"/>
  <c r="O516" i="4"/>
  <c r="O532" i="4"/>
  <c r="O548" i="4"/>
  <c r="O564" i="4"/>
  <c r="O580" i="4"/>
  <c r="O596" i="4"/>
  <c r="O612" i="4"/>
  <c r="O628" i="4"/>
  <c r="O644" i="4"/>
  <c r="O660" i="4"/>
  <c r="O676" i="4"/>
  <c r="O357" i="4"/>
  <c r="O373" i="4"/>
  <c r="O389" i="4"/>
  <c r="O405" i="4"/>
  <c r="O421" i="4"/>
  <c r="O437" i="4"/>
  <c r="O453" i="4"/>
  <c r="O469" i="4"/>
  <c r="O485" i="4"/>
  <c r="O501" i="4"/>
  <c r="O517" i="4"/>
  <c r="O533" i="4"/>
  <c r="O549" i="4"/>
  <c r="O25" i="4"/>
  <c r="O229" i="4"/>
  <c r="O354" i="4"/>
  <c r="O446" i="4"/>
  <c r="O510" i="4"/>
  <c r="O574" i="4"/>
  <c r="O638" i="4"/>
  <c r="O363" i="4"/>
  <c r="O427" i="4"/>
  <c r="O491" i="4"/>
  <c r="O555" i="4"/>
  <c r="O619" i="4"/>
  <c r="O344" i="4"/>
  <c r="O408" i="4"/>
  <c r="O472" i="4"/>
  <c r="O536" i="4"/>
  <c r="O600" i="4"/>
  <c r="O664" i="4"/>
  <c r="O393" i="4"/>
  <c r="O457" i="4"/>
  <c r="O521" i="4"/>
  <c r="O569" i="4"/>
  <c r="O589" i="4"/>
  <c r="O605" i="4"/>
  <c r="O621" i="4"/>
  <c r="O637" i="4"/>
  <c r="O653" i="4"/>
  <c r="O669" i="4"/>
  <c r="O684" i="4"/>
  <c r="O700" i="4"/>
  <c r="O716" i="4"/>
  <c r="O732" i="4"/>
  <c r="O748" i="4"/>
  <c r="O764" i="4"/>
  <c r="O780" i="4"/>
  <c r="O796" i="4"/>
  <c r="O812" i="4"/>
  <c r="O828" i="4"/>
  <c r="O844" i="4"/>
  <c r="O860" i="4"/>
  <c r="O876" i="4"/>
  <c r="O892" i="4"/>
  <c r="O908" i="4"/>
  <c r="O924" i="4"/>
  <c r="O940" i="4"/>
  <c r="O956" i="4"/>
  <c r="O972" i="4"/>
  <c r="O988" i="4"/>
  <c r="O1004" i="4"/>
  <c r="O1020" i="4"/>
  <c r="O685" i="4"/>
  <c r="O701" i="4"/>
  <c r="O717" i="4"/>
  <c r="O733" i="4"/>
  <c r="O749" i="4"/>
  <c r="O765" i="4"/>
  <c r="O781" i="4"/>
  <c r="O797" i="4"/>
  <c r="O813" i="4"/>
  <c r="O829" i="4"/>
  <c r="O845" i="4"/>
  <c r="O861" i="4"/>
  <c r="O877" i="4"/>
  <c r="O893" i="4"/>
  <c r="O909" i="4"/>
  <c r="O925" i="4"/>
  <c r="O941" i="4"/>
  <c r="O957" i="4"/>
  <c r="O973" i="4"/>
  <c r="O989" i="4"/>
  <c r="O1005" i="4"/>
  <c r="O1021" i="4"/>
  <c r="O690" i="4"/>
  <c r="O706" i="4"/>
  <c r="O722" i="4"/>
  <c r="O738" i="4"/>
  <c r="O754" i="4"/>
  <c r="O770" i="4"/>
  <c r="O786" i="4"/>
  <c r="O802" i="4"/>
  <c r="O133" i="4"/>
  <c r="O261" i="4"/>
  <c r="O386" i="4"/>
  <c r="O462" i="4"/>
  <c r="O526" i="4"/>
  <c r="O590" i="4"/>
  <c r="O654" i="4"/>
  <c r="O379" i="4"/>
  <c r="O443" i="4"/>
  <c r="O507" i="4"/>
  <c r="O571" i="4"/>
  <c r="O635" i="4"/>
  <c r="O360" i="4"/>
  <c r="O424" i="4"/>
  <c r="O488" i="4"/>
  <c r="O552" i="4"/>
  <c r="O616" i="4"/>
  <c r="O345" i="4"/>
  <c r="O409" i="4"/>
  <c r="O473" i="4"/>
  <c r="O537" i="4"/>
  <c r="O573" i="4"/>
  <c r="O593" i="4"/>
  <c r="O609" i="4"/>
  <c r="O625" i="4"/>
  <c r="O641" i="4"/>
  <c r="O657" i="4"/>
  <c r="O673" i="4"/>
  <c r="O688" i="4"/>
  <c r="O704" i="4"/>
  <c r="O720" i="4"/>
  <c r="O736" i="4"/>
  <c r="O752" i="4"/>
  <c r="O768" i="4"/>
  <c r="O784" i="4"/>
  <c r="O800" i="4"/>
  <c r="O816" i="4"/>
  <c r="O832" i="4"/>
  <c r="O848" i="4"/>
  <c r="O864" i="4"/>
  <c r="O880" i="4"/>
  <c r="O896" i="4"/>
  <c r="O912" i="4"/>
  <c r="O928" i="4"/>
  <c r="O944" i="4"/>
  <c r="O960" i="4"/>
  <c r="O976" i="4"/>
  <c r="O992" i="4"/>
  <c r="O1008" i="4"/>
  <c r="O1024" i="4"/>
  <c r="O689" i="4"/>
  <c r="O705" i="4"/>
  <c r="O721" i="4"/>
  <c r="O737" i="4"/>
  <c r="O753" i="4"/>
  <c r="O769" i="4"/>
  <c r="O785" i="4"/>
  <c r="O801" i="4"/>
  <c r="O817" i="4"/>
  <c r="O833" i="4"/>
  <c r="O849" i="4"/>
  <c r="O865" i="4"/>
  <c r="O881" i="4"/>
  <c r="O897" i="4"/>
  <c r="O913" i="4"/>
  <c r="O929" i="4"/>
  <c r="O945" i="4"/>
  <c r="O961" i="4"/>
  <c r="O977" i="4"/>
  <c r="O993" i="4"/>
  <c r="O1009" i="4"/>
  <c r="O1025" i="4"/>
  <c r="O694" i="4"/>
  <c r="O710" i="4"/>
  <c r="O726" i="4"/>
  <c r="O742" i="4"/>
  <c r="O758" i="4"/>
  <c r="O774" i="4"/>
  <c r="O790" i="4"/>
  <c r="O806" i="4"/>
  <c r="O822" i="4"/>
  <c r="O838" i="4"/>
  <c r="O854" i="4"/>
  <c r="O870" i="4"/>
  <c r="O886" i="4"/>
  <c r="O165" i="4"/>
  <c r="O293" i="4"/>
  <c r="O414" i="4"/>
  <c r="O478" i="4"/>
  <c r="O542" i="4"/>
  <c r="O606" i="4"/>
  <c r="O670" i="4"/>
  <c r="O395" i="4"/>
  <c r="O459" i="4"/>
  <c r="O523" i="4"/>
  <c r="O587" i="4"/>
  <c r="O651" i="4"/>
  <c r="O376" i="4"/>
  <c r="O440" i="4"/>
  <c r="O504" i="4"/>
  <c r="O568" i="4"/>
  <c r="O632" i="4"/>
  <c r="O361" i="4"/>
  <c r="O425" i="4"/>
  <c r="O489" i="4"/>
  <c r="O553" i="4"/>
  <c r="O581" i="4"/>
  <c r="O597" i="4"/>
  <c r="O613" i="4"/>
  <c r="O629" i="4"/>
  <c r="O645" i="4"/>
  <c r="O661" i="4"/>
  <c r="O677" i="4"/>
  <c r="O692" i="4"/>
  <c r="O708" i="4"/>
  <c r="O724" i="4"/>
  <c r="O740" i="4"/>
  <c r="O756" i="4"/>
  <c r="O772" i="4"/>
  <c r="O788" i="4"/>
  <c r="O804" i="4"/>
  <c r="O820" i="4"/>
  <c r="O836" i="4"/>
  <c r="O852" i="4"/>
  <c r="O868" i="4"/>
  <c r="O884" i="4"/>
  <c r="O900" i="4"/>
  <c r="O916" i="4"/>
  <c r="O932" i="4"/>
  <c r="O948" i="4"/>
  <c r="O964" i="4"/>
  <c r="O980" i="4"/>
  <c r="O996" i="4"/>
  <c r="O1012" i="4"/>
  <c r="O1028" i="4"/>
  <c r="O693" i="4"/>
  <c r="O709" i="4"/>
  <c r="O725" i="4"/>
  <c r="O741" i="4"/>
  <c r="O757" i="4"/>
  <c r="O773" i="4"/>
  <c r="O789" i="4"/>
  <c r="O805" i="4"/>
  <c r="O821" i="4"/>
  <c r="O837" i="4"/>
  <c r="O853" i="4"/>
  <c r="O869" i="4"/>
  <c r="O885" i="4"/>
  <c r="O901" i="4"/>
  <c r="O917" i="4"/>
  <c r="O933" i="4"/>
  <c r="O949" i="4"/>
  <c r="O965" i="4"/>
  <c r="O981" i="4"/>
  <c r="O997" i="4"/>
  <c r="O1013" i="4"/>
  <c r="O682" i="4"/>
  <c r="O698" i="4"/>
  <c r="O714" i="4"/>
  <c r="O730" i="4"/>
  <c r="O746" i="4"/>
  <c r="O762" i="4"/>
  <c r="O778" i="4"/>
  <c r="O794" i="4"/>
  <c r="O810" i="4"/>
  <c r="O826" i="4"/>
  <c r="O842" i="4"/>
  <c r="O858" i="4"/>
  <c r="O197" i="4"/>
  <c r="O558" i="4"/>
  <c r="O475" i="4"/>
  <c r="O392" i="4"/>
  <c r="O648" i="4"/>
  <c r="O565" i="4"/>
  <c r="O633" i="4"/>
  <c r="O696" i="4"/>
  <c r="O325" i="4"/>
  <c r="O622" i="4"/>
  <c r="O539" i="4"/>
  <c r="O456" i="4"/>
  <c r="O377" i="4"/>
  <c r="O585" i="4"/>
  <c r="O649" i="4"/>
  <c r="O712" i="4"/>
  <c r="O430" i="4"/>
  <c r="O347" i="4"/>
  <c r="O603" i="4"/>
  <c r="O520" i="4"/>
  <c r="O441" i="4"/>
  <c r="O601" i="4"/>
  <c r="O665" i="4"/>
  <c r="O728" i="4"/>
  <c r="O792" i="4"/>
  <c r="O856" i="4"/>
  <c r="O920" i="4"/>
  <c r="O984" i="4"/>
  <c r="O697" i="4"/>
  <c r="O761" i="4"/>
  <c r="O825" i="4"/>
  <c r="O889" i="4"/>
  <c r="O953" i="4"/>
  <c r="O1017" i="4"/>
  <c r="O734" i="4"/>
  <c r="O798" i="4"/>
  <c r="O834" i="4"/>
  <c r="O866" i="4"/>
  <c r="O890" i="4"/>
  <c r="O906" i="4"/>
  <c r="O922" i="4"/>
  <c r="O938" i="4"/>
  <c r="O954" i="4"/>
  <c r="O970" i="4"/>
  <c r="O986" i="4"/>
  <c r="O1002" i="4"/>
  <c r="O1018" i="4"/>
  <c r="O687" i="4"/>
  <c r="O703" i="4"/>
  <c r="O719" i="4"/>
  <c r="O735" i="4"/>
  <c r="O751" i="4"/>
  <c r="O767" i="4"/>
  <c r="O783" i="4"/>
  <c r="O799" i="4"/>
  <c r="O815" i="4"/>
  <c r="O831" i="4"/>
  <c r="O847" i="4"/>
  <c r="O863" i="4"/>
  <c r="O879" i="4"/>
  <c r="O895" i="4"/>
  <c r="O911" i="4"/>
  <c r="O927" i="4"/>
  <c r="O943" i="4"/>
  <c r="O959" i="4"/>
  <c r="O975" i="4"/>
  <c r="O991" i="4"/>
  <c r="O1007" i="4"/>
  <c r="O1027" i="4"/>
  <c r="O1044" i="4"/>
  <c r="O1060" i="4"/>
  <c r="O1076" i="4"/>
  <c r="O1092" i="4"/>
  <c r="O1108" i="4"/>
  <c r="O1124" i="4"/>
  <c r="O1140" i="4"/>
  <c r="O1156" i="4"/>
  <c r="O1172" i="4"/>
  <c r="O1188" i="4"/>
  <c r="O1204" i="4"/>
  <c r="O1220" i="4"/>
  <c r="O1236" i="4"/>
  <c r="O1252" i="4"/>
  <c r="O1268" i="4"/>
  <c r="O1029" i="4"/>
  <c r="O1045" i="4"/>
  <c r="O1061" i="4"/>
  <c r="O1077" i="4"/>
  <c r="O1093" i="4"/>
  <c r="O1109" i="4"/>
  <c r="O1125" i="4"/>
  <c r="O1141" i="4"/>
  <c r="O1157" i="4"/>
  <c r="O1173" i="4"/>
  <c r="O1189" i="4"/>
  <c r="O1205" i="4"/>
  <c r="O1221" i="4"/>
  <c r="O1237" i="4"/>
  <c r="O1253" i="4"/>
  <c r="O1269" i="4"/>
  <c r="O1279" i="4"/>
  <c r="O939" i="4"/>
  <c r="O919" i="4"/>
  <c r="O899" i="4"/>
  <c r="O875" i="4"/>
  <c r="O855" i="4"/>
  <c r="O835" i="4"/>
  <c r="O811" i="4"/>
  <c r="O791" i="4"/>
  <c r="O771" i="4"/>
  <c r="O747" i="4"/>
  <c r="O727" i="4"/>
  <c r="O707" i="4"/>
  <c r="O683" i="4"/>
  <c r="O1010" i="4"/>
  <c r="O990" i="4"/>
  <c r="O966" i="4"/>
  <c r="O946" i="4"/>
  <c r="O926" i="4"/>
  <c r="O902" i="4"/>
  <c r="O878" i="4"/>
  <c r="O846" i="4"/>
  <c r="O782" i="4"/>
  <c r="O702" i="4"/>
  <c r="O969" i="4"/>
  <c r="O873" i="4"/>
  <c r="O793" i="4"/>
  <c r="O713" i="4"/>
  <c r="O968" i="4"/>
  <c r="O888" i="4"/>
  <c r="O808" i="4"/>
  <c r="O680" i="4"/>
  <c r="O667" i="4"/>
  <c r="O891" i="4"/>
  <c r="O871" i="4"/>
  <c r="O851" i="4"/>
  <c r="O827" i="4"/>
  <c r="O807" i="4"/>
  <c r="O787" i="4"/>
  <c r="O763" i="4"/>
  <c r="O743" i="4"/>
  <c r="O723" i="4"/>
  <c r="O699" i="4"/>
  <c r="O1026" i="4"/>
  <c r="O1006" i="4"/>
  <c r="O982" i="4"/>
  <c r="O962" i="4"/>
  <c r="O942" i="4"/>
  <c r="O918" i="4"/>
  <c r="O898" i="4"/>
  <c r="O874" i="4"/>
  <c r="O830" i="4"/>
  <c r="O766" i="4"/>
  <c r="O686" i="4"/>
  <c r="O937" i="4"/>
  <c r="O857" i="4"/>
  <c r="O777" i="4"/>
  <c r="O681" i="4"/>
  <c r="O952" i="4"/>
  <c r="O872" i="4"/>
  <c r="O776" i="4"/>
  <c r="O617" i="4"/>
  <c r="O411" i="4"/>
  <c r="O887" i="4"/>
  <c r="O867" i="4"/>
  <c r="O843" i="4"/>
  <c r="O823" i="4"/>
  <c r="O803" i="4"/>
  <c r="O779" i="4"/>
  <c r="O759" i="4"/>
  <c r="O739" i="4"/>
  <c r="O715" i="4"/>
  <c r="O695" i="4"/>
  <c r="O1022" i="4"/>
  <c r="O998" i="4"/>
  <c r="O978" i="4"/>
  <c r="O958" i="4"/>
  <c r="O934" i="4"/>
  <c r="O914" i="4"/>
  <c r="O894" i="4"/>
  <c r="O862" i="4"/>
  <c r="O818" i="4"/>
  <c r="O750" i="4"/>
  <c r="O1001" i="4"/>
  <c r="O921" i="4"/>
  <c r="O841" i="4"/>
  <c r="O745" i="4"/>
  <c r="O1016" i="4"/>
  <c r="O936" i="4"/>
  <c r="O840" i="4"/>
  <c r="O760" i="4"/>
  <c r="O505" i="4"/>
  <c r="O494" i="4"/>
  <c r="O10" i="4"/>
  <c r="O406" i="4"/>
  <c r="O390" i="4"/>
  <c r="O374" i="4"/>
  <c r="O358" i="4"/>
  <c r="O342" i="4"/>
  <c r="O329" i="4"/>
  <c r="O313" i="4"/>
  <c r="O297" i="4"/>
  <c r="O281" i="4"/>
  <c r="O265" i="4"/>
  <c r="O249" i="4"/>
  <c r="O233" i="4"/>
  <c r="O217" i="4"/>
  <c r="O201" i="4"/>
  <c r="O185" i="4"/>
  <c r="O169" i="4"/>
  <c r="O153" i="4"/>
  <c r="O137" i="4"/>
  <c r="O109" i="4"/>
  <c r="O41" i="4"/>
  <c r="O192" i="4"/>
  <c r="O398" i="4"/>
  <c r="O382" i="4"/>
  <c r="O366" i="4"/>
  <c r="O350" i="4"/>
  <c r="O337" i="4"/>
  <c r="O321" i="4"/>
  <c r="O305" i="4"/>
  <c r="O289" i="4"/>
  <c r="O273" i="4"/>
  <c r="O257" i="4"/>
  <c r="O241" i="4"/>
  <c r="O225" i="4"/>
  <c r="O209" i="4"/>
  <c r="O193" i="4"/>
  <c r="O177" i="4"/>
  <c r="O161" i="4"/>
  <c r="O145" i="4"/>
  <c r="O125" i="4"/>
  <c r="O93" i="4"/>
  <c r="O316" i="4"/>
  <c r="O299" i="4"/>
  <c r="O73" i="4"/>
  <c r="O9" i="4"/>
  <c r="O256" i="4"/>
  <c r="O128" i="4"/>
  <c r="O57" i="4"/>
  <c r="O332" i="4"/>
  <c r="O224" i="4"/>
  <c r="O80" i="4"/>
  <c r="O129" i="4"/>
  <c r="O113" i="4"/>
  <c r="O97" i="4"/>
  <c r="O81" i="4"/>
  <c r="O49" i="4"/>
  <c r="O17" i="4"/>
  <c r="O324" i="4"/>
  <c r="O272" i="4"/>
  <c r="O208" i="4"/>
  <c r="O144" i="4"/>
  <c r="O24" i="4"/>
  <c r="O121" i="4"/>
  <c r="O105" i="4"/>
  <c r="O89" i="4"/>
  <c r="O65" i="4"/>
  <c r="O33" i="4"/>
  <c r="O340" i="4"/>
  <c r="O304" i="4"/>
  <c r="O240" i="4"/>
  <c r="O176" i="4"/>
  <c r="O112" i="4"/>
  <c r="O219" i="4"/>
  <c r="O69" i="4"/>
  <c r="O53" i="4"/>
  <c r="O37" i="4"/>
  <c r="O21" i="4"/>
  <c r="O5" i="4"/>
  <c r="O328" i="4"/>
  <c r="O312" i="4"/>
  <c r="O280" i="4"/>
  <c r="O248" i="4"/>
  <c r="O216" i="4"/>
  <c r="O184" i="4"/>
  <c r="O152" i="4"/>
  <c r="O120" i="4"/>
  <c r="O56" i="4"/>
  <c r="O267" i="4"/>
  <c r="O77" i="4"/>
  <c r="O61" i="4"/>
  <c r="O45" i="4"/>
  <c r="O29" i="4"/>
  <c r="O13" i="4"/>
  <c r="O336" i="4"/>
  <c r="O320" i="4"/>
  <c r="O296" i="4"/>
  <c r="O264" i="4"/>
  <c r="O232" i="4"/>
  <c r="O200" i="4"/>
  <c r="O168" i="4"/>
  <c r="O136" i="4"/>
  <c r="O96" i="4"/>
  <c r="O331" i="4"/>
  <c r="O155" i="4"/>
  <c r="O300" i="4"/>
  <c r="O284" i="4"/>
  <c r="O268" i="4"/>
  <c r="O252" i="4"/>
  <c r="O236" i="4"/>
  <c r="O220" i="4"/>
  <c r="O204" i="4"/>
  <c r="O188" i="4"/>
  <c r="O172" i="4"/>
  <c r="O156" i="4"/>
  <c r="O140" i="4"/>
  <c r="O124" i="4"/>
  <c r="O104" i="4"/>
  <c r="O72" i="4"/>
  <c r="O8" i="4"/>
  <c r="O283" i="4"/>
  <c r="O187" i="4"/>
  <c r="O308" i="4"/>
  <c r="O292" i="4"/>
  <c r="O276" i="4"/>
  <c r="O260" i="4"/>
  <c r="O244" i="4"/>
  <c r="O228" i="4"/>
  <c r="O212" i="4"/>
  <c r="O196" i="4"/>
  <c r="O180" i="4"/>
  <c r="O164" i="4"/>
  <c r="O148" i="4"/>
  <c r="O132" i="4"/>
  <c r="O116" i="4"/>
  <c r="O88" i="4"/>
  <c r="O40" i="4"/>
  <c r="O315" i="4"/>
  <c r="O251" i="4"/>
  <c r="O338" i="4"/>
  <c r="O91" i="4"/>
  <c r="O210" i="4"/>
  <c r="O108" i="4"/>
  <c r="O92" i="4"/>
  <c r="O76" i="4"/>
  <c r="O44" i="4"/>
  <c r="O12" i="4"/>
  <c r="O319" i="4"/>
  <c r="O287" i="4"/>
  <c r="O255" i="4"/>
  <c r="O195" i="4"/>
  <c r="O107" i="4"/>
  <c r="O242" i="4"/>
  <c r="O100" i="4"/>
  <c r="O84" i="4"/>
  <c r="O60" i="4"/>
  <c r="O28" i="4"/>
  <c r="O335" i="4"/>
  <c r="O303" i="4"/>
  <c r="O271" i="4"/>
  <c r="O227" i="4"/>
  <c r="O163" i="4"/>
  <c r="O31" i="4"/>
  <c r="O66" i="4"/>
  <c r="O68" i="4"/>
  <c r="O52" i="4"/>
  <c r="O36" i="4"/>
  <c r="O20" i="4"/>
  <c r="O4" i="4"/>
  <c r="O327" i="4"/>
  <c r="O311" i="4"/>
  <c r="O295" i="4"/>
  <c r="O279" i="4"/>
  <c r="O263" i="4"/>
  <c r="O243" i="4"/>
  <c r="O211" i="4"/>
  <c r="O179" i="4"/>
  <c r="O139" i="4"/>
  <c r="O75" i="4"/>
  <c r="O306" i="4"/>
  <c r="O178" i="4"/>
  <c r="O64" i="4"/>
  <c r="O48" i="4"/>
  <c r="O32" i="4"/>
  <c r="O16" i="4"/>
  <c r="O339" i="4"/>
  <c r="O323" i="4"/>
  <c r="O307" i="4"/>
  <c r="O291" i="4"/>
  <c r="O275" i="4"/>
  <c r="O259" i="4"/>
  <c r="O235" i="4"/>
  <c r="O203" i="4"/>
  <c r="O171" i="4"/>
  <c r="O123" i="4"/>
  <c r="O59" i="4"/>
  <c r="O274" i="4"/>
  <c r="O130" i="4"/>
  <c r="O247" i="4"/>
  <c r="O231" i="4"/>
  <c r="O215" i="4"/>
  <c r="O199" i="4"/>
  <c r="O183" i="4"/>
  <c r="O167" i="4"/>
  <c r="O147" i="4"/>
  <c r="O115" i="4"/>
  <c r="O83" i="4"/>
  <c r="O47" i="4"/>
  <c r="O322" i="4"/>
  <c r="O258" i="4"/>
  <c r="O194" i="4"/>
  <c r="O98" i="4"/>
  <c r="O239" i="4"/>
  <c r="O223" i="4"/>
  <c r="O207" i="4"/>
  <c r="O191" i="4"/>
  <c r="O175" i="4"/>
  <c r="O159" i="4"/>
  <c r="O131" i="4"/>
  <c r="O99" i="4"/>
  <c r="O67" i="4"/>
  <c r="O15" i="4"/>
  <c r="O290" i="4"/>
  <c r="O226" i="4"/>
  <c r="O162" i="4"/>
  <c r="O34" i="4"/>
  <c r="O151" i="4"/>
  <c r="O135" i="4"/>
  <c r="O119" i="4"/>
  <c r="O103" i="4"/>
  <c r="O87" i="4"/>
  <c r="O71" i="4"/>
  <c r="O55" i="4"/>
  <c r="O23" i="4"/>
  <c r="O330" i="4"/>
  <c r="O298" i="4"/>
  <c r="O266" i="4"/>
  <c r="O234" i="4"/>
  <c r="O202" i="4"/>
  <c r="O170" i="4"/>
  <c r="O114" i="4"/>
  <c r="O50" i="4"/>
  <c r="O143" i="4"/>
  <c r="O127" i="4"/>
  <c r="O111" i="4"/>
  <c r="O95" i="4"/>
  <c r="O79" i="4"/>
  <c r="O63" i="4"/>
  <c r="O39" i="4"/>
  <c r="O7" i="4"/>
  <c r="O314" i="4"/>
  <c r="O282" i="4"/>
  <c r="O250" i="4"/>
  <c r="O218" i="4"/>
  <c r="O186" i="4"/>
  <c r="O146" i="4"/>
  <c r="O82" i="4"/>
  <c r="O18" i="4"/>
  <c r="O43" i="4"/>
  <c r="O27" i="4"/>
  <c r="O11" i="4"/>
  <c r="O334" i="4"/>
  <c r="O318" i="4"/>
  <c r="O302" i="4"/>
  <c r="O286" i="4"/>
  <c r="O270" i="4"/>
  <c r="O254" i="4"/>
  <c r="O238" i="4"/>
  <c r="O222" i="4"/>
  <c r="O206" i="4"/>
  <c r="O190" i="4"/>
  <c r="O174" i="4"/>
  <c r="O150" i="4"/>
  <c r="O118" i="4"/>
  <c r="O86" i="4"/>
  <c r="O54" i="4"/>
  <c r="O22" i="4"/>
  <c r="O51" i="4"/>
  <c r="O35" i="4"/>
  <c r="O19" i="4"/>
  <c r="O3" i="4"/>
  <c r="O326" i="4"/>
  <c r="O310" i="4"/>
  <c r="O294" i="4"/>
  <c r="O278" i="4"/>
  <c r="O262" i="4"/>
  <c r="O246" i="4"/>
  <c r="O230" i="4"/>
  <c r="O214" i="4"/>
  <c r="O198" i="4"/>
  <c r="O182" i="4"/>
  <c r="O166" i="4"/>
  <c r="O134" i="4"/>
  <c r="O102" i="4"/>
  <c r="O70" i="4"/>
  <c r="O38" i="4"/>
  <c r="O6" i="4"/>
  <c r="O158" i="4"/>
  <c r="O142" i="4"/>
  <c r="O126" i="4"/>
  <c r="O110" i="4"/>
  <c r="O94" i="4"/>
  <c r="O78" i="4"/>
  <c r="O62" i="4"/>
  <c r="O46" i="4"/>
  <c r="O30" i="4"/>
  <c r="O14" i="4"/>
  <c r="O154" i="4"/>
  <c r="O138" i="4"/>
  <c r="O122" i="4"/>
  <c r="O106" i="4"/>
  <c r="O90" i="4"/>
  <c r="O74" i="4"/>
  <c r="O58" i="4"/>
  <c r="O42" i="4"/>
  <c r="O26" i="4"/>
  <c r="T5" i="1"/>
  <c r="AN5" i="1" s="1"/>
  <c r="X5" i="1"/>
  <c r="AR5" i="1" s="1"/>
  <c r="AL5" i="1"/>
  <c r="W5" i="1"/>
  <c r="AQ5" i="1" s="1"/>
  <c r="V5" i="1"/>
  <c r="AP5" i="1" s="1"/>
  <c r="S5" i="1"/>
  <c r="AM5" i="1" s="1"/>
  <c r="Y5" i="1"/>
  <c r="AS5" i="1" s="1"/>
  <c r="U5" i="1"/>
  <c r="AO5" i="1" s="1"/>
  <c r="AZ5" i="1" l="1"/>
  <c r="BH5" i="1"/>
  <c r="BE5" i="1"/>
  <c r="AW5" i="1"/>
  <c r="AU5" i="1"/>
  <c r="BC5" i="1"/>
  <c r="AX5" i="1"/>
  <c r="BF5" i="1"/>
  <c r="BD5" i="1"/>
  <c r="AV5" i="1"/>
  <c r="BA5" i="1"/>
  <c r="BI5" i="1"/>
  <c r="AY5" i="1"/>
  <c r="BG5" i="1"/>
  <c r="E5" i="1" l="1"/>
  <c r="S5" i="3"/>
  <c r="S4" i="3"/>
  <c r="S3" i="3"/>
  <c r="S2" i="3"/>
  <c r="S9" i="3"/>
  <c r="S8" i="3"/>
  <c r="S7" i="3"/>
  <c r="S6" i="3"/>
  <c r="B26" i="5" l="1"/>
  <c r="B31" i="5"/>
  <c r="B25" i="5"/>
  <c r="B27" i="5"/>
  <c r="B24" i="5"/>
  <c r="B28" i="5"/>
  <c r="F3" i="3"/>
  <c r="J6" i="3"/>
  <c r="AN215" i="2" s="1"/>
  <c r="K10" i="3"/>
  <c r="J4" i="3"/>
  <c r="H3" i="3"/>
  <c r="J9" i="3"/>
  <c r="H9" i="3"/>
  <c r="J2" i="3"/>
  <c r="R7" i="3"/>
  <c r="T7" i="3" s="1"/>
  <c r="R5" i="3"/>
  <c r="H5" i="3"/>
  <c r="AM345" i="2" s="1"/>
  <c r="F2" i="3"/>
  <c r="R2" i="3"/>
  <c r="I10" i="3"/>
  <c r="R6" i="3"/>
  <c r="H8" i="3"/>
  <c r="H2" i="3"/>
  <c r="G9" i="3"/>
  <c r="F9" i="3"/>
  <c r="J7" i="3"/>
  <c r="R4" i="3"/>
  <c r="T4" i="3" s="1"/>
  <c r="H10" i="3"/>
  <c r="R9" i="3"/>
  <c r="J5" i="3"/>
  <c r="AN345" i="2" s="1"/>
  <c r="R8" i="3"/>
  <c r="T8" i="3" s="1"/>
  <c r="J3" i="3"/>
  <c r="I9" i="3"/>
  <c r="H4" i="3"/>
  <c r="J10" i="3"/>
  <c r="R3" i="3"/>
  <c r="T3" i="3" s="1"/>
  <c r="J8" i="3"/>
  <c r="F10" i="3"/>
  <c r="H6" i="3"/>
  <c r="AM215" i="2" s="1"/>
  <c r="T9" i="3"/>
  <c r="AM245" i="2"/>
  <c r="AN27" i="2"/>
  <c r="H7" i="3"/>
  <c r="K9" i="3"/>
  <c r="G10" i="3"/>
  <c r="T6" i="3"/>
  <c r="T2" i="3"/>
  <c r="T5" i="3"/>
  <c r="AN293" i="2" l="1"/>
  <c r="H363" i="2"/>
  <c r="H361" i="2"/>
  <c r="H335" i="2"/>
  <c r="H334" i="2"/>
  <c r="H314" i="2"/>
  <c r="H313" i="2"/>
  <c r="H310" i="2"/>
  <c r="H303" i="2"/>
  <c r="H298" i="2"/>
  <c r="H287" i="2"/>
  <c r="H286" i="2"/>
  <c r="H274" i="2"/>
  <c r="H262" i="2"/>
  <c r="H258" i="2"/>
  <c r="H250" i="2"/>
  <c r="H237" i="2"/>
  <c r="H230" i="2"/>
  <c r="H195" i="2"/>
  <c r="H173" i="2"/>
  <c r="H160" i="2"/>
  <c r="H159" i="2"/>
  <c r="H158" i="2"/>
  <c r="H154" i="2"/>
  <c r="H153" i="2"/>
  <c r="H152" i="2"/>
  <c r="H151" i="2"/>
  <c r="H142" i="2"/>
  <c r="H141" i="2"/>
  <c r="H137" i="2"/>
  <c r="H136" i="2"/>
  <c r="H134" i="2"/>
  <c r="H133" i="2"/>
  <c r="H130" i="2"/>
  <c r="H129" i="2"/>
  <c r="H128" i="2"/>
  <c r="H127" i="2"/>
  <c r="H126" i="2"/>
  <c r="H125" i="2"/>
  <c r="H124" i="2"/>
  <c r="H123" i="2"/>
  <c r="H121" i="2"/>
  <c r="H118" i="2"/>
  <c r="H101" i="2"/>
  <c r="H85" i="2"/>
  <c r="H77" i="2"/>
  <c r="H62" i="2"/>
  <c r="H59" i="2"/>
  <c r="H56" i="2"/>
  <c r="H49" i="2"/>
  <c r="H39" i="2"/>
  <c r="H26" i="2"/>
  <c r="H19" i="2"/>
  <c r="H14" i="2"/>
  <c r="H13" i="2"/>
  <c r="H12" i="2"/>
  <c r="H10" i="2"/>
  <c r="H9" i="2"/>
  <c r="H369" i="2"/>
  <c r="H368" i="2"/>
  <c r="H367" i="2"/>
  <c r="H1662" i="2"/>
  <c r="H332" i="2"/>
  <c r="H331" i="2"/>
  <c r="H330" i="2"/>
  <c r="H321" i="2"/>
  <c r="H309" i="2"/>
  <c r="H308" i="2"/>
  <c r="H307" i="2"/>
  <c r="H306" i="2"/>
  <c r="H305" i="2"/>
  <c r="H291" i="2"/>
  <c r="D9" i="1" s="1"/>
  <c r="H290" i="2"/>
  <c r="D8" i="1" s="1"/>
  <c r="H278" i="2"/>
  <c r="D7" i="1" s="1"/>
  <c r="H270" i="2"/>
  <c r="D6" i="1" s="1"/>
  <c r="H269" i="2"/>
  <c r="H261" i="2"/>
  <c r="H247" i="2"/>
  <c r="H246" i="2"/>
  <c r="H245" i="2"/>
  <c r="H244" i="2"/>
  <c r="H217" i="2"/>
  <c r="H214" i="2"/>
  <c r="H213" i="2"/>
  <c r="H212" i="2"/>
  <c r="H199" i="2"/>
  <c r="H1659" i="2"/>
  <c r="H1619" i="2"/>
  <c r="H193" i="2"/>
  <c r="H192" i="2"/>
  <c r="H167" i="2"/>
  <c r="H1607" i="2"/>
  <c r="H165" i="2"/>
  <c r="H164" i="2"/>
  <c r="H1589" i="2"/>
  <c r="H97" i="2"/>
  <c r="H150" i="2"/>
  <c r="H149" i="2"/>
  <c r="H43" i="2"/>
  <c r="H53" i="2"/>
  <c r="H113" i="2"/>
  <c r="H112" i="2"/>
  <c r="H110" i="2"/>
  <c r="H38" i="2"/>
  <c r="H75" i="2"/>
  <c r="H925" i="2"/>
  <c r="H36" i="2"/>
  <c r="H74" i="2"/>
  <c r="H60" i="2"/>
  <c r="H18" i="2"/>
  <c r="H68" i="2"/>
  <c r="H918" i="2"/>
  <c r="H733" i="2"/>
  <c r="H17" i="2"/>
  <c r="H46" i="2"/>
  <c r="H860" i="2"/>
  <c r="H44" i="2"/>
  <c r="H61" i="2"/>
  <c r="H37" i="2"/>
  <c r="H854" i="2"/>
  <c r="H32" i="2"/>
  <c r="H30" i="2"/>
  <c r="H29" i="2"/>
  <c r="H24" i="2"/>
  <c r="H22" i="2"/>
  <c r="H58" i="2"/>
  <c r="H16" i="2"/>
  <c r="H618" i="2"/>
  <c r="H15" i="2"/>
  <c r="H7" i="2"/>
  <c r="H6" i="2"/>
  <c r="H5" i="2"/>
  <c r="H3" i="2"/>
  <c r="H853" i="2"/>
  <c r="H2" i="2"/>
  <c r="H374" i="2"/>
  <c r="H373" i="2"/>
  <c r="H370" i="2"/>
  <c r="H360" i="2"/>
  <c r="H356" i="2"/>
  <c r="H355" i="2"/>
  <c r="H352" i="2"/>
  <c r="H351" i="2"/>
  <c r="H350" i="2"/>
  <c r="H349" i="2"/>
  <c r="H348" i="2"/>
  <c r="H347" i="2"/>
  <c r="H345" i="2"/>
  <c r="H344" i="2"/>
  <c r="H340" i="2"/>
  <c r="H339" i="2"/>
  <c r="H338" i="2"/>
  <c r="H333" i="2"/>
  <c r="H326" i="2"/>
  <c r="H324" i="2"/>
  <c r="H319" i="2"/>
  <c r="H318" i="2"/>
  <c r="H315" i="2"/>
  <c r="H312" i="2"/>
  <c r="H304" i="2"/>
  <c r="H302" i="2"/>
  <c r="H297" i="2"/>
  <c r="H296" i="2"/>
  <c r="H289" i="2"/>
  <c r="H288" i="2"/>
  <c r="H284" i="2"/>
  <c r="H283" i="2"/>
  <c r="H282" i="2"/>
  <c r="H281" i="2"/>
  <c r="H276" i="2"/>
  <c r="H275" i="2"/>
  <c r="H273" i="2"/>
  <c r="H272" i="2"/>
  <c r="H271" i="2"/>
  <c r="H267" i="2"/>
  <c r="H257" i="2"/>
  <c r="H256" i="2"/>
  <c r="H253" i="2"/>
  <c r="H252" i="2"/>
  <c r="H249" i="2"/>
  <c r="H243" i="2"/>
  <c r="H242" i="2"/>
  <c r="H241" i="2"/>
  <c r="H240" i="2"/>
  <c r="H239" i="2"/>
  <c r="H233" i="2"/>
  <c r="H232" i="2"/>
  <c r="H231" i="2"/>
  <c r="H226" i="2"/>
  <c r="H227" i="2"/>
  <c r="H223" i="2"/>
  <c r="H222" i="2"/>
  <c r="H221" i="2"/>
  <c r="H207" i="2"/>
  <c r="H206" i="2"/>
  <c r="H205" i="2"/>
  <c r="H204" i="2"/>
  <c r="H203" i="2"/>
  <c r="H190" i="2"/>
  <c r="H189" i="2"/>
  <c r="H188" i="2"/>
  <c r="H187" i="2"/>
  <c r="H186" i="2"/>
  <c r="H185" i="2"/>
  <c r="H181" i="2"/>
  <c r="H180" i="2"/>
  <c r="H179" i="2"/>
  <c r="H177" i="2"/>
  <c r="H176" i="2"/>
  <c r="H174" i="2"/>
  <c r="H172" i="2"/>
  <c r="H171" i="2"/>
  <c r="H170" i="2"/>
  <c r="H169" i="2"/>
  <c r="H168" i="2"/>
  <c r="H147" i="2"/>
  <c r="H140" i="2"/>
  <c r="H139" i="2"/>
  <c r="H138" i="2"/>
  <c r="H135" i="2"/>
  <c r="H132" i="2"/>
  <c r="H131" i="2"/>
  <c r="H117" i="2"/>
  <c r="H116" i="2"/>
  <c r="H115" i="2"/>
  <c r="H114" i="2"/>
  <c r="H100" i="2"/>
  <c r="H99" i="2"/>
  <c r="H98" i="2"/>
  <c r="H95" i="2"/>
  <c r="H94" i="2"/>
  <c r="H93" i="2"/>
  <c r="H90" i="2"/>
  <c r="H89" i="2"/>
  <c r="H87" i="2"/>
  <c r="H78" i="2"/>
  <c r="H34" i="2"/>
  <c r="H20" i="2"/>
  <c r="H375" i="2"/>
  <c r="H372" i="2"/>
  <c r="H371" i="2"/>
  <c r="H366" i="2"/>
  <c r="H365" i="2"/>
  <c r="H364" i="2"/>
  <c r="H362" i="2"/>
  <c r="H359" i="2"/>
  <c r="H358" i="2"/>
  <c r="H357" i="2"/>
  <c r="H354" i="2"/>
  <c r="H353" i="2"/>
  <c r="H346" i="2"/>
  <c r="H342" i="2"/>
  <c r="H341" i="2"/>
  <c r="H337" i="2"/>
  <c r="H336" i="2"/>
  <c r="H328" i="2"/>
  <c r="H329" i="2"/>
  <c r="H327" i="2"/>
  <c r="H325" i="2"/>
  <c r="H322" i="2"/>
  <c r="H320" i="2"/>
  <c r="H317" i="2"/>
  <c r="H316" i="2"/>
  <c r="H311" i="2"/>
  <c r="H301" i="2"/>
  <c r="H299" i="2"/>
  <c r="H300" i="2"/>
  <c r="H295" i="2"/>
  <c r="H294" i="2"/>
  <c r="H293" i="2"/>
  <c r="H292" i="2"/>
  <c r="H285" i="2"/>
  <c r="H280" i="2"/>
  <c r="H279" i="2"/>
  <c r="H277" i="2"/>
  <c r="H268" i="2"/>
  <c r="H265" i="2"/>
  <c r="H266" i="2"/>
  <c r="H263" i="2"/>
  <c r="H264" i="2"/>
  <c r="H260" i="2"/>
  <c r="H259" i="2"/>
  <c r="H254" i="2"/>
  <c r="H255" i="2"/>
  <c r="H251" i="2"/>
  <c r="H248" i="2"/>
  <c r="H238" i="2"/>
  <c r="H236" i="2"/>
  <c r="H235" i="2"/>
  <c r="H234" i="2"/>
  <c r="H229" i="2"/>
  <c r="H228" i="2"/>
  <c r="H225" i="2"/>
  <c r="H224" i="2"/>
  <c r="H220" i="2"/>
  <c r="H219" i="2"/>
  <c r="H218" i="2"/>
  <c r="H216" i="2"/>
  <c r="H215" i="2"/>
  <c r="H211" i="2"/>
  <c r="H210" i="2"/>
  <c r="H209" i="2"/>
  <c r="H208" i="2"/>
  <c r="H202" i="2"/>
  <c r="H201" i="2"/>
  <c r="H198" i="2"/>
  <c r="H197" i="2"/>
  <c r="H196" i="2"/>
  <c r="H191" i="2"/>
  <c r="H184" i="2"/>
  <c r="H183" i="2"/>
  <c r="H182" i="2"/>
  <c r="H178" i="2"/>
  <c r="H175" i="2"/>
  <c r="H163" i="2"/>
  <c r="H162" i="2"/>
  <c r="H161" i="2"/>
  <c r="H155" i="2"/>
  <c r="H146" i="2"/>
  <c r="H145" i="2"/>
  <c r="H144" i="2"/>
  <c r="H143" i="2"/>
  <c r="H122" i="2"/>
  <c r="H120" i="2"/>
  <c r="H111" i="2"/>
  <c r="H109" i="2"/>
  <c r="H108" i="2"/>
  <c r="H107" i="2"/>
  <c r="H106" i="2"/>
  <c r="H105" i="2"/>
  <c r="H104" i="2"/>
  <c r="H103" i="2"/>
  <c r="H102" i="2"/>
  <c r="H96" i="2"/>
  <c r="H91" i="2"/>
  <c r="H92" i="2"/>
  <c r="H88" i="2"/>
  <c r="H86" i="2"/>
  <c r="H84" i="2"/>
  <c r="H83" i="2"/>
  <c r="H82" i="2"/>
  <c r="H81" i="2"/>
  <c r="H80" i="2"/>
  <c r="H79" i="2"/>
  <c r="H76" i="2"/>
  <c r="H73" i="2"/>
  <c r="H72" i="2"/>
  <c r="H71" i="2"/>
  <c r="H70" i="2"/>
  <c r="H69" i="2"/>
  <c r="H67" i="2"/>
  <c r="H66" i="2"/>
  <c r="H65" i="2"/>
  <c r="H64" i="2"/>
  <c r="H63" i="2"/>
  <c r="H57" i="2"/>
  <c r="H55" i="2"/>
  <c r="H50" i="2"/>
  <c r="H48" i="2"/>
  <c r="H47" i="2"/>
  <c r="H45" i="2"/>
  <c r="H42" i="2"/>
  <c r="H41" i="2"/>
  <c r="H40" i="2"/>
  <c r="H35" i="2"/>
  <c r="H33" i="2"/>
  <c r="H31" i="2"/>
  <c r="H27" i="2"/>
  <c r="H28" i="2"/>
  <c r="H25" i="2"/>
  <c r="H23" i="2"/>
  <c r="H21" i="2"/>
  <c r="H11" i="2"/>
  <c r="H8" i="2"/>
  <c r="H376" i="2"/>
  <c r="H323" i="2"/>
  <c r="AL1460" i="2"/>
  <c r="AL1635" i="2"/>
  <c r="AM27" i="2"/>
  <c r="AL1356" i="2"/>
  <c r="AL1340" i="2"/>
  <c r="AL1324" i="2"/>
  <c r="AL1308" i="2"/>
  <c r="AL1351" i="2"/>
  <c r="AL1319" i="2"/>
  <c r="AL1350" i="2"/>
  <c r="AL1334" i="2"/>
  <c r="AL1318" i="2"/>
  <c r="AL1302" i="2"/>
  <c r="AL1357" i="2"/>
  <c r="AL1341" i="2"/>
  <c r="AL1325" i="2"/>
  <c r="AL1309" i="2"/>
  <c r="AL1347" i="2"/>
  <c r="AL1315" i="2"/>
  <c r="AL1346" i="2"/>
  <c r="AL1330" i="2"/>
  <c r="AL1314" i="2"/>
  <c r="AL1298" i="2"/>
  <c r="AL1353" i="2"/>
  <c r="AL1337" i="2"/>
  <c r="AL1321" i="2"/>
  <c r="AL1305" i="2"/>
  <c r="AL1348" i="2"/>
  <c r="AL1316" i="2"/>
  <c r="AL1339" i="2"/>
  <c r="AL1307" i="2"/>
  <c r="AL1303" i="2"/>
  <c r="AL1358" i="2"/>
  <c r="AL1326" i="2"/>
  <c r="AL1349" i="2"/>
  <c r="AL1317" i="2"/>
  <c r="AL1359" i="2"/>
  <c r="AL1327" i="2"/>
  <c r="AL1299" i="2"/>
  <c r="AL1354" i="2"/>
  <c r="AL1322" i="2"/>
  <c r="AL1345" i="2"/>
  <c r="AL1313" i="2"/>
  <c r="AL1332" i="2"/>
  <c r="AL1300" i="2"/>
  <c r="AL1355" i="2"/>
  <c r="AL1323" i="2"/>
  <c r="AL1342" i="2"/>
  <c r="AL1310" i="2"/>
  <c r="AL1333" i="2"/>
  <c r="AL1301" i="2"/>
  <c r="AL1361" i="2"/>
  <c r="AL1338" i="2"/>
  <c r="AL1329" i="2"/>
  <c r="AL1343" i="2"/>
  <c r="AL1306" i="2"/>
  <c r="AL1297" i="2"/>
  <c r="AL1296" i="2"/>
  <c r="AL1311" i="2"/>
  <c r="AL1344" i="2"/>
  <c r="AL1352" i="2"/>
  <c r="AL1304" i="2"/>
  <c r="AL1335" i="2"/>
  <c r="AL1331" i="2"/>
  <c r="AL1312" i="2"/>
  <c r="AL1360" i="2"/>
  <c r="AL1320" i="2"/>
  <c r="AL1328" i="2"/>
  <c r="AL1336" i="2"/>
  <c r="AN269" i="2"/>
  <c r="AN1547" i="2"/>
  <c r="AN1391" i="2"/>
  <c r="AN1580" i="2"/>
  <c r="AN1073" i="2"/>
  <c r="AN1725" i="2"/>
  <c r="AN1509" i="2"/>
  <c r="AN343" i="2"/>
  <c r="AN1671" i="2"/>
  <c r="AN1724" i="2"/>
  <c r="AN1673" i="2"/>
  <c r="AN1655" i="2"/>
  <c r="AN1713" i="2"/>
  <c r="AN1512" i="2"/>
  <c r="AN594" i="2"/>
  <c r="AN542" i="2"/>
  <c r="AN1195" i="2"/>
  <c r="AN1500" i="2"/>
  <c r="AN1374" i="2"/>
  <c r="AN416" i="2"/>
  <c r="AN1492" i="2"/>
  <c r="AN646" i="2"/>
  <c r="AN1540" i="2"/>
  <c r="AN1515" i="2"/>
  <c r="AN156" i="2"/>
  <c r="AN1554" i="2"/>
  <c r="AN759" i="2"/>
  <c r="AN740" i="2"/>
  <c r="AN760" i="2"/>
  <c r="AN828" i="2"/>
  <c r="AN1184" i="2"/>
  <c r="AN833" i="2"/>
  <c r="AN1385" i="2"/>
  <c r="AN1101" i="2"/>
  <c r="AN1622" i="2"/>
  <c r="AN963" i="2"/>
  <c r="AN1574" i="2"/>
  <c r="AN524" i="2"/>
  <c r="AN754" i="2"/>
  <c r="AN1495" i="2"/>
  <c r="AN757" i="2"/>
  <c r="AN1262" i="2"/>
  <c r="AN1282" i="2"/>
  <c r="AN381" i="2"/>
  <c r="AN1253" i="2"/>
  <c r="AN1242" i="2"/>
  <c r="AN1094" i="2"/>
  <c r="AN1455" i="2"/>
  <c r="AN1176" i="2"/>
  <c r="AN1100" i="2"/>
  <c r="AN386" i="2"/>
  <c r="AN119" i="2"/>
  <c r="AN4" i="2"/>
  <c r="AN1196" i="2"/>
  <c r="AN1102" i="2"/>
  <c r="AN1263" i="2"/>
  <c r="AN1225" i="2"/>
  <c r="AN1191" i="2"/>
  <c r="AN1255" i="2"/>
  <c r="AN676" i="2"/>
  <c r="AN1658" i="2"/>
  <c r="AN1362" i="2"/>
  <c r="AN1504" i="2"/>
  <c r="AN1095" i="2"/>
  <c r="AN194" i="2"/>
  <c r="AN1018" i="2"/>
  <c r="AN835" i="2"/>
  <c r="AN1254" i="2"/>
  <c r="AN166" i="2"/>
  <c r="AN769" i="2"/>
  <c r="AN1067" i="2"/>
  <c r="AN1452" i="2"/>
  <c r="AN1232" i="2"/>
  <c r="AN1186" i="2"/>
  <c r="AN1474" i="2"/>
  <c r="AN992" i="2"/>
  <c r="AN1070" i="2"/>
  <c r="AN157" i="2"/>
  <c r="AN200" i="2"/>
  <c r="AN1726" i="2"/>
  <c r="AN1469" i="2"/>
  <c r="AN380" i="2"/>
  <c r="AN1128" i="2"/>
  <c r="AN1134" i="2"/>
  <c r="AN1198" i="2"/>
  <c r="AN1231" i="2"/>
  <c r="AN617" i="2"/>
  <c r="AN1281" i="2"/>
  <c r="AN1462" i="2"/>
  <c r="AN1551" i="2"/>
  <c r="AN1197" i="2"/>
  <c r="AN1133" i="2"/>
  <c r="AN1141" i="2"/>
  <c r="AN54" i="2"/>
  <c r="AN1456" i="2"/>
  <c r="AN1387" i="2"/>
  <c r="AN1178" i="2"/>
  <c r="AN991" i="2"/>
  <c r="AN1277" i="2"/>
  <c r="AN979" i="2"/>
  <c r="AN1543" i="2"/>
  <c r="AN758" i="2"/>
  <c r="AN1261" i="2"/>
  <c r="AN567" i="2"/>
  <c r="AN148" i="2"/>
  <c r="AN1278" i="2"/>
  <c r="AN1234" i="2"/>
  <c r="AN1421" i="2"/>
  <c r="AN1012" i="2"/>
  <c r="AN836" i="2"/>
  <c r="AN753" i="2"/>
  <c r="AN1427" i="2"/>
  <c r="AN837" i="2"/>
  <c r="AN417" i="2"/>
  <c r="AN820" i="2"/>
  <c r="AN1401" i="2"/>
  <c r="AN924" i="2"/>
  <c r="AN1024" i="2"/>
  <c r="AN1025" i="2"/>
  <c r="AN1582" i="2"/>
  <c r="AN1185" i="2"/>
  <c r="AN1579" i="2"/>
  <c r="AN1279" i="2"/>
  <c r="AN616" i="2"/>
  <c r="AN1099" i="2"/>
  <c r="AN859" i="2"/>
  <c r="AN739" i="2"/>
  <c r="AN1233" i="2"/>
  <c r="AN1670" i="2"/>
  <c r="AN1610" i="2"/>
  <c r="AN1686" i="2"/>
  <c r="AN1669" i="2"/>
  <c r="AN1625" i="2"/>
  <c r="AN51" i="2"/>
  <c r="AN1657" i="2"/>
  <c r="AN52" i="2"/>
  <c r="AN1623" i="2"/>
  <c r="AN541" i="2"/>
  <c r="AN538" i="2"/>
  <c r="AN43" i="2"/>
  <c r="AN36" i="2"/>
  <c r="AN29" i="2"/>
  <c r="AN1619" i="2"/>
  <c r="AN278" i="2"/>
  <c r="AN192" i="2"/>
  <c r="AN369" i="2"/>
  <c r="AN22" i="2"/>
  <c r="AN925" i="2"/>
  <c r="AN7" i="2"/>
  <c r="AN307" i="2"/>
  <c r="AN199" i="2"/>
  <c r="AN618" i="2"/>
  <c r="AN1659" i="2"/>
  <c r="AN16" i="2"/>
  <c r="AN306" i="2"/>
  <c r="AN46" i="2"/>
  <c r="AN165" i="2"/>
  <c r="AN330" i="2"/>
  <c r="AN321" i="2"/>
  <c r="AN217" i="2"/>
  <c r="AN860" i="2"/>
  <c r="AN32" i="2"/>
  <c r="AN246" i="2"/>
  <c r="AN212" i="2"/>
  <c r="AN15" i="2"/>
  <c r="AN918" i="2"/>
  <c r="AN44" i="2"/>
  <c r="AN854" i="2"/>
  <c r="AN37" i="2"/>
  <c r="AN58" i="2"/>
  <c r="AN2" i="2"/>
  <c r="AN305" i="2"/>
  <c r="AN367" i="2"/>
  <c r="AN61" i="2"/>
  <c r="AN270" i="2"/>
  <c r="AN309" i="2"/>
  <c r="AN167" i="2"/>
  <c r="AN53" i="2"/>
  <c r="AN38" i="2"/>
  <c r="AN97" i="2"/>
  <c r="AN290" i="2"/>
  <c r="AN332" i="2"/>
  <c r="AN733" i="2"/>
  <c r="AN308" i="2"/>
  <c r="AN214" i="2"/>
  <c r="AN17" i="2"/>
  <c r="AN3" i="2"/>
  <c r="AN1662" i="2"/>
  <c r="AN244" i="2"/>
  <c r="AN193" i="2"/>
  <c r="AN74" i="2"/>
  <c r="AN75" i="2"/>
  <c r="AN164" i="2"/>
  <c r="AN110" i="2"/>
  <c r="AN368" i="2"/>
  <c r="AN331" i="2"/>
  <c r="AN213" i="2"/>
  <c r="AN1607" i="2"/>
  <c r="AN112" i="2"/>
  <c r="AN68" i="2"/>
  <c r="AN60" i="2"/>
  <c r="AN6" i="2"/>
  <c r="AN261" i="2"/>
  <c r="AN113" i="2"/>
  <c r="AN24" i="2"/>
  <c r="AN18" i="2"/>
  <c r="AN291" i="2"/>
  <c r="AN1589" i="2"/>
  <c r="AN150" i="2"/>
  <c r="AN149" i="2"/>
  <c r="AN853" i="2"/>
  <c r="AN5" i="2"/>
  <c r="AN30" i="2"/>
  <c r="AN247" i="2"/>
  <c r="AM5" i="2"/>
  <c r="AM1197" i="2"/>
  <c r="AM1128" i="2"/>
  <c r="AM1582" i="2"/>
  <c r="AM1362" i="2"/>
  <c r="AM1102" i="2"/>
  <c r="AM835" i="2"/>
  <c r="AM1515" i="2"/>
  <c r="AM1067" i="2"/>
  <c r="AM1012" i="2"/>
  <c r="AM1231" i="2"/>
  <c r="AM1281" i="2"/>
  <c r="AM1401" i="2"/>
  <c r="AM1232" i="2"/>
  <c r="AM757" i="2"/>
  <c r="AM1233" i="2"/>
  <c r="AM594" i="2"/>
  <c r="AM859" i="2"/>
  <c r="AM1242" i="2"/>
  <c r="AM1504" i="2"/>
  <c r="AM1554" i="2"/>
  <c r="AM1184" i="2"/>
  <c r="AM991" i="2"/>
  <c r="AM1099" i="2"/>
  <c r="AM1185" i="2"/>
  <c r="AM1176" i="2"/>
  <c r="AM1543" i="2"/>
  <c r="AM1495" i="2"/>
  <c r="AM759" i="2"/>
  <c r="AM1540" i="2"/>
  <c r="AM542" i="2"/>
  <c r="AM1427" i="2"/>
  <c r="AM758" i="2"/>
  <c r="AM760" i="2"/>
  <c r="AM1255" i="2"/>
  <c r="AM1579" i="2"/>
  <c r="AM828" i="2"/>
  <c r="AM119" i="2"/>
  <c r="AM1254" i="2"/>
  <c r="AM1262" i="2"/>
  <c r="AM1452" i="2"/>
  <c r="AM963" i="2"/>
  <c r="AM1374" i="2"/>
  <c r="AM1133" i="2"/>
  <c r="AM1196" i="2"/>
  <c r="AM524" i="2"/>
  <c r="AM157" i="2"/>
  <c r="AM753" i="2"/>
  <c r="AM616" i="2"/>
  <c r="AM1385" i="2"/>
  <c r="AM1492" i="2"/>
  <c r="AM1261" i="2"/>
  <c r="AM386" i="2"/>
  <c r="AM1469" i="2"/>
  <c r="AM1580" i="2"/>
  <c r="AM417" i="2"/>
  <c r="AM833" i="2"/>
  <c r="AM166" i="2"/>
  <c r="AM1456" i="2"/>
  <c r="AM4" i="2"/>
  <c r="AM1574" i="2"/>
  <c r="AM416" i="2"/>
  <c r="AM1101" i="2"/>
  <c r="AM837" i="2"/>
  <c r="AM1551" i="2"/>
  <c r="AM1186" i="2"/>
  <c r="AM1225" i="2"/>
  <c r="AM1018" i="2"/>
  <c r="AM1070" i="2"/>
  <c r="AM1263" i="2"/>
  <c r="AM194" i="2"/>
  <c r="AM1094" i="2"/>
  <c r="AM676" i="2"/>
  <c r="AM1073" i="2"/>
  <c r="AM820" i="2"/>
  <c r="AM1141" i="2"/>
  <c r="AM1198" i="2"/>
  <c r="AM1512" i="2"/>
  <c r="AM739" i="2"/>
  <c r="AM1253" i="2"/>
  <c r="AM156" i="2"/>
  <c r="AM1455" i="2"/>
  <c r="AM924" i="2"/>
  <c r="AM1282" i="2"/>
  <c r="AM148" i="2"/>
  <c r="AM1178" i="2"/>
  <c r="AM646" i="2"/>
  <c r="AM1547" i="2"/>
  <c r="AM836" i="2"/>
  <c r="AM1670" i="2"/>
  <c r="AM52" i="2"/>
  <c r="AM51" i="2"/>
  <c r="AM1500" i="2"/>
  <c r="AM1234" i="2"/>
  <c r="AM1100" i="2"/>
  <c r="AM1509" i="2"/>
  <c r="AM1671" i="2"/>
  <c r="AM1657" i="2"/>
  <c r="AM541" i="2"/>
  <c r="AM1673" i="2"/>
  <c r="AM1669" i="2"/>
  <c r="AM992" i="2"/>
  <c r="AM1474" i="2"/>
  <c r="AM1278" i="2"/>
  <c r="AM1658" i="2"/>
  <c r="AM1655" i="2"/>
  <c r="AM1725" i="2"/>
  <c r="AM1421" i="2"/>
  <c r="AM1726" i="2"/>
  <c r="AM1610" i="2"/>
  <c r="AM1724" i="2"/>
  <c r="AM1622" i="2"/>
  <c r="AM343" i="2"/>
  <c r="AM1191" i="2"/>
  <c r="AM1095" i="2"/>
  <c r="AM1024" i="2"/>
  <c r="AM1686" i="2"/>
  <c r="AM380" i="2"/>
  <c r="AM979" i="2"/>
  <c r="AM1391" i="2"/>
  <c r="AM1713" i="2"/>
  <c r="AM1134" i="2"/>
  <c r="AM200" i="2"/>
  <c r="AM567" i="2"/>
  <c r="AM769" i="2"/>
  <c r="AM1387" i="2"/>
  <c r="AM1025" i="2"/>
  <c r="AM381" i="2"/>
  <c r="AM538" i="2"/>
  <c r="AM1623" i="2"/>
  <c r="AM740" i="2"/>
  <c r="AM1277" i="2"/>
  <c r="AM1462" i="2"/>
  <c r="AM54" i="2"/>
  <c r="AM1279" i="2"/>
  <c r="AM1195" i="2"/>
  <c r="AM754" i="2"/>
  <c r="AM1625" i="2"/>
  <c r="AM2" i="2"/>
  <c r="AM213" i="2"/>
  <c r="AM1607" i="2"/>
  <c r="AM112" i="2"/>
  <c r="AM68" i="2"/>
  <c r="AM60" i="2"/>
  <c r="AM6" i="2"/>
  <c r="AM261" i="2"/>
  <c r="AM113" i="2"/>
  <c r="AM24" i="2"/>
  <c r="AM18" i="2"/>
  <c r="AM291" i="2"/>
  <c r="AM1589" i="2"/>
  <c r="AM150" i="2"/>
  <c r="AM269" i="2"/>
  <c r="AM74" i="2"/>
  <c r="AM149" i="2"/>
  <c r="AM43" i="2"/>
  <c r="AM36" i="2"/>
  <c r="AM29" i="2"/>
  <c r="AM1619" i="2"/>
  <c r="AM278" i="2"/>
  <c r="AM192" i="2"/>
  <c r="AM369" i="2"/>
  <c r="AM22" i="2"/>
  <c r="AM925" i="2"/>
  <c r="AM7" i="2"/>
  <c r="AM307" i="2"/>
  <c r="AM199" i="2"/>
  <c r="AM618" i="2"/>
  <c r="AM1659" i="2"/>
  <c r="AM16" i="2"/>
  <c r="AM306" i="2"/>
  <c r="AM164" i="2"/>
  <c r="AM853" i="2"/>
  <c r="AM110" i="2"/>
  <c r="AM46" i="2"/>
  <c r="AM368" i="2"/>
  <c r="AM331" i="2"/>
  <c r="AM165" i="2"/>
  <c r="AM30" i="2"/>
  <c r="AM37" i="2"/>
  <c r="AM305" i="2"/>
  <c r="AM53" i="2"/>
  <c r="AM38" i="2"/>
  <c r="AM97" i="2"/>
  <c r="AM332" i="2"/>
  <c r="AM733" i="2"/>
  <c r="AM308" i="2"/>
  <c r="AM214" i="2"/>
  <c r="AM17" i="2"/>
  <c r="AM1662" i="2"/>
  <c r="AM244" i="2"/>
  <c r="AM330" i="2"/>
  <c r="AM321" i="2"/>
  <c r="AM217" i="2"/>
  <c r="AM860" i="2"/>
  <c r="AM32" i="2"/>
  <c r="AM246" i="2"/>
  <c r="AM212" i="2"/>
  <c r="AM15" i="2"/>
  <c r="AM918" i="2"/>
  <c r="AM44" i="2"/>
  <c r="AM854" i="2"/>
  <c r="AM58" i="2"/>
  <c r="AM367" i="2"/>
  <c r="AM61" i="2"/>
  <c r="AM270" i="2"/>
  <c r="AM309" i="2"/>
  <c r="AM167" i="2"/>
  <c r="AM290" i="2"/>
  <c r="AM3" i="2"/>
  <c r="AM193" i="2"/>
  <c r="AM75" i="2"/>
  <c r="G2" i="3"/>
  <c r="AM1304" i="2"/>
  <c r="AM1333" i="2"/>
  <c r="AM1323" i="2"/>
  <c r="AM1320" i="2"/>
  <c r="AM1351" i="2"/>
  <c r="AM1314" i="2"/>
  <c r="AM1347" i="2"/>
  <c r="AM1324" i="2"/>
  <c r="AM1317" i="2"/>
  <c r="AM1331" i="2"/>
  <c r="AM1330" i="2"/>
  <c r="AM1359" i="2"/>
  <c r="AM1356" i="2"/>
  <c r="AM1309" i="2"/>
  <c r="AM1300" i="2"/>
  <c r="AM1343" i="2"/>
  <c r="AM1312" i="2"/>
  <c r="AM1360" i="2"/>
  <c r="AM1326" i="2"/>
  <c r="AM1298" i="2"/>
  <c r="AM1338" i="2"/>
  <c r="AM1355" i="2"/>
  <c r="AM1322" i="2"/>
  <c r="AM1316" i="2"/>
  <c r="AM1358" i="2"/>
  <c r="AM1332" i="2"/>
  <c r="AM1303" i="2"/>
  <c r="AM1339" i="2"/>
  <c r="AM1350" i="2"/>
  <c r="AM1313" i="2"/>
  <c r="AM1311" i="2"/>
  <c r="AM1344" i="2"/>
  <c r="AM1308" i="2"/>
  <c r="AM1353" i="2"/>
  <c r="AM1305" i="2"/>
  <c r="AM1336" i="2"/>
  <c r="AM1318" i="2"/>
  <c r="AM1348" i="2"/>
  <c r="AM1352" i="2"/>
  <c r="AM1334" i="2"/>
  <c r="AM1337" i="2"/>
  <c r="AM1327" i="2"/>
  <c r="AM1301" i="2"/>
  <c r="AM1340" i="2"/>
  <c r="AM1307" i="2"/>
  <c r="AM1310" i="2"/>
  <c r="AM1341" i="2"/>
  <c r="AM1315" i="2"/>
  <c r="AM1329" i="2"/>
  <c r="AM1296" i="2"/>
  <c r="AM1342" i="2"/>
  <c r="AM1354" i="2"/>
  <c r="AM1361" i="2"/>
  <c r="AM1325" i="2"/>
  <c r="AM1346" i="2"/>
  <c r="AM1335" i="2"/>
  <c r="AM1357" i="2"/>
  <c r="AM1345" i="2"/>
  <c r="AM1297" i="2"/>
  <c r="AM1349" i="2"/>
  <c r="AM1299" i="2"/>
  <c r="AM1319" i="2"/>
  <c r="AM1306" i="2"/>
  <c r="AM1302" i="2"/>
  <c r="AM1321" i="2"/>
  <c r="AM1328" i="2"/>
  <c r="AN476" i="2"/>
  <c r="AN1604" i="2"/>
  <c r="AN1696" i="2"/>
  <c r="AN1697" i="2"/>
  <c r="AN1733" i="2"/>
  <c r="AN1672" i="2"/>
  <c r="AN1674" i="2"/>
  <c r="AN1679" i="2"/>
  <c r="AN1643" i="2"/>
  <c r="AN1680" i="2"/>
  <c r="AN1077" i="2"/>
  <c r="AN694" i="2"/>
  <c r="AN424" i="2"/>
  <c r="AN1127" i="2"/>
  <c r="AN697" i="2"/>
  <c r="AN719" i="2"/>
  <c r="AN499" i="2"/>
  <c r="AN1039" i="2"/>
  <c r="AN1418" i="2"/>
  <c r="AN574" i="2"/>
  <c r="AN588" i="2"/>
  <c r="AN1056" i="2"/>
  <c r="AN1266" i="2"/>
  <c r="AN1572" i="2"/>
  <c r="AN729" i="2"/>
  <c r="AN1496" i="2"/>
  <c r="AN1147" i="2"/>
  <c r="AN904" i="2"/>
  <c r="AN1408" i="2"/>
  <c r="AN1553" i="2"/>
  <c r="AN501" i="2"/>
  <c r="AN632" i="2"/>
  <c r="AN511" i="2"/>
  <c r="AN761" i="2"/>
  <c r="AN405" i="2"/>
  <c r="AN923" i="2"/>
  <c r="AN1167" i="2"/>
  <c r="AN1079" i="2"/>
  <c r="AN722" i="2"/>
  <c r="AN934" i="2"/>
  <c r="AN737" i="2"/>
  <c r="AN710" i="2"/>
  <c r="AN1364" i="2"/>
  <c r="AN1600" i="2"/>
  <c r="AN1005" i="2"/>
  <c r="AN1687" i="2"/>
  <c r="AN1699" i="2"/>
  <c r="AN1688" i="2"/>
  <c r="AN1732" i="2"/>
  <c r="AN1723" i="2"/>
  <c r="AN1716" i="2"/>
  <c r="AN560" i="2"/>
  <c r="AN1546" i="2"/>
  <c r="AN1368" i="2"/>
  <c r="AN464" i="2"/>
  <c r="AN945" i="2"/>
  <c r="AN406" i="2"/>
  <c r="AN429" i="2"/>
  <c r="AN978" i="2"/>
  <c r="AN1166" i="2"/>
  <c r="AN1549" i="2"/>
  <c r="AN819" i="2"/>
  <c r="AN1082" i="2"/>
  <c r="AN1132" i="2"/>
  <c r="AN1466" i="2"/>
  <c r="AN725" i="2"/>
  <c r="AN867" i="2"/>
  <c r="AN1204" i="2"/>
  <c r="AN949" i="2"/>
  <c r="AN1159" i="2"/>
  <c r="AN1085" i="2"/>
  <c r="AN1583" i="2"/>
  <c r="AN626" i="2"/>
  <c r="AN395" i="2"/>
  <c r="AN628" i="2"/>
  <c r="AN509" i="2"/>
  <c r="AN1365" i="2"/>
  <c r="AN857" i="2"/>
  <c r="AN1037" i="2"/>
  <c r="AN1042" i="2"/>
  <c r="AN1458" i="2"/>
  <c r="AN554" i="2"/>
  <c r="AN1691" i="2"/>
  <c r="AN1727" i="2"/>
  <c r="AN1678" i="2"/>
  <c r="AN1695" i="2"/>
  <c r="AN868" i="2"/>
  <c r="AN1731" i="2"/>
  <c r="AN1663" i="2"/>
  <c r="AN1717" i="2"/>
  <c r="AN1677" i="2"/>
  <c r="AN1705" i="2"/>
  <c r="AN964" i="2"/>
  <c r="AN1090" i="2"/>
  <c r="AN585" i="2"/>
  <c r="AN1008" i="2"/>
  <c r="AN1053" i="2"/>
  <c r="AN1445" i="2"/>
  <c r="AN810" i="2"/>
  <c r="AN783" i="2"/>
  <c r="AN1561" i="2"/>
  <c r="AN469" i="2"/>
  <c r="AN909" i="2"/>
  <c r="AN1013" i="2"/>
  <c r="AN565" i="2"/>
  <c r="AN948" i="2"/>
  <c r="AN613" i="2"/>
  <c r="AN1038" i="2"/>
  <c r="AN523" i="2"/>
  <c r="AN1216" i="2"/>
  <c r="AN785" i="2"/>
  <c r="AN988" i="2"/>
  <c r="AN873" i="2"/>
  <c r="AN874" i="2"/>
  <c r="AN1294" i="2"/>
  <c r="AN1415" i="2"/>
  <c r="AN1097" i="2"/>
  <c r="AN1403" i="2"/>
  <c r="AN1173" i="2"/>
  <c r="AN1528" i="2"/>
  <c r="AN751" i="2"/>
  <c r="AN1153" i="2"/>
  <c r="AN798" i="2"/>
  <c r="AN1592" i="2"/>
  <c r="AN1728" i="2"/>
  <c r="AN1639" i="2"/>
  <c r="AN1137" i="2"/>
  <c r="AN1036" i="2"/>
  <c r="AN1676" i="2"/>
  <c r="AN1711" i="2"/>
  <c r="AN1647" i="2"/>
  <c r="AN1692" i="2"/>
  <c r="AN1721" i="2"/>
  <c r="AN1712" i="2"/>
  <c r="AN1620" i="2"/>
  <c r="AN1152" i="2"/>
  <c r="AN748" i="2"/>
  <c r="AN660" i="2"/>
  <c r="AN1239" i="2"/>
  <c r="AN869" i="2"/>
  <c r="AN1244" i="2"/>
  <c r="AN1399" i="2"/>
  <c r="AN589" i="2"/>
  <c r="AN1388" i="2"/>
  <c r="AN1499" i="2"/>
  <c r="AN717" i="2"/>
  <c r="AN878" i="2"/>
  <c r="AN612" i="2"/>
  <c r="AN1416" i="2"/>
  <c r="AN1420" i="2"/>
  <c r="AN871" i="2"/>
  <c r="AN1076" i="2"/>
  <c r="AN1172" i="2"/>
  <c r="AN831" i="2"/>
  <c r="AN1006" i="2"/>
  <c r="AN866" i="2"/>
  <c r="AN922" i="2"/>
  <c r="AN977" i="2"/>
  <c r="AN623" i="2"/>
  <c r="AN1124" i="2"/>
  <c r="AN736" i="2"/>
  <c r="AN1140" i="2"/>
  <c r="AN827" i="2"/>
  <c r="AN508" i="2"/>
  <c r="AN1434" i="2"/>
  <c r="AN984" i="2"/>
  <c r="AN902" i="2"/>
  <c r="AN852" i="2"/>
  <c r="AN1114" i="2"/>
  <c r="AN1484" i="2"/>
  <c r="AN1382" i="2"/>
  <c r="AN914" i="2"/>
  <c r="AN591" i="2"/>
  <c r="AN672" i="2"/>
  <c r="AN1088" i="2"/>
  <c r="AN431" i="2"/>
  <c r="AN1454" i="2"/>
  <c r="AN1069" i="2"/>
  <c r="AN1252" i="2"/>
  <c r="AN1507" i="2"/>
  <c r="AN402" i="2"/>
  <c r="AN870" i="2"/>
  <c r="AN749" i="2"/>
  <c r="AN1154" i="2"/>
  <c r="AN1730" i="2"/>
  <c r="AN1615" i="2"/>
  <c r="AN1636" i="2"/>
  <c r="AN750" i="2"/>
  <c r="AN774" i="2"/>
  <c r="AN1007" i="2"/>
  <c r="AN1506" i="2"/>
  <c r="AN603" i="2"/>
  <c r="AN1086" i="2"/>
  <c r="AN1446" i="2"/>
  <c r="AN1189" i="2"/>
  <c r="AN986" i="2"/>
  <c r="AN845" i="2"/>
  <c r="AN696" i="2"/>
  <c r="AN1432" i="2"/>
  <c r="AN987" i="2"/>
  <c r="AN1181" i="2"/>
  <c r="AN928" i="2"/>
  <c r="AN447" i="2"/>
  <c r="AN931" i="2"/>
  <c r="AN1138" i="2"/>
  <c r="AN961" i="2"/>
  <c r="AN1241" i="2"/>
  <c r="AN921" i="2"/>
  <c r="AN1041" i="2"/>
  <c r="AN619" i="2"/>
  <c r="AN900" i="2"/>
  <c r="AN1174" i="2"/>
  <c r="AN1116" i="2"/>
  <c r="AN795" i="2"/>
  <c r="AN1165" i="2"/>
  <c r="AN829" i="2"/>
  <c r="AN824" i="2"/>
  <c r="AN1026" i="2"/>
  <c r="AN773" i="2"/>
  <c r="AN1091" i="2"/>
  <c r="AN1049" i="2"/>
  <c r="AN1470" i="2"/>
  <c r="AN1009" i="2"/>
  <c r="AN684" i="2"/>
  <c r="AN1089" i="2"/>
  <c r="AN951" i="2"/>
  <c r="AN1541" i="2"/>
  <c r="AN1098" i="2"/>
  <c r="AN723" i="2"/>
  <c r="AN965" i="2"/>
  <c r="AN1503" i="2"/>
  <c r="AN901" i="2"/>
  <c r="AN781" i="2"/>
  <c r="AN1144" i="2"/>
  <c r="AN537" i="2"/>
  <c r="AN564" i="2"/>
  <c r="AN608" i="2"/>
  <c r="AN661" i="2"/>
  <c r="AN1472" i="2"/>
  <c r="AN1022" i="2"/>
  <c r="AN972" i="2"/>
  <c r="AN478" i="2"/>
  <c r="AN1061" i="2"/>
  <c r="AN1490" i="2"/>
  <c r="AN1029" i="2"/>
  <c r="AN1587" i="2"/>
  <c r="AN989" i="2"/>
  <c r="AN822" i="2"/>
  <c r="AN893" i="2"/>
  <c r="AN699" i="2"/>
  <c r="AN797" i="2"/>
  <c r="AN958" i="2"/>
  <c r="AN1404" i="2"/>
  <c r="AN755" i="2"/>
  <c r="AN1426" i="2"/>
  <c r="AN1585" i="2"/>
  <c r="AN933" i="2"/>
  <c r="AN1494" i="2"/>
  <c r="AN1409" i="2"/>
  <c r="AN631" i="2"/>
  <c r="AN762" i="2"/>
  <c r="AN1428" i="2"/>
  <c r="AN1413" i="2"/>
  <c r="AN553" i="2"/>
  <c r="AN568" i="2"/>
  <c r="AN1222" i="2"/>
  <c r="AN752" i="2"/>
  <c r="AN522" i="2"/>
  <c r="AN1632" i="2"/>
  <c r="AN1230" i="2"/>
  <c r="AN1519" i="2"/>
  <c r="AN872" i="2"/>
  <c r="AN858" i="2"/>
  <c r="AN1032" i="2"/>
  <c r="AN745" i="2"/>
  <c r="AN1126" i="2"/>
  <c r="AN1146" i="2"/>
  <c r="AN875" i="2"/>
  <c r="AN1448" i="2"/>
  <c r="AN630" i="2"/>
  <c r="AN668" i="2"/>
  <c r="AN604" i="2"/>
  <c r="AN621" i="2"/>
  <c r="AN1654" i="2"/>
  <c r="AN711" i="2"/>
  <c r="AN663" i="2"/>
  <c r="AN507" i="2"/>
  <c r="AN1451" i="2"/>
  <c r="AN735" i="2"/>
  <c r="AN1209" i="2"/>
  <c r="AN1183" i="2"/>
  <c r="AN411" i="2"/>
  <c r="AN458" i="2"/>
  <c r="AN562" i="2"/>
  <c r="AN894" i="2"/>
  <c r="AN1390" i="2"/>
  <c r="AN590" i="2"/>
  <c r="AN1400" i="2"/>
  <c r="AN465" i="2"/>
  <c r="AN629" i="2"/>
  <c r="AN1092" i="2"/>
  <c r="AN741" i="2"/>
  <c r="AN899" i="2"/>
  <c r="AN1584" i="2"/>
  <c r="AN959" i="2"/>
  <c r="AN1383" i="2"/>
  <c r="AN1259" i="2"/>
  <c r="AN627" i="2"/>
  <c r="AN1423" i="2"/>
  <c r="AN1473" i="2"/>
  <c r="AN811" i="2"/>
  <c r="AN1109" i="2"/>
  <c r="AN400" i="2"/>
  <c r="AN1433" i="2"/>
  <c r="AN1552" i="2"/>
  <c r="AN946" i="2"/>
  <c r="AN1180" i="2"/>
  <c r="AN559" i="2"/>
  <c r="AN1563" i="2"/>
  <c r="AN1548" i="2"/>
  <c r="AN1175" i="2"/>
  <c r="AN1035" i="2"/>
  <c r="AN490" i="2"/>
  <c r="AN1386" i="2"/>
  <c r="AN448" i="2"/>
  <c r="AN1210" i="2"/>
  <c r="AN885" i="2"/>
  <c r="AN698" i="2"/>
  <c r="AN1367" i="2"/>
  <c r="AN1169" i="2"/>
  <c r="AN1219" i="2"/>
  <c r="AN569" i="2"/>
  <c r="AN1534" i="2"/>
  <c r="AN457" i="2"/>
  <c r="AN950" i="2"/>
  <c r="AN1397" i="2"/>
  <c r="AN677" i="2"/>
  <c r="AN1570" i="2"/>
  <c r="AN825" i="2"/>
  <c r="AN573" i="2"/>
  <c r="AN1240" i="2"/>
  <c r="AN926" i="2"/>
  <c r="AN1034" i="2"/>
  <c r="AN497" i="2"/>
  <c r="AN1513" i="2"/>
  <c r="AN1459" i="2"/>
  <c r="AN1538" i="2"/>
  <c r="AN1295" i="2"/>
  <c r="AN888" i="2"/>
  <c r="AN466" i="2"/>
  <c r="AN807" i="2"/>
  <c r="AN1087" i="2"/>
  <c r="AN456" i="2"/>
  <c r="AN864" i="2"/>
  <c r="AN1194" i="2"/>
  <c r="AN1523" i="2"/>
  <c r="AN1257" i="2"/>
  <c r="AN1407" i="2"/>
  <c r="AN937" i="2"/>
  <c r="AN1411" i="2"/>
  <c r="AN1139" i="2"/>
  <c r="AN575" i="2"/>
  <c r="AN1213" i="2"/>
  <c r="AN794" i="2"/>
  <c r="AN1611" i="2"/>
  <c r="AN640" i="2"/>
  <c r="AN610" i="2"/>
  <c r="AN1581" i="2"/>
  <c r="AN968" i="2"/>
  <c r="AN1220" i="2"/>
  <c r="AN506" i="2"/>
  <c r="AN846" i="2"/>
  <c r="AN884" i="2"/>
  <c r="AN952" i="2"/>
  <c r="AN1028" i="2"/>
  <c r="AN929" i="2"/>
  <c r="AN809" i="2"/>
  <c r="AN896" i="2"/>
  <c r="AN1573" i="2"/>
  <c r="AN1370" i="2"/>
  <c r="AN1414" i="2"/>
  <c r="AN624" i="2"/>
  <c r="AN1617" i="2"/>
  <c r="AN1405" i="2"/>
  <c r="AN385" i="2"/>
  <c r="AN843" i="2"/>
  <c r="AN1485" i="2"/>
  <c r="AN855" i="2"/>
  <c r="AN830" i="2"/>
  <c r="AN712" i="2"/>
  <c r="AN685" i="2"/>
  <c r="AN1410" i="2"/>
  <c r="AN1550" i="2"/>
  <c r="AN1258" i="2"/>
  <c r="AN947" i="2"/>
  <c r="AN1148" i="2"/>
  <c r="AN814" i="2"/>
  <c r="AN1276" i="2"/>
  <c r="AN1467" i="2"/>
  <c r="AN715" i="2"/>
  <c r="AN1023" i="2"/>
  <c r="AN475" i="2"/>
  <c r="AN1419" i="2"/>
  <c r="AN876" i="2"/>
  <c r="AN674" i="2"/>
  <c r="AN1218" i="2"/>
  <c r="AN671" i="2"/>
  <c r="AN890" i="2"/>
  <c r="AN500" i="2"/>
  <c r="AN1412" i="2"/>
  <c r="AN734" i="2"/>
  <c r="AN638" i="2"/>
  <c r="AN1429" i="2"/>
  <c r="AN724" i="2"/>
  <c r="AN932" i="2"/>
  <c r="AN856" i="2"/>
  <c r="AN1192" i="2"/>
  <c r="AN970" i="2"/>
  <c r="AN1406" i="2"/>
  <c r="AN706" i="2"/>
  <c r="AN1396" i="2"/>
  <c r="AN990" i="2"/>
  <c r="AN489" i="2"/>
  <c r="AN1164" i="2"/>
  <c r="AN919" i="2"/>
  <c r="AN1510" i="2"/>
  <c r="AN695" i="2"/>
  <c r="AN1243" i="2"/>
  <c r="AN1014" i="2"/>
  <c r="AN886" i="2"/>
  <c r="AN1274" i="2"/>
  <c r="AN690" i="2"/>
  <c r="AN1270" i="2"/>
  <c r="AN1566" i="2"/>
  <c r="AN1245" i="2"/>
  <c r="AN747" i="2"/>
  <c r="AN689" i="2"/>
  <c r="AN1366" i="2"/>
  <c r="AN1055" i="2"/>
  <c r="AN962" i="2"/>
  <c r="AN526" i="2"/>
  <c r="AN1150" i="2"/>
  <c r="AN823" i="2"/>
  <c r="AN726" i="2"/>
  <c r="AN1481" i="2"/>
  <c r="AN813" i="2"/>
  <c r="AN384" i="2"/>
  <c r="AN1398" i="2"/>
  <c r="AN561" i="2"/>
  <c r="AN1489" i="2"/>
  <c r="AN1078" i="2"/>
  <c r="AN1501" i="2"/>
  <c r="AN1527" i="2"/>
  <c r="AN408" i="2"/>
  <c r="AN920" i="2"/>
  <c r="AN615" i="2"/>
  <c r="AN1393" i="2"/>
  <c r="AN955" i="2"/>
  <c r="AN673" i="2"/>
  <c r="AN1115" i="2"/>
  <c r="AN1193" i="2"/>
  <c r="AN1594" i="2"/>
  <c r="AN1010" i="2"/>
  <c r="AN728" i="2"/>
  <c r="AN1066" i="2"/>
  <c r="AN1145" i="2"/>
  <c r="AN898" i="2"/>
  <c r="AN1229" i="2"/>
  <c r="AN512" i="2"/>
  <c r="AN1238" i="2"/>
  <c r="AN498" i="2"/>
  <c r="AN775" i="2"/>
  <c r="AN1016" i="2"/>
  <c r="AN418" i="2"/>
  <c r="AN1603" i="2"/>
  <c r="AN1588" i="2"/>
  <c r="AN572" i="2"/>
  <c r="AN882" i="2"/>
  <c r="AN969" i="2"/>
  <c r="AN633" i="2"/>
  <c r="AN971" i="2"/>
  <c r="AN808" i="2"/>
  <c r="AN881" i="2"/>
  <c r="AN605" i="2"/>
  <c r="AN1463" i="2"/>
  <c r="AN1511" i="2"/>
  <c r="AN1402" i="2"/>
  <c r="AN1502" i="2"/>
  <c r="AN705" i="2"/>
  <c r="AN1044" i="2"/>
  <c r="AN1471" i="2"/>
  <c r="AN913" i="2"/>
  <c r="AN716" i="2"/>
  <c r="AN566" i="2"/>
  <c r="AN1199" i="2"/>
  <c r="AN479" i="2"/>
  <c r="AN409" i="2"/>
  <c r="AN1560" i="2"/>
  <c r="AN887" i="2"/>
  <c r="AN1117" i="2"/>
  <c r="AN552" i="2"/>
  <c r="AN586" i="2"/>
  <c r="AN1424" i="2"/>
  <c r="AN1516" i="2"/>
  <c r="AN700" i="2"/>
  <c r="AN1054" i="2"/>
  <c r="AN730" i="2"/>
  <c r="AN892" i="2"/>
  <c r="AN834" i="2"/>
  <c r="AN1493" i="2"/>
  <c r="AN1081" i="2"/>
  <c r="AN404" i="2"/>
  <c r="AN491" i="2"/>
  <c r="AN513" i="2"/>
  <c r="AN738" i="2"/>
  <c r="AN1271" i="2"/>
  <c r="AN880" i="2"/>
  <c r="AN1524" i="2"/>
  <c r="AN584" i="2"/>
  <c r="AN1293" i="2"/>
  <c r="AN805" i="2"/>
  <c r="AN1447" i="2"/>
  <c r="AN1431" i="2"/>
  <c r="AN720" i="2"/>
  <c r="AN1457" i="2"/>
  <c r="AN806" i="2"/>
  <c r="AN1149" i="2"/>
  <c r="AN883" i="2"/>
  <c r="AN1043" i="2"/>
  <c r="AN1004" i="2"/>
  <c r="AN1559" i="2"/>
  <c r="AN1120" i="2"/>
  <c r="AN648" i="2"/>
  <c r="AN1468" i="2"/>
  <c r="AN1221" i="2"/>
  <c r="AN1441" i="2"/>
  <c r="AN1142" i="2"/>
  <c r="AN488" i="2"/>
  <c r="AN1151" i="2"/>
  <c r="AN889" i="2"/>
  <c r="AN1129" i="2"/>
  <c r="AN691" i="2"/>
  <c r="AN607" i="2"/>
  <c r="AN1080" i="2"/>
  <c r="AN1190" i="2"/>
  <c r="AN525" i="2"/>
  <c r="AN960" i="2"/>
  <c r="AN1542" i="2"/>
  <c r="AN1182" i="2"/>
  <c r="AN1064" i="2"/>
  <c r="AN1237" i="2"/>
  <c r="AN1272" i="2"/>
  <c r="AN767" i="2"/>
  <c r="AN1123" i="2"/>
  <c r="AN1461" i="2"/>
  <c r="AN540" i="2"/>
  <c r="AN639" i="2"/>
  <c r="AN1464" i="2"/>
  <c r="AN1021" i="2"/>
  <c r="AN832" i="2"/>
  <c r="AN675" i="2"/>
  <c r="AN1694" i="2"/>
  <c r="AN1668" i="2"/>
  <c r="AN1595" i="2"/>
  <c r="AN1590" i="2"/>
  <c r="AN1608" i="2"/>
  <c r="AN1690" i="2"/>
  <c r="AN1624" i="2"/>
  <c r="AN895" i="2"/>
  <c r="AN614" i="2"/>
  <c r="AN983" i="2"/>
  <c r="AN1498" i="2"/>
  <c r="AN467" i="2"/>
  <c r="AN510" i="2"/>
  <c r="AN592" i="2"/>
  <c r="AN1522" i="2"/>
  <c r="AN1273" i="2"/>
  <c r="AN555" i="2"/>
  <c r="AN593" i="2"/>
  <c r="AN1033" i="2"/>
  <c r="AN799" i="2"/>
  <c r="AN1425" i="2"/>
  <c r="AN768" i="2"/>
  <c r="AN379" i="2"/>
  <c r="AN611" i="2"/>
  <c r="AN1530" i="2"/>
  <c r="AN419" i="2"/>
  <c r="AN1369" i="2"/>
  <c r="AN1618" i="2"/>
  <c r="AN1626" i="2"/>
  <c r="AN1656" i="2"/>
  <c r="AN1646" i="2"/>
  <c r="AN1630" i="2"/>
  <c r="AN1660" i="2"/>
  <c r="AN1644" i="2"/>
  <c r="AN1062" i="2"/>
  <c r="AN387" i="2"/>
  <c r="AN812" i="2"/>
  <c r="AN1031" i="2"/>
  <c r="AN1520" i="2"/>
  <c r="AN446" i="2"/>
  <c r="AN595" i="2"/>
  <c r="AN1065" i="2"/>
  <c r="AN430" i="2"/>
  <c r="AN1083" i="2"/>
  <c r="AN1526" i="2"/>
  <c r="AN662" i="2"/>
  <c r="AN468" i="2"/>
  <c r="AN1430" i="2"/>
  <c r="AN1052" i="2"/>
  <c r="AN879" i="2"/>
  <c r="AN396" i="2"/>
  <c r="AN609" i="2"/>
  <c r="AN1477" i="2"/>
  <c r="AN1040" i="2"/>
  <c r="AN1211" i="2"/>
  <c r="AN788" i="2"/>
  <c r="AN1275" i="2"/>
  <c r="AN622" i="2"/>
  <c r="AN625" i="2"/>
  <c r="AN1642" i="2"/>
  <c r="AN1629" i="2"/>
  <c r="AN1640" i="2"/>
  <c r="AN1718" i="2"/>
  <c r="AN1653" i="2"/>
  <c r="AN455" i="2"/>
  <c r="AN587" i="2"/>
  <c r="AN536" i="2"/>
  <c r="AN1143" i="2"/>
  <c r="AN1478" i="2"/>
  <c r="AN654" i="2"/>
  <c r="AN842" i="2"/>
  <c r="AN1017" i="2"/>
  <c r="AN847" i="2"/>
  <c r="AN1283" i="2"/>
  <c r="AN897" i="2"/>
  <c r="AN1453" i="2"/>
  <c r="AN1084" i="2"/>
  <c r="AN721" i="2"/>
  <c r="AN826" i="2"/>
  <c r="AN1068" i="2"/>
  <c r="AN1363" i="2"/>
  <c r="AN985" i="2"/>
  <c r="AN1514" i="2"/>
  <c r="AN444" i="2"/>
  <c r="AN742" i="2"/>
  <c r="AN1417" i="2"/>
  <c r="AN1606" i="2"/>
  <c r="AN1601" i="2"/>
  <c r="AN1616" i="2"/>
  <c r="AN1638" i="2"/>
  <c r="AN1661" i="2"/>
  <c r="AN1631" i="2"/>
  <c r="AN1593" i="2"/>
  <c r="AN1722" i="2"/>
  <c r="AN1706" i="2"/>
  <c r="AN756" i="2"/>
  <c r="AN449" i="2"/>
  <c r="AN782" i="2"/>
  <c r="AN1228" i="2"/>
  <c r="AN1063" i="2"/>
  <c r="AN1125" i="2"/>
  <c r="AN1110" i="2"/>
  <c r="AN403" i="2"/>
  <c r="AN1260" i="2"/>
  <c r="AN443" i="2"/>
  <c r="AN1171" i="2"/>
  <c r="AN571" i="2"/>
  <c r="AN1011" i="2"/>
  <c r="AN903" i="2"/>
  <c r="AN563" i="2"/>
  <c r="AN915" i="2"/>
  <c r="AN727" i="2"/>
  <c r="AN558" i="2"/>
  <c r="AN425" i="2"/>
  <c r="AN1422" i="2"/>
  <c r="AN1217" i="2"/>
  <c r="AN83" i="2"/>
  <c r="AN67" i="2"/>
  <c r="AN35" i="2"/>
  <c r="AN357" i="2"/>
  <c r="AN300" i="2"/>
  <c r="AN209" i="2"/>
  <c r="AN364" i="2"/>
  <c r="AN362" i="2"/>
  <c r="AN399" i="2"/>
  <c r="AN202" i="2"/>
  <c r="AN280" i="2"/>
  <c r="AN216" i="2"/>
  <c r="AN329" i="2"/>
  <c r="AN72" i="2"/>
  <c r="AN259" i="2"/>
  <c r="AN196" i="2"/>
  <c r="AN57" i="2"/>
  <c r="AN175" i="2"/>
  <c r="AN73" i="2"/>
  <c r="AN234" i="2"/>
  <c r="AN371" i="2"/>
  <c r="AN71" i="2"/>
  <c r="AN111" i="2"/>
  <c r="AN220" i="2"/>
  <c r="AN328" i="2"/>
  <c r="AN264" i="2"/>
  <c r="AN201" i="2"/>
  <c r="AN341" i="2"/>
  <c r="AN33" i="2"/>
  <c r="AN50" i="2"/>
  <c r="AN238" i="2"/>
  <c r="AN21" i="2"/>
  <c r="AN48" i="2"/>
  <c r="AN266" i="2"/>
  <c r="AN120" i="2"/>
  <c r="AN263" i="2"/>
  <c r="AN325" i="2"/>
  <c r="AN265" i="2"/>
  <c r="AN108" i="2"/>
  <c r="AN365" i="2"/>
  <c r="AN277" i="2"/>
  <c r="AN81" i="2"/>
  <c r="AN84" i="2"/>
  <c r="AN45" i="2"/>
  <c r="AN198" i="2"/>
  <c r="AN96" i="2"/>
  <c r="AN155" i="2"/>
  <c r="AN107" i="2"/>
  <c r="AN210" i="2"/>
  <c r="AN191" i="2"/>
  <c r="AN63" i="2"/>
  <c r="AN31" i="2"/>
  <c r="AN346" i="2"/>
  <c r="AN70" i="2"/>
  <c r="AN254" i="2"/>
  <c r="AN64" i="2"/>
  <c r="AN251" i="2"/>
  <c r="AN183" i="2"/>
  <c r="AN69" i="2"/>
  <c r="AN316" i="2"/>
  <c r="AN219" i="2"/>
  <c r="AN55" i="2"/>
  <c r="AN8" i="2"/>
  <c r="AN122" i="2"/>
  <c r="AN236" i="2"/>
  <c r="AN82" i="2"/>
  <c r="AN91" i="2"/>
  <c r="AN285" i="2"/>
  <c r="AN197" i="2"/>
  <c r="AN41" i="2"/>
  <c r="AN292" i="2"/>
  <c r="AN225" i="2"/>
  <c r="AN92" i="2"/>
  <c r="AN342" i="2"/>
  <c r="AN102" i="2"/>
  <c r="AN359" i="2"/>
  <c r="AN320" i="2"/>
  <c r="AN235" i="2"/>
  <c r="AN65" i="2"/>
  <c r="AN163" i="2"/>
  <c r="AN228" i="2"/>
  <c r="AN28" i="2"/>
  <c r="AN144" i="2"/>
  <c r="AN42" i="2"/>
  <c r="AN229" i="2"/>
  <c r="AN358" i="2"/>
  <c r="AN40" i="2"/>
  <c r="AN255" i="2"/>
  <c r="AN301" i="2"/>
  <c r="AN353" i="2"/>
  <c r="AN208" i="2"/>
  <c r="AN76" i="2"/>
  <c r="AN80" i="2"/>
  <c r="AN178" i="2"/>
  <c r="AN162" i="2"/>
  <c r="AN66" i="2"/>
  <c r="AN143" i="2"/>
  <c r="AN218" i="2"/>
  <c r="AN260" i="2"/>
  <c r="AN211" i="2"/>
  <c r="AN322" i="2"/>
  <c r="AN268" i="2"/>
  <c r="AN327" i="2"/>
  <c r="AN161" i="2"/>
  <c r="AN104" i="2"/>
  <c r="AN295" i="2"/>
  <c r="AN375" i="2"/>
  <c r="AN311" i="2"/>
  <c r="AN79" i="2"/>
  <c r="AN47" i="2"/>
  <c r="AN109" i="2"/>
  <c r="AN337" i="2"/>
  <c r="AN224" i="2"/>
  <c r="AN182" i="2"/>
  <c r="AN366" i="2"/>
  <c r="AN299" i="2"/>
  <c r="AN106" i="2"/>
  <c r="AN23" i="2"/>
  <c r="AN145" i="2"/>
  <c r="AN354" i="2"/>
  <c r="AN248" i="2"/>
  <c r="AN88" i="2"/>
  <c r="AN11" i="2"/>
  <c r="AN184" i="2"/>
  <c r="AN279" i="2"/>
  <c r="AN294" i="2"/>
  <c r="AN105" i="2"/>
  <c r="AN25" i="2"/>
  <c r="AN86" i="2"/>
  <c r="AN103" i="2"/>
  <c r="AN146" i="2"/>
  <c r="AN336" i="2"/>
  <c r="AN317" i="2"/>
  <c r="AN372" i="2"/>
  <c r="AM410" i="2"/>
  <c r="AM435" i="2"/>
  <c r="AM912" i="2"/>
  <c r="AM1130" i="2"/>
  <c r="AM376" i="2"/>
  <c r="AM323" i="2"/>
  <c r="AN1336" i="2"/>
  <c r="AN1342" i="2"/>
  <c r="AN1321" i="2"/>
  <c r="AN1335" i="2"/>
  <c r="AN1339" i="2"/>
  <c r="AN1308" i="2"/>
  <c r="AN1311" i="2"/>
  <c r="AN1313" i="2"/>
  <c r="AN1348" i="2"/>
  <c r="AN1297" i="2"/>
  <c r="AN1317" i="2"/>
  <c r="AN1303" i="2"/>
  <c r="AN1355" i="2"/>
  <c r="AN1359" i="2"/>
  <c r="AN1323" i="2"/>
  <c r="AN1332" i="2"/>
  <c r="AN1324" i="2"/>
  <c r="AN1352" i="2"/>
  <c r="AN1301" i="2"/>
  <c r="AN1343" i="2"/>
  <c r="AN1305" i="2"/>
  <c r="AN1325" i="2"/>
  <c r="AN1309" i="2"/>
  <c r="AN1338" i="2"/>
  <c r="AN1346" i="2"/>
  <c r="AN1357" i="2"/>
  <c r="AN1333" i="2"/>
  <c r="AN1358" i="2"/>
  <c r="AN1334" i="2"/>
  <c r="AN1329" i="2"/>
  <c r="AN1361" i="2"/>
  <c r="AN1349" i="2"/>
  <c r="AN1299" i="2"/>
  <c r="AN1310" i="2"/>
  <c r="AN1347" i="2"/>
  <c r="AN1318" i="2"/>
  <c r="AN1337" i="2"/>
  <c r="AN1302" i="2"/>
  <c r="AN1307" i="2"/>
  <c r="AN1356" i="2"/>
  <c r="AN1340" i="2"/>
  <c r="AN1354" i="2"/>
  <c r="AN1351" i="2"/>
  <c r="AN1319" i="2"/>
  <c r="AN1315" i="2"/>
  <c r="AN1300" i="2"/>
  <c r="AN1331" i="2"/>
  <c r="AN1326" i="2"/>
  <c r="AN1316" i="2"/>
  <c r="AN1314" i="2"/>
  <c r="AN1322" i="2"/>
  <c r="AN1298" i="2"/>
  <c r="AN1353" i="2"/>
  <c r="AN1306" i="2"/>
  <c r="AN1345" i="2"/>
  <c r="AN1350" i="2"/>
  <c r="AN1327" i="2"/>
  <c r="AN1341" i="2"/>
  <c r="AN1330" i="2"/>
  <c r="AN1304" i="2"/>
  <c r="AN1312" i="2"/>
  <c r="AN1328" i="2"/>
  <c r="AN1344" i="2"/>
  <c r="AN1296" i="2"/>
  <c r="AN1320" i="2"/>
  <c r="AN1360" i="2"/>
  <c r="AM861" i="2"/>
  <c r="AM1290" i="2"/>
  <c r="AM1256" i="2"/>
  <c r="AM938" i="2"/>
  <c r="AM546" i="2"/>
  <c r="AM777" i="2"/>
  <c r="AM1093" i="2"/>
  <c r="AM656" i="2"/>
  <c r="AM1578" i="2"/>
  <c r="AM1505" i="2"/>
  <c r="AM713" i="2"/>
  <c r="AM514" i="2"/>
  <c r="AM1206" i="2"/>
  <c r="AM477" i="2"/>
  <c r="AM471" i="2"/>
  <c r="AM1389" i="2"/>
  <c r="AM1394" i="2"/>
  <c r="AM1205" i="2"/>
  <c r="AM1708" i="2"/>
  <c r="AM1729" i="2"/>
  <c r="AM1650" i="2"/>
  <c r="AM1675" i="2"/>
  <c r="AM1645" i="2"/>
  <c r="AM1704" i="2"/>
  <c r="AM596" i="2"/>
  <c r="AM1380" i="2"/>
  <c r="AM634" i="2"/>
  <c r="AM1001" i="2"/>
  <c r="AM1289" i="2"/>
  <c r="AM1665" i="2"/>
  <c r="AM1683" i="2"/>
  <c r="AM1591" i="2"/>
  <c r="AM1050" i="2"/>
  <c r="AM1027" i="2"/>
  <c r="AM451" i="2"/>
  <c r="AM817" i="2"/>
  <c r="AM426" i="2"/>
  <c r="AM816" i="2"/>
  <c r="AM1709" i="2"/>
  <c r="AM1627" i="2"/>
  <c r="AM472" i="2"/>
  <c r="AM462" i="2"/>
  <c r="AM1628" i="2"/>
  <c r="AM1689" i="2"/>
  <c r="AM391" i="2"/>
  <c r="AM1596" i="2"/>
  <c r="AM1682" i="2"/>
  <c r="AM1707" i="2"/>
  <c r="AM1280" i="2"/>
  <c r="AM597" i="2"/>
  <c r="AM1156" i="2"/>
  <c r="AM495" i="2"/>
  <c r="AM389" i="2"/>
  <c r="AM1071" i="2"/>
  <c r="AM973" i="2"/>
  <c r="AM459" i="2"/>
  <c r="AM441" i="2"/>
  <c r="AM474" i="2"/>
  <c r="AM578" i="2"/>
  <c r="AM1288" i="2"/>
  <c r="AM708" i="2"/>
  <c r="AM423" i="2"/>
  <c r="AM606" i="2"/>
  <c r="AM438" i="2"/>
  <c r="AM1177" i="2"/>
  <c r="AM776" i="2"/>
  <c r="AM1105" i="2"/>
  <c r="AM600" i="2"/>
  <c r="AM543" i="2"/>
  <c r="AM450" i="2"/>
  <c r="AM421" i="2"/>
  <c r="AM1103" i="2"/>
  <c r="AM650" i="2"/>
  <c r="AM974" i="2"/>
  <c r="AM577" i="2"/>
  <c r="AM388" i="2"/>
  <c r="AM545" i="2"/>
  <c r="AM1479" i="2"/>
  <c r="AM535" i="2"/>
  <c r="AM1111" i="2"/>
  <c r="AM1247" i="2"/>
  <c r="AM786" i="2"/>
  <c r="AM1161" i="2"/>
  <c r="AM412" i="2"/>
  <c r="AM422" i="2"/>
  <c r="AM980" i="2"/>
  <c r="AM683" i="2"/>
  <c r="AM1113" i="2"/>
  <c r="AM1649" i="2"/>
  <c r="AM1381" i="2"/>
  <c r="AM815" i="2"/>
  <c r="AM599" i="2"/>
  <c r="AM657" i="2"/>
  <c r="AM473" i="2"/>
  <c r="AM679" i="2"/>
  <c r="AM531" i="2"/>
  <c r="AM1207" i="2"/>
  <c r="AM1074" i="2"/>
  <c r="AM669" i="2"/>
  <c r="AM1449" i="2"/>
  <c r="AM440" i="2"/>
  <c r="AM1155" i="2"/>
  <c r="AM437" i="2"/>
  <c r="AM470" i="2"/>
  <c r="AM576" i="2"/>
  <c r="AM935" i="2"/>
  <c r="AM436" i="2"/>
  <c r="AM1249" i="2"/>
  <c r="AM439" i="2"/>
  <c r="AM461" i="2"/>
  <c r="AM1535" i="2"/>
  <c r="AM1106" i="2"/>
  <c r="AM434" i="2"/>
  <c r="AM1131" i="2"/>
  <c r="AM709" i="2"/>
  <c r="AM413" i="2"/>
  <c r="AM1160" i="2"/>
  <c r="AM382" i="2"/>
  <c r="AM452" i="2"/>
  <c r="AM377" i="2"/>
  <c r="AM910" i="2"/>
  <c r="AM1104" i="2"/>
  <c r="AM582" i="2"/>
  <c r="AM390" i="2"/>
  <c r="AM771" i="2"/>
  <c r="AM1051" i="2"/>
  <c r="AM393" i="2"/>
  <c r="AM1684" i="2"/>
  <c r="AM1614" i="2"/>
  <c r="AM492" i="2"/>
  <c r="AM1666" i="2"/>
  <c r="AM664" i="2"/>
  <c r="AM1436" i="2"/>
  <c r="AM681" i="2"/>
  <c r="AM701" i="2"/>
  <c r="AM427" i="2"/>
  <c r="AM420" i="2"/>
  <c r="AM1003" i="2"/>
  <c r="AM731" i="2"/>
  <c r="AM763" i="2"/>
  <c r="AM1112" i="2"/>
  <c r="AM1508" i="2"/>
  <c r="AM1248" i="2"/>
  <c r="AM453" i="2"/>
  <c r="AM432" i="2"/>
  <c r="AM862" i="2"/>
  <c r="AM787" i="2"/>
  <c r="AM790" i="2"/>
  <c r="AM655" i="2"/>
  <c r="AM414" i="2"/>
  <c r="AM707" i="2"/>
  <c r="AM1045" i="2"/>
  <c r="AM995" i="2"/>
  <c r="AM981" i="2"/>
  <c r="AM1577" i="2"/>
  <c r="AM936" i="2"/>
  <c r="AM1557" i="2"/>
  <c r="AM1482" i="2"/>
  <c r="AM911" i="2"/>
  <c r="AM953" i="2"/>
  <c r="AM460" i="2"/>
  <c r="AM994" i="2"/>
  <c r="AM641" i="2"/>
  <c r="AM1223" i="2"/>
  <c r="AM392" i="2"/>
  <c r="AM1480" i="2"/>
  <c r="AM1201" i="2"/>
  <c r="AM528" i="2"/>
  <c r="AM1613" i="2"/>
  <c r="AM1612" i="2"/>
  <c r="AM1536" i="2"/>
  <c r="AM493" i="2"/>
  <c r="AM530" i="2"/>
  <c r="AM1435" i="2"/>
  <c r="AM454" i="2"/>
  <c r="AM544" i="2"/>
  <c r="AM993" i="2"/>
  <c r="AM770" i="2"/>
  <c r="AM838" i="2"/>
  <c r="AM796" i="2"/>
  <c r="AM1002" i="2"/>
  <c r="AM1162" i="2"/>
  <c r="AM1046" i="2"/>
  <c r="AM839" i="2"/>
  <c r="AM496" i="2"/>
  <c r="AM1200" i="2"/>
  <c r="AM635" i="2"/>
  <c r="AM996" i="2"/>
  <c r="AM1576" i="2"/>
  <c r="AM840" i="2"/>
  <c r="AM445" i="2"/>
  <c r="AM841" i="2"/>
  <c r="AM1544" i="2"/>
  <c r="AM383" i="2"/>
  <c r="AM916" i="2"/>
  <c r="AM956" i="2"/>
  <c r="AM515" i="2"/>
  <c r="AM397" i="2"/>
  <c r="AM1437" i="2"/>
  <c r="AM433" i="2"/>
  <c r="AM1537" i="2"/>
  <c r="AM516" i="2"/>
  <c r="AM772" i="2"/>
  <c r="AM547" i="2"/>
  <c r="AM494" i="2"/>
  <c r="AM95" i="2"/>
  <c r="AM347" i="2"/>
  <c r="AM231" i="2"/>
  <c r="AM115" i="2"/>
  <c r="AM87" i="2"/>
  <c r="AM204" i="2"/>
  <c r="AM135" i="2"/>
  <c r="AM187" i="2"/>
  <c r="AM360" i="2"/>
  <c r="AM304" i="2"/>
  <c r="AM171" i="2"/>
  <c r="AM243" i="2"/>
  <c r="AM207" i="2"/>
  <c r="AM340" i="2"/>
  <c r="AM288" i="2"/>
  <c r="AM221" i="2"/>
  <c r="AM147" i="2"/>
  <c r="AM249" i="2"/>
  <c r="AM174" i="2"/>
  <c r="AM378" i="2"/>
  <c r="AM374" i="2"/>
  <c r="AM226" i="2"/>
  <c r="AM206" i="2"/>
  <c r="AM302" i="2"/>
  <c r="AM227" i="2"/>
  <c r="AM203" i="2"/>
  <c r="AM272" i="2"/>
  <c r="AM179" i="2"/>
  <c r="AM318" i="2"/>
  <c r="AM349" i="2"/>
  <c r="AM131" i="2"/>
  <c r="AM296" i="2"/>
  <c r="AM116" i="2"/>
  <c r="AM253" i="2"/>
  <c r="AM326" i="2"/>
  <c r="AM140" i="2"/>
  <c r="AM117" i="2"/>
  <c r="AM188" i="2"/>
  <c r="AM355" i="2"/>
  <c r="AM373" i="2"/>
  <c r="AM240" i="2"/>
  <c r="AM312" i="2"/>
  <c r="AM185" i="2"/>
  <c r="AM273" i="2"/>
  <c r="AM98" i="2"/>
  <c r="AM138" i="2"/>
  <c r="AM241" i="2"/>
  <c r="AM275" i="2"/>
  <c r="AM370" i="2"/>
  <c r="AM319" i="2"/>
  <c r="AM222" i="2"/>
  <c r="AM242" i="2"/>
  <c r="AM281" i="2"/>
  <c r="AM132" i="2"/>
  <c r="AM78" i="2"/>
  <c r="AM338" i="2"/>
  <c r="AM100" i="2"/>
  <c r="AM271" i="2"/>
  <c r="AM205" i="2"/>
  <c r="AM348" i="2"/>
  <c r="AM297" i="2"/>
  <c r="AM94" i="2"/>
  <c r="AM168" i="2"/>
  <c r="AM252" i="2"/>
  <c r="AM339" i="2"/>
  <c r="AM172" i="2"/>
  <c r="AM233" i="2"/>
  <c r="AM186" i="2"/>
  <c r="AM90" i="2"/>
  <c r="AM34" i="2"/>
  <c r="AM239" i="2"/>
  <c r="AM315" i="2"/>
  <c r="AM351" i="2"/>
  <c r="AM333" i="2"/>
  <c r="AM89" i="2"/>
  <c r="AM356" i="2"/>
  <c r="AM232" i="2"/>
  <c r="AM190" i="2"/>
  <c r="AM267" i="2"/>
  <c r="AM324" i="2"/>
  <c r="AM352" i="2"/>
  <c r="AM257" i="2"/>
  <c r="AM93" i="2"/>
  <c r="AM276" i="2"/>
  <c r="AM189" i="2"/>
  <c r="AM170" i="2"/>
  <c r="AM350" i="2"/>
  <c r="AM114" i="2"/>
  <c r="AM139" i="2"/>
  <c r="AM283" i="2"/>
  <c r="AM177" i="2"/>
  <c r="AM180" i="2"/>
  <c r="AM99" i="2"/>
  <c r="AM223" i="2"/>
  <c r="AM284" i="2"/>
  <c r="AM20" i="2"/>
  <c r="AM169" i="2"/>
  <c r="AM256" i="2"/>
  <c r="AM176" i="2"/>
  <c r="AM289" i="2"/>
  <c r="AM181" i="2"/>
  <c r="AM282" i="2"/>
  <c r="AM344" i="2"/>
  <c r="AN1664" i="2"/>
  <c r="AN1460" i="2"/>
  <c r="K2" i="3" s="1"/>
  <c r="AN1635" i="2"/>
  <c r="AM362" i="2"/>
  <c r="AM552" i="2"/>
  <c r="AM1043" i="2"/>
  <c r="AM1524" i="2"/>
  <c r="AM874" i="2"/>
  <c r="AM1503" i="2"/>
  <c r="AM626" i="2"/>
  <c r="AM969" i="2"/>
  <c r="AM1209" i="2"/>
  <c r="AM1140" i="2"/>
  <c r="AM1266" i="2"/>
  <c r="AM968" i="2"/>
  <c r="AM831" i="2"/>
  <c r="AM873" i="2"/>
  <c r="AM964" i="2"/>
  <c r="AM989" i="2"/>
  <c r="AM705" i="2"/>
  <c r="AM1366" i="2"/>
  <c r="AM695" i="2"/>
  <c r="AM1079" i="2"/>
  <c r="AM1010" i="2"/>
  <c r="AM710" i="2"/>
  <c r="AM501" i="2"/>
  <c r="AM1229" i="2"/>
  <c r="AM914" i="2"/>
  <c r="AM512" i="2"/>
  <c r="AM1416" i="2"/>
  <c r="AM1513" i="2"/>
  <c r="AM847" i="2"/>
  <c r="AM716" i="2"/>
  <c r="AM1124" i="2"/>
  <c r="AM1082" i="2"/>
  <c r="AM1507" i="2"/>
  <c r="AM1145" i="2"/>
  <c r="AM560" i="2"/>
  <c r="AM832" i="2"/>
  <c r="AM1148" i="2"/>
  <c r="AM883" i="2"/>
  <c r="AM1183" i="2"/>
  <c r="AM1388" i="2"/>
  <c r="AM1546" i="2"/>
  <c r="AM1252" i="2"/>
  <c r="AM554" i="2"/>
  <c r="AM402" i="2"/>
  <c r="AM711" i="2"/>
  <c r="AM629" i="2"/>
  <c r="AM1502" i="2"/>
  <c r="AM700" i="2"/>
  <c r="AM1458" i="2"/>
  <c r="AM639" i="2"/>
  <c r="AM526" i="2"/>
  <c r="AM1397" i="2"/>
  <c r="AM677" i="2"/>
  <c r="AM1585" i="2"/>
  <c r="AM573" i="2"/>
  <c r="AM1210" i="2"/>
  <c r="AM1587" i="2"/>
  <c r="AM775" i="2"/>
  <c r="AM1055" i="2"/>
  <c r="AM540" i="2"/>
  <c r="AM1004" i="2"/>
  <c r="AM1368" i="2"/>
  <c r="AM1404" i="2"/>
  <c r="AM1516" i="2"/>
  <c r="AM478" i="2"/>
  <c r="AM1064" i="2"/>
  <c r="AM1240" i="2"/>
  <c r="AM1560" i="2"/>
  <c r="AM745" i="2"/>
  <c r="AM1078" i="2"/>
  <c r="AM1538" i="2"/>
  <c r="AM1527" i="2"/>
  <c r="AM920" i="2"/>
  <c r="AM797" i="2"/>
  <c r="AM958" i="2"/>
  <c r="AM726" i="2"/>
  <c r="AM456" i="2"/>
  <c r="AM864" i="2"/>
  <c r="AM1165" i="2"/>
  <c r="AM1550" i="2"/>
  <c r="AM1390" i="2"/>
  <c r="AM856" i="2"/>
  <c r="AM1496" i="2"/>
  <c r="AM405" i="2"/>
  <c r="AM970" i="2"/>
  <c r="AM829" i="2"/>
  <c r="AM870" i="2"/>
  <c r="AM898" i="2"/>
  <c r="AM586" i="2"/>
  <c r="AM1221" i="2"/>
  <c r="AM1559" i="2"/>
  <c r="AM1534" i="2"/>
  <c r="AM1154" i="2"/>
  <c r="AM1098" i="2"/>
  <c r="AM1466" i="2"/>
  <c r="AM671" i="2"/>
  <c r="AM690" i="2"/>
  <c r="AM694" i="2"/>
  <c r="AM1595" i="2"/>
  <c r="AM448" i="2"/>
  <c r="AM522" i="2"/>
  <c r="AM1430" i="2"/>
  <c r="AM834" i="2"/>
  <c r="AM783" i="2"/>
  <c r="AM1090" i="2"/>
  <c r="AM751" i="2"/>
  <c r="AM872" i="2"/>
  <c r="AM511" i="2"/>
  <c r="AM1489" i="2"/>
  <c r="AM767" i="2"/>
  <c r="AM889" i="2"/>
  <c r="AM1129" i="2"/>
  <c r="AM937" i="2"/>
  <c r="AM1429" i="2"/>
  <c r="AM1403" i="2"/>
  <c r="AM1418" i="2"/>
  <c r="AM896" i="2"/>
  <c r="AM988" i="2"/>
  <c r="AM431" i="2"/>
  <c r="AM1407" i="2"/>
  <c r="AM806" i="2"/>
  <c r="AM1213" i="2"/>
  <c r="AM603" i="2"/>
  <c r="AM1049" i="2"/>
  <c r="AM1173" i="2"/>
  <c r="AM1013" i="2"/>
  <c r="AM1382" i="2"/>
  <c r="AM1219" i="2"/>
  <c r="AM1021" i="2"/>
  <c r="AM1260" i="2"/>
  <c r="AM867" i="2"/>
  <c r="AM1499" i="2"/>
  <c r="AM878" i="2"/>
  <c r="AM630" i="2"/>
  <c r="AM1414" i="2"/>
  <c r="AM1457" i="2"/>
  <c r="AM575" i="2"/>
  <c r="AM1393" i="2"/>
  <c r="AM615" i="2"/>
  <c r="AM1220" i="2"/>
  <c r="AM585" i="2"/>
  <c r="AM1464" i="2"/>
  <c r="AM607" i="2"/>
  <c r="AM947" i="2"/>
  <c r="AM1238" i="2"/>
  <c r="AM698" i="2"/>
  <c r="AM1583" i="2"/>
  <c r="AM1270" i="2"/>
  <c r="AM1441" i="2"/>
  <c r="AM1029" i="2"/>
  <c r="AM810" i="2"/>
  <c r="AM1005" i="2"/>
  <c r="AM1461" i="2"/>
  <c r="AM457" i="2"/>
  <c r="AM1080" i="2"/>
  <c r="AM1190" i="2"/>
  <c r="AM1511" i="2"/>
  <c r="AM1426" i="2"/>
  <c r="AM1194" i="2"/>
  <c r="AM805" i="2"/>
  <c r="AM965" i="2"/>
  <c r="AM660" i="2"/>
  <c r="AM689" i="2"/>
  <c r="AM691" i="2"/>
  <c r="AM1428" i="2"/>
  <c r="AM1413" i="2"/>
  <c r="AM466" i="2"/>
  <c r="AM696" i="2"/>
  <c r="AM1258" i="2"/>
  <c r="AM1447" i="2"/>
  <c r="AM846" i="2"/>
  <c r="AM933" i="2"/>
  <c r="AM1490" i="2"/>
  <c r="AM811" i="2"/>
  <c r="AM866" i="2"/>
  <c r="AM880" i="2"/>
  <c r="AM1116" i="2"/>
  <c r="AM1036" i="2"/>
  <c r="AM1061" i="2"/>
  <c r="AM590" i="2"/>
  <c r="AM1400" i="2"/>
  <c r="AM1295" i="2"/>
  <c r="AM574" i="2"/>
  <c r="AM490" i="2"/>
  <c r="AM1174" i="2"/>
  <c r="AM922" i="2"/>
  <c r="AM1182" i="2"/>
  <c r="AM950" i="2"/>
  <c r="AM749" i="2"/>
  <c r="AM712" i="2"/>
  <c r="AM1386" i="2"/>
  <c r="AM723" i="2"/>
  <c r="AM706" i="2"/>
  <c r="AM1481" i="2"/>
  <c r="AM1274" i="2"/>
  <c r="AM824" i="2"/>
  <c r="AM1054" i="2"/>
  <c r="AM823" i="2"/>
  <c r="AM1432" i="2"/>
  <c r="AM488" i="2"/>
  <c r="AM895" i="2"/>
  <c r="AM882" i="2"/>
  <c r="AM499" i="2"/>
  <c r="AM1056" i="2"/>
  <c r="AM418" i="2"/>
  <c r="AM1519" i="2"/>
  <c r="AM506" i="2"/>
  <c r="AM1272" i="2"/>
  <c r="AM564" i="2"/>
  <c r="AM720" i="2"/>
  <c r="AM510" i="2"/>
  <c r="AM1412" i="2"/>
  <c r="AM1077" i="2"/>
  <c r="AM1434" i="2"/>
  <c r="AM1016" i="2"/>
  <c r="AM640" i="2"/>
  <c r="AM1137" i="2"/>
  <c r="AM929" i="2"/>
  <c r="AM1115" i="2"/>
  <c r="AM1149" i="2"/>
  <c r="AM1259" i="2"/>
  <c r="AM1091" i="2"/>
  <c r="AM909" i="2"/>
  <c r="AM624" i="2"/>
  <c r="AM1572" i="2"/>
  <c r="AM902" i="2"/>
  <c r="AM1028" i="2"/>
  <c r="AM1181" i="2"/>
  <c r="AM752" i="2"/>
  <c r="AM608" i="2"/>
  <c r="AM843" i="2"/>
  <c r="AM730" i="2"/>
  <c r="AM737" i="2"/>
  <c r="AM1573" i="2"/>
  <c r="AM1085" i="2"/>
  <c r="AM1409" i="2"/>
  <c r="AM1510" i="2"/>
  <c r="AM987" i="2"/>
  <c r="AM1243" i="2"/>
  <c r="AM699" i="2"/>
  <c r="AM722" i="2"/>
  <c r="AM1411" i="2"/>
  <c r="AM465" i="2"/>
  <c r="AM868" i="2"/>
  <c r="AM1022" i="2"/>
  <c r="AM1570" i="2"/>
  <c r="AM1454" i="2"/>
  <c r="AM1463" i="2"/>
  <c r="AM1424" i="2"/>
  <c r="AM584" i="2"/>
  <c r="AM1405" i="2"/>
  <c r="AM1237" i="2"/>
  <c r="AM1139" i="2"/>
  <c r="AM553" i="2"/>
  <c r="AM990" i="2"/>
  <c r="AM869" i="2"/>
  <c r="AM885" i="2"/>
  <c r="AM384" i="2"/>
  <c r="AM1566" i="2"/>
  <c r="AM926" i="2"/>
  <c r="AM717" i="2"/>
  <c r="AM668" i="2"/>
  <c r="AM1501" i="2"/>
  <c r="AM893" i="2"/>
  <c r="AM962" i="2"/>
  <c r="AM1402" i="2"/>
  <c r="AM1150" i="2"/>
  <c r="AM729" i="2"/>
  <c r="AM960" i="2"/>
  <c r="AM1542" i="2"/>
  <c r="AM424" i="2"/>
  <c r="AM1294" i="2"/>
  <c r="AM1293" i="2"/>
  <c r="AM747" i="2"/>
  <c r="AM1117" i="2"/>
  <c r="AM562" i="2"/>
  <c r="AM613" i="2"/>
  <c r="AM901" i="2"/>
  <c r="AM761" i="2"/>
  <c r="AM1222" i="2"/>
  <c r="AM1244" i="2"/>
  <c r="AM685" i="2"/>
  <c r="AM674" i="2"/>
  <c r="AM1245" i="2"/>
  <c r="AM934" i="2"/>
  <c r="AM622" i="2"/>
  <c r="AM725" i="2"/>
  <c r="AM1473" i="2"/>
  <c r="AM881" i="2"/>
  <c r="AM400" i="2"/>
  <c r="AM808" i="2"/>
  <c r="AM894" i="2"/>
  <c r="AM955" i="2"/>
  <c r="AM1189" i="2"/>
  <c r="AM972" i="2"/>
  <c r="AM1089" i="2"/>
  <c r="AM809" i="2"/>
  <c r="AM1365" i="2"/>
  <c r="AM588" i="2"/>
  <c r="AM1230" i="2"/>
  <c r="AM1088" i="2"/>
  <c r="AM1152" i="2"/>
  <c r="AM1126" i="2"/>
  <c r="AM1151" i="2"/>
  <c r="AM919" i="2"/>
  <c r="AM1459" i="2"/>
  <c r="AM569" i="2"/>
  <c r="AM830" i="2"/>
  <c r="AM892" i="2"/>
  <c r="AM871" i="2"/>
  <c r="AM1042" i="2"/>
  <c r="AM1370" i="2"/>
  <c r="AM604" i="2"/>
  <c r="AM631" i="2"/>
  <c r="AM762" i="2"/>
  <c r="AM1485" i="2"/>
  <c r="AM663" i="2"/>
  <c r="AM827" i="2"/>
  <c r="AM1364" i="2"/>
  <c r="AM1066" i="2"/>
  <c r="AM632" i="2"/>
  <c r="AM794" i="2"/>
  <c r="AM673" i="2"/>
  <c r="AM479" i="2"/>
  <c r="AM621" i="2"/>
  <c r="AM785" i="2"/>
  <c r="AM1153" i="2"/>
  <c r="AM1006" i="2"/>
  <c r="AM1026" i="2"/>
  <c r="AM1123" i="2"/>
  <c r="AM822" i="2"/>
  <c r="AM568" i="2"/>
  <c r="AM1035" i="2"/>
  <c r="AM1159" i="2"/>
  <c r="AM1367" i="2"/>
  <c r="AM798" i="2"/>
  <c r="AM888" i="2"/>
  <c r="AM1431" i="2"/>
  <c r="AM807" i="2"/>
  <c r="AM1008" i="2"/>
  <c r="AM845" i="2"/>
  <c r="AM1398" i="2"/>
  <c r="AM1218" i="2"/>
  <c r="AM1166" i="2"/>
  <c r="AM408" i="2"/>
  <c r="AM1014" i="2"/>
  <c r="AM1472" i="2"/>
  <c r="AM525" i="2"/>
  <c r="AM781" i="2"/>
  <c r="AM813" i="2"/>
  <c r="AM1523" i="2"/>
  <c r="AM1494" i="2"/>
  <c r="AM795" i="2"/>
  <c r="AM948" i="2"/>
  <c r="AM489" i="2"/>
  <c r="AM886" i="2"/>
  <c r="AM1120" i="2"/>
  <c r="AM1087" i="2"/>
  <c r="AM755" i="2"/>
  <c r="AM1396" i="2"/>
  <c r="AM1109" i="2"/>
  <c r="AM1142" i="2"/>
  <c r="AM605" i="2"/>
  <c r="AM1192" i="2"/>
  <c r="AM464" i="2"/>
  <c r="AM1406" i="2"/>
  <c r="AM648" i="2"/>
  <c r="AM661" i="2"/>
  <c r="AM1146" i="2"/>
  <c r="AM1446" i="2"/>
  <c r="AM1034" i="2"/>
  <c r="AM1468" i="2"/>
  <c r="AM858" i="2"/>
  <c r="AM876" i="2"/>
  <c r="AM1053" i="2"/>
  <c r="AM1410" i="2"/>
  <c r="AM986" i="2"/>
  <c r="AM825" i="2"/>
  <c r="AM1144" i="2"/>
  <c r="AM1616" i="2"/>
  <c r="AM1484" i="2"/>
  <c r="AM1069" i="2"/>
  <c r="AM1561" i="2"/>
  <c r="AM1471" i="2"/>
  <c r="AM491" i="2"/>
  <c r="AM563" i="2"/>
  <c r="AM1032" i="2"/>
  <c r="AM1553" i="2"/>
  <c r="AM1528" i="2"/>
  <c r="AM1114" i="2"/>
  <c r="AM589" i="2"/>
  <c r="AM890" i="2"/>
  <c r="AM774" i="2"/>
  <c r="AM1023" i="2"/>
  <c r="AM1423" i="2"/>
  <c r="AM458" i="2"/>
  <c r="AM782" i="2"/>
  <c r="AM1052" i="2"/>
  <c r="AM419" i="2"/>
  <c r="AM897" i="2"/>
  <c r="AM587" i="2"/>
  <c r="AM1271" i="2"/>
  <c r="AM619" i="2"/>
  <c r="AM1175" i="2"/>
  <c r="AM1007" i="2"/>
  <c r="AM1470" i="2"/>
  <c r="AM1180" i="2"/>
  <c r="AM623" i="2"/>
  <c r="AM719" i="2"/>
  <c r="AM609" i="2"/>
  <c r="AM1273" i="2"/>
  <c r="AM915" i="2"/>
  <c r="AM403" i="2"/>
  <c r="AM396" i="2"/>
  <c r="AM468" i="2"/>
  <c r="AM1522" i="2"/>
  <c r="AM1541" i="2"/>
  <c r="AM633" i="2"/>
  <c r="AM684" i="2"/>
  <c r="AM1167" i="2"/>
  <c r="AM1584" i="2"/>
  <c r="AM1493" i="2"/>
  <c r="AM899" i="2"/>
  <c r="AM1552" i="2"/>
  <c r="AM904" i="2"/>
  <c r="AM928" i="2"/>
  <c r="AM978" i="2"/>
  <c r="AM1009" i="2"/>
  <c r="AM1506" i="2"/>
  <c r="AM662" i="2"/>
  <c r="AM1699" i="2"/>
  <c r="AM1663" i="2"/>
  <c r="AM1661" i="2"/>
  <c r="AM1679" i="2"/>
  <c r="AM1687" i="2"/>
  <c r="AM1643" i="2"/>
  <c r="AM1688" i="2"/>
  <c r="AM1697" i="2"/>
  <c r="AM738" i="2"/>
  <c r="AM1632" i="2"/>
  <c r="AM1646" i="2"/>
  <c r="AM611" i="2"/>
  <c r="AM984" i="2"/>
  <c r="AM1549" i="2"/>
  <c r="AM736" i="2"/>
  <c r="AM750" i="2"/>
  <c r="AM884" i="2"/>
  <c r="AM855" i="2"/>
  <c r="AM1132" i="2"/>
  <c r="AM565" i="2"/>
  <c r="AM1448" i="2"/>
  <c r="AM1581" i="2"/>
  <c r="AM1076" i="2"/>
  <c r="AM773" i="2"/>
  <c r="AM946" i="2"/>
  <c r="AM923" i="2"/>
  <c r="AM1063" i="2"/>
  <c r="AM756" i="2"/>
  <c r="AM1217" i="2"/>
  <c r="AM1422" i="2"/>
  <c r="AM571" i="2"/>
  <c r="AM842" i="2"/>
  <c r="AM1228" i="2"/>
  <c r="AM1038" i="2"/>
  <c r="AM875" i="2"/>
  <c r="AM961" i="2"/>
  <c r="AM559" i="2"/>
  <c r="AM1467" i="2"/>
  <c r="AM913" i="2"/>
  <c r="AM429" i="2"/>
  <c r="AM812" i="2"/>
  <c r="AM1084" i="2"/>
  <c r="AM443" i="2"/>
  <c r="AM1031" i="2"/>
  <c r="AM1062" i="2"/>
  <c r="AM1211" i="2"/>
  <c r="AM1033" i="2"/>
  <c r="AM1478" i="2"/>
  <c r="AM1040" i="2"/>
  <c r="AM932" i="2"/>
  <c r="AM1419" i="2"/>
  <c r="AM1445" i="2"/>
  <c r="AM411" i="2"/>
  <c r="AM959" i="2"/>
  <c r="AM1138" i="2"/>
  <c r="AM735" i="2"/>
  <c r="AM572" i="2"/>
  <c r="AM741" i="2"/>
  <c r="AM1044" i="2"/>
  <c r="AM1408" i="2"/>
  <c r="AM1241" i="2"/>
  <c r="AM409" i="2"/>
  <c r="AM1086" i="2"/>
  <c r="AM675" i="2"/>
  <c r="AM1654" i="2"/>
  <c r="AM1731" i="2"/>
  <c r="AM1630" i="2"/>
  <c r="AM1733" i="2"/>
  <c r="AM1672" i="2"/>
  <c r="AM1721" i="2"/>
  <c r="AM1691" i="2"/>
  <c r="AM1730" i="2"/>
  <c r="AM1604" i="2"/>
  <c r="AM971" i="2"/>
  <c r="AM1065" i="2"/>
  <c r="AM1498" i="2"/>
  <c r="AM614" i="2"/>
  <c r="AM444" i="2"/>
  <c r="AM1594" i="2"/>
  <c r="AM1603" i="2"/>
  <c r="AM1694" i="2"/>
  <c r="AM1664" i="2"/>
  <c r="AM561" i="2"/>
  <c r="AM819" i="2"/>
  <c r="AM500" i="2"/>
  <c r="AM715" i="2"/>
  <c r="AM1127" i="2"/>
  <c r="AM1611" i="2"/>
  <c r="AM728" i="2"/>
  <c r="AM498" i="2"/>
  <c r="AM469" i="2"/>
  <c r="AM1276" i="2"/>
  <c r="AM1451" i="2"/>
  <c r="AM475" i="2"/>
  <c r="AM724" i="2"/>
  <c r="AM1283" i="2"/>
  <c r="AM1369" i="2"/>
  <c r="AM1083" i="2"/>
  <c r="AM1017" i="2"/>
  <c r="AM887" i="2"/>
  <c r="AM1147" i="2"/>
  <c r="AM406" i="2"/>
  <c r="AM1548" i="2"/>
  <c r="AM628" i="2"/>
  <c r="AM931" i="2"/>
  <c r="AM1097" i="2"/>
  <c r="AM507" i="2"/>
  <c r="AM379" i="2"/>
  <c r="AM1068" i="2"/>
  <c r="AM455" i="2"/>
  <c r="AM879" i="2"/>
  <c r="AM425" i="2"/>
  <c r="AM985" i="2"/>
  <c r="AM592" i="2"/>
  <c r="AM799" i="2"/>
  <c r="AM1164" i="2"/>
  <c r="AM977" i="2"/>
  <c r="AM1041" i="2"/>
  <c r="AM1399" i="2"/>
  <c r="AM748" i="2"/>
  <c r="AM734" i="2"/>
  <c r="AM447" i="2"/>
  <c r="AM672" i="2"/>
  <c r="AM509" i="2"/>
  <c r="AM1204" i="2"/>
  <c r="AM1081" i="2"/>
  <c r="AM395" i="2"/>
  <c r="AM446" i="2"/>
  <c r="AM537" i="2"/>
  <c r="AM826" i="2"/>
  <c r="AM1668" i="2"/>
  <c r="AM1638" i="2"/>
  <c r="AM1680" i="2"/>
  <c r="AM1620" i="2"/>
  <c r="AM1656" i="2"/>
  <c r="AM1716" i="2"/>
  <c r="AM1636" i="2"/>
  <c r="AM1696" i="2"/>
  <c r="AM1677" i="2"/>
  <c r="AM591" i="2"/>
  <c r="AM900" i="2"/>
  <c r="AM1193" i="2"/>
  <c r="AM558" i="2"/>
  <c r="AM654" i="2"/>
  <c r="AM1618" i="2"/>
  <c r="AM1626" i="2"/>
  <c r="AM1172" i="2"/>
  <c r="AM508" i="2"/>
  <c r="AM857" i="2"/>
  <c r="AM476" i="2"/>
  <c r="AM638" i="2"/>
  <c r="AM430" i="2"/>
  <c r="AM1606" i="2"/>
  <c r="AM952" i="2"/>
  <c r="AM612" i="2"/>
  <c r="AM1037" i="2"/>
  <c r="AM949" i="2"/>
  <c r="AM1039" i="2"/>
  <c r="AM1563" i="2"/>
  <c r="AM1383" i="2"/>
  <c r="AM951" i="2"/>
  <c r="AM1526" i="2"/>
  <c r="AM1363" i="2"/>
  <c r="AM625" i="2"/>
  <c r="AM1011" i="2"/>
  <c r="AM467" i="2"/>
  <c r="AM523" i="2"/>
  <c r="AM1199" i="2"/>
  <c r="AM566" i="2"/>
  <c r="AM852" i="2"/>
  <c r="AM1588" i="2"/>
  <c r="AM1433" i="2"/>
  <c r="AM903" i="2"/>
  <c r="AM1530" i="2"/>
  <c r="AM814" i="2"/>
  <c r="AM595" i="2"/>
  <c r="AM555" i="2"/>
  <c r="AM1171" i="2"/>
  <c r="AM497" i="2"/>
  <c r="AM1125" i="2"/>
  <c r="AM593" i="2"/>
  <c r="AM513" i="2"/>
  <c r="AM921" i="2"/>
  <c r="AM1420" i="2"/>
  <c r="AM385" i="2"/>
  <c r="AM1092" i="2"/>
  <c r="AM610" i="2"/>
  <c r="AM1216" i="2"/>
  <c r="AM404" i="2"/>
  <c r="AM697" i="2"/>
  <c r="AM945" i="2"/>
  <c r="AM1520" i="2"/>
  <c r="AM387" i="2"/>
  <c r="AM1417" i="2"/>
  <c r="AM1728" i="2"/>
  <c r="AM1642" i="2"/>
  <c r="AM1674" i="2"/>
  <c r="AM1615" i="2"/>
  <c r="AM1705" i="2"/>
  <c r="AM1711" i="2"/>
  <c r="AM1590" i="2"/>
  <c r="AM1639" i="2"/>
  <c r="AM1678" i="2"/>
  <c r="AM1601" i="2"/>
  <c r="AM1727" i="2"/>
  <c r="AM1600" i="2"/>
  <c r="AM627" i="2"/>
  <c r="AM1415" i="2"/>
  <c r="AM1169" i="2"/>
  <c r="AM1110" i="2"/>
  <c r="AM1695" i="2"/>
  <c r="AM1676" i="2"/>
  <c r="AM1723" i="2"/>
  <c r="AM742" i="2"/>
  <c r="AM1722" i="2"/>
  <c r="AM1257" i="2"/>
  <c r="AM983" i="2"/>
  <c r="AM1514" i="2"/>
  <c r="AM1425" i="2"/>
  <c r="AM721" i="2"/>
  <c r="AM1275" i="2"/>
  <c r="AM1617" i="2"/>
  <c r="AM1647" i="2"/>
  <c r="AM1717" i="2"/>
  <c r="AM1629" i="2"/>
  <c r="AM1640" i="2"/>
  <c r="AM1593" i="2"/>
  <c r="AM1718" i="2"/>
  <c r="AM1143" i="2"/>
  <c r="AM449" i="2"/>
  <c r="AM1453" i="2"/>
  <c r="AM1692" i="2"/>
  <c r="AM727" i="2"/>
  <c r="AM1631" i="2"/>
  <c r="AM1706" i="2"/>
  <c r="AM1690" i="2"/>
  <c r="AM1660" i="2"/>
  <c r="AM1644" i="2"/>
  <c r="AM1239" i="2"/>
  <c r="AM536" i="2"/>
  <c r="AM1477" i="2"/>
  <c r="AM788" i="2"/>
  <c r="AM1712" i="2"/>
  <c r="AM1732" i="2"/>
  <c r="AM1592" i="2"/>
  <c r="AM1608" i="2"/>
  <c r="AM768" i="2"/>
  <c r="AM1624" i="2"/>
  <c r="AM1653" i="2"/>
  <c r="AM67" i="2"/>
  <c r="AM35" i="2"/>
  <c r="AM83" i="2"/>
  <c r="AM300" i="2"/>
  <c r="AM209" i="2"/>
  <c r="AM364" i="2"/>
  <c r="AM357" i="2"/>
  <c r="AM218" i="2"/>
  <c r="AM327" i="2"/>
  <c r="AM161" i="2"/>
  <c r="AM146" i="2"/>
  <c r="AM79" i="2"/>
  <c r="AM47" i="2"/>
  <c r="AM109" i="2"/>
  <c r="AM337" i="2"/>
  <c r="AM224" i="2"/>
  <c r="AM182" i="2"/>
  <c r="AM366" i="2"/>
  <c r="AM299" i="2"/>
  <c r="AM106" i="2"/>
  <c r="AM23" i="2"/>
  <c r="AM145" i="2"/>
  <c r="AM354" i="2"/>
  <c r="AM248" i="2"/>
  <c r="AM88" i="2"/>
  <c r="AM11" i="2"/>
  <c r="AM184" i="2"/>
  <c r="AM279" i="2"/>
  <c r="AM294" i="2"/>
  <c r="AM105" i="2"/>
  <c r="AM25" i="2"/>
  <c r="AM86" i="2"/>
  <c r="AM399" i="2"/>
  <c r="AM202" i="2"/>
  <c r="AM280" i="2"/>
  <c r="AM216" i="2"/>
  <c r="AM329" i="2"/>
  <c r="AM72" i="2"/>
  <c r="AM259" i="2"/>
  <c r="AM196" i="2"/>
  <c r="AM57" i="2"/>
  <c r="AM175" i="2"/>
  <c r="AM73" i="2"/>
  <c r="AM234" i="2"/>
  <c r="AM371" i="2"/>
  <c r="AM71" i="2"/>
  <c r="AM111" i="2"/>
  <c r="AM220" i="2"/>
  <c r="AM328" i="2"/>
  <c r="AM264" i="2"/>
  <c r="AM201" i="2"/>
  <c r="AM341" i="2"/>
  <c r="AM33" i="2"/>
  <c r="AM50" i="2"/>
  <c r="AM238" i="2"/>
  <c r="AM21" i="2"/>
  <c r="AM48" i="2"/>
  <c r="AM266" i="2"/>
  <c r="AM120" i="2"/>
  <c r="AM311" i="2"/>
  <c r="AM336" i="2"/>
  <c r="AM317" i="2"/>
  <c r="AM263" i="2"/>
  <c r="AM325" i="2"/>
  <c r="AM372" i="2"/>
  <c r="AM265" i="2"/>
  <c r="AM64" i="2"/>
  <c r="AM251" i="2"/>
  <c r="AM183" i="2"/>
  <c r="AM69" i="2"/>
  <c r="AM219" i="2"/>
  <c r="AM8" i="2"/>
  <c r="AM122" i="2"/>
  <c r="AM236" i="2"/>
  <c r="AM197" i="2"/>
  <c r="AM92" i="2"/>
  <c r="AM342" i="2"/>
  <c r="AM102" i="2"/>
  <c r="AM359" i="2"/>
  <c r="AM235" i="2"/>
  <c r="AM163" i="2"/>
  <c r="AM228" i="2"/>
  <c r="AM42" i="2"/>
  <c r="AM229" i="2"/>
  <c r="AM358" i="2"/>
  <c r="AM40" i="2"/>
  <c r="AM255" i="2"/>
  <c r="AM301" i="2"/>
  <c r="AM353" i="2"/>
  <c r="AM208" i="2"/>
  <c r="AM76" i="2"/>
  <c r="AM162" i="2"/>
  <c r="AM260" i="2"/>
  <c r="AM322" i="2"/>
  <c r="AM103" i="2"/>
  <c r="AM104" i="2"/>
  <c r="AM375" i="2"/>
  <c r="AM108" i="2"/>
  <c r="AM365" i="2"/>
  <c r="AM277" i="2"/>
  <c r="AM81" i="2"/>
  <c r="AM84" i="2"/>
  <c r="AM45" i="2"/>
  <c r="AM198" i="2"/>
  <c r="AM96" i="2"/>
  <c r="AM155" i="2"/>
  <c r="AM107" i="2"/>
  <c r="AM210" i="2"/>
  <c r="AM191" i="2"/>
  <c r="AM63" i="2"/>
  <c r="AM31" i="2"/>
  <c r="AM346" i="2"/>
  <c r="AM70" i="2"/>
  <c r="AM254" i="2"/>
  <c r="AM316" i="2"/>
  <c r="AM55" i="2"/>
  <c r="AM82" i="2"/>
  <c r="AM91" i="2"/>
  <c r="AM285" i="2"/>
  <c r="AM41" i="2"/>
  <c r="AM292" i="2"/>
  <c r="AM225" i="2"/>
  <c r="AM320" i="2"/>
  <c r="AM65" i="2"/>
  <c r="AM28" i="2"/>
  <c r="AM144" i="2"/>
  <c r="AM80" i="2"/>
  <c r="AM178" i="2"/>
  <c r="AM66" i="2"/>
  <c r="AM143" i="2"/>
  <c r="AM211" i="2"/>
  <c r="AM268" i="2"/>
  <c r="AM295" i="2"/>
  <c r="AM617" i="2"/>
  <c r="AM1635" i="2"/>
  <c r="AM1460" i="2"/>
  <c r="I2" i="3" s="1"/>
  <c r="AM247" i="2"/>
  <c r="AM293" i="2"/>
  <c r="AN415" i="2"/>
  <c r="AN533" i="2"/>
  <c r="AN1475" i="2"/>
  <c r="AN1163" i="2"/>
  <c r="AN1215" i="2"/>
  <c r="AN1525" i="2"/>
  <c r="AN1518" i="2"/>
  <c r="AN943" i="2"/>
  <c r="AN746" i="2"/>
  <c r="AN652" i="2"/>
  <c r="AN780" i="2"/>
  <c r="AN789" i="2"/>
  <c r="AN394" i="2"/>
  <c r="AN941" i="2"/>
  <c r="AN849" i="2"/>
  <c r="AN1226" i="2"/>
  <c r="AN482" i="2"/>
  <c r="AN637" i="2"/>
  <c r="AN649" i="2"/>
  <c r="AN1158" i="2"/>
  <c r="AN644" i="2"/>
  <c r="AN975" i="2"/>
  <c r="AN1568" i="2"/>
  <c r="AN1719" i="2"/>
  <c r="AN1637" i="2"/>
  <c r="AN1720" i="2"/>
  <c r="AN1693" i="2"/>
  <c r="AN1715" i="2"/>
  <c r="AN643" i="2"/>
  <c r="AN484" i="2"/>
  <c r="AN1438" i="2"/>
  <c r="AN1108" i="2"/>
  <c r="AN487" i="2"/>
  <c r="AN1057" i="2"/>
  <c r="AN906" i="2"/>
  <c r="AN1491" i="2"/>
  <c r="AN504" i="2"/>
  <c r="AN1286" i="2"/>
  <c r="AN682" i="2"/>
  <c r="AN1442" i="2"/>
  <c r="AN1378" i="2"/>
  <c r="AN1059" i="2"/>
  <c r="AN1188" i="2"/>
  <c r="AN1700" i="2"/>
  <c r="AN1375" i="2"/>
  <c r="AN1379" i="2"/>
  <c r="AN1521" i="2"/>
  <c r="AN483" i="2"/>
  <c r="AN1651" i="2"/>
  <c r="AN1685" i="2"/>
  <c r="AN480" i="2"/>
  <c r="AN1285" i="2"/>
  <c r="AN1532" i="2"/>
  <c r="AN601" i="2"/>
  <c r="AN802" i="2"/>
  <c r="AN398" i="2"/>
  <c r="AN998" i="2"/>
  <c r="AN803" i="2"/>
  <c r="AN580" i="2"/>
  <c r="AN1497" i="2"/>
  <c r="AN1372" i="2"/>
  <c r="AN1392" i="2"/>
  <c r="AN1000" i="2"/>
  <c r="AN791" i="2"/>
  <c r="AN517" i="2"/>
  <c r="AN1376" i="2"/>
  <c r="AN1450" i="2"/>
  <c r="AN1212" i="2"/>
  <c r="AN1048" i="2"/>
  <c r="AN1488" i="2"/>
  <c r="AN704" i="2"/>
  <c r="AN503" i="2"/>
  <c r="AN1439" i="2"/>
  <c r="AN1701" i="2"/>
  <c r="AN1703" i="2"/>
  <c r="AN1667" i="2"/>
  <c r="AN529" i="2"/>
  <c r="AN1227" i="2"/>
  <c r="AN1246" i="2"/>
  <c r="AN520" i="2"/>
  <c r="AN1020" i="2"/>
  <c r="AN1531" i="2"/>
  <c r="AN1058" i="2"/>
  <c r="AN1291" i="2"/>
  <c r="AN1487" i="2"/>
  <c r="AN1168" i="2"/>
  <c r="AN659" i="2"/>
  <c r="AN658" i="2"/>
  <c r="AN680" i="2"/>
  <c r="AN505" i="2"/>
  <c r="AN792" i="2"/>
  <c r="AN1096" i="2"/>
  <c r="AN527" i="2"/>
  <c r="AN1202" i="2"/>
  <c r="AN1681" i="2"/>
  <c r="AN1529" i="2"/>
  <c r="AN518" i="2"/>
  <c r="AN1060" i="2"/>
  <c r="AN793" i="2"/>
  <c r="AN1710" i="2"/>
  <c r="AN1377" i="2"/>
  <c r="AN1224" i="2"/>
  <c r="AN1597" i="2"/>
  <c r="AN686" i="2"/>
  <c r="AN1698" i="2"/>
  <c r="AN1072" i="2"/>
  <c r="AN976" i="2"/>
  <c r="AN1598" i="2"/>
  <c r="AN1533" i="2"/>
  <c r="AN502" i="2"/>
  <c r="AN1170" i="2"/>
  <c r="AN602" i="2"/>
  <c r="AN1235" i="2"/>
  <c r="AN1652" i="2"/>
  <c r="AN549" i="2"/>
  <c r="AN642" i="2"/>
  <c r="AN714" i="2"/>
  <c r="AN966" i="2"/>
  <c r="AN1284" i="2"/>
  <c r="AN1015" i="2"/>
  <c r="AN519" i="2"/>
  <c r="AN1119" i="2"/>
  <c r="AN521" i="2"/>
  <c r="AN1486" i="2"/>
  <c r="AN1564" i="2"/>
  <c r="AN1384" i="2"/>
  <c r="AN784" i="2"/>
  <c r="AN778" i="2"/>
  <c r="AN848" i="2"/>
  <c r="AN670" i="2"/>
  <c r="AN1118" i="2"/>
  <c r="AN818" i="2"/>
  <c r="AN1517" i="2"/>
  <c r="AN863" i="2"/>
  <c r="AN1251" i="2"/>
  <c r="AN647" i="2"/>
  <c r="AN766" i="2"/>
  <c r="AN1641" i="2"/>
  <c r="AN1702" i="2"/>
  <c r="AN583" i="2"/>
  <c r="AN636" i="2"/>
  <c r="AN1047" i="2"/>
  <c r="AN1292" i="2"/>
  <c r="AN401" i="2"/>
  <c r="AN940" i="2"/>
  <c r="AN463" i="2"/>
  <c r="AN908" i="2"/>
  <c r="AN1395" i="2"/>
  <c r="AN1545" i="2"/>
  <c r="AN407" i="2"/>
  <c r="AN557" i="2"/>
  <c r="AN1555" i="2"/>
  <c r="AN1714" i="2"/>
  <c r="AN556" i="2"/>
  <c r="AN1187" i="2"/>
  <c r="AN982" i="2"/>
  <c r="AN1562" i="2"/>
  <c r="AN917" i="2"/>
  <c r="AN821" i="2"/>
  <c r="AN744" i="2"/>
  <c r="AN688" i="2"/>
  <c r="AN1571" i="2"/>
  <c r="AN732" i="2"/>
  <c r="AN1179" i="2"/>
  <c r="AN930" i="2"/>
  <c r="AN485" i="2"/>
  <c r="AN891" i="2"/>
  <c r="AN1157" i="2"/>
  <c r="AN481" i="2"/>
  <c r="AN804" i="2"/>
  <c r="AN1264" i="2"/>
  <c r="AN718" i="2"/>
  <c r="AN551" i="2"/>
  <c r="AN1634" i="2"/>
  <c r="AN1609" i="2"/>
  <c r="AN1602" i="2"/>
  <c r="AN850" i="2"/>
  <c r="AN1440" i="2"/>
  <c r="AN967" i="2"/>
  <c r="AN486" i="2"/>
  <c r="AN665" i="2"/>
  <c r="AN1539" i="2"/>
  <c r="AN1373" i="2"/>
  <c r="AN1268" i="2"/>
  <c r="AN1203" i="2"/>
  <c r="AN800" i="2"/>
  <c r="AN1075" i="2"/>
  <c r="AN693" i="2"/>
  <c r="AN779" i="2"/>
  <c r="AN877" i="2"/>
  <c r="AN532" i="2"/>
  <c r="AN1575" i="2"/>
  <c r="AN598" i="2"/>
  <c r="AN1586" i="2"/>
  <c r="AN1107" i="2"/>
  <c r="AN1556" i="2"/>
  <c r="AN1465" i="2"/>
  <c r="AN1019" i="2"/>
  <c r="AN1250" i="2"/>
  <c r="AN645" i="2"/>
  <c r="AN944" i="2"/>
  <c r="AN539" i="2"/>
  <c r="AN666" i="2"/>
  <c r="AN581" i="2"/>
  <c r="AN1208" i="2"/>
  <c r="AN442" i="2"/>
  <c r="AN667" i="2"/>
  <c r="AN1476" i="2"/>
  <c r="AN702" i="2"/>
  <c r="AN765" i="2"/>
  <c r="AN687" i="2"/>
  <c r="AN1633" i="2"/>
  <c r="AN1621" i="2"/>
  <c r="AN1605" i="2"/>
  <c r="AN1558" i="2"/>
  <c r="AN999" i="2"/>
  <c r="AN620" i="2"/>
  <c r="AN907" i="2"/>
  <c r="AN428" i="2"/>
  <c r="AN692" i="2"/>
  <c r="AN1567" i="2"/>
  <c r="AN1565" i="2"/>
  <c r="AN764" i="2"/>
  <c r="AN1569" i="2"/>
  <c r="AN1136" i="2"/>
  <c r="AN939" i="2"/>
  <c r="AN865" i="2"/>
  <c r="AN801" i="2"/>
  <c r="AN997" i="2"/>
  <c r="AN942" i="2"/>
  <c r="AN1122" i="2"/>
  <c r="AN1030" i="2"/>
  <c r="AN1648" i="2"/>
  <c r="AN678" i="2"/>
  <c r="AN1265" i="2"/>
  <c r="AN954" i="2"/>
  <c r="AN651" i="2"/>
  <c r="AN1121" i="2"/>
  <c r="AN1267" i="2"/>
  <c r="AN1443" i="2"/>
  <c r="AN579" i="2"/>
  <c r="AN851" i="2"/>
  <c r="AN1214" i="2"/>
  <c r="AN844" i="2"/>
  <c r="AN570" i="2"/>
  <c r="AN1444" i="2"/>
  <c r="AN653" i="2"/>
  <c r="AN703" i="2"/>
  <c r="AN957" i="2"/>
  <c r="AN550" i="2"/>
  <c r="AN1269" i="2"/>
  <c r="AN548" i="2"/>
  <c r="AN1135" i="2"/>
  <c r="AN1599" i="2"/>
  <c r="AN1483" i="2"/>
  <c r="AN927" i="2"/>
  <c r="AN1371" i="2"/>
  <c r="AN743" i="2"/>
  <c r="AN1236" i="2"/>
  <c r="AN534" i="2"/>
  <c r="AN1287" i="2"/>
  <c r="AN905" i="2"/>
  <c r="AN127" i="2"/>
  <c r="AN159" i="2"/>
  <c r="AN274" i="2"/>
  <c r="AN121" i="2"/>
  <c r="AN230" i="2"/>
  <c r="AN77" i="2"/>
  <c r="AN154" i="2"/>
  <c r="AN313" i="2"/>
  <c r="AN142" i="2"/>
  <c r="AN258" i="2"/>
  <c r="AN136" i="2"/>
  <c r="AN128" i="2"/>
  <c r="AN334" i="2"/>
  <c r="AN195" i="2"/>
  <c r="AN133" i="2"/>
  <c r="AN250" i="2"/>
  <c r="AN26" i="2"/>
  <c r="AN361" i="2"/>
  <c r="AN335" i="2"/>
  <c r="AN59" i="2"/>
  <c r="AN303" i="2"/>
  <c r="AN19" i="2"/>
  <c r="AN137" i="2"/>
  <c r="AN298" i="2"/>
  <c r="AN124" i="2"/>
  <c r="AN134" i="2"/>
  <c r="AN101" i="2"/>
  <c r="AN160" i="2"/>
  <c r="AN314" i="2"/>
  <c r="AN10" i="2"/>
  <c r="AN363" i="2"/>
  <c r="AN13" i="2"/>
  <c r="AN287" i="2"/>
  <c r="AN237" i="2"/>
  <c r="AN125" i="2"/>
  <c r="AN310" i="2"/>
  <c r="AN130" i="2"/>
  <c r="AN9" i="2"/>
  <c r="AN39" i="2"/>
  <c r="AN49" i="2"/>
  <c r="AN12" i="2"/>
  <c r="AN153" i="2"/>
  <c r="AN118" i="2"/>
  <c r="AN151" i="2"/>
  <c r="AN14" i="2"/>
  <c r="AN85" i="2"/>
  <c r="AN158" i="2"/>
  <c r="AN62" i="2"/>
  <c r="AN262" i="2"/>
  <c r="AN286" i="2"/>
  <c r="AN129" i="2"/>
  <c r="AN173" i="2"/>
  <c r="AN152" i="2"/>
  <c r="AN56" i="2"/>
  <c r="AN141" i="2"/>
  <c r="AN123" i="2"/>
  <c r="AN126" i="2"/>
  <c r="AN245" i="2"/>
  <c r="AM1555" i="2"/>
  <c r="AM1439" i="2"/>
  <c r="AM793" i="2"/>
  <c r="AM1158" i="2"/>
  <c r="AM520" i="2"/>
  <c r="AM704" i="2"/>
  <c r="AM865" i="2"/>
  <c r="AM693" i="2"/>
  <c r="AM1072" i="2"/>
  <c r="AM1170" i="2"/>
  <c r="AM570" i="2"/>
  <c r="AM997" i="2"/>
  <c r="AM779" i="2"/>
  <c r="AM714" i="2"/>
  <c r="AM1586" i="2"/>
  <c r="AM1264" i="2"/>
  <c r="AM1384" i="2"/>
  <c r="AM1250" i="2"/>
  <c r="AM1121" i="2"/>
  <c r="AM1562" i="2"/>
  <c r="AM602" i="2"/>
  <c r="AM1122" i="2"/>
  <c r="AM1119" i="2"/>
  <c r="AM1107" i="2"/>
  <c r="AM1284" i="2"/>
  <c r="AM598" i="2"/>
  <c r="AM821" i="2"/>
  <c r="AM1235" i="2"/>
  <c r="AM1443" i="2"/>
  <c r="AM1564" i="2"/>
  <c r="AM1208" i="2"/>
  <c r="AM487" i="2"/>
  <c r="AM732" i="2"/>
  <c r="AM1442" i="2"/>
  <c r="AM442" i="2"/>
  <c r="AM1048" i="2"/>
  <c r="AM1532" i="2"/>
  <c r="AM1000" i="2"/>
  <c r="AM791" i="2"/>
  <c r="AM803" i="2"/>
  <c r="AM1521" i="2"/>
  <c r="AM505" i="2"/>
  <c r="AM1497" i="2"/>
  <c r="AM1651" i="2"/>
  <c r="AM1168" i="2"/>
  <c r="AM1529" i="2"/>
  <c r="AM644" i="2"/>
  <c r="AM954" i="2"/>
  <c r="AM682" i="2"/>
  <c r="AM789" i="2"/>
  <c r="AM1488" i="2"/>
  <c r="AM1715" i="2"/>
  <c r="AM746" i="2"/>
  <c r="AM415" i="2"/>
  <c r="AM580" i="2"/>
  <c r="AM1597" i="2"/>
  <c r="AM1444" i="2"/>
  <c r="AM1269" i="2"/>
  <c r="AM1224" i="2"/>
  <c r="AM653" i="2"/>
  <c r="AM688" i="2"/>
  <c r="AM1476" i="2"/>
  <c r="AM998" i="2"/>
  <c r="AM1648" i="2"/>
  <c r="AM519" i="2"/>
  <c r="AM744" i="2"/>
  <c r="AM851" i="2"/>
  <c r="AM930" i="2"/>
  <c r="AM581" i="2"/>
  <c r="AM485" i="2"/>
  <c r="AM548" i="2"/>
  <c r="AM549" i="2"/>
  <c r="AM1571" i="2"/>
  <c r="AM1392" i="2"/>
  <c r="AM766" i="2"/>
  <c r="AM533" i="2"/>
  <c r="AM532" i="2"/>
  <c r="AM765" i="2"/>
  <c r="AM1641" i="2"/>
  <c r="AM504" i="2"/>
  <c r="AM780" i="2"/>
  <c r="AM1291" i="2"/>
  <c r="AM529" i="2"/>
  <c r="AM1598" i="2"/>
  <c r="AM658" i="2"/>
  <c r="AM1379" i="2"/>
  <c r="AM1096" i="2"/>
  <c r="AM849" i="2"/>
  <c r="AM1487" i="2"/>
  <c r="AM1637" i="2"/>
  <c r="AM1719" i="2"/>
  <c r="AM1215" i="2"/>
  <c r="AM1375" i="2"/>
  <c r="AM1060" i="2"/>
  <c r="AM1714" i="2"/>
  <c r="AM1633" i="2"/>
  <c r="AM670" i="2"/>
  <c r="AM966" i="2"/>
  <c r="AM1246" i="2"/>
  <c r="AM1267" i="2"/>
  <c r="AM1533" i="2"/>
  <c r="AM848" i="2"/>
  <c r="AM666" i="2"/>
  <c r="AM804" i="2"/>
  <c r="AM686" i="2"/>
  <c r="AM801" i="2"/>
  <c r="AM651" i="2"/>
  <c r="AM579" i="2"/>
  <c r="AM942" i="2"/>
  <c r="AM647" i="2"/>
  <c r="AM645" i="2"/>
  <c r="AM863" i="2"/>
  <c r="AM1226" i="2"/>
  <c r="AM1698" i="2"/>
  <c r="AM1285" i="2"/>
  <c r="AM891" i="2"/>
  <c r="AM480" i="2"/>
  <c r="AM1450" i="2"/>
  <c r="AM1701" i="2"/>
  <c r="AM517" i="2"/>
  <c r="AM1652" i="2"/>
  <c r="AM503" i="2"/>
  <c r="AM1525" i="2"/>
  <c r="AM482" i="2"/>
  <c r="AM1378" i="2"/>
  <c r="AM518" i="2"/>
  <c r="AM939" i="2"/>
  <c r="AM394" i="2"/>
  <c r="AM1667" i="2"/>
  <c r="AM483" i="2"/>
  <c r="AM1163" i="2"/>
  <c r="AM1491" i="2"/>
  <c r="AM1202" i="2"/>
  <c r="AM982" i="2"/>
  <c r="AM521" i="2"/>
  <c r="AM1475" i="2"/>
  <c r="AM1486" i="2"/>
  <c r="AM1019" i="2"/>
  <c r="AM877" i="2"/>
  <c r="AM557" i="2"/>
  <c r="AM1710" i="2"/>
  <c r="AM1030" i="2"/>
  <c r="AM1438" i="2"/>
  <c r="AM1265" i="2"/>
  <c r="AM976" i="2"/>
  <c r="AM556" i="2"/>
  <c r="AM1118" i="2"/>
  <c r="AM1251" i="2"/>
  <c r="AM718" i="2"/>
  <c r="AM1286" i="2"/>
  <c r="AM1465" i="2"/>
  <c r="AM702" i="2"/>
  <c r="AM944" i="2"/>
  <c r="AM680" i="2"/>
  <c r="AM649" i="2"/>
  <c r="AM917" i="2"/>
  <c r="AM484" i="2"/>
  <c r="AM906" i="2"/>
  <c r="AM637" i="2"/>
  <c r="AM652" i="2"/>
  <c r="AM1693" i="2"/>
  <c r="AM1058" i="2"/>
  <c r="AM1212" i="2"/>
  <c r="AM642" i="2"/>
  <c r="AM1376" i="2"/>
  <c r="AM792" i="2"/>
  <c r="AM943" i="2"/>
  <c r="AM975" i="2"/>
  <c r="AM527" i="2"/>
  <c r="AM1700" i="2"/>
  <c r="AM659" i="2"/>
  <c r="AM1372" i="2"/>
  <c r="AM1057" i="2"/>
  <c r="AM802" i="2"/>
  <c r="AM1059" i="2"/>
  <c r="AM1568" i="2"/>
  <c r="AM1634" i="2"/>
  <c r="AM1377" i="2"/>
  <c r="AM1518" i="2"/>
  <c r="AM1517" i="2"/>
  <c r="AM1227" i="2"/>
  <c r="AM818" i="2"/>
  <c r="AM703" i="2"/>
  <c r="AM967" i="2"/>
  <c r="AM428" i="2"/>
  <c r="AM800" i="2"/>
  <c r="AM1565" i="2"/>
  <c r="AM1292" i="2"/>
  <c r="AM927" i="2"/>
  <c r="AM692" i="2"/>
  <c r="AM620" i="2"/>
  <c r="AM908" i="2"/>
  <c r="AM1395" i="2"/>
  <c r="AM1539" i="2"/>
  <c r="AM1569" i="2"/>
  <c r="AM1702" i="2"/>
  <c r="AM1602" i="2"/>
  <c r="AM941" i="2"/>
  <c r="AM1531" i="2"/>
  <c r="AM1020" i="2"/>
  <c r="AM643" i="2"/>
  <c r="AM601" i="2"/>
  <c r="AM1703" i="2"/>
  <c r="AM407" i="2"/>
  <c r="AM850" i="2"/>
  <c r="AM481" i="2"/>
  <c r="AM583" i="2"/>
  <c r="AM1157" i="2"/>
  <c r="AM550" i="2"/>
  <c r="AM539" i="2"/>
  <c r="AM999" i="2"/>
  <c r="AM743" i="2"/>
  <c r="AM1236" i="2"/>
  <c r="AM1567" i="2"/>
  <c r="AM1545" i="2"/>
  <c r="AM1371" i="2"/>
  <c r="AM1268" i="2"/>
  <c r="AM1203" i="2"/>
  <c r="AM1136" i="2"/>
  <c r="AM1605" i="2"/>
  <c r="AM398" i="2"/>
  <c r="AM1108" i="2"/>
  <c r="AM1681" i="2"/>
  <c r="AM1685" i="2"/>
  <c r="AM1599" i="2"/>
  <c r="AM1047" i="2"/>
  <c r="AM678" i="2"/>
  <c r="AM844" i="2"/>
  <c r="AM778" i="2"/>
  <c r="AM1440" i="2"/>
  <c r="AM687" i="2"/>
  <c r="AM1135" i="2"/>
  <c r="AM551" i="2"/>
  <c r="AM957" i="2"/>
  <c r="AM940" i="2"/>
  <c r="AM1483" i="2"/>
  <c r="AM534" i="2"/>
  <c r="AM463" i="2"/>
  <c r="AM764" i="2"/>
  <c r="AM665" i="2"/>
  <c r="AM401" i="2"/>
  <c r="AM1188" i="2"/>
  <c r="AM1720" i="2"/>
  <c r="AM502" i="2"/>
  <c r="AM1214" i="2"/>
  <c r="AM784" i="2"/>
  <c r="AM1575" i="2"/>
  <c r="AM667" i="2"/>
  <c r="AM1556" i="2"/>
  <c r="AM1187" i="2"/>
  <c r="AM636" i="2"/>
  <c r="AM1179" i="2"/>
  <c r="AM1373" i="2"/>
  <c r="AM1558" i="2"/>
  <c r="AM905" i="2"/>
  <c r="AM486" i="2"/>
  <c r="AM1015" i="2"/>
  <c r="AM1075" i="2"/>
  <c r="AM1287" i="2"/>
  <c r="AM907" i="2"/>
  <c r="AM1609" i="2"/>
  <c r="AM1621" i="2"/>
  <c r="AM159" i="2"/>
  <c r="AM127" i="2"/>
  <c r="AM274" i="2"/>
  <c r="AM130" i="2"/>
  <c r="AM9" i="2"/>
  <c r="AM12" i="2"/>
  <c r="AM118" i="2"/>
  <c r="AM129" i="2"/>
  <c r="AM262" i="2"/>
  <c r="AM151" i="2"/>
  <c r="AM121" i="2"/>
  <c r="AM230" i="2"/>
  <c r="AM77" i="2"/>
  <c r="AM154" i="2"/>
  <c r="AM173" i="2"/>
  <c r="AM313" i="2"/>
  <c r="AM142" i="2"/>
  <c r="AM14" i="2"/>
  <c r="AM152" i="2"/>
  <c r="AM56" i="2"/>
  <c r="AM141" i="2"/>
  <c r="AM123" i="2"/>
  <c r="AM85" i="2"/>
  <c r="AM258" i="2"/>
  <c r="AM158" i="2"/>
  <c r="AM126" i="2"/>
  <c r="AM62" i="2"/>
  <c r="AM136" i="2"/>
  <c r="AM250" i="2"/>
  <c r="AM361" i="2"/>
  <c r="AM303" i="2"/>
  <c r="AM19" i="2"/>
  <c r="AM137" i="2"/>
  <c r="AM298" i="2"/>
  <c r="AM134" i="2"/>
  <c r="AM101" i="2"/>
  <c r="AM160" i="2"/>
  <c r="AM13" i="2"/>
  <c r="AM39" i="2"/>
  <c r="AM49" i="2"/>
  <c r="AM153" i="2"/>
  <c r="AM128" i="2"/>
  <c r="AM334" i="2"/>
  <c r="AM195" i="2"/>
  <c r="AM133" i="2"/>
  <c r="AM26" i="2"/>
  <c r="AM335" i="2"/>
  <c r="AM59" i="2"/>
  <c r="AM124" i="2"/>
  <c r="AM314" i="2"/>
  <c r="AM10" i="2"/>
  <c r="AM363" i="2"/>
  <c r="AM287" i="2"/>
  <c r="AM237" i="2"/>
  <c r="AM125" i="2"/>
  <c r="AM310" i="2"/>
  <c r="AM286" i="2"/>
  <c r="AN953" i="2"/>
  <c r="AN1131" i="2"/>
  <c r="AN1479" i="2"/>
  <c r="AN790" i="2"/>
  <c r="AN515" i="2"/>
  <c r="AN452" i="2"/>
  <c r="AN938" i="2"/>
  <c r="AN911" i="2"/>
  <c r="AN1389" i="2"/>
  <c r="AN956" i="2"/>
  <c r="AN450" i="2"/>
  <c r="AN471" i="2"/>
  <c r="AN731" i="2"/>
  <c r="AN1689" i="2"/>
  <c r="AN1628" i="2"/>
  <c r="AN1200" i="2"/>
  <c r="AN974" i="2"/>
  <c r="AN438" i="2"/>
  <c r="AN474" i="2"/>
  <c r="AN655" i="2"/>
  <c r="AN391" i="2"/>
  <c r="AN546" i="2"/>
  <c r="AN596" i="2"/>
  <c r="AN1683" i="2"/>
  <c r="AN981" i="2"/>
  <c r="AN1436" i="2"/>
  <c r="AN770" i="2"/>
  <c r="AN544" i="2"/>
  <c r="AN1103" i="2"/>
  <c r="AN1205" i="2"/>
  <c r="AN1482" i="2"/>
  <c r="AN1544" i="2"/>
  <c r="AN841" i="2"/>
  <c r="AN1577" i="2"/>
  <c r="AN993" i="2"/>
  <c r="AN1155" i="2"/>
  <c r="AN1704" i="2"/>
  <c r="AN1612" i="2"/>
  <c r="AN1675" i="2"/>
  <c r="AN1596" i="2"/>
  <c r="AN606" i="2"/>
  <c r="AN1160" i="2"/>
  <c r="AN1001" i="2"/>
  <c r="AN393" i="2"/>
  <c r="AN657" i="2"/>
  <c r="AN787" i="2"/>
  <c r="AN996" i="2"/>
  <c r="AN460" i="2"/>
  <c r="AN1449" i="2"/>
  <c r="AN436" i="2"/>
  <c r="AN1177" i="2"/>
  <c r="AN763" i="2"/>
  <c r="AN1045" i="2"/>
  <c r="AN1435" i="2"/>
  <c r="AN1709" i="2"/>
  <c r="AN634" i="2"/>
  <c r="AN701" i="2"/>
  <c r="AN389" i="2"/>
  <c r="AN434" i="2"/>
  <c r="AN815" i="2"/>
  <c r="AN1505" i="2"/>
  <c r="AN776" i="2"/>
  <c r="AN707" i="2"/>
  <c r="AN531" i="2"/>
  <c r="AN936" i="2"/>
  <c r="AN454" i="2"/>
  <c r="AN650" i="2"/>
  <c r="AN656" i="2"/>
  <c r="AN973" i="2"/>
  <c r="AN423" i="2"/>
  <c r="AN679" i="2"/>
  <c r="AN421" i="2"/>
  <c r="AN1707" i="2"/>
  <c r="AN1684" i="2"/>
  <c r="AN426" i="2"/>
  <c r="AN545" i="2"/>
  <c r="AN838" i="2"/>
  <c r="AN796" i="2"/>
  <c r="AN840" i="2"/>
  <c r="AN599" i="2"/>
  <c r="AN816" i="2"/>
  <c r="AN1280" i="2"/>
  <c r="AN1578" i="2"/>
  <c r="AN477" i="2"/>
  <c r="AN861" i="2"/>
  <c r="AN495" i="2"/>
  <c r="AN492" i="2"/>
  <c r="AN1256" i="2"/>
  <c r="AN1207" i="2"/>
  <c r="AN664" i="2"/>
  <c r="AN576" i="2"/>
  <c r="AN382" i="2"/>
  <c r="AN470" i="2"/>
  <c r="AN528" i="2"/>
  <c r="AN1050" i="2"/>
  <c r="AN817" i="2"/>
  <c r="AN437" i="2"/>
  <c r="AN432" i="2"/>
  <c r="AN709" i="2"/>
  <c r="AN1708" i="2"/>
  <c r="AN1729" i="2"/>
  <c r="AN862" i="2"/>
  <c r="AN1071" i="2"/>
  <c r="AN388" i="2"/>
  <c r="AN669" i="2"/>
  <c r="AN935" i="2"/>
  <c r="AN1576" i="2"/>
  <c r="AN1002" i="2"/>
  <c r="AN839" i="2"/>
  <c r="AN441" i="2"/>
  <c r="AN1290" i="2"/>
  <c r="AN1394" i="2"/>
  <c r="AN1289" i="2"/>
  <c r="AN1536" i="2"/>
  <c r="AN1156" i="2"/>
  <c r="AN543" i="2"/>
  <c r="AN681" i="2"/>
  <c r="AN1508" i="2"/>
  <c r="AN493" i="2"/>
  <c r="AN708" i="2"/>
  <c r="AN413" i="2"/>
  <c r="AN420" i="2"/>
  <c r="AN439" i="2"/>
  <c r="AN1074" i="2"/>
  <c r="AN1381" i="2"/>
  <c r="AN597" i="2"/>
  <c r="AN1162" i="2"/>
  <c r="AN1645" i="2"/>
  <c r="AN440" i="2"/>
  <c r="AN496" i="2"/>
  <c r="AN462" i="2"/>
  <c r="AN514" i="2"/>
  <c r="AN1106" i="2"/>
  <c r="AN1535" i="2"/>
  <c r="AN453" i="2"/>
  <c r="AN1557" i="2"/>
  <c r="AN916" i="2"/>
  <c r="AN427" i="2"/>
  <c r="AN397" i="2"/>
  <c r="AN777" i="2"/>
  <c r="AN1027" i="2"/>
  <c r="AN1046" i="2"/>
  <c r="AN1093" i="2"/>
  <c r="AN1112" i="2"/>
  <c r="AN1206" i="2"/>
  <c r="AN1380" i="2"/>
  <c r="AN635" i="2"/>
  <c r="AN459" i="2"/>
  <c r="AN1249" i="2"/>
  <c r="AN377" i="2"/>
  <c r="AN1003" i="2"/>
  <c r="AN600" i="2"/>
  <c r="AN472" i="2"/>
  <c r="AN473" i="2"/>
  <c r="AN445" i="2"/>
  <c r="AN713" i="2"/>
  <c r="AN578" i="2"/>
  <c r="AN530" i="2"/>
  <c r="AN1248" i="2"/>
  <c r="AN383" i="2"/>
  <c r="AN577" i="2"/>
  <c r="AN451" i="2"/>
  <c r="AN414" i="2"/>
  <c r="AN461" i="2"/>
  <c r="AN1288" i="2"/>
  <c r="AN995" i="2"/>
  <c r="AN1614" i="2"/>
  <c r="AN1666" i="2"/>
  <c r="AN1437" i="2"/>
  <c r="AN910" i="2"/>
  <c r="AN1223" i="2"/>
  <c r="AN772" i="2"/>
  <c r="AN1051" i="2"/>
  <c r="AN786" i="2"/>
  <c r="AN422" i="2"/>
  <c r="AN390" i="2"/>
  <c r="AN1613" i="2"/>
  <c r="AN1650" i="2"/>
  <c r="AN1105" i="2"/>
  <c r="AN994" i="2"/>
  <c r="AN547" i="2"/>
  <c r="AN392" i="2"/>
  <c r="AN641" i="2"/>
  <c r="AN980" i="2"/>
  <c r="AN1201" i="2"/>
  <c r="AN1627" i="2"/>
  <c r="AN1665" i="2"/>
  <c r="AN1682" i="2"/>
  <c r="AN1111" i="2"/>
  <c r="AN494" i="2"/>
  <c r="AN516" i="2"/>
  <c r="AN1113" i="2"/>
  <c r="AN582" i="2"/>
  <c r="AN771" i="2"/>
  <c r="AN1591" i="2"/>
  <c r="AN1649" i="2"/>
  <c r="AN683" i="2"/>
  <c r="AN1247" i="2"/>
  <c r="AN535" i="2"/>
  <c r="AN1104" i="2"/>
  <c r="AN1480" i="2"/>
  <c r="AN433" i="2"/>
  <c r="AN1537" i="2"/>
  <c r="AN412" i="2"/>
  <c r="AN1161" i="2"/>
  <c r="AN115" i="2"/>
  <c r="AN347" i="2"/>
  <c r="AN95" i="2"/>
  <c r="AN87" i="2"/>
  <c r="AN204" i="2"/>
  <c r="AN135" i="2"/>
  <c r="AN231" i="2"/>
  <c r="AN296" i="2"/>
  <c r="AN116" i="2"/>
  <c r="AN253" i="2"/>
  <c r="AN326" i="2"/>
  <c r="AN140" i="2"/>
  <c r="AN117" i="2"/>
  <c r="AN188" i="2"/>
  <c r="AN355" i="2"/>
  <c r="AN373" i="2"/>
  <c r="AN240" i="2"/>
  <c r="AN312" i="2"/>
  <c r="AN185" i="2"/>
  <c r="AN273" i="2"/>
  <c r="AN98" i="2"/>
  <c r="AN138" i="2"/>
  <c r="AN241" i="2"/>
  <c r="AN275" i="2"/>
  <c r="AN370" i="2"/>
  <c r="AN222" i="2"/>
  <c r="AN242" i="2"/>
  <c r="AN281" i="2"/>
  <c r="AN132" i="2"/>
  <c r="AN338" i="2"/>
  <c r="AN205" i="2"/>
  <c r="AN94" i="2"/>
  <c r="AN333" i="2"/>
  <c r="AN89" i="2"/>
  <c r="AN356" i="2"/>
  <c r="AN232" i="2"/>
  <c r="AN190" i="2"/>
  <c r="AN267" i="2"/>
  <c r="AN324" i="2"/>
  <c r="AN352" i="2"/>
  <c r="AN257" i="2"/>
  <c r="AN339" i="2"/>
  <c r="AN93" i="2"/>
  <c r="AN276" i="2"/>
  <c r="AN172" i="2"/>
  <c r="AN189" i="2"/>
  <c r="AN233" i="2"/>
  <c r="AN186" i="2"/>
  <c r="AN170" i="2"/>
  <c r="AN90" i="2"/>
  <c r="AN350" i="2"/>
  <c r="AN114" i="2"/>
  <c r="AN34" i="2"/>
  <c r="AN139" i="2"/>
  <c r="AN283" i="2"/>
  <c r="AN177" i="2"/>
  <c r="AN239" i="2"/>
  <c r="AN180" i="2"/>
  <c r="AN99" i="2"/>
  <c r="AN223" i="2"/>
  <c r="AN284" i="2"/>
  <c r="AN20" i="2"/>
  <c r="AN169" i="2"/>
  <c r="AN256" i="2"/>
  <c r="AN176" i="2"/>
  <c r="AN187" i="2"/>
  <c r="AN289" i="2"/>
  <c r="AN181" i="2"/>
  <c r="AN360" i="2"/>
  <c r="AN282" i="2"/>
  <c r="AN304" i="2"/>
  <c r="AN315" i="2"/>
  <c r="AN171" i="2"/>
  <c r="AN349" i="2"/>
  <c r="AN351" i="2"/>
  <c r="AN344" i="2"/>
  <c r="AN319" i="2"/>
  <c r="AN348" i="2"/>
  <c r="AN168" i="2"/>
  <c r="AN252" i="2"/>
  <c r="AN243" i="2"/>
  <c r="AN207" i="2"/>
  <c r="AN340" i="2"/>
  <c r="AN288" i="2"/>
  <c r="AN221" i="2"/>
  <c r="AN147" i="2"/>
  <c r="AN249" i="2"/>
  <c r="AN174" i="2"/>
  <c r="AN378" i="2"/>
  <c r="AN374" i="2"/>
  <c r="AN226" i="2"/>
  <c r="AN206" i="2"/>
  <c r="AN302" i="2"/>
  <c r="AN227" i="2"/>
  <c r="AN203" i="2"/>
  <c r="AN272" i="2"/>
  <c r="AN179" i="2"/>
  <c r="AN318" i="2"/>
  <c r="AN131" i="2"/>
  <c r="AN78" i="2"/>
  <c r="AN100" i="2"/>
  <c r="AN271" i="2"/>
  <c r="AN297" i="2"/>
  <c r="AN435" i="2"/>
  <c r="AN912" i="2"/>
  <c r="AN1130" i="2"/>
  <c r="AN410" i="2"/>
  <c r="AN323" i="2"/>
  <c r="AN376" i="2"/>
  <c r="D5" i="1" l="1"/>
  <c r="B23" i="5" s="1"/>
  <c r="G3" i="3"/>
  <c r="K7" i="3"/>
  <c r="I6" i="3"/>
  <c r="I5" i="3"/>
  <c r="K6" i="3"/>
  <c r="I3" i="3"/>
  <c r="K8" i="3"/>
  <c r="I4" i="3"/>
  <c r="K5" i="3"/>
  <c r="F5" i="3"/>
  <c r="AL296" i="2" s="1"/>
  <c r="K4" i="3"/>
  <c r="F6" i="3"/>
  <c r="AL342" i="2" s="1"/>
  <c r="I8" i="3"/>
  <c r="F8" i="3"/>
  <c r="AL192" i="2" s="1"/>
  <c r="F7" i="3"/>
  <c r="AL376" i="2" s="1"/>
  <c r="K3" i="3"/>
  <c r="I7" i="3"/>
  <c r="F4" i="3"/>
  <c r="AL59" i="2" s="1"/>
  <c r="B13" i="5" l="1"/>
  <c r="B14" i="5"/>
  <c r="B16" i="5"/>
  <c r="B15" i="5"/>
  <c r="AL193" i="2"/>
  <c r="AL108" i="2"/>
  <c r="AL375" i="2"/>
  <c r="AL95" i="2"/>
  <c r="AL116" i="2"/>
  <c r="AL213" i="2"/>
  <c r="AL67" i="2"/>
  <c r="AL104" i="2"/>
  <c r="AL268" i="2"/>
  <c r="AL186" i="2"/>
  <c r="AL99" i="2"/>
  <c r="AL210" i="2"/>
  <c r="AL341" i="2"/>
  <c r="AL356" i="2"/>
  <c r="AL170" i="2"/>
  <c r="AL74" i="2"/>
  <c r="AL254" i="2"/>
  <c r="AL263" i="2"/>
  <c r="AL187" i="2"/>
  <c r="AL78" i="2"/>
  <c r="AL75" i="2"/>
  <c r="AL31" i="2"/>
  <c r="AL266" i="2"/>
  <c r="AL267" i="2"/>
  <c r="AL138" i="2"/>
  <c r="AL302" i="2"/>
  <c r="AL229" i="2"/>
  <c r="AL92" i="2"/>
  <c r="AL315" i="2"/>
  <c r="AL81" i="2"/>
  <c r="AL165" i="2"/>
  <c r="AL66" i="2"/>
  <c r="AL40" i="2"/>
  <c r="AL374" i="2"/>
  <c r="AL20" i="2"/>
  <c r="AL58" i="2"/>
  <c r="AL327" i="2"/>
  <c r="AL235" i="2"/>
  <c r="AL207" i="2"/>
  <c r="AL233" i="2"/>
  <c r="AL205" i="2"/>
  <c r="AL224" i="2"/>
  <c r="AL71" i="2"/>
  <c r="AL272" i="2"/>
  <c r="AL360" i="2"/>
  <c r="AL135" i="2"/>
  <c r="AL32" i="2"/>
  <c r="AL5" i="2"/>
  <c r="AL145" i="2"/>
  <c r="AL120" i="2"/>
  <c r="AL273" i="2"/>
  <c r="AL246" i="2"/>
  <c r="AL30" i="2"/>
  <c r="AL299" i="2"/>
  <c r="AL33" i="2"/>
  <c r="AL349" i="2"/>
  <c r="AL284" i="2"/>
  <c r="AL209" i="2"/>
  <c r="AL86" i="2"/>
  <c r="AL42" i="2"/>
  <c r="AL90" i="2"/>
  <c r="AL117" i="2"/>
  <c r="AL100" i="2"/>
  <c r="AL160" i="2"/>
  <c r="AL154" i="2"/>
  <c r="AL14" i="2"/>
  <c r="AL363" i="2"/>
  <c r="AL313" i="2"/>
  <c r="AL141" i="2"/>
  <c r="AL250" i="2"/>
  <c r="AL118" i="2"/>
  <c r="AL10" i="2"/>
  <c r="AL13" i="2"/>
  <c r="AL167" i="2"/>
  <c r="AL18" i="2"/>
  <c r="AL164" i="2"/>
  <c r="AL1619" i="2"/>
  <c r="AL274" i="2"/>
  <c r="AL310" i="2"/>
  <c r="AL56" i="2"/>
  <c r="AL258" i="2"/>
  <c r="AL15" i="2"/>
  <c r="AL112" i="2"/>
  <c r="AL278" i="2"/>
  <c r="AL38" i="2"/>
  <c r="AL309" i="2"/>
  <c r="AL55" i="2"/>
  <c r="AL260" i="2"/>
  <c r="AL88" i="2"/>
  <c r="AL57" i="2"/>
  <c r="AL265" i="2"/>
  <c r="AL362" i="2"/>
  <c r="AL122" i="2"/>
  <c r="AL159" i="2"/>
  <c r="AL130" i="2"/>
  <c r="AL123" i="2"/>
  <c r="AL158" i="2"/>
  <c r="AL918" i="2"/>
  <c r="AL68" i="2"/>
  <c r="AL22" i="2"/>
  <c r="AL308" i="2"/>
  <c r="AL53" i="2"/>
  <c r="AL84" i="2"/>
  <c r="AL8" i="2"/>
  <c r="AL211" i="2"/>
  <c r="AL11" i="2"/>
  <c r="AL175" i="2"/>
  <c r="AL64" i="2"/>
  <c r="AL202" i="2"/>
  <c r="AL82" i="2"/>
  <c r="AL333" i="2"/>
  <c r="AL282" i="2"/>
  <c r="AL227" i="2"/>
  <c r="AL348" i="2"/>
  <c r="AL188" i="2"/>
  <c r="AL297" i="2"/>
  <c r="AL127" i="2"/>
  <c r="AL9" i="2"/>
  <c r="AL126" i="2"/>
  <c r="AL136" i="2"/>
  <c r="AL44" i="2"/>
  <c r="AL60" i="2"/>
  <c r="AL7" i="2"/>
  <c r="AL214" i="2"/>
  <c r="AL97" i="2"/>
  <c r="AL365" i="2"/>
  <c r="AL183" i="2"/>
  <c r="AL143" i="2"/>
  <c r="AL354" i="2"/>
  <c r="AL72" i="2"/>
  <c r="AL325" i="2"/>
  <c r="AL208" i="2"/>
  <c r="AL311" i="2"/>
  <c r="AL87" i="2"/>
  <c r="AL34" i="2"/>
  <c r="AL147" i="2"/>
  <c r="AL253" i="2"/>
  <c r="AL180" i="2"/>
  <c r="AL242" i="2"/>
  <c r="AL177" i="2"/>
  <c r="AL240" i="2"/>
  <c r="AL115" i="2"/>
  <c r="AL185" i="2"/>
  <c r="AL223" i="2"/>
  <c r="AL124" i="2"/>
  <c r="AL129" i="2"/>
  <c r="AL173" i="2"/>
  <c r="AL217" i="2"/>
  <c r="AL1662" i="2"/>
  <c r="AL2" i="2"/>
  <c r="AL368" i="2"/>
  <c r="AL307" i="2"/>
  <c r="AL35" i="2"/>
  <c r="AL346" i="2"/>
  <c r="AL178" i="2"/>
  <c r="AL106" i="2"/>
  <c r="AL146" i="2"/>
  <c r="AL336" i="2"/>
  <c r="AL28" i="2"/>
  <c r="AL238" i="2"/>
  <c r="AL324" i="2"/>
  <c r="AL340" i="2"/>
  <c r="AL373" i="2"/>
  <c r="AL140" i="2"/>
  <c r="AL176" i="2"/>
  <c r="AL174" i="2"/>
  <c r="AL132" i="2"/>
  <c r="AL334" i="2"/>
  <c r="AL49" i="2"/>
  <c r="AL361" i="2"/>
  <c r="AL305" i="2"/>
  <c r="AL261" i="2"/>
  <c r="AL1659" i="2"/>
  <c r="AL43" i="2"/>
  <c r="AL247" i="2"/>
  <c r="AL96" i="2"/>
  <c r="AL65" i="2"/>
  <c r="AL47" i="2"/>
  <c r="AL294" i="2"/>
  <c r="AL111" i="2"/>
  <c r="AL91" i="2"/>
  <c r="AL329" i="2"/>
  <c r="AL256" i="2"/>
  <c r="AL850" i="2"/>
  <c r="AL1564" i="2"/>
  <c r="AL1059" i="2"/>
  <c r="AL803" i="2"/>
  <c r="AL1693" i="2"/>
  <c r="AL1265" i="2"/>
  <c r="AL714" i="2"/>
  <c r="AL1529" i="2"/>
  <c r="AL550" i="2"/>
  <c r="AL667" i="2"/>
  <c r="AL1571" i="2"/>
  <c r="AL957" i="2"/>
  <c r="AL1714" i="2"/>
  <c r="AL1187" i="2"/>
  <c r="AL1497" i="2"/>
  <c r="AL917" i="2"/>
  <c r="AL941" i="2"/>
  <c r="AL1373" i="2"/>
  <c r="AL1122" i="2"/>
  <c r="AL644" i="2"/>
  <c r="AL997" i="2"/>
  <c r="AL1235" i="2"/>
  <c r="AL1378" i="2"/>
  <c r="AL1533" i="2"/>
  <c r="AL791" i="2"/>
  <c r="AL998" i="2"/>
  <c r="AL908" i="2"/>
  <c r="AL849" i="2"/>
  <c r="AL1057" i="2"/>
  <c r="AL1048" i="2"/>
  <c r="AL1285" i="2"/>
  <c r="AL1292" i="2"/>
  <c r="AL1556" i="2"/>
  <c r="AL520" i="2"/>
  <c r="AL549" i="2"/>
  <c r="AL647" i="2"/>
  <c r="AL1637" i="2"/>
  <c r="AL579" i="2"/>
  <c r="AL967" i="2"/>
  <c r="AL927" i="2"/>
  <c r="AL942" i="2"/>
  <c r="AL502" i="2"/>
  <c r="AL793" i="2"/>
  <c r="AL1286" i="2"/>
  <c r="AL800" i="2"/>
  <c r="AL1121" i="2"/>
  <c r="AL1119" i="2"/>
  <c r="AL1575" i="2"/>
  <c r="AL463" i="2"/>
  <c r="AL1648" i="2"/>
  <c r="AL1599" i="2"/>
  <c r="AL1268" i="2"/>
  <c r="AL580" i="2"/>
  <c r="AL1375" i="2"/>
  <c r="AL821" i="2"/>
  <c r="AL999" i="2"/>
  <c r="AL1558" i="2"/>
  <c r="AL792" i="2"/>
  <c r="AL1531" i="2"/>
  <c r="AL1555" i="2"/>
  <c r="AL486" i="2"/>
  <c r="AL407" i="2"/>
  <c r="AL620" i="2"/>
  <c r="AL442" i="2"/>
  <c r="AL1521" i="2"/>
  <c r="AL583" i="2"/>
  <c r="AL692" i="2"/>
  <c r="AL1236" i="2"/>
  <c r="AL1539" i="2"/>
  <c r="AL487" i="2"/>
  <c r="AL764" i="2"/>
  <c r="AL784" i="2"/>
  <c r="AL1267" i="2"/>
  <c r="AL1395" i="2"/>
  <c r="AL1602" i="2"/>
  <c r="AL637" i="2"/>
  <c r="AL1136" i="2"/>
  <c r="AL1685" i="2"/>
  <c r="AL534" i="2"/>
  <c r="AL649" i="2"/>
  <c r="AL1214" i="2"/>
  <c r="AL1517" i="2"/>
  <c r="AL678" i="2"/>
  <c r="AL1135" i="2"/>
  <c r="AL1475" i="2"/>
  <c r="AL1392" i="2"/>
  <c r="AL415" i="2"/>
  <c r="AL1586" i="2"/>
  <c r="AL1532" i="2"/>
  <c r="AL581" i="2"/>
  <c r="AL804" i="2"/>
  <c r="AL1545" i="2"/>
  <c r="AL1291" i="2"/>
  <c r="AL688" i="2"/>
  <c r="AL982" i="2"/>
  <c r="AL1597" i="2"/>
  <c r="AL865" i="2"/>
  <c r="AL533" i="2"/>
  <c r="AL1188" i="2"/>
  <c r="AL939" i="2"/>
  <c r="AL529" i="2"/>
  <c r="AL482" i="2"/>
  <c r="AL1030" i="2"/>
  <c r="AL665" i="2"/>
  <c r="AL1019" i="2"/>
  <c r="AL1227" i="2"/>
  <c r="AL1667" i="2"/>
  <c r="AL1720" i="2"/>
  <c r="AL1060" i="2"/>
  <c r="AL686" i="2"/>
  <c r="AL485" i="2"/>
  <c r="AL680" i="2"/>
  <c r="AL1108" i="2"/>
  <c r="AL1700" i="2"/>
  <c r="AL1605" i="2"/>
  <c r="AL505" i="2"/>
  <c r="AL521" i="2"/>
  <c r="AL693" i="2"/>
  <c r="AL1246" i="2"/>
  <c r="AL1250" i="2"/>
  <c r="AL653" i="2"/>
  <c r="AL944" i="2"/>
  <c r="AL1491" i="2"/>
  <c r="AL1487" i="2"/>
  <c r="AL703" i="2"/>
  <c r="AL1118" i="2"/>
  <c r="AL1287" i="2"/>
  <c r="AL1702" i="2"/>
  <c r="AL483" i="2"/>
  <c r="AL976" i="2"/>
  <c r="AL1652" i="2"/>
  <c r="AL481" i="2"/>
  <c r="AL532" i="2"/>
  <c r="AL636" i="2"/>
  <c r="AL1203" i="2"/>
  <c r="AL877" i="2"/>
  <c r="AL906" i="2"/>
  <c r="AL1450" i="2"/>
  <c r="AL802" i="2"/>
  <c r="AL1157" i="2"/>
  <c r="AL1651" i="2"/>
  <c r="AL1567" i="2"/>
  <c r="AL643" i="2"/>
  <c r="AL1264" i="2"/>
  <c r="AL645" i="2"/>
  <c r="AL891" i="2"/>
  <c r="AL975" i="2"/>
  <c r="AL718" i="2"/>
  <c r="AL1719" i="2"/>
  <c r="AL556" i="2"/>
  <c r="AL844" i="2"/>
  <c r="AL966" i="2"/>
  <c r="AL1284" i="2"/>
  <c r="AL1442" i="2"/>
  <c r="AL1384" i="2"/>
  <c r="AL746" i="2"/>
  <c r="AL1486" i="2"/>
  <c r="AL905" i="2"/>
  <c r="AL642" i="2"/>
  <c r="AL940" i="2"/>
  <c r="AL863" i="2"/>
  <c r="AL1000" i="2"/>
  <c r="AL1377" i="2"/>
  <c r="AL1465" i="2"/>
  <c r="AL518" i="2"/>
  <c r="AL743" i="2"/>
  <c r="AL930" i="2"/>
  <c r="AL1372" i="2"/>
  <c r="AL1107" i="2"/>
  <c r="AL1226" i="2"/>
  <c r="AL1212" i="2"/>
  <c r="AL670" i="2"/>
  <c r="AL1641" i="2"/>
  <c r="AL548" i="2"/>
  <c r="AL1015" i="2"/>
  <c r="AL1158" i="2"/>
  <c r="AL1562" i="2"/>
  <c r="AL907" i="2"/>
  <c r="AL1483" i="2"/>
  <c r="AL1701" i="2"/>
  <c r="AL779" i="2"/>
  <c r="AL766" i="2"/>
  <c r="AL1438" i="2"/>
  <c r="AL1439" i="2"/>
  <c r="AL503" i="2"/>
  <c r="AL789" i="2"/>
  <c r="AL658" i="2"/>
  <c r="AL517" i="2"/>
  <c r="AL687" i="2"/>
  <c r="AL778" i="2"/>
  <c r="AL1020" i="2"/>
  <c r="AL401" i="2"/>
  <c r="AL1569" i="2"/>
  <c r="AL1698" i="2"/>
  <c r="AL818" i="2"/>
  <c r="AL1251" i="2"/>
  <c r="AL851" i="2"/>
  <c r="AL1096" i="2"/>
  <c r="AL1202" i="2"/>
  <c r="AL1443" i="2"/>
  <c r="AL1440" i="2"/>
  <c r="AL1681" i="2"/>
  <c r="AL801" i="2"/>
  <c r="AL398" i="2"/>
  <c r="AL428" i="2"/>
  <c r="AL682" i="2"/>
  <c r="AL704" i="2"/>
  <c r="AL1518" i="2"/>
  <c r="AL1208" i="2"/>
  <c r="AL765" i="2"/>
  <c r="AL1633" i="2"/>
  <c r="AL954" i="2"/>
  <c r="AL480" i="2"/>
  <c r="AL1710" i="2"/>
  <c r="AL1621" i="2"/>
  <c r="AL539" i="2"/>
  <c r="AL601" i="2"/>
  <c r="AL744" i="2"/>
  <c r="AL1634" i="2"/>
  <c r="AL732" i="2"/>
  <c r="AL1371" i="2"/>
  <c r="AL598" i="2"/>
  <c r="AL1058" i="2"/>
  <c r="AL602" i="2"/>
  <c r="AL1163" i="2"/>
  <c r="AL1703" i="2"/>
  <c r="AL484" i="2"/>
  <c r="AL527" i="2"/>
  <c r="AL1379" i="2"/>
  <c r="AL1170" i="2"/>
  <c r="AL1075" i="2"/>
  <c r="AL848" i="2"/>
  <c r="AL1376" i="2"/>
  <c r="AL943" i="2"/>
  <c r="AL394" i="2"/>
  <c r="AL651" i="2"/>
  <c r="AL504" i="2"/>
  <c r="AL702" i="2"/>
  <c r="AL1525" i="2"/>
  <c r="AL1179" i="2"/>
  <c r="AL1047" i="2"/>
  <c r="AL780" i="2"/>
  <c r="AL519" i="2"/>
  <c r="AL1072" i="2"/>
  <c r="AL1215" i="2"/>
  <c r="AL1224" i="2"/>
  <c r="AL666" i="2"/>
  <c r="AL570" i="2"/>
  <c r="AL1269" i="2"/>
  <c r="AL1565" i="2"/>
  <c r="AL652" i="2"/>
  <c r="AL1598" i="2"/>
  <c r="AL1715" i="2"/>
  <c r="AL551" i="2"/>
  <c r="AL1568" i="2"/>
  <c r="AL659" i="2"/>
  <c r="AL557" i="2"/>
  <c r="AL1444" i="2"/>
  <c r="AL1609" i="2"/>
  <c r="AL1168" i="2"/>
  <c r="AL1476" i="2"/>
  <c r="AL1488" i="2"/>
  <c r="AL435" i="2"/>
  <c r="AL1130" i="2"/>
  <c r="AL912" i="2"/>
  <c r="AL410" i="2"/>
  <c r="AL1028" i="2"/>
  <c r="AL675" i="2"/>
  <c r="AL419" i="2"/>
  <c r="AL1274" i="2"/>
  <c r="AL1146" i="2"/>
  <c r="AL1393" i="2"/>
  <c r="AL1137" i="2"/>
  <c r="AL586" i="2"/>
  <c r="AL536" i="2"/>
  <c r="AL1626" i="2"/>
  <c r="AL1239" i="2"/>
  <c r="AL1415" i="2"/>
  <c r="AL782" i="2"/>
  <c r="AL1082" i="2"/>
  <c r="AL1603" i="2"/>
  <c r="AL1404" i="2"/>
  <c r="AL1632" i="2"/>
  <c r="AL1007" i="2"/>
  <c r="AL1718" i="2"/>
  <c r="AL788" i="2"/>
  <c r="AL1139" i="2"/>
  <c r="AL842" i="2"/>
  <c r="AL1464" i="2"/>
  <c r="AL698" i="2"/>
  <c r="AL592" i="2"/>
  <c r="AL720" i="2"/>
  <c r="AL990" i="2"/>
  <c r="AL1366" i="2"/>
  <c r="AL1481" i="2"/>
  <c r="AL1560" i="2"/>
  <c r="AL738" i="2"/>
  <c r="AL510" i="2"/>
  <c r="AL1730" i="2"/>
  <c r="AL1624" i="2"/>
  <c r="AL449" i="2"/>
  <c r="AL569" i="2"/>
  <c r="AL824" i="2"/>
  <c r="AL829" i="2"/>
  <c r="AL926" i="2"/>
  <c r="AL1043" i="2"/>
  <c r="AL1409" i="2"/>
  <c r="AL501" i="2"/>
  <c r="AL1241" i="2"/>
  <c r="AL1052" i="2"/>
  <c r="AL1507" i="2"/>
  <c r="AL870" i="2"/>
  <c r="AL1219" i="2"/>
  <c r="AL932" i="2"/>
  <c r="AL1013" i="2"/>
  <c r="AL1459" i="2"/>
  <c r="AL1534" i="2"/>
  <c r="AL1040" i="2"/>
  <c r="AL1425" i="2"/>
  <c r="AL491" i="2"/>
  <c r="AL654" i="2"/>
  <c r="AL875" i="2"/>
  <c r="AL988" i="2"/>
  <c r="AL1593" i="2"/>
  <c r="AL607" i="2"/>
  <c r="AL734" i="2"/>
  <c r="AL807" i="2"/>
  <c r="AL962" i="2"/>
  <c r="AL1386" i="2"/>
  <c r="AL1181" i="2"/>
  <c r="AL1451" i="2"/>
  <c r="AL1583" i="2"/>
  <c r="AL400" i="2"/>
  <c r="AL1116" i="2"/>
  <c r="AL887" i="2"/>
  <c r="AL1038" i="2"/>
  <c r="AL1172" i="2"/>
  <c r="AL593" i="2"/>
  <c r="AL903" i="2"/>
  <c r="AL972" i="2"/>
  <c r="AL1087" i="2"/>
  <c r="AL1055" i="2"/>
  <c r="AL1164" i="2"/>
  <c r="AL1041" i="2"/>
  <c r="AL1154" i="2"/>
  <c r="AL395" i="2"/>
  <c r="AL823" i="2"/>
  <c r="AL856" i="2"/>
  <c r="AL795" i="2"/>
  <c r="AL1125" i="2"/>
  <c r="AL1396" i="2"/>
  <c r="AL418" i="2"/>
  <c r="AL660" i="2"/>
  <c r="AL1722" i="2"/>
  <c r="AL1594" i="2"/>
  <c r="AL608" i="2"/>
  <c r="AL945" i="2"/>
  <c r="AL913" i="2"/>
  <c r="AL948" i="2"/>
  <c r="AL1021" i="2"/>
  <c r="AL1390" i="2"/>
  <c r="AL1243" i="2"/>
  <c r="AL1466" i="2"/>
  <c r="AL1573" i="2"/>
  <c r="AL1510" i="2"/>
  <c r="AL552" i="2"/>
  <c r="AL622" i="2"/>
  <c r="AL959" i="2"/>
  <c r="AL1076" i="2"/>
  <c r="AL479" i="2"/>
  <c r="AL609" i="2"/>
  <c r="AL661" i="2"/>
  <c r="AL1065" i="2"/>
  <c r="AL892" i="2"/>
  <c r="AL1417" i="2"/>
  <c r="AL558" i="2"/>
  <c r="AL1275" i="2"/>
  <c r="AL612" i="2"/>
  <c r="AL1098" i="2"/>
  <c r="AL774" i="2"/>
  <c r="AL1035" i="2"/>
  <c r="AL1457" i="2"/>
  <c r="AL1004" i="2"/>
  <c r="AL1063" i="2"/>
  <c r="AL923" i="2"/>
  <c r="AL1295" i="2"/>
  <c r="AL1472" i="2"/>
  <c r="AL852" i="2"/>
  <c r="AL1550" i="2"/>
  <c r="AL1272" i="2"/>
  <c r="AL1407" i="2"/>
  <c r="AL1138" i="2"/>
  <c r="AL822" i="2"/>
  <c r="AL1661" i="2"/>
  <c r="AL1660" i="2"/>
  <c r="AL489" i="2"/>
  <c r="AL735" i="2"/>
  <c r="AL971" i="2"/>
  <c r="AL1470" i="2"/>
  <c r="AL1009" i="2"/>
  <c r="AL1147" i="2"/>
  <c r="AL1489" i="2"/>
  <c r="AL1644" i="2"/>
  <c r="AL1420" i="2"/>
  <c r="AL446" i="2"/>
  <c r="AL1467" i="2"/>
  <c r="AL1563" i="2"/>
  <c r="AL798" i="2"/>
  <c r="AL1031" i="2"/>
  <c r="AL1403" i="2"/>
  <c r="AL1528" i="2"/>
  <c r="AL1549" i="2"/>
  <c r="AL691" i="2"/>
  <c r="AL889" i="2"/>
  <c r="AL814" i="2"/>
  <c r="AL1638" i="2"/>
  <c r="AL458" i="2"/>
  <c r="AL900" i="2"/>
  <c r="AL595" i="2"/>
  <c r="AL587" i="2"/>
  <c r="AL508" i="2"/>
  <c r="AL677" i="2"/>
  <c r="AL725" i="2"/>
  <c r="AL847" i="2"/>
  <c r="AL811" i="2"/>
  <c r="AL1238" i="2"/>
  <c r="AL1142" i="2"/>
  <c r="AL1419" i="2"/>
  <c r="AL456" i="2"/>
  <c r="AL591" i="2"/>
  <c r="AL468" i="2"/>
  <c r="AL834" i="2"/>
  <c r="AL843" i="2"/>
  <c r="AL946" i="2"/>
  <c r="AL1127" i="2"/>
  <c r="AL1453" i="2"/>
  <c r="AL475" i="2"/>
  <c r="AL585" i="2"/>
  <c r="AL684" i="2"/>
  <c r="AL1017" i="2"/>
  <c r="AL1193" i="2"/>
  <c r="AL1477" i="2"/>
  <c r="AL955" i="2"/>
  <c r="AL1259" i="2"/>
  <c r="AL1646" i="2"/>
  <c r="AL711" i="2"/>
  <c r="AL832" i="2"/>
  <c r="AL639" i="2"/>
  <c r="AL812" i="2"/>
  <c r="AL767" i="2"/>
  <c r="AL1426" i="2"/>
  <c r="AL1546" i="2"/>
  <c r="AL431" i="2"/>
  <c r="AL500" i="2"/>
  <c r="AL721" i="2"/>
  <c r="AL857" i="2"/>
  <c r="AL1523" i="2"/>
  <c r="AL1110" i="2"/>
  <c r="AL379" i="2"/>
  <c r="AL768" i="2"/>
  <c r="AL673" i="2"/>
  <c r="AL476" i="2"/>
  <c r="AL525" i="2"/>
  <c r="AL631" i="2"/>
  <c r="AL1044" i="2"/>
  <c r="AL1083" i="2"/>
  <c r="AL1129" i="2"/>
  <c r="AL1228" i="2"/>
  <c r="AL447" i="2"/>
  <c r="AL810" i="2"/>
  <c r="AL1364" i="2"/>
  <c r="AL934" i="2"/>
  <c r="AL1383" i="2"/>
  <c r="AL1429" i="2"/>
  <c r="AL444" i="2"/>
  <c r="AL563" i="2"/>
  <c r="AL396" i="2"/>
  <c r="AL689" i="2"/>
  <c r="AL1089" i="2"/>
  <c r="AL919" i="2"/>
  <c r="AL1620" i="2"/>
  <c r="AL1617" i="2"/>
  <c r="AL1716" i="2"/>
  <c r="AL1123" i="2"/>
  <c r="AL989" i="2"/>
  <c r="AL1026" i="2"/>
  <c r="AL1079" i="2"/>
  <c r="AL1548" i="2"/>
  <c r="AL1054" i="2"/>
  <c r="AL1171" i="2"/>
  <c r="AL874" i="2"/>
  <c r="AL553" i="2"/>
  <c r="AL610" i="2"/>
  <c r="AL699" i="2"/>
  <c r="AL575" i="2"/>
  <c r="AL715" i="2"/>
  <c r="AL604" i="2"/>
  <c r="AL965" i="2"/>
  <c r="AL1151" i="2"/>
  <c r="AL1293" i="2"/>
  <c r="AL1490" i="2"/>
  <c r="AL1559" i="2"/>
  <c r="AL1584" i="2"/>
  <c r="AL724" i="2"/>
  <c r="AL915" i="2"/>
  <c r="AL1167" i="2"/>
  <c r="AL1485" i="2"/>
  <c r="AL555" i="2"/>
  <c r="AL1209" i="2"/>
  <c r="AL858" i="2"/>
  <c r="AL1733" i="2"/>
  <c r="AL627" i="2"/>
  <c r="AL1143" i="2"/>
  <c r="AL663" i="2"/>
  <c r="AL1180" i="2"/>
  <c r="AL1363" i="2"/>
  <c r="AL1727" i="2"/>
  <c r="AL1283" i="2"/>
  <c r="AL1400" i="2"/>
  <c r="AL1526" i="2"/>
  <c r="AL1033" i="2"/>
  <c r="AL1520" i="2"/>
  <c r="AL799" i="2"/>
  <c r="AL1399" i="2"/>
  <c r="AL1552" i="2"/>
  <c r="AL457" i="2"/>
  <c r="AL1445" i="2"/>
  <c r="AL638" i="2"/>
  <c r="AL540" i="2"/>
  <c r="AL1656" i="2"/>
  <c r="AL937" i="2"/>
  <c r="AL1611" i="2"/>
  <c r="AL1086" i="2"/>
  <c r="AL1653" i="2"/>
  <c r="AL1441" i="2"/>
  <c r="AL615" i="2"/>
  <c r="AL1428" i="2"/>
  <c r="AL633" i="2"/>
  <c r="AL1629" i="2"/>
  <c r="AL626" i="2"/>
  <c r="AL700" i="2"/>
  <c r="AL949" i="2"/>
  <c r="AL1218" i="2"/>
  <c r="AL488" i="2"/>
  <c r="AL723" i="2"/>
  <c r="AL1011" i="2"/>
  <c r="AL1423" i="2"/>
  <c r="AL1553" i="2"/>
  <c r="AL1674" i="2"/>
  <c r="AL931" i="2"/>
  <c r="AL1447" i="2"/>
  <c r="AL403" i="2"/>
  <c r="AL588" i="2"/>
  <c r="AL750" i="2"/>
  <c r="AL762" i="2"/>
  <c r="AL864" i="2"/>
  <c r="AL1260" i="2"/>
  <c r="AL1433" i="2"/>
  <c r="AL566" i="2"/>
  <c r="AL830" i="2"/>
  <c r="AL882" i="2"/>
  <c r="AL1097" i="2"/>
  <c r="AL1061" i="2"/>
  <c r="AL1499" i="2"/>
  <c r="AL855" i="2"/>
  <c r="AL1062" i="2"/>
  <c r="AL1068" i="2"/>
  <c r="AL1538" i="2"/>
  <c r="AL513" i="2"/>
  <c r="AL455" i="2"/>
  <c r="AL752" i="2"/>
  <c r="AL1257" i="2"/>
  <c r="AL1590" i="2"/>
  <c r="AL1616" i="2"/>
  <c r="AL1199" i="2"/>
  <c r="AL1022" i="2"/>
  <c r="AL1501" i="2"/>
  <c r="AL1498" i="2"/>
  <c r="AL402" i="2"/>
  <c r="AL869" i="2"/>
  <c r="AL1271" i="2"/>
  <c r="AL1115" i="2"/>
  <c r="AL1694" i="2"/>
  <c r="AL1690" i="2"/>
  <c r="AL866" i="2"/>
  <c r="AL507" i="2"/>
  <c r="AL629" i="2"/>
  <c r="AL1066" i="2"/>
  <c r="AL1117" i="2"/>
  <c r="AL1149" i="2"/>
  <c r="AL1244" i="2"/>
  <c r="AL1461" i="2"/>
  <c r="AL571" i="2"/>
  <c r="AL881" i="2"/>
  <c r="AL951" i="2"/>
  <c r="AL1252" i="2"/>
  <c r="AL1413" i="2"/>
  <c r="AL895" i="2"/>
  <c r="AL985" i="2"/>
  <c r="AL1039" i="2"/>
  <c r="AL1084" i="2"/>
  <c r="AL806" i="2"/>
  <c r="AL1493" i="2"/>
  <c r="AL1706" i="2"/>
  <c r="AL705" i="2"/>
  <c r="AL605" i="2"/>
  <c r="AL611" i="2"/>
  <c r="AL964" i="2"/>
  <c r="AL722" i="2"/>
  <c r="AL572" i="2"/>
  <c r="AL408" i="2"/>
  <c r="AL1148" i="2"/>
  <c r="AL443" i="2"/>
  <c r="AL748" i="2"/>
  <c r="AL1643" i="2"/>
  <c r="AL430" i="2"/>
  <c r="AL1572" i="2"/>
  <c r="AL719" i="2"/>
  <c r="AL1217" i="2"/>
  <c r="AL1630" i="2"/>
  <c r="AL1036" i="2"/>
  <c r="AL1397" i="2"/>
  <c r="AL1431" i="2"/>
  <c r="AL1422" i="2"/>
  <c r="AL1640" i="2"/>
  <c r="AL1601" i="2"/>
  <c r="AL1430" i="2"/>
  <c r="AL969" i="2"/>
  <c r="AL1664" i="2"/>
  <c r="AL1169" i="2"/>
  <c r="AL1642" i="2"/>
  <c r="AL625" i="2"/>
  <c r="AL716" i="2"/>
  <c r="AL883" i="2"/>
  <c r="AL1222" i="2"/>
  <c r="AL697" i="2"/>
  <c r="AL1530" i="2"/>
  <c r="AL1502" i="2"/>
  <c r="AL522" i="2"/>
  <c r="AL1618" i="2"/>
  <c r="AL879" i="2"/>
  <c r="AL983" i="2"/>
  <c r="AL1416" i="2"/>
  <c r="AL1566" i="2"/>
  <c r="AL1276" i="2"/>
  <c r="AL1541" i="2"/>
  <c r="AL662" i="2"/>
  <c r="AL742" i="2"/>
  <c r="AL1711" i="2"/>
  <c r="AL808" i="2"/>
  <c r="AL794" i="2"/>
  <c r="AL929" i="2"/>
  <c r="AL628" i="2"/>
  <c r="AL961" i="2"/>
  <c r="AL1220" i="2"/>
  <c r="AL826" i="2"/>
  <c r="AL1091" i="2"/>
  <c r="AL568" i="2"/>
  <c r="AL603" i="2"/>
  <c r="AL404" i="2"/>
  <c r="AL1506" i="2"/>
  <c r="AL1595" i="2"/>
  <c r="AL1514" i="2"/>
  <c r="AL1092" i="2"/>
  <c r="AL1213" i="2"/>
  <c r="AL897" i="2"/>
  <c r="AL730" i="2"/>
  <c r="AL1078" i="2"/>
  <c r="AL619" i="2"/>
  <c r="AL411" i="2"/>
  <c r="AL671" i="2"/>
  <c r="AL747" i="2"/>
  <c r="AL1412" i="2"/>
  <c r="AL1367" i="2"/>
  <c r="AL710" i="2"/>
  <c r="AL564" i="2"/>
  <c r="AL921" i="2"/>
  <c r="AL425" i="2"/>
  <c r="AL1448" i="2"/>
  <c r="AL1654" i="2"/>
  <c r="AL958" i="2"/>
  <c r="AL986" i="2"/>
  <c r="AL884" i="2"/>
  <c r="AL499" i="2"/>
  <c r="AL1478" i="2"/>
  <c r="AL1672" i="2"/>
  <c r="AL1679" i="2"/>
  <c r="AL523" i="2"/>
  <c r="AL756" i="2"/>
  <c r="AL623" i="2"/>
  <c r="AL1606" i="2"/>
  <c r="AL537" i="2"/>
  <c r="AL1023" i="2"/>
  <c r="AL1273" i="2"/>
  <c r="AL497" i="2"/>
  <c r="AL871" i="2"/>
  <c r="AL1636" i="2"/>
  <c r="AL867" i="2"/>
  <c r="AL1522" i="2"/>
  <c r="AL737" i="2"/>
  <c r="AL1434" i="2"/>
  <c r="AL1608" i="2"/>
  <c r="AL695" i="2"/>
  <c r="AL1174" i="2"/>
  <c r="AL1159" i="2"/>
  <c r="AL387" i="2"/>
  <c r="AL987" i="2"/>
  <c r="AL1369" i="2"/>
  <c r="AL1581" i="2"/>
  <c r="AL1053" i="2"/>
  <c r="AL1081" i="2"/>
  <c r="AL1190" i="2"/>
  <c r="AL977" i="2"/>
  <c r="AL409" i="2"/>
  <c r="AL736" i="2"/>
  <c r="AL1211" i="2"/>
  <c r="AL1175" i="2"/>
  <c r="AL465" i="2"/>
  <c r="AL559" i="2"/>
  <c r="AL1411" i="2"/>
  <c r="AL385" i="2"/>
  <c r="AL1183" i="2"/>
  <c r="AL1049" i="2"/>
  <c r="AL899" i="2"/>
  <c r="AL729" i="2"/>
  <c r="AL831" i="2"/>
  <c r="AL888" i="2"/>
  <c r="AL727" i="2"/>
  <c r="AL1408" i="2"/>
  <c r="AL1258" i="2"/>
  <c r="AL1034" i="2"/>
  <c r="AL886" i="2"/>
  <c r="AL819" i="2"/>
  <c r="AL1042" i="2"/>
  <c r="AL1010" i="2"/>
  <c r="AL1069" i="2"/>
  <c r="AL1153" i="2"/>
  <c r="AL1732" i="2"/>
  <c r="AL893" i="2"/>
  <c r="AL773" i="2"/>
  <c r="AL498" i="2"/>
  <c r="AL478" i="2"/>
  <c r="AL1677" i="2"/>
  <c r="AL1165" i="2"/>
  <c r="AL1692" i="2"/>
  <c r="AL717" i="2"/>
  <c r="AL562" i="2"/>
  <c r="AL1484" i="2"/>
  <c r="AL745" i="2"/>
  <c r="AL1204" i="2"/>
  <c r="AL909" i="2"/>
  <c r="AL1005" i="2"/>
  <c r="AL1194" i="2"/>
  <c r="AL809" i="2"/>
  <c r="AL914" i="2"/>
  <c r="AL920" i="2"/>
  <c r="AL1152" i="2"/>
  <c r="AL712" i="2"/>
  <c r="AL1587" i="2"/>
  <c r="AL490" i="2"/>
  <c r="AL1388" i="2"/>
  <c r="AL1516" i="2"/>
  <c r="AL1712" i="2"/>
  <c r="AL922" i="2"/>
  <c r="AL1120" i="2"/>
  <c r="AL696" i="2"/>
  <c r="AL1090" i="2"/>
  <c r="AL902" i="2"/>
  <c r="AL1418" i="2"/>
  <c r="AL781" i="2"/>
  <c r="AL384" i="2"/>
  <c r="AL904" i="2"/>
  <c r="AL1519" i="2"/>
  <c r="AL424" i="2"/>
  <c r="AL1473" i="2"/>
  <c r="AL1561" i="2"/>
  <c r="AL406" i="2"/>
  <c r="AL1588" i="2"/>
  <c r="AL589" i="2"/>
  <c r="AL584" i="2"/>
  <c r="AL706" i="2"/>
  <c r="AL469" i="2"/>
  <c r="AL868" i="2"/>
  <c r="AL827" i="2"/>
  <c r="AL890" i="2"/>
  <c r="AL845" i="2"/>
  <c r="AL1668" i="2"/>
  <c r="AL574" i="2"/>
  <c r="AL672" i="2"/>
  <c r="AL876" i="2"/>
  <c r="AL1192" i="2"/>
  <c r="AL429" i="2"/>
  <c r="AL1424" i="2"/>
  <c r="AL1124" i="2"/>
  <c r="AL1688" i="2"/>
  <c r="AL1678" i="2"/>
  <c r="AL1402" i="2"/>
  <c r="AL1240" i="2"/>
  <c r="AL1513" i="2"/>
  <c r="AL648" i="2"/>
  <c r="AL1016" i="2"/>
  <c r="AL1150" i="2"/>
  <c r="AL885" i="2"/>
  <c r="AL1592" i="2"/>
  <c r="AL554" i="2"/>
  <c r="AL970" i="2"/>
  <c r="AL685" i="2"/>
  <c r="AL1405" i="2"/>
  <c r="AL761" i="2"/>
  <c r="AL1008" i="2"/>
  <c r="AL1126" i="2"/>
  <c r="AL783" i="2"/>
  <c r="AL1527" i="2"/>
  <c r="AL1109" i="2"/>
  <c r="AL978" i="2"/>
  <c r="AL1494" i="2"/>
  <c r="AL933" i="2"/>
  <c r="AL901" i="2"/>
  <c r="AL1173" i="2"/>
  <c r="AL590" i="2"/>
  <c r="AL1382" i="2"/>
  <c r="AL1144" i="2"/>
  <c r="AL741" i="2"/>
  <c r="AL694" i="2"/>
  <c r="AL950" i="2"/>
  <c r="AL560" i="2"/>
  <c r="AL1080" i="2"/>
  <c r="AL947" i="2"/>
  <c r="AL1699" i="2"/>
  <c r="AL1717" i="2"/>
  <c r="AL1639" i="2"/>
  <c r="AL1676" i="2"/>
  <c r="AL690" i="2"/>
  <c r="AL1230" i="2"/>
  <c r="AL755" i="2"/>
  <c r="AL448" i="2"/>
  <c r="AL880" i="2"/>
  <c r="AL1458" i="2"/>
  <c r="AL1266" i="2"/>
  <c r="AL928" i="2"/>
  <c r="AL1270" i="2"/>
  <c r="AL1006" i="2"/>
  <c r="AL1132" i="2"/>
  <c r="AL1032" i="2"/>
  <c r="AL1189" i="2"/>
  <c r="AL1663" i="2"/>
  <c r="AL749" i="2"/>
  <c r="AL1471" i="2"/>
  <c r="AL1140" i="2"/>
  <c r="AL1570" i="2"/>
  <c r="AL872" i="2"/>
  <c r="AL614" i="2"/>
  <c r="AL896" i="2"/>
  <c r="AL1463" i="2"/>
  <c r="AL1368" i="2"/>
  <c r="AL1705" i="2"/>
  <c r="AL1056" i="2"/>
  <c r="AL1454" i="2"/>
  <c r="AL674" i="2"/>
  <c r="AL466" i="2"/>
  <c r="AL984" i="2"/>
  <c r="AL509" i="2"/>
  <c r="AL561" i="2"/>
  <c r="AL1687" i="2"/>
  <c r="AL1691" i="2"/>
  <c r="AL1503" i="2"/>
  <c r="AL511" i="2"/>
  <c r="AL621" i="2"/>
  <c r="AL668" i="2"/>
  <c r="AL1615" i="2"/>
  <c r="AL785" i="2"/>
  <c r="AL1229" i="2"/>
  <c r="AL1398" i="2"/>
  <c r="AL1723" i="2"/>
  <c r="AL775" i="2"/>
  <c r="AL613" i="2"/>
  <c r="AL751" i="2"/>
  <c r="AL894" i="2"/>
  <c r="AL1294" i="2"/>
  <c r="AL1414" i="2"/>
  <c r="AL506" i="2"/>
  <c r="AL797" i="2"/>
  <c r="AL960" i="2"/>
  <c r="AL1446" i="2"/>
  <c r="AL728" i="2"/>
  <c r="AL1542" i="2"/>
  <c r="AL1680" i="2"/>
  <c r="AL846" i="2"/>
  <c r="AL1406" i="2"/>
  <c r="AL952" i="2"/>
  <c r="AL1064" i="2"/>
  <c r="AL1221" i="2"/>
  <c r="AL1037" i="2"/>
  <c r="AL1216" i="2"/>
  <c r="AL526" i="2"/>
  <c r="AL1088" i="2"/>
  <c r="AL1511" i="2"/>
  <c r="AL1604" i="2"/>
  <c r="AL1600" i="2"/>
  <c r="AL1696" i="2"/>
  <c r="AL467" i="2"/>
  <c r="AL1114" i="2"/>
  <c r="AL1014" i="2"/>
  <c r="AL1468" i="2"/>
  <c r="AL573" i="2"/>
  <c r="AL1029" i="2"/>
  <c r="AL1365" i="2"/>
  <c r="AL1370" i="2"/>
  <c r="AL1145" i="2"/>
  <c r="AL512" i="2"/>
  <c r="AL405" i="2"/>
  <c r="AL1647" i="2"/>
  <c r="AL1695" i="2"/>
  <c r="AL825" i="2"/>
  <c r="AL630" i="2"/>
  <c r="AL1182" i="2"/>
  <c r="AL1085" i="2"/>
  <c r="AL624" i="2"/>
  <c r="AL1585" i="2"/>
  <c r="AL1432" i="2"/>
  <c r="AL640" i="2"/>
  <c r="AL1721" i="2"/>
  <c r="AL1496" i="2"/>
  <c r="AL1077" i="2"/>
  <c r="AL632" i="2"/>
  <c r="AL873" i="2"/>
  <c r="AL1210" i="2"/>
  <c r="AL1410" i="2"/>
  <c r="AL565" i="2"/>
  <c r="AL805" i="2"/>
  <c r="AL464" i="2"/>
  <c r="AL1166" i="2"/>
  <c r="AL1524" i="2"/>
  <c r="AL726" i="2"/>
  <c r="AL968" i="2"/>
  <c r="AL898" i="2"/>
  <c r="AL878" i="2"/>
  <c r="AL813" i="2"/>
  <c r="AL1237" i="2"/>
  <c r="AL1731" i="2"/>
  <c r="AL1728" i="2"/>
  <c r="AL1631" i="2"/>
  <c r="AL1245" i="2"/>
  <c r="AL1697" i="2"/>
  <c r="AL399" i="2"/>
  <c r="AL293" i="2"/>
  <c r="AL772" i="2"/>
  <c r="AL516" i="2"/>
  <c r="AL1682" i="2"/>
  <c r="AL669" i="2"/>
  <c r="AL413" i="2"/>
  <c r="AL492" i="2"/>
  <c r="AL1201" i="2"/>
  <c r="AL1437" i="2"/>
  <c r="AL1666" i="2"/>
  <c r="AL535" i="2"/>
  <c r="AL460" i="2"/>
  <c r="AL389" i="2"/>
  <c r="AL1675" i="2"/>
  <c r="AL681" i="2"/>
  <c r="AL817" i="2"/>
  <c r="AL1106" i="2"/>
  <c r="AL1449" i="2"/>
  <c r="AL397" i="2"/>
  <c r="AL1544" i="2"/>
  <c r="AL1111" i="2"/>
  <c r="AL414" i="2"/>
  <c r="AL796" i="2"/>
  <c r="AL1177" i="2"/>
  <c r="AL600" i="2"/>
  <c r="AL1578" i="2"/>
  <c r="AL433" i="2"/>
  <c r="AL655" i="2"/>
  <c r="AL816" i="2"/>
  <c r="AL1613" i="2"/>
  <c r="AL650" i="2"/>
  <c r="AL995" i="2"/>
  <c r="AL1288" i="2"/>
  <c r="AL577" i="2"/>
  <c r="AL862" i="2"/>
  <c r="AL910" i="2"/>
  <c r="AL1591" i="2"/>
  <c r="AL495" i="2"/>
  <c r="AL383" i="2"/>
  <c r="AL1003" i="2"/>
  <c r="AL1113" i="2"/>
  <c r="AL935" i="2"/>
  <c r="AL1537" i="2"/>
  <c r="AL515" i="2"/>
  <c r="AL1027" i="2"/>
  <c r="AL412" i="2"/>
  <c r="AL1380" i="2"/>
  <c r="AL531" i="2"/>
  <c r="AL1708" i="2"/>
  <c r="AL771" i="2"/>
  <c r="AL1074" i="2"/>
  <c r="AL470" i="2"/>
  <c r="AL1093" i="2"/>
  <c r="AL1046" i="2"/>
  <c r="AL547" i="2"/>
  <c r="AL839" i="2"/>
  <c r="AL980" i="2"/>
  <c r="AL1289" i="2"/>
  <c r="AL1557" i="2"/>
  <c r="AL776" i="2"/>
  <c r="AL664" i="2"/>
  <c r="AL911" i="2"/>
  <c r="AL514" i="2"/>
  <c r="AL596" i="2"/>
  <c r="AL707" i="2"/>
  <c r="AL420" i="2"/>
  <c r="AL1649" i="2"/>
  <c r="AL543" i="2"/>
  <c r="AL981" i="2"/>
  <c r="AL787" i="2"/>
  <c r="AL1161" i="2"/>
  <c r="AL713" i="2"/>
  <c r="AL1627" i="2"/>
  <c r="AL1223" i="2"/>
  <c r="AL1576" i="2"/>
  <c r="AL708" i="2"/>
  <c r="AL1104" i="2"/>
  <c r="AL770" i="2"/>
  <c r="AL545" i="2"/>
  <c r="AL1045" i="2"/>
  <c r="AL393" i="2"/>
  <c r="AL1207" i="2"/>
  <c r="AL426" i="2"/>
  <c r="AL1155" i="2"/>
  <c r="AL459" i="2"/>
  <c r="AL641" i="2"/>
  <c r="AL528" i="2"/>
  <c r="AL582" i="2"/>
  <c r="AL956" i="2"/>
  <c r="AL427" i="2"/>
  <c r="AL1704" i="2"/>
  <c r="AL994" i="2"/>
  <c r="AL453" i="2"/>
  <c r="AL1650" i="2"/>
  <c r="AL391" i="2"/>
  <c r="AL1105" i="2"/>
  <c r="AL461" i="2"/>
  <c r="AL763" i="2"/>
  <c r="AL474" i="2"/>
  <c r="AL382" i="2"/>
  <c r="AL440" i="2"/>
  <c r="AL1071" i="2"/>
  <c r="AL1131" i="2"/>
  <c r="AL390" i="2"/>
  <c r="AL494" i="2"/>
  <c r="AL445" i="2"/>
  <c r="AL1479" i="2"/>
  <c r="AL993" i="2"/>
  <c r="AL634" i="2"/>
  <c r="AL496" i="2"/>
  <c r="AL1103" i="2"/>
  <c r="AL657" i="2"/>
  <c r="AL1505" i="2"/>
  <c r="AL530" i="2"/>
  <c r="AL786" i="2"/>
  <c r="AL1050" i="2"/>
  <c r="AL1205" i="2"/>
  <c r="AL1381" i="2"/>
  <c r="AL953" i="2"/>
  <c r="AL422" i="2"/>
  <c r="AL996" i="2"/>
  <c r="AL441" i="2"/>
  <c r="AL438" i="2"/>
  <c r="AL1001" i="2"/>
  <c r="AL439" i="2"/>
  <c r="AL1435" i="2"/>
  <c r="AL790" i="2"/>
  <c r="AL1248" i="2"/>
  <c r="AL1206" i="2"/>
  <c r="AL1247" i="2"/>
  <c r="AL388" i="2"/>
  <c r="AL683" i="2"/>
  <c r="AL635" i="2"/>
  <c r="AL599" i="2"/>
  <c r="AL493" i="2"/>
  <c r="AL656" i="2"/>
  <c r="AL1280" i="2"/>
  <c r="AL916" i="2"/>
  <c r="AL1684" i="2"/>
  <c r="AL838" i="2"/>
  <c r="AL1577" i="2"/>
  <c r="AL377" i="2"/>
  <c r="AL1645" i="2"/>
  <c r="AL471" i="2"/>
  <c r="AL1249" i="2"/>
  <c r="AL840" i="2"/>
  <c r="AL392" i="2"/>
  <c r="AL1051" i="2"/>
  <c r="AL1480" i="2"/>
  <c r="AL451" i="2"/>
  <c r="AL436" i="2"/>
  <c r="AL679" i="2"/>
  <c r="AL437" i="2"/>
  <c r="AL1160" i="2"/>
  <c r="AL473" i="2"/>
  <c r="AL452" i="2"/>
  <c r="AL1389" i="2"/>
  <c r="AL423" i="2"/>
  <c r="AL1482" i="2"/>
  <c r="AL606" i="2"/>
  <c r="AL841" i="2"/>
  <c r="AL1707" i="2"/>
  <c r="AL1683" i="2"/>
  <c r="AL462" i="2"/>
  <c r="AL1535" i="2"/>
  <c r="AL815" i="2"/>
  <c r="AL454" i="2"/>
  <c r="AL1596" i="2"/>
  <c r="AL1162" i="2"/>
  <c r="AL546" i="2"/>
  <c r="AL432" i="2"/>
  <c r="AL1112" i="2"/>
  <c r="AL973" i="2"/>
  <c r="AL731" i="2"/>
  <c r="AL1628" i="2"/>
  <c r="AL576" i="2"/>
  <c r="AL1436" i="2"/>
  <c r="AL1002" i="2"/>
  <c r="AL1290" i="2"/>
  <c r="AL434" i="2"/>
  <c r="AL1508" i="2"/>
  <c r="AL1614" i="2"/>
  <c r="AL936" i="2"/>
  <c r="AL544" i="2"/>
  <c r="AL472" i="2"/>
  <c r="AL1665" i="2"/>
  <c r="AL597" i="2"/>
  <c r="AL1200" i="2"/>
  <c r="AL477" i="2"/>
  <c r="AL701" i="2"/>
  <c r="AL974" i="2"/>
  <c r="AL938" i="2"/>
  <c r="AL421" i="2"/>
  <c r="AL777" i="2"/>
  <c r="AL578" i="2"/>
  <c r="AL450" i="2"/>
  <c r="AL1729" i="2"/>
  <c r="AL1689" i="2"/>
  <c r="AL1394" i="2"/>
  <c r="AL709" i="2"/>
  <c r="AL861" i="2"/>
  <c r="AL1612" i="2"/>
  <c r="AL1156" i="2"/>
  <c r="AL1536" i="2"/>
  <c r="AL1256" i="2"/>
  <c r="AL1709" i="2"/>
  <c r="AL378" i="2"/>
  <c r="AL345" i="2"/>
  <c r="AL195" i="2"/>
  <c r="AL12" i="2"/>
  <c r="AL298" i="2"/>
  <c r="AL19" i="2"/>
  <c r="AL367" i="2"/>
  <c r="AL113" i="2"/>
  <c r="AL16" i="2"/>
  <c r="AL36" i="2"/>
  <c r="AL245" i="2"/>
  <c r="AL155" i="2"/>
  <c r="AL228" i="2"/>
  <c r="AL109" i="2"/>
  <c r="AL105" i="2"/>
  <c r="AL328" i="2"/>
  <c r="AL197" i="2"/>
  <c r="AL196" i="2"/>
  <c r="AL359" i="2"/>
  <c r="AL190" i="2"/>
  <c r="AL243" i="2"/>
  <c r="AL318" i="2"/>
  <c r="AL189" i="2"/>
  <c r="AL98" i="2"/>
  <c r="AL172" i="2"/>
  <c r="AL133" i="2"/>
  <c r="AL153" i="2"/>
  <c r="AL314" i="2"/>
  <c r="AL134" i="2"/>
  <c r="AL61" i="2"/>
  <c r="AL24" i="2"/>
  <c r="AL306" i="2"/>
  <c r="AL29" i="2"/>
  <c r="AL27" i="2"/>
  <c r="AL45" i="2"/>
  <c r="AL236" i="2"/>
  <c r="AL322" i="2"/>
  <c r="AL184" i="2"/>
  <c r="AL234" i="2"/>
  <c r="AL316" i="2"/>
  <c r="AL280" i="2"/>
  <c r="AL285" i="2"/>
  <c r="AL347" i="2"/>
  <c r="AL289" i="2"/>
  <c r="AL226" i="2"/>
  <c r="AL275" i="2"/>
  <c r="AL326" i="2"/>
  <c r="AL338" i="2"/>
  <c r="AL169" i="2"/>
  <c r="AL281" i="2"/>
  <c r="AL352" i="2"/>
  <c r="AL139" i="2"/>
  <c r="AL215" i="2"/>
  <c r="AL125" i="2"/>
  <c r="AL152" i="2"/>
  <c r="AL85" i="2"/>
  <c r="AL212" i="2"/>
  <c r="AL1607" i="2"/>
  <c r="AL149" i="2"/>
  <c r="AL270" i="2"/>
  <c r="AL37" i="2"/>
  <c r="AL277" i="2"/>
  <c r="AL69" i="2"/>
  <c r="AL218" i="2"/>
  <c r="AL248" i="2"/>
  <c r="AL259" i="2"/>
  <c r="AL372" i="2"/>
  <c r="AL80" i="2"/>
  <c r="AL251" i="2"/>
  <c r="AL204" i="2"/>
  <c r="AL239" i="2"/>
  <c r="AL249" i="2"/>
  <c r="AL222" i="2"/>
  <c r="AL241" i="2"/>
  <c r="AL131" i="2"/>
  <c r="AL93" i="2"/>
  <c r="AL335" i="2"/>
  <c r="AL262" i="2"/>
  <c r="AL287" i="2"/>
  <c r="AL237" i="2"/>
  <c r="AL290" i="2"/>
  <c r="AL291" i="2"/>
  <c r="AL853" i="2"/>
  <c r="AL364" i="2"/>
  <c r="AL191" i="2"/>
  <c r="AL255" i="2"/>
  <c r="AL182" i="2"/>
  <c r="AL103" i="2"/>
  <c r="AL50" i="2"/>
  <c r="AL102" i="2"/>
  <c r="AL220" i="2"/>
  <c r="AL301" i="2"/>
  <c r="AL288" i="2"/>
  <c r="AL370" i="2"/>
  <c r="AL758" i="2"/>
  <c r="AL381" i="2"/>
  <c r="AL1686" i="2"/>
  <c r="AL343" i="2"/>
  <c r="AL1625" i="2"/>
  <c r="AL380" i="2"/>
  <c r="AL542" i="2"/>
  <c r="AL1401" i="2"/>
  <c r="AL1225" i="2"/>
  <c r="AL1673" i="2"/>
  <c r="AL417" i="2"/>
  <c r="AL166" i="2"/>
  <c r="AL1191" i="2"/>
  <c r="AL1385" i="2"/>
  <c r="AL837" i="2"/>
  <c r="AL769" i="2"/>
  <c r="AL1427" i="2"/>
  <c r="AL1580" i="2"/>
  <c r="AL1095" i="2"/>
  <c r="AL828" i="2"/>
  <c r="AL1263" i="2"/>
  <c r="AL1196" i="2"/>
  <c r="AL1195" i="2"/>
  <c r="AL54" i="2"/>
  <c r="AL1362" i="2"/>
  <c r="AL1024" i="2"/>
  <c r="AL1176" i="2"/>
  <c r="AL1579" i="2"/>
  <c r="AL1279" i="2"/>
  <c r="AL1658" i="2"/>
  <c r="AL1462" i="2"/>
  <c r="AL1713" i="2"/>
  <c r="AL963" i="2"/>
  <c r="AL1100" i="2"/>
  <c r="AL1141" i="2"/>
  <c r="AL1231" i="2"/>
  <c r="AL1391" i="2"/>
  <c r="AL1657" i="2"/>
  <c r="AL1622" i="2"/>
  <c r="AL538" i="2"/>
  <c r="AL1025" i="2"/>
  <c r="AL1233" i="2"/>
  <c r="AL1277" i="2"/>
  <c r="AL1067" i="2"/>
  <c r="AL1456" i="2"/>
  <c r="AL754" i="2"/>
  <c r="AL1070" i="2"/>
  <c r="AL1134" i="2"/>
  <c r="AL1255" i="2"/>
  <c r="AL1018" i="2"/>
  <c r="AL1610" i="2"/>
  <c r="AL646" i="2"/>
  <c r="AL1094" i="2"/>
  <c r="AL617" i="2"/>
  <c r="AL676" i="2"/>
  <c r="AL1281" i="2"/>
  <c r="AL1670" i="2"/>
  <c r="AL567" i="2"/>
  <c r="AL616" i="2"/>
  <c r="AL1515" i="2"/>
  <c r="AL1509" i="2"/>
  <c r="AL1540" i="2"/>
  <c r="AL156" i="2"/>
  <c r="AL1099" i="2"/>
  <c r="AL416" i="2"/>
  <c r="AL1492" i="2"/>
  <c r="AL924" i="2"/>
  <c r="AL991" i="2"/>
  <c r="AL148" i="2"/>
  <c r="AL1725" i="2"/>
  <c r="AL1655" i="2"/>
  <c r="AL200" i="2"/>
  <c r="AL541" i="2"/>
  <c r="AL739" i="2"/>
  <c r="AL1512" i="2"/>
  <c r="AL1101" i="2"/>
  <c r="AL1128" i="2"/>
  <c r="AL1197" i="2"/>
  <c r="AL836" i="2"/>
  <c r="AL992" i="2"/>
  <c r="AL1504" i="2"/>
  <c r="AL1623" i="2"/>
  <c r="AL759" i="2"/>
  <c r="AL1133" i="2"/>
  <c r="AL1234" i="2"/>
  <c r="AL386" i="2"/>
  <c r="AL594" i="2"/>
  <c r="AL157" i="2"/>
  <c r="AL1474" i="2"/>
  <c r="AL1671" i="2"/>
  <c r="AL4" i="2"/>
  <c r="AL835" i="2"/>
  <c r="AL1500" i="2"/>
  <c r="AL1012" i="2"/>
  <c r="AL1669" i="2"/>
  <c r="AL1582" i="2"/>
  <c r="AL979" i="2"/>
  <c r="AL1242" i="2"/>
  <c r="AL820" i="2"/>
  <c r="AL753" i="2"/>
  <c r="AL1262" i="2"/>
  <c r="AL1387" i="2"/>
  <c r="AL1469" i="2"/>
  <c r="AL194" i="2"/>
  <c r="AL1184" i="2"/>
  <c r="AL1198" i="2"/>
  <c r="AL1495" i="2"/>
  <c r="AL1073" i="2"/>
  <c r="AL1374" i="2"/>
  <c r="AL1455" i="2"/>
  <c r="AL1724" i="2"/>
  <c r="AL1547" i="2"/>
  <c r="AL1726" i="2"/>
  <c r="AL760" i="2"/>
  <c r="AL1185" i="2"/>
  <c r="AL1232" i="2"/>
  <c r="AL1261" i="2"/>
  <c r="AL51" i="2"/>
  <c r="AL119" i="2"/>
  <c r="AL1282" i="2"/>
  <c r="AL1102" i="2"/>
  <c r="AL1421" i="2"/>
  <c r="AL1254" i="2"/>
  <c r="AL52" i="2"/>
  <c r="AL1452" i="2"/>
  <c r="AL1551" i="2"/>
  <c r="AL1186" i="2"/>
  <c r="AL1543" i="2"/>
  <c r="AL1278" i="2"/>
  <c r="AL1554" i="2"/>
  <c r="AL757" i="2"/>
  <c r="AL1178" i="2"/>
  <c r="AL1574" i="2"/>
  <c r="AL859" i="2"/>
  <c r="AL1253" i="2"/>
  <c r="AL740" i="2"/>
  <c r="AL833" i="2"/>
  <c r="AL524" i="2"/>
  <c r="AL303" i="2"/>
  <c r="AL286" i="2"/>
  <c r="AL121" i="2"/>
  <c r="AL330" i="2"/>
  <c r="AL733" i="2"/>
  <c r="AL1589" i="2"/>
  <c r="AL110" i="2"/>
  <c r="AL369" i="2"/>
  <c r="AL357" i="2"/>
  <c r="AL63" i="2"/>
  <c r="AL76" i="2"/>
  <c r="AL366" i="2"/>
  <c r="AL161" i="2"/>
  <c r="AL48" i="2"/>
  <c r="AL320" i="2"/>
  <c r="AL201" i="2"/>
  <c r="AL353" i="2"/>
  <c r="AL257" i="2"/>
  <c r="AL221" i="2"/>
  <c r="AL344" i="2"/>
  <c r="AL283" i="2"/>
  <c r="AL319" i="2"/>
  <c r="AL114" i="2"/>
  <c r="AL137" i="2"/>
  <c r="AL151" i="2"/>
  <c r="AL77" i="2"/>
  <c r="AL321" i="2"/>
  <c r="AL17" i="2"/>
  <c r="AL150" i="2"/>
  <c r="AL46" i="2"/>
  <c r="AL925" i="2"/>
  <c r="AL300" i="2"/>
  <c r="AL107" i="2"/>
  <c r="AL144" i="2"/>
  <c r="AL337" i="2"/>
  <c r="AL25" i="2"/>
  <c r="AL264" i="2"/>
  <c r="AL292" i="2"/>
  <c r="AL73" i="2"/>
  <c r="AL163" i="2"/>
  <c r="AL89" i="2"/>
  <c r="AL304" i="2"/>
  <c r="AL203" i="2"/>
  <c r="AL168" i="2"/>
  <c r="AL355" i="2"/>
  <c r="AL94" i="2"/>
  <c r="AL351" i="2"/>
  <c r="AL252" i="2"/>
  <c r="AL171" i="2"/>
  <c r="AL312" i="2"/>
  <c r="AL128" i="2"/>
  <c r="AL39" i="2"/>
  <c r="AL62" i="2"/>
  <c r="AL26" i="2"/>
  <c r="AL854" i="2"/>
  <c r="AL6" i="2"/>
  <c r="AL618" i="2"/>
  <c r="AL3" i="2"/>
  <c r="AL332" i="2"/>
  <c r="AL198" i="2"/>
  <c r="AL41" i="2"/>
  <c r="AL79" i="2"/>
  <c r="AL279" i="2"/>
  <c r="AL371" i="2"/>
  <c r="AL219" i="2"/>
  <c r="AL216" i="2"/>
  <c r="AL225" i="2"/>
  <c r="AL231" i="2"/>
  <c r="AL181" i="2"/>
  <c r="AL206" i="2"/>
  <c r="AL339" i="2"/>
  <c r="AL271" i="2"/>
  <c r="AL232" i="2"/>
  <c r="AL276" i="2"/>
  <c r="AL101" i="2"/>
  <c r="AL230" i="2"/>
  <c r="AL142" i="2"/>
  <c r="AL860" i="2"/>
  <c r="AL244" i="2"/>
  <c r="AL269" i="2"/>
  <c r="AL331" i="2"/>
  <c r="AL199" i="2"/>
  <c r="AL83" i="2"/>
  <c r="AL70" i="2"/>
  <c r="AL162" i="2"/>
  <c r="AL23" i="2"/>
  <c r="AL295" i="2"/>
  <c r="AL317" i="2"/>
  <c r="AL358" i="2"/>
  <c r="AL21" i="2"/>
  <c r="AL323" i="2"/>
  <c r="AL179" i="2"/>
  <c r="AL350" i="2"/>
  <c r="AO1733" i="2" l="1"/>
  <c r="AO1729" i="2"/>
  <c r="AO1725" i="2"/>
  <c r="AO1721" i="2"/>
  <c r="AO1717" i="2"/>
  <c r="AO1713" i="2"/>
  <c r="AO1709" i="2"/>
  <c r="AO1705" i="2"/>
  <c r="AO1701" i="2"/>
  <c r="AO1697" i="2"/>
  <c r="AO1693" i="2"/>
  <c r="AO1689" i="2"/>
  <c r="AO1685" i="2"/>
  <c r="AO1681" i="2"/>
  <c r="AO1677" i="2"/>
  <c r="AO1673" i="2"/>
  <c r="AO1669" i="2"/>
  <c r="AO1665" i="2"/>
  <c r="AO1661" i="2"/>
  <c r="AO1657" i="2"/>
  <c r="AO1653" i="2"/>
  <c r="AO1649" i="2"/>
  <c r="AO1645" i="2"/>
  <c r="AO1641" i="2"/>
  <c r="AO1637" i="2"/>
  <c r="AO1633" i="2"/>
  <c r="AO1629" i="2"/>
  <c r="AO1625" i="2"/>
  <c r="AO1621" i="2"/>
  <c r="AO1617" i="2"/>
  <c r="AO1613" i="2"/>
  <c r="AO1609" i="2"/>
  <c r="AO1605" i="2"/>
  <c r="AO1601" i="2"/>
  <c r="AO1597" i="2"/>
  <c r="AO1593" i="2"/>
  <c r="AO538" i="2"/>
  <c r="AO1585" i="2"/>
  <c r="AO1581" i="2"/>
  <c r="AO1577" i="2"/>
  <c r="AO1573" i="2"/>
  <c r="AO1569" i="2"/>
  <c r="AO1565" i="2"/>
  <c r="AO1561" i="2"/>
  <c r="AO1557" i="2"/>
  <c r="AO1553" i="2"/>
  <c r="AO1549" i="2"/>
  <c r="AO1545" i="2"/>
  <c r="AO1541" i="2"/>
  <c r="AO1537" i="2"/>
  <c r="AO1533" i="2"/>
  <c r="AO1529" i="2"/>
  <c r="AO1525" i="2"/>
  <c r="AO1521" i="2"/>
  <c r="AO1517" i="2"/>
  <c r="AO1513" i="2"/>
  <c r="AO1509" i="2"/>
  <c r="AO1505" i="2"/>
  <c r="AO1501" i="2"/>
  <c r="AO1497" i="2"/>
  <c r="AO1493" i="2"/>
  <c r="AO1489" i="2"/>
  <c r="AO1485" i="2"/>
  <c r="AO1481" i="2"/>
  <c r="AO1477" i="2"/>
  <c r="AO1473" i="2"/>
  <c r="AO1469" i="2"/>
  <c r="AO1465" i="2"/>
  <c r="AO1461" i="2"/>
  <c r="AO1457" i="2"/>
  <c r="AO1453" i="2"/>
  <c r="AO1449" i="2"/>
  <c r="AO1445" i="2"/>
  <c r="AO1441" i="2"/>
  <c r="AO1437" i="2"/>
  <c r="AO1433" i="2"/>
  <c r="AO1429" i="2"/>
  <c r="AO1425" i="2"/>
  <c r="AO1421" i="2"/>
  <c r="AO1417" i="2"/>
  <c r="AO1413" i="2"/>
  <c r="AO1409" i="2"/>
  <c r="AO1405" i="2"/>
  <c r="AO1401" i="2"/>
  <c r="AO1397" i="2"/>
  <c r="AO1732" i="2"/>
  <c r="AO1728" i="2"/>
  <c r="AO1724" i="2"/>
  <c r="AO1720" i="2"/>
  <c r="AO1716" i="2"/>
  <c r="AO1712" i="2"/>
  <c r="AO1708" i="2"/>
  <c r="AO1704" i="2"/>
  <c r="AO1700" i="2"/>
  <c r="AO1696" i="2"/>
  <c r="AO1692" i="2"/>
  <c r="AO1688" i="2"/>
  <c r="AO1684" i="2"/>
  <c r="AO1680" i="2"/>
  <c r="AO1676" i="2"/>
  <c r="AO1672" i="2"/>
  <c r="AO1668" i="2"/>
  <c r="AO1664" i="2"/>
  <c r="AO1660" i="2"/>
  <c r="AO1656" i="2"/>
  <c r="AO1652" i="2"/>
  <c r="AO1648" i="2"/>
  <c r="AO1644" i="2"/>
  <c r="AO1640" i="2"/>
  <c r="AO1636" i="2"/>
  <c r="AO1632" i="2"/>
  <c r="AO1628" i="2"/>
  <c r="AO1624" i="2"/>
  <c r="AO1620" i="2"/>
  <c r="AO1616" i="2"/>
  <c r="AO1612" i="2"/>
  <c r="AO1608" i="2"/>
  <c r="AO1604" i="2"/>
  <c r="AO1600" i="2"/>
  <c r="AO1596" i="2"/>
  <c r="AO1592" i="2"/>
  <c r="AO1588" i="2"/>
  <c r="AO1584" i="2"/>
  <c r="AO1580" i="2"/>
  <c r="AO1576" i="2"/>
  <c r="AO1572" i="2"/>
  <c r="AO1568" i="2"/>
  <c r="AO1564" i="2"/>
  <c r="AO1560" i="2"/>
  <c r="AO1556" i="2"/>
  <c r="AO1552" i="2"/>
  <c r="AO1548" i="2"/>
  <c r="AO1544" i="2"/>
  <c r="AO1540" i="2"/>
  <c r="AO1536" i="2"/>
  <c r="AO1532" i="2"/>
  <c r="AO1528" i="2"/>
  <c r="AO1524" i="2"/>
  <c r="AO1520" i="2"/>
  <c r="AO1516" i="2"/>
  <c r="AO1512" i="2"/>
  <c r="AO1508" i="2"/>
  <c r="AO1504" i="2"/>
  <c r="AO1500" i="2"/>
  <c r="AO1496" i="2"/>
  <c r="AO1492" i="2"/>
  <c r="AO1488" i="2"/>
  <c r="AO1484" i="2"/>
  <c r="AO1480" i="2"/>
  <c r="AO1476" i="2"/>
  <c r="AO1472" i="2"/>
  <c r="AO1468" i="2"/>
  <c r="AO1464" i="2"/>
  <c r="AO1460" i="2"/>
  <c r="AO1456" i="2"/>
  <c r="AO1452" i="2"/>
  <c r="AO1448" i="2"/>
  <c r="AO1444" i="2"/>
  <c r="AO1440" i="2"/>
  <c r="AO1436" i="2"/>
  <c r="AO1432" i="2"/>
  <c r="AO1428" i="2"/>
  <c r="AO1424" i="2"/>
  <c r="AO1420" i="2"/>
  <c r="AO1416" i="2"/>
  <c r="AO1412" i="2"/>
  <c r="AO1408" i="2"/>
  <c r="AO1731" i="2"/>
  <c r="AO1723" i="2"/>
  <c r="AO1715" i="2"/>
  <c r="AO1707" i="2"/>
  <c r="AO1699" i="2"/>
  <c r="AO1691" i="2"/>
  <c r="AO1683" i="2"/>
  <c r="AO1675" i="2"/>
  <c r="AO1667" i="2"/>
  <c r="AO1547" i="2"/>
  <c r="AO1651" i="2"/>
  <c r="AO1643" i="2"/>
  <c r="AO1635" i="2"/>
  <c r="AO1627" i="2"/>
  <c r="AO51" i="2"/>
  <c r="AO1611" i="2"/>
  <c r="AO1603" i="2"/>
  <c r="AO1595" i="2"/>
  <c r="AO1587" i="2"/>
  <c r="AO1579" i="2"/>
  <c r="AO1571" i="2"/>
  <c r="AO1563" i="2"/>
  <c r="AO1555" i="2"/>
  <c r="AO1385" i="2"/>
  <c r="AO1539" i="2"/>
  <c r="AO1531" i="2"/>
  <c r="AO1523" i="2"/>
  <c r="AO1515" i="2"/>
  <c r="AO1507" i="2"/>
  <c r="AO1499" i="2"/>
  <c r="AO1491" i="2"/>
  <c r="AO1483" i="2"/>
  <c r="AO1475" i="2"/>
  <c r="AO1467" i="2"/>
  <c r="AO1459" i="2"/>
  <c r="AO1451" i="2"/>
  <c r="AO1443" i="2"/>
  <c r="AO1435" i="2"/>
  <c r="AO1427" i="2"/>
  <c r="AO1419" i="2"/>
  <c r="AO1411" i="2"/>
  <c r="AO1404" i="2"/>
  <c r="AO1399" i="2"/>
  <c r="AO1394" i="2"/>
  <c r="AO1390" i="2"/>
  <c r="AO1386" i="2"/>
  <c r="AO1382" i="2"/>
  <c r="AO1378" i="2"/>
  <c r="AO1374" i="2"/>
  <c r="AO1370" i="2"/>
  <c r="AO1366" i="2"/>
  <c r="AO1362" i="2"/>
  <c r="AO1358" i="2"/>
  <c r="AO1354" i="2"/>
  <c r="AO1350" i="2"/>
  <c r="AO1346" i="2"/>
  <c r="AO1342" i="2"/>
  <c r="AO1338" i="2"/>
  <c r="AO1334" i="2"/>
  <c r="AO1330" i="2"/>
  <c r="AO1326" i="2"/>
  <c r="AO1322" i="2"/>
  <c r="AO1318" i="2"/>
  <c r="AO1314" i="2"/>
  <c r="AO1310" i="2"/>
  <c r="AO1306" i="2"/>
  <c r="AO1302" i="2"/>
  <c r="AO1298" i="2"/>
  <c r="AO1294" i="2"/>
  <c r="AO1290" i="2"/>
  <c r="AO1286" i="2"/>
  <c r="AO1282" i="2"/>
  <c r="AO1275" i="2"/>
  <c r="AO1271" i="2"/>
  <c r="AO1267" i="2"/>
  <c r="AO1263" i="2"/>
  <c r="AO1259" i="2"/>
  <c r="AO1252" i="2"/>
  <c r="AO1248" i="2"/>
  <c r="AO1244" i="2"/>
  <c r="AO1240" i="2"/>
  <c r="AO1236" i="2"/>
  <c r="AO1232" i="2"/>
  <c r="AO1228" i="2"/>
  <c r="AO1223" i="2"/>
  <c r="AO1730" i="2"/>
  <c r="AO1722" i="2"/>
  <c r="AO1714" i="2"/>
  <c r="AO1706" i="2"/>
  <c r="AO1698" i="2"/>
  <c r="AO1690" i="2"/>
  <c r="AO1682" i="2"/>
  <c r="AO1674" i="2"/>
  <c r="AO1666" i="2"/>
  <c r="AO1658" i="2"/>
  <c r="AO1650" i="2"/>
  <c r="AO1642" i="2"/>
  <c r="AO1634" i="2"/>
  <c r="AO1626" i="2"/>
  <c r="AO1618" i="2"/>
  <c r="AO1610" i="2"/>
  <c r="AO1602" i="2"/>
  <c r="AO1594" i="2"/>
  <c r="AO1586" i="2"/>
  <c r="AO1578" i="2"/>
  <c r="AO1570" i="2"/>
  <c r="AO1562" i="2"/>
  <c r="AO1554" i="2"/>
  <c r="AO1546" i="2"/>
  <c r="AO1538" i="2"/>
  <c r="AO1530" i="2"/>
  <c r="AO1522" i="2"/>
  <c r="AO1514" i="2"/>
  <c r="AO1506" i="2"/>
  <c r="AO1498" i="2"/>
  <c r="AO1490" i="2"/>
  <c r="AO1482" i="2"/>
  <c r="AO1474" i="2"/>
  <c r="AO1466" i="2"/>
  <c r="AO1458" i="2"/>
  <c r="AO1450" i="2"/>
  <c r="AO1442" i="2"/>
  <c r="AO1434" i="2"/>
  <c r="AO1426" i="2"/>
  <c r="AO1418" i="2"/>
  <c r="AO1410" i="2"/>
  <c r="AO1403" i="2"/>
  <c r="AO1398" i="2"/>
  <c r="AO1393" i="2"/>
  <c r="AO1389" i="2"/>
  <c r="AO1277" i="2"/>
  <c r="AO1381" i="2"/>
  <c r="AO1377" i="2"/>
  <c r="AO1373" i="2"/>
  <c r="AO1369" i="2"/>
  <c r="AO1365" i="2"/>
  <c r="AO1361" i="2"/>
  <c r="AO1357" i="2"/>
  <c r="AO1353" i="2"/>
  <c r="AO1349" i="2"/>
  <c r="AO1345" i="2"/>
  <c r="AO1341" i="2"/>
  <c r="AO1337" i="2"/>
  <c r="AO1333" i="2"/>
  <c r="AO1329" i="2"/>
  <c r="AO1325" i="2"/>
  <c r="AO1321" i="2"/>
  <c r="AO1317" i="2"/>
  <c r="AO1313" i="2"/>
  <c r="AO1309" i="2"/>
  <c r="AO1305" i="2"/>
  <c r="AO1301" i="2"/>
  <c r="AO1297" i="2"/>
  <c r="AO1293" i="2"/>
  <c r="AO1289" i="2"/>
  <c r="AO1285" i="2"/>
  <c r="AO1281" i="2"/>
  <c r="AO1274" i="2"/>
  <c r="AO1270" i="2"/>
  <c r="AO1266" i="2"/>
  <c r="AO1262" i="2"/>
  <c r="AO1258" i="2"/>
  <c r="AO1251" i="2"/>
  <c r="AO1247" i="2"/>
  <c r="AO1243" i="2"/>
  <c r="AO1239" i="2"/>
  <c r="AO1235" i="2"/>
  <c r="AO1231" i="2"/>
  <c r="AO1227" i="2"/>
  <c r="AO1222" i="2"/>
  <c r="AO1727" i="2"/>
  <c r="AO1711" i="2"/>
  <c r="AO1695" i="2"/>
  <c r="AO1679" i="2"/>
  <c r="AO1663" i="2"/>
  <c r="AO1647" i="2"/>
  <c r="AO1631" i="2"/>
  <c r="AO1615" i="2"/>
  <c r="AO1599" i="2"/>
  <c r="AO1583" i="2"/>
  <c r="AO1567" i="2"/>
  <c r="AO1551" i="2"/>
  <c r="AO1535" i="2"/>
  <c r="AO1519" i="2"/>
  <c r="AO1503" i="2"/>
  <c r="AO1487" i="2"/>
  <c r="AO1471" i="2"/>
  <c r="AO1278" i="2"/>
  <c r="AO1439" i="2"/>
  <c r="AO1423" i="2"/>
  <c r="AO1407" i="2"/>
  <c r="AO1396" i="2"/>
  <c r="AO1388" i="2"/>
  <c r="AO1380" i="2"/>
  <c r="AO1372" i="2"/>
  <c r="AO1364" i="2"/>
  <c r="AO1356" i="2"/>
  <c r="AO1348" i="2"/>
  <c r="AO1340" i="2"/>
  <c r="AO1332" i="2"/>
  <c r="AO1324" i="2"/>
  <c r="AO1316" i="2"/>
  <c r="AO1308" i="2"/>
  <c r="AO1300" i="2"/>
  <c r="AO1292" i="2"/>
  <c r="AO1284" i="2"/>
  <c r="AO1273" i="2"/>
  <c r="AO1265" i="2"/>
  <c r="AO1257" i="2"/>
  <c r="AO1246" i="2"/>
  <c r="AO1238" i="2"/>
  <c r="AO1230" i="2"/>
  <c r="AO1221" i="2"/>
  <c r="AO1217" i="2"/>
  <c r="AO1213" i="2"/>
  <c r="AO1209" i="2"/>
  <c r="AO1205" i="2"/>
  <c r="AO1201" i="2"/>
  <c r="AO1194" i="2"/>
  <c r="AO1189" i="2"/>
  <c r="AO1225" i="2"/>
  <c r="AO1181" i="2"/>
  <c r="AO1176" i="2"/>
  <c r="AO1172" i="2"/>
  <c r="AO1168" i="2"/>
  <c r="AO1164" i="2"/>
  <c r="AO1160" i="2"/>
  <c r="AO1156" i="2"/>
  <c r="AO1152" i="2"/>
  <c r="AO1148" i="2"/>
  <c r="AO1144" i="2"/>
  <c r="AO1140" i="2"/>
  <c r="AO1136" i="2"/>
  <c r="AO1130" i="2"/>
  <c r="AO1126" i="2"/>
  <c r="AO1122" i="2"/>
  <c r="AO1118" i="2"/>
  <c r="AO1114" i="2"/>
  <c r="AO1110" i="2"/>
  <c r="AO1106" i="2"/>
  <c r="AO754" i="2"/>
  <c r="AO1098" i="2"/>
  <c r="AO1092" i="2"/>
  <c r="AO1088" i="2"/>
  <c r="AO1084" i="2"/>
  <c r="AO1080" i="2"/>
  <c r="AO1076" i="2"/>
  <c r="AO1071" i="2"/>
  <c r="AO1067" i="2"/>
  <c r="AO1063" i="2"/>
  <c r="AO1059" i="2"/>
  <c r="AO1055" i="2"/>
  <c r="AO1051" i="2"/>
  <c r="AO1047" i="2"/>
  <c r="AO1043" i="2"/>
  <c r="AO1039" i="2"/>
  <c r="AO1035" i="2"/>
  <c r="AO1031" i="2"/>
  <c r="AO1027" i="2"/>
  <c r="AO1023" i="2"/>
  <c r="AO1019" i="2"/>
  <c r="AO1014" i="2"/>
  <c r="AO1010" i="2"/>
  <c r="AO1006" i="2"/>
  <c r="AO1002" i="2"/>
  <c r="AO998" i="2"/>
  <c r="AO994" i="2"/>
  <c r="AO990" i="2"/>
  <c r="AO986" i="2"/>
  <c r="AO982" i="2"/>
  <c r="AO977" i="2"/>
  <c r="AO973" i="2"/>
  <c r="AO969" i="2"/>
  <c r="AO965" i="2"/>
  <c r="AO961" i="2"/>
  <c r="AO957" i="2"/>
  <c r="AO953" i="2"/>
  <c r="AO949" i="2"/>
  <c r="AO945" i="2"/>
  <c r="AO941" i="2"/>
  <c r="AO937" i="2"/>
  <c r="AO933" i="2"/>
  <c r="AO929" i="2"/>
  <c r="AO1102" i="2"/>
  <c r="AO921" i="2"/>
  <c r="AO916" i="2"/>
  <c r="AO912" i="2"/>
  <c r="AO908" i="2"/>
  <c r="AO904" i="2"/>
  <c r="AO900" i="2"/>
  <c r="AO896" i="2"/>
  <c r="AO892" i="2"/>
  <c r="AO888" i="2"/>
  <c r="AO884" i="2"/>
  <c r="AO880" i="2"/>
  <c r="AO876" i="2"/>
  <c r="AO872" i="2"/>
  <c r="AO868" i="2"/>
  <c r="AO864" i="2"/>
  <c r="AO1726" i="2"/>
  <c r="AO856" i="2"/>
  <c r="AO850" i="2"/>
  <c r="AO846" i="2"/>
  <c r="AO842" i="2"/>
  <c r="AO838" i="2"/>
  <c r="AO834" i="2"/>
  <c r="AO830" i="2"/>
  <c r="AO825" i="2"/>
  <c r="AO821" i="2"/>
  <c r="AO816" i="2"/>
  <c r="AO812" i="2"/>
  <c r="AO808" i="2"/>
  <c r="AO804" i="2"/>
  <c r="AO800" i="2"/>
  <c r="AO796" i="2"/>
  <c r="AO792" i="2"/>
  <c r="AO788" i="2"/>
  <c r="AO784" i="2"/>
  <c r="AO780" i="2"/>
  <c r="AO776" i="2"/>
  <c r="AO772" i="2"/>
  <c r="AO767" i="2"/>
  <c r="AO763" i="2"/>
  <c r="AO769" i="2"/>
  <c r="AO755" i="2"/>
  <c r="AO749" i="2"/>
  <c r="AO745" i="2"/>
  <c r="AO741" i="2"/>
  <c r="AO737" i="2"/>
  <c r="AO732" i="2"/>
  <c r="AO728" i="2"/>
  <c r="AO724" i="2"/>
  <c r="AO720" i="2"/>
  <c r="AO716" i="2"/>
  <c r="AO712" i="2"/>
  <c r="AO708" i="2"/>
  <c r="AO704" i="2"/>
  <c r="AO617" i="2"/>
  <c r="AO1710" i="2"/>
  <c r="AO1694" i="2"/>
  <c r="AO1678" i="2"/>
  <c r="AO52" i="2"/>
  <c r="AO1646" i="2"/>
  <c r="AO1630" i="2"/>
  <c r="AO1614" i="2"/>
  <c r="AO1598" i="2"/>
  <c r="AO1582" i="2"/>
  <c r="AO1566" i="2"/>
  <c r="AO1550" i="2"/>
  <c r="AO1534" i="2"/>
  <c r="AO1518" i="2"/>
  <c r="AO1502" i="2"/>
  <c r="AO1486" i="2"/>
  <c r="AO1470" i="2"/>
  <c r="AO1454" i="2"/>
  <c r="AO1438" i="2"/>
  <c r="AO1422" i="2"/>
  <c r="AO1406" i="2"/>
  <c r="AO1395" i="2"/>
  <c r="AO1387" i="2"/>
  <c r="AO1379" i="2"/>
  <c r="AO1371" i="2"/>
  <c r="AO1363" i="2"/>
  <c r="AO1355" i="2"/>
  <c r="AO1347" i="2"/>
  <c r="AO1339" i="2"/>
  <c r="AO1331" i="2"/>
  <c r="AO1323" i="2"/>
  <c r="AO1315" i="2"/>
  <c r="AO1307" i="2"/>
  <c r="AO1299" i="2"/>
  <c r="AO1291" i="2"/>
  <c r="AO1283" i="2"/>
  <c r="AO1272" i="2"/>
  <c r="AO1264" i="2"/>
  <c r="AO1256" i="2"/>
  <c r="AO1245" i="2"/>
  <c r="AO1237" i="2"/>
  <c r="AO1229" i="2"/>
  <c r="AO1220" i="2"/>
  <c r="AO1216" i="2"/>
  <c r="AO1212" i="2"/>
  <c r="AO1208" i="2"/>
  <c r="AO1204" i="2"/>
  <c r="AO1200" i="2"/>
  <c r="AO1193" i="2"/>
  <c r="AO1188" i="2"/>
  <c r="AO1184" i="2"/>
  <c r="AO1180" i="2"/>
  <c r="AO1175" i="2"/>
  <c r="AO1171" i="2"/>
  <c r="AO1167" i="2"/>
  <c r="AO1163" i="2"/>
  <c r="AO1159" i="2"/>
  <c r="AO1155" i="2"/>
  <c r="AO1151" i="2"/>
  <c r="AO1147" i="2"/>
  <c r="AO1143" i="2"/>
  <c r="AO1139" i="2"/>
  <c r="AO1135" i="2"/>
  <c r="AO1129" i="2"/>
  <c r="AO1125" i="2"/>
  <c r="AO1121" i="2"/>
  <c r="AO1117" i="2"/>
  <c r="AO1113" i="2"/>
  <c r="AO1109" i="2"/>
  <c r="AO1105" i="2"/>
  <c r="AO1101" i="2"/>
  <c r="AO1097" i="2"/>
  <c r="AO1091" i="2"/>
  <c r="AO1087" i="2"/>
  <c r="AO1083" i="2"/>
  <c r="AO1079" i="2"/>
  <c r="AO1075" i="2"/>
  <c r="AO1070" i="2"/>
  <c r="AO1066" i="2"/>
  <c r="AO1062" i="2"/>
  <c r="AO1058" i="2"/>
  <c r="AO1054" i="2"/>
  <c r="AO1050" i="2"/>
  <c r="AO1046" i="2"/>
  <c r="AO1042" i="2"/>
  <c r="AO1038" i="2"/>
  <c r="AO1034" i="2"/>
  <c r="AO1030" i="2"/>
  <c r="AO1026" i="2"/>
  <c r="AO1022" i="2"/>
  <c r="AO1017" i="2"/>
  <c r="AO1013" i="2"/>
  <c r="AO1009" i="2"/>
  <c r="AO1005" i="2"/>
  <c r="AO1001" i="2"/>
  <c r="AO997" i="2"/>
  <c r="AO993" i="2"/>
  <c r="AO989" i="2"/>
  <c r="AO985" i="2"/>
  <c r="AO981" i="2"/>
  <c r="AO976" i="2"/>
  <c r="AO972" i="2"/>
  <c r="AO968" i="2"/>
  <c r="AO964" i="2"/>
  <c r="AO960" i="2"/>
  <c r="AO956" i="2"/>
  <c r="AO952" i="2"/>
  <c r="AO948" i="2"/>
  <c r="AO944" i="2"/>
  <c r="AO940" i="2"/>
  <c r="AO936" i="2"/>
  <c r="AO932" i="2"/>
  <c r="AO928" i="2"/>
  <c r="AO924" i="2"/>
  <c r="AO920" i="2"/>
  <c r="AO915" i="2"/>
  <c r="AO911" i="2"/>
  <c r="AO907" i="2"/>
  <c r="AO903" i="2"/>
  <c r="AO899" i="2"/>
  <c r="AO895" i="2"/>
  <c r="AO891" i="2"/>
  <c r="AO887" i="2"/>
  <c r="AO883" i="2"/>
  <c r="AO879" i="2"/>
  <c r="AO875" i="2"/>
  <c r="AO871" i="2"/>
  <c r="AO867" i="2"/>
  <c r="AO863" i="2"/>
  <c r="AO859" i="2"/>
  <c r="AO855" i="2"/>
  <c r="AO849" i="2"/>
  <c r="AO845" i="2"/>
  <c r="AO841" i="2"/>
  <c r="AO837" i="2"/>
  <c r="AO833" i="2"/>
  <c r="AO829" i="2"/>
  <c r="AO824" i="2"/>
  <c r="AO819" i="2"/>
  <c r="AO815" i="2"/>
  <c r="AO811" i="2"/>
  <c r="AO807" i="2"/>
  <c r="AO803" i="2"/>
  <c r="AO799" i="2"/>
  <c r="AO795" i="2"/>
  <c r="AO791" i="2"/>
  <c r="AO787" i="2"/>
  <c r="AO783" i="2"/>
  <c r="AO779" i="2"/>
  <c r="AO775" i="2"/>
  <c r="AO771" i="2"/>
  <c r="AO766" i="2"/>
  <c r="AO762" i="2"/>
  <c r="AO758" i="2"/>
  <c r="AO752" i="2"/>
  <c r="AO748" i="2"/>
  <c r="AO744" i="2"/>
  <c r="AO1024" i="2"/>
  <c r="AO736" i="2"/>
  <c r="AO731" i="2"/>
  <c r="AO727" i="2"/>
  <c r="AO723" i="2"/>
  <c r="AO719" i="2"/>
  <c r="AO715" i="2"/>
  <c r="AO711" i="2"/>
  <c r="AO707" i="2"/>
  <c r="AO703" i="2"/>
  <c r="AO699" i="2"/>
  <c r="AO695" i="2"/>
  <c r="AO691" i="2"/>
  <c r="AO1719" i="2"/>
  <c r="AO1687" i="2"/>
  <c r="AO1655" i="2"/>
  <c r="AO1623" i="2"/>
  <c r="AO1591" i="2"/>
  <c r="AO1559" i="2"/>
  <c r="AO1527" i="2"/>
  <c r="AO1495" i="2"/>
  <c r="AO1463" i="2"/>
  <c r="AO1431" i="2"/>
  <c r="AO1402" i="2"/>
  <c r="AO1384" i="2"/>
  <c r="AO1368" i="2"/>
  <c r="AO1352" i="2"/>
  <c r="AO1336" i="2"/>
  <c r="AO1320" i="2"/>
  <c r="AO1304" i="2"/>
  <c r="AO1288" i="2"/>
  <c r="AO1269" i="2"/>
  <c r="AO1250" i="2"/>
  <c r="AO1234" i="2"/>
  <c r="AO1219" i="2"/>
  <c r="AO1211" i="2"/>
  <c r="AO1203" i="2"/>
  <c r="AO1192" i="2"/>
  <c r="AO1183" i="2"/>
  <c r="AO1174" i="2"/>
  <c r="AO1166" i="2"/>
  <c r="AO1158" i="2"/>
  <c r="AO1150" i="2"/>
  <c r="AO1142" i="2"/>
  <c r="AO1132" i="2"/>
  <c r="AO1124" i="2"/>
  <c r="AO1116" i="2"/>
  <c r="AO1108" i="2"/>
  <c r="AO1100" i="2"/>
  <c r="AO1090" i="2"/>
  <c r="AO1082" i="2"/>
  <c r="AO1074" i="2"/>
  <c r="AO1065" i="2"/>
  <c r="AO1057" i="2"/>
  <c r="AO1049" i="2"/>
  <c r="AO1041" i="2"/>
  <c r="AO1033" i="2"/>
  <c r="AO1025" i="2"/>
  <c r="AO1016" i="2"/>
  <c r="AO1008" i="2"/>
  <c r="AO1000" i="2"/>
  <c r="AO1133" i="2"/>
  <c r="AO984" i="2"/>
  <c r="AO975" i="2"/>
  <c r="AO967" i="2"/>
  <c r="AO959" i="2"/>
  <c r="AO951" i="2"/>
  <c r="AO943" i="2"/>
  <c r="AO935" i="2"/>
  <c r="AO927" i="2"/>
  <c r="AO919" i="2"/>
  <c r="AO910" i="2"/>
  <c r="AO902" i="2"/>
  <c r="AO894" i="2"/>
  <c r="AO886" i="2"/>
  <c r="AO878" i="2"/>
  <c r="AO870" i="2"/>
  <c r="AO862" i="2"/>
  <c r="AO852" i="2"/>
  <c r="AO844" i="2"/>
  <c r="AO836" i="2"/>
  <c r="AO827" i="2"/>
  <c r="AO818" i="2"/>
  <c r="AO810" i="2"/>
  <c r="AO802" i="2"/>
  <c r="AO794" i="2"/>
  <c r="AO786" i="2"/>
  <c r="AO778" i="2"/>
  <c r="AO770" i="2"/>
  <c r="AO761" i="2"/>
  <c r="AO751" i="2"/>
  <c r="AO743" i="2"/>
  <c r="AO735" i="2"/>
  <c r="AO726" i="2"/>
  <c r="AO718" i="2"/>
  <c r="AO710" i="2"/>
  <c r="AO702" i="2"/>
  <c r="AO697" i="2"/>
  <c r="AO692" i="2"/>
  <c r="AO687" i="2"/>
  <c r="AO683" i="2"/>
  <c r="AO679" i="2"/>
  <c r="AO675" i="2"/>
  <c r="AO671" i="2"/>
  <c r="AO667" i="2"/>
  <c r="AO663" i="2"/>
  <c r="AO659" i="2"/>
  <c r="AO655" i="2"/>
  <c r="AO651" i="2"/>
  <c r="AO647" i="2"/>
  <c r="AO642" i="2"/>
  <c r="AO638" i="2"/>
  <c r="AO634" i="2"/>
  <c r="AO630" i="2"/>
  <c r="AO626" i="2"/>
  <c r="AO622" i="2"/>
  <c r="AO156" i="2"/>
  <c r="AO614" i="2"/>
  <c r="AO610" i="2"/>
  <c r="AO606" i="2"/>
  <c r="AO602" i="2"/>
  <c r="AO598" i="2"/>
  <c r="AO594" i="2"/>
  <c r="AO590" i="2"/>
  <c r="AO586" i="2"/>
  <c r="AO582" i="2"/>
  <c r="AO578" i="2"/>
  <c r="AO574" i="2"/>
  <c r="AO570" i="2"/>
  <c r="AO566" i="2"/>
  <c r="AO562" i="2"/>
  <c r="AO558" i="2"/>
  <c r="AO554" i="2"/>
  <c r="AO550" i="2"/>
  <c r="AO546" i="2"/>
  <c r="AO542" i="2"/>
  <c r="AO4" i="2"/>
  <c r="AO534" i="2"/>
  <c r="AO530" i="2"/>
  <c r="AO526" i="2"/>
  <c r="AO522" i="2"/>
  <c r="AO518" i="2"/>
  <c r="AO514" i="2"/>
  <c r="AO510" i="2"/>
  <c r="AO506" i="2"/>
  <c r="AO502" i="2"/>
  <c r="AO498" i="2"/>
  <c r="AO494" i="2"/>
  <c r="AO490" i="2"/>
  <c r="AO486" i="2"/>
  <c r="AO482" i="2"/>
  <c r="AO478" i="2"/>
  <c r="AO474" i="2"/>
  <c r="AO470" i="2"/>
  <c r="AO466" i="2"/>
  <c r="AO462" i="2"/>
  <c r="AO458" i="2"/>
  <c r="AO454" i="2"/>
  <c r="AO450" i="2"/>
  <c r="AO446" i="2"/>
  <c r="AO442" i="2"/>
  <c r="AO438" i="2"/>
  <c r="AO434" i="2"/>
  <c r="AO430" i="2"/>
  <c r="AO426" i="2"/>
  <c r="AO422" i="2"/>
  <c r="AO418" i="2"/>
  <c r="AO412" i="2"/>
  <c r="AO408" i="2"/>
  <c r="AO404" i="2"/>
  <c r="AO400" i="2"/>
  <c r="AO396" i="2"/>
  <c r="AO392" i="2"/>
  <c r="AO388" i="2"/>
  <c r="AO383" i="2"/>
  <c r="AO377" i="2"/>
  <c r="AO373" i="2"/>
  <c r="AO369" i="2"/>
  <c r="AO365" i="2"/>
  <c r="AO361" i="2"/>
  <c r="AO357" i="2"/>
  <c r="AO353" i="2"/>
  <c r="AO349" i="2"/>
  <c r="AO1718" i="2"/>
  <c r="AO1686" i="2"/>
  <c r="AO1654" i="2"/>
  <c r="AO1622" i="2"/>
  <c r="AO1590" i="2"/>
  <c r="AO1558" i="2"/>
  <c r="AO1526" i="2"/>
  <c r="AO1494" i="2"/>
  <c r="AO1462" i="2"/>
  <c r="AO1430" i="2"/>
  <c r="AO1400" i="2"/>
  <c r="AO1383" i="2"/>
  <c r="AO1367" i="2"/>
  <c r="AO1351" i="2"/>
  <c r="AO1335" i="2"/>
  <c r="AO1319" i="2"/>
  <c r="AO1303" i="2"/>
  <c r="AO1287" i="2"/>
  <c r="AO1268" i="2"/>
  <c r="AO1249" i="2"/>
  <c r="AO1233" i="2"/>
  <c r="AO1218" i="2"/>
  <c r="AO1210" i="2"/>
  <c r="AO1202" i="2"/>
  <c r="AO1190" i="2"/>
  <c r="AO1182" i="2"/>
  <c r="AO1173" i="2"/>
  <c r="AO1165" i="2"/>
  <c r="AO1157" i="2"/>
  <c r="AO1149" i="2"/>
  <c r="AO1141" i="2"/>
  <c r="AO1131" i="2"/>
  <c r="AO1123" i="2"/>
  <c r="AO1115" i="2"/>
  <c r="AO1107" i="2"/>
  <c r="AO54" i="2"/>
  <c r="AO1089" i="2"/>
  <c r="AO1081" i="2"/>
  <c r="AO1072" i="2"/>
  <c r="AO1064" i="2"/>
  <c r="AO1056" i="2"/>
  <c r="AO1048" i="2"/>
  <c r="AO1040" i="2"/>
  <c r="AO1032" i="2"/>
  <c r="AO1185" i="2"/>
  <c r="AO1015" i="2"/>
  <c r="AO1007" i="2"/>
  <c r="AO999" i="2"/>
  <c r="AO991" i="2"/>
  <c r="AO983" i="2"/>
  <c r="AO974" i="2"/>
  <c r="AO966" i="2"/>
  <c r="AO958" i="2"/>
  <c r="AO950" i="2"/>
  <c r="AO942" i="2"/>
  <c r="AO934" i="2"/>
  <c r="AO926" i="2"/>
  <c r="AO917" i="2"/>
  <c r="AO909" i="2"/>
  <c r="AO901" i="2"/>
  <c r="AO893" i="2"/>
  <c r="AO885" i="2"/>
  <c r="AO877" i="2"/>
  <c r="AO869" i="2"/>
  <c r="AO861" i="2"/>
  <c r="AO851" i="2"/>
  <c r="AO843" i="2"/>
  <c r="AO835" i="2"/>
  <c r="AO826" i="2"/>
  <c r="AO817" i="2"/>
  <c r="AO809" i="2"/>
  <c r="AO801" i="2"/>
  <c r="AO793" i="2"/>
  <c r="AO785" i="2"/>
  <c r="AO777" i="2"/>
  <c r="AO768" i="2"/>
  <c r="AO760" i="2"/>
  <c r="AO750" i="2"/>
  <c r="AO742" i="2"/>
  <c r="AO734" i="2"/>
  <c r="AO725" i="2"/>
  <c r="AO717" i="2"/>
  <c r="AO709" i="2"/>
  <c r="AO701" i="2"/>
  <c r="AO696" i="2"/>
  <c r="AO690" i="2"/>
  <c r="AO686" i="2"/>
  <c r="AO682" i="2"/>
  <c r="AO678" i="2"/>
  <c r="AO674" i="2"/>
  <c r="AO670" i="2"/>
  <c r="AO666" i="2"/>
  <c r="AO662" i="2"/>
  <c r="AO658" i="2"/>
  <c r="AO654" i="2"/>
  <c r="AO650" i="2"/>
  <c r="AO645" i="2"/>
  <c r="AO641" i="2"/>
  <c r="AO637" i="2"/>
  <c r="AO633" i="2"/>
  <c r="AO629" i="2"/>
  <c r="AO625" i="2"/>
  <c r="AO621" i="2"/>
  <c r="AO1574" i="2"/>
  <c r="AO613" i="2"/>
  <c r="AO609" i="2"/>
  <c r="AO605" i="2"/>
  <c r="AO601" i="2"/>
  <c r="AO597" i="2"/>
  <c r="AO593" i="2"/>
  <c r="AO589" i="2"/>
  <c r="AO585" i="2"/>
  <c r="AO581" i="2"/>
  <c r="AO577" i="2"/>
  <c r="AO573" i="2"/>
  <c r="AO569" i="2"/>
  <c r="AO565" i="2"/>
  <c r="AO561" i="2"/>
  <c r="AO557" i="2"/>
  <c r="AO553" i="2"/>
  <c r="AO549" i="2"/>
  <c r="AO545" i="2"/>
  <c r="AO992" i="2"/>
  <c r="AO537" i="2"/>
  <c r="AO533" i="2"/>
  <c r="AO529" i="2"/>
  <c r="AO525" i="2"/>
  <c r="AO521" i="2"/>
  <c r="AO517" i="2"/>
  <c r="AO513" i="2"/>
  <c r="AO509" i="2"/>
  <c r="AO505" i="2"/>
  <c r="AO501" i="2"/>
  <c r="AO497" i="2"/>
  <c r="AO493" i="2"/>
  <c r="AO489" i="2"/>
  <c r="AO485" i="2"/>
  <c r="AO481" i="2"/>
  <c r="AO477" i="2"/>
  <c r="AO473" i="2"/>
  <c r="AO469" i="2"/>
  <c r="AO465" i="2"/>
  <c r="AO461" i="2"/>
  <c r="AO457" i="2"/>
  <c r="AO453" i="2"/>
  <c r="AO449" i="2"/>
  <c r="AO445" i="2"/>
  <c r="AO441" i="2"/>
  <c r="AO437" i="2"/>
  <c r="AO433" i="2"/>
  <c r="AO429" i="2"/>
  <c r="AO425" i="2"/>
  <c r="AO421" i="2"/>
  <c r="AO415" i="2"/>
  <c r="AO411" i="2"/>
  <c r="AO407" i="2"/>
  <c r="AO403" i="2"/>
  <c r="AO399" i="2"/>
  <c r="AO395" i="2"/>
  <c r="AO391" i="2"/>
  <c r="AO387" i="2"/>
  <c r="AO382" i="2"/>
  <c r="AO376" i="2"/>
  <c r="AO372" i="2"/>
  <c r="AO368" i="2"/>
  <c r="AO364" i="2"/>
  <c r="AO360" i="2"/>
  <c r="AO356" i="2"/>
  <c r="AO352" i="2"/>
  <c r="AO348" i="2"/>
  <c r="AO344" i="2"/>
  <c r="AO340" i="2"/>
  <c r="AO1703" i="2"/>
  <c r="AO1639" i="2"/>
  <c r="AO1575" i="2"/>
  <c r="AO1511" i="2"/>
  <c r="AO1447" i="2"/>
  <c r="AO1392" i="2"/>
  <c r="AO1360" i="2"/>
  <c r="AO1328" i="2"/>
  <c r="AO1296" i="2"/>
  <c r="AO1261" i="2"/>
  <c r="AO1226" i="2"/>
  <c r="AO1207" i="2"/>
  <c r="AO1187" i="2"/>
  <c r="AO1170" i="2"/>
  <c r="AO1154" i="2"/>
  <c r="AO1138" i="2"/>
  <c r="AO1120" i="2"/>
  <c r="AO1104" i="2"/>
  <c r="AO1086" i="2"/>
  <c r="AO1069" i="2"/>
  <c r="AO1053" i="2"/>
  <c r="AO1037" i="2"/>
  <c r="AO1021" i="2"/>
  <c r="AO1004" i="2"/>
  <c r="AO988" i="2"/>
  <c r="AO971" i="2"/>
  <c r="AO955" i="2"/>
  <c r="AO939" i="2"/>
  <c r="AO923" i="2"/>
  <c r="AO906" i="2"/>
  <c r="AO890" i="2"/>
  <c r="AO874" i="2"/>
  <c r="AO858" i="2"/>
  <c r="AO840" i="2"/>
  <c r="AO823" i="2"/>
  <c r="AO806" i="2"/>
  <c r="AO790" i="2"/>
  <c r="AO774" i="2"/>
  <c r="AO1073" i="2"/>
  <c r="AO739" i="2"/>
  <c r="AO722" i="2"/>
  <c r="AO706" i="2"/>
  <c r="AO694" i="2"/>
  <c r="AO685" i="2"/>
  <c r="AO677" i="2"/>
  <c r="AO669" i="2"/>
  <c r="AO661" i="2"/>
  <c r="AO653" i="2"/>
  <c r="AO644" i="2"/>
  <c r="AO636" i="2"/>
  <c r="AO628" i="2"/>
  <c r="AO620" i="2"/>
  <c r="AO612" i="2"/>
  <c r="AO604" i="2"/>
  <c r="AO596" i="2"/>
  <c r="AO588" i="2"/>
  <c r="AO580" i="2"/>
  <c r="AO572" i="2"/>
  <c r="AO564" i="2"/>
  <c r="AO556" i="2"/>
  <c r="AO548" i="2"/>
  <c r="AO540" i="2"/>
  <c r="AO532" i="2"/>
  <c r="AO148" i="2"/>
  <c r="AO516" i="2"/>
  <c r="AO508" i="2"/>
  <c r="AO500" i="2"/>
  <c r="AO492" i="2"/>
  <c r="AO484" i="2"/>
  <c r="AO476" i="2"/>
  <c r="AO468" i="2"/>
  <c r="AO460" i="2"/>
  <c r="AO452" i="2"/>
  <c r="AO444" i="2"/>
  <c r="AO436" i="2"/>
  <c r="AO428" i="2"/>
  <c r="AO420" i="2"/>
  <c r="AO410" i="2"/>
  <c r="AO402" i="2"/>
  <c r="AO394" i="2"/>
  <c r="AO385" i="2"/>
  <c r="AO375" i="2"/>
  <c r="AO367" i="2"/>
  <c r="AO359" i="2"/>
  <c r="AO351" i="2"/>
  <c r="AO345" i="2"/>
  <c r="AO339" i="2"/>
  <c r="AO335" i="2"/>
  <c r="AO331" i="2"/>
  <c r="AO327" i="2"/>
  <c r="AO323" i="2"/>
  <c r="AO319" i="2"/>
  <c r="AO315" i="2"/>
  <c r="AO311" i="2"/>
  <c r="AO307" i="2"/>
  <c r="AO303" i="2"/>
  <c r="AO299" i="2"/>
  <c r="AO295" i="2"/>
  <c r="AO291" i="2"/>
  <c r="AO287" i="2"/>
  <c r="AO283" i="2"/>
  <c r="AO279" i="2"/>
  <c r="AO275" i="2"/>
  <c r="AO271" i="2"/>
  <c r="AO267" i="2"/>
  <c r="AO263" i="2"/>
  <c r="AO259" i="2"/>
  <c r="AO255" i="2"/>
  <c r="AO251" i="2"/>
  <c r="AO247" i="2"/>
  <c r="AO243" i="2"/>
  <c r="AO239" i="2"/>
  <c r="AO235" i="2"/>
  <c r="AO231" i="2"/>
  <c r="AO227" i="2"/>
  <c r="AO223" i="2"/>
  <c r="AO219" i="2"/>
  <c r="AO215" i="2"/>
  <c r="AO211" i="2"/>
  <c r="AO207" i="2"/>
  <c r="AO203" i="2"/>
  <c r="AO199" i="2"/>
  <c r="AO195" i="2"/>
  <c r="AO191" i="2"/>
  <c r="AO187" i="2"/>
  <c r="AO183" i="2"/>
  <c r="AO179" i="2"/>
  <c r="AO175" i="2"/>
  <c r="AO171" i="2"/>
  <c r="AO167" i="2"/>
  <c r="AO163" i="2"/>
  <c r="AO159" i="2"/>
  <c r="AO155" i="2"/>
  <c r="AO151" i="2"/>
  <c r="AO147" i="2"/>
  <c r="AO143" i="2"/>
  <c r="AO139" i="2"/>
  <c r="AO135" i="2"/>
  <c r="AO131" i="2"/>
  <c r="AO127" i="2"/>
  <c r="AO123" i="2"/>
  <c r="AO53" i="2"/>
  <c r="AO115" i="2"/>
  <c r="AO111" i="2"/>
  <c r="AO107" i="2"/>
  <c r="AO103" i="2"/>
  <c r="AO99" i="2"/>
  <c r="AO95" i="2"/>
  <c r="AO91" i="2"/>
  <c r="AO87" i="2"/>
  <c r="AO83" i="2"/>
  <c r="AO79" i="2"/>
  <c r="AO75" i="2"/>
  <c r="AO71" i="2"/>
  <c r="AO67" i="2"/>
  <c r="AO63" i="2"/>
  <c r="AO59" i="2"/>
  <c r="AO55" i="2"/>
  <c r="AO17" i="2"/>
  <c r="AO47" i="2"/>
  <c r="AO860" i="2"/>
  <c r="AO39" i="2"/>
  <c r="AO35" i="2"/>
  <c r="AO31" i="2"/>
  <c r="AO27" i="2"/>
  <c r="AO23" i="2"/>
  <c r="AO19" i="2"/>
  <c r="AO15" i="2"/>
  <c r="AO11" i="2"/>
  <c r="AO7" i="2"/>
  <c r="AO3" i="2"/>
  <c r="AO541" i="2"/>
  <c r="AO1146" i="2"/>
  <c r="AO1096" i="2"/>
  <c r="AO1061" i="2"/>
  <c r="AO1029" i="2"/>
  <c r="AO996" i="2"/>
  <c r="AO963" i="2"/>
  <c r="AO931" i="2"/>
  <c r="AO898" i="2"/>
  <c r="AO866" i="2"/>
  <c r="AO832" i="2"/>
  <c r="AO798" i="2"/>
  <c r="AO765" i="2"/>
  <c r="AO730" i="2"/>
  <c r="AO700" i="2"/>
  <c r="AO673" i="2"/>
  <c r="AO657" i="2"/>
  <c r="AO649" i="2"/>
  <c r="AO632" i="2"/>
  <c r="AO616" i="2"/>
  <c r="AO600" i="2"/>
  <c r="AO584" i="2"/>
  <c r="AO568" i="2"/>
  <c r="AO544" i="2"/>
  <c r="AO528" i="2"/>
  <c r="AO512" i="2"/>
  <c r="AO496" i="2"/>
  <c r="AO480" i="2"/>
  <c r="AO464" i="2"/>
  <c r="AO448" i="2"/>
  <c r="AO432" i="2"/>
  <c r="AO414" i="2"/>
  <c r="AO398" i="2"/>
  <c r="AO379" i="2"/>
  <c r="AO363" i="2"/>
  <c r="AO347" i="2"/>
  <c r="AO337" i="2"/>
  <c r="AO329" i="2"/>
  <c r="AO321" i="2"/>
  <c r="AO313" i="2"/>
  <c r="AO305" i="2"/>
  <c r="AO297" i="2"/>
  <c r="AO289" i="2"/>
  <c r="AO281" i="2"/>
  <c r="AO273" i="2"/>
  <c r="AO265" i="2"/>
  <c r="AO257" i="2"/>
  <c r="AO245" i="2"/>
  <c r="AO233" i="2"/>
  <c r="AO225" i="2"/>
  <c r="AO217" i="2"/>
  <c r="AO209" i="2"/>
  <c r="AO201" i="2"/>
  <c r="AO193" i="2"/>
  <c r="AO185" i="2"/>
  <c r="AO177" i="2"/>
  <c r="AO169" i="2"/>
  <c r="AO161" i="2"/>
  <c r="AO153" i="2"/>
  <c r="AO145" i="2"/>
  <c r="AO137" i="2"/>
  <c r="AO125" i="2"/>
  <c r="AO117" i="2"/>
  <c r="AO109" i="2"/>
  <c r="AO101" i="2"/>
  <c r="AO93" i="2"/>
  <c r="AO85" i="2"/>
  <c r="AO77" i="2"/>
  <c r="AO69" i="2"/>
  <c r="AO74" i="2"/>
  <c r="AO918" i="2"/>
  <c r="AO45" i="2"/>
  <c r="AO37" i="2"/>
  <c r="AO29" i="2"/>
  <c r="AO21" i="2"/>
  <c r="AO13" i="2"/>
  <c r="AO1670" i="2"/>
  <c r="AO1343" i="2"/>
  <c r="AO1276" i="2"/>
  <c r="AO1198" i="2"/>
  <c r="AO1161" i="2"/>
  <c r="AO1127" i="2"/>
  <c r="AO1093" i="2"/>
  <c r="AO1060" i="2"/>
  <c r="AO1028" i="2"/>
  <c r="AO995" i="2"/>
  <c r="AO962" i="2"/>
  <c r="AO930" i="2"/>
  <c r="AO897" i="2"/>
  <c r="AO865" i="2"/>
  <c r="AO847" i="2"/>
  <c r="AO813" i="2"/>
  <c r="AO781" i="2"/>
  <c r="AO746" i="2"/>
  <c r="AO713" i="2"/>
  <c r="AO688" i="2"/>
  <c r="AO672" i="2"/>
  <c r="AO664" i="2"/>
  <c r="AO648" i="2"/>
  <c r="AO623" i="2"/>
  <c r="AO607" i="2"/>
  <c r="AO591" i="2"/>
  <c r="AO575" i="2"/>
  <c r="AO559" i="2"/>
  <c r="AO543" i="2"/>
  <c r="AO527" i="2"/>
  <c r="AO511" i="2"/>
  <c r="AO495" i="2"/>
  <c r="AO471" i="2"/>
  <c r="AO455" i="2"/>
  <c r="AO439" i="2"/>
  <c r="AO423" i="2"/>
  <c r="AO405" i="2"/>
  <c r="AO389" i="2"/>
  <c r="AO370" i="2"/>
  <c r="AO354" i="2"/>
  <c r="AO341" i="2"/>
  <c r="AO328" i="2"/>
  <c r="AO320" i="2"/>
  <c r="AO312" i="2"/>
  <c r="AO304" i="2"/>
  <c r="AO296" i="2"/>
  <c r="AO288" i="2"/>
  <c r="AO280" i="2"/>
  <c r="AO268" i="2"/>
  <c r="AO260" i="2"/>
  <c r="AO252" i="2"/>
  <c r="AO244" i="2"/>
  <c r="AO236" i="2"/>
  <c r="AO228" i="2"/>
  <c r="AO216" i="2"/>
  <c r="AO208" i="2"/>
  <c r="AO1659" i="2"/>
  <c r="AO192" i="2"/>
  <c r="AO184" i="2"/>
  <c r="AO176" i="2"/>
  <c r="AO168" i="2"/>
  <c r="AO160" i="2"/>
  <c r="AO152" i="2"/>
  <c r="AO144" i="2"/>
  <c r="AO136" i="2"/>
  <c r="AO128" i="2"/>
  <c r="AO120" i="2"/>
  <c r="AO112" i="2"/>
  <c r="AO104" i="2"/>
  <c r="AO1702" i="2"/>
  <c r="AO1638" i="2"/>
  <c r="AO1455" i="2"/>
  <c r="AO1510" i="2"/>
  <c r="AO1446" i="2"/>
  <c r="AO1391" i="2"/>
  <c r="AO1359" i="2"/>
  <c r="AO1327" i="2"/>
  <c r="AO1295" i="2"/>
  <c r="AO1260" i="2"/>
  <c r="AO1224" i="2"/>
  <c r="AO1206" i="2"/>
  <c r="AO1186" i="2"/>
  <c r="AO1169" i="2"/>
  <c r="AO1153" i="2"/>
  <c r="AO1137" i="2"/>
  <c r="AO1119" i="2"/>
  <c r="AO1103" i="2"/>
  <c r="AO1085" i="2"/>
  <c r="AO1068" i="2"/>
  <c r="AO1052" i="2"/>
  <c r="AO1036" i="2"/>
  <c r="AO1020" i="2"/>
  <c r="AO1003" i="2"/>
  <c r="AO987" i="2"/>
  <c r="AO970" i="2"/>
  <c r="AO954" i="2"/>
  <c r="AO938" i="2"/>
  <c r="AO922" i="2"/>
  <c r="AO905" i="2"/>
  <c r="AO889" i="2"/>
  <c r="AO873" i="2"/>
  <c r="AO857" i="2"/>
  <c r="AO839" i="2"/>
  <c r="AO822" i="2"/>
  <c r="AO805" i="2"/>
  <c r="AO789" i="2"/>
  <c r="AO773" i="2"/>
  <c r="AO756" i="2"/>
  <c r="AO738" i="2"/>
  <c r="AO721" i="2"/>
  <c r="AO705" i="2"/>
  <c r="AO693" i="2"/>
  <c r="AO684" i="2"/>
  <c r="AO676" i="2"/>
  <c r="AO668" i="2"/>
  <c r="AO660" i="2"/>
  <c r="AO652" i="2"/>
  <c r="AO643" i="2"/>
  <c r="AO635" i="2"/>
  <c r="AO627" i="2"/>
  <c r="AO619" i="2"/>
  <c r="AO611" i="2"/>
  <c r="AO603" i="2"/>
  <c r="AO595" i="2"/>
  <c r="AO587" i="2"/>
  <c r="AO579" i="2"/>
  <c r="AO571" i="2"/>
  <c r="AO563" i="2"/>
  <c r="AO555" i="2"/>
  <c r="AO547" i="2"/>
  <c r="AO539" i="2"/>
  <c r="AO531" i="2"/>
  <c r="AO523" i="2"/>
  <c r="AO515" i="2"/>
  <c r="AO507" i="2"/>
  <c r="AO499" i="2"/>
  <c r="AO491" i="2"/>
  <c r="AO483" i="2"/>
  <c r="AO475" i="2"/>
  <c r="AO467" i="2"/>
  <c r="AO459" i="2"/>
  <c r="AO451" i="2"/>
  <c r="AO443" i="2"/>
  <c r="AO435" i="2"/>
  <c r="AO427" i="2"/>
  <c r="AO419" i="2"/>
  <c r="AO409" i="2"/>
  <c r="AO401" i="2"/>
  <c r="AO393" i="2"/>
  <c r="AO384" i="2"/>
  <c r="AO374" i="2"/>
  <c r="AO366" i="2"/>
  <c r="AO358" i="2"/>
  <c r="AO350" i="2"/>
  <c r="AO1662" i="2"/>
  <c r="AO338" i="2"/>
  <c r="AO334" i="2"/>
  <c r="AO330" i="2"/>
  <c r="AO326" i="2"/>
  <c r="AO322" i="2"/>
  <c r="AO318" i="2"/>
  <c r="AO314" i="2"/>
  <c r="AO310" i="2"/>
  <c r="AO306" i="2"/>
  <c r="AO302" i="2"/>
  <c r="AO298" i="2"/>
  <c r="AO294" i="2"/>
  <c r="AO290" i="2"/>
  <c r="AO286" i="2"/>
  <c r="AO282" i="2"/>
  <c r="AO278" i="2"/>
  <c r="AO274" i="2"/>
  <c r="AO270" i="2"/>
  <c r="AO266" i="2"/>
  <c r="AO262" i="2"/>
  <c r="AO258" i="2"/>
  <c r="AO254" i="2"/>
  <c r="AO250" i="2"/>
  <c r="AO246" i="2"/>
  <c r="AO242" i="2"/>
  <c r="AO238" i="2"/>
  <c r="AO234" i="2"/>
  <c r="AO230" i="2"/>
  <c r="AO226" i="2"/>
  <c r="AO222" i="2"/>
  <c r="AO218" i="2"/>
  <c r="AO214" i="2"/>
  <c r="AO210" i="2"/>
  <c r="AO206" i="2"/>
  <c r="AO202" i="2"/>
  <c r="AO198" i="2"/>
  <c r="AO1619" i="2"/>
  <c r="AO190" i="2"/>
  <c r="AO186" i="2"/>
  <c r="AO182" i="2"/>
  <c r="AO178" i="2"/>
  <c r="AO174" i="2"/>
  <c r="AO170" i="2"/>
  <c r="AO1607" i="2"/>
  <c r="AO162" i="2"/>
  <c r="AO158" i="2"/>
  <c r="AO154" i="2"/>
  <c r="AO150" i="2"/>
  <c r="AO146" i="2"/>
  <c r="AO142" i="2"/>
  <c r="AO138" i="2"/>
  <c r="AO134" i="2"/>
  <c r="AO130" i="2"/>
  <c r="AO126" i="2"/>
  <c r="AO122" i="2"/>
  <c r="AO118" i="2"/>
  <c r="AO114" i="2"/>
  <c r="AO110" i="2"/>
  <c r="AO106" i="2"/>
  <c r="AO102" i="2"/>
  <c r="AO98" i="2"/>
  <c r="AO94" i="2"/>
  <c r="AO90" i="2"/>
  <c r="AO86" i="2"/>
  <c r="AO82" i="2"/>
  <c r="AO78" i="2"/>
  <c r="AO925" i="2"/>
  <c r="AO70" i="2"/>
  <c r="AO66" i="2"/>
  <c r="AO62" i="2"/>
  <c r="AO18" i="2"/>
  <c r="AO68" i="2"/>
  <c r="AO50" i="2"/>
  <c r="AO46" i="2"/>
  <c r="AO42" i="2"/>
  <c r="AO61" i="2"/>
  <c r="AO34" i="2"/>
  <c r="AO30" i="2"/>
  <c r="AO26" i="2"/>
  <c r="AO22" i="2"/>
  <c r="AO58" i="2"/>
  <c r="AO14" i="2"/>
  <c r="AO10" i="2"/>
  <c r="AO6" i="2"/>
  <c r="AO2" i="2"/>
  <c r="AO1671" i="2"/>
  <c r="AO1543" i="2"/>
  <c r="AO1479" i="2"/>
  <c r="AO1415" i="2"/>
  <c r="AO1376" i="2"/>
  <c r="AO1344" i="2"/>
  <c r="AO1312" i="2"/>
  <c r="AO1280" i="2"/>
  <c r="AO1242" i="2"/>
  <c r="AO1215" i="2"/>
  <c r="AO1199" i="2"/>
  <c r="AO1179" i="2"/>
  <c r="AO1162" i="2"/>
  <c r="AO1128" i="2"/>
  <c r="AO1112" i="2"/>
  <c r="AO1078" i="2"/>
  <c r="AO1045" i="2"/>
  <c r="AO1012" i="2"/>
  <c r="AO980" i="2"/>
  <c r="AO947" i="2"/>
  <c r="AO914" i="2"/>
  <c r="AO882" i="2"/>
  <c r="AO848" i="2"/>
  <c r="AO814" i="2"/>
  <c r="AO782" i="2"/>
  <c r="AO747" i="2"/>
  <c r="AO714" i="2"/>
  <c r="AO689" i="2"/>
  <c r="AO681" i="2"/>
  <c r="AO665" i="2"/>
  <c r="AO640" i="2"/>
  <c r="AO624" i="2"/>
  <c r="AO608" i="2"/>
  <c r="AO592" i="2"/>
  <c r="AO576" i="2"/>
  <c r="AO560" i="2"/>
  <c r="AO552" i="2"/>
  <c r="AO536" i="2"/>
  <c r="AO520" i="2"/>
  <c r="AO504" i="2"/>
  <c r="AO488" i="2"/>
  <c r="AO472" i="2"/>
  <c r="AO456" i="2"/>
  <c r="AO440" i="2"/>
  <c r="AO424" i="2"/>
  <c r="AO406" i="2"/>
  <c r="AO390" i="2"/>
  <c r="AO371" i="2"/>
  <c r="AO355" i="2"/>
  <c r="AO342" i="2"/>
  <c r="AO333" i="2"/>
  <c r="AO325" i="2"/>
  <c r="AO317" i="2"/>
  <c r="AO309" i="2"/>
  <c r="AO301" i="2"/>
  <c r="AO293" i="2"/>
  <c r="AO285" i="2"/>
  <c r="AO277" i="2"/>
  <c r="AO269" i="2"/>
  <c r="AO261" i="2"/>
  <c r="AO253" i="2"/>
  <c r="AO249" i="2"/>
  <c r="AO241" i="2"/>
  <c r="AO237" i="2"/>
  <c r="AO229" i="2"/>
  <c r="AO221" i="2"/>
  <c r="AO213" i="2"/>
  <c r="AO205" i="2"/>
  <c r="AO197" i="2"/>
  <c r="AO189" i="2"/>
  <c r="AO181" i="2"/>
  <c r="AO173" i="2"/>
  <c r="AO165" i="2"/>
  <c r="AO1589" i="2"/>
  <c r="AO149" i="2"/>
  <c r="AO141" i="2"/>
  <c r="AO133" i="2"/>
  <c r="AO129" i="2"/>
  <c r="AO121" i="2"/>
  <c r="AO113" i="2"/>
  <c r="AO105" i="2"/>
  <c r="AO38" i="2"/>
  <c r="AO89" i="2"/>
  <c r="AO81" i="2"/>
  <c r="AO73" i="2"/>
  <c r="AO65" i="2"/>
  <c r="AO57" i="2"/>
  <c r="AO49" i="2"/>
  <c r="AO41" i="2"/>
  <c r="AO33" i="2"/>
  <c r="AO25" i="2"/>
  <c r="AO618" i="2"/>
  <c r="AO9" i="2"/>
  <c r="AO5" i="2"/>
  <c r="AO1606" i="2"/>
  <c r="AO1542" i="2"/>
  <c r="AO1478" i="2"/>
  <c r="AO1414" i="2"/>
  <c r="AO1375" i="2"/>
  <c r="AO1311" i="2"/>
  <c r="AO1241" i="2"/>
  <c r="AO1214" i="2"/>
  <c r="AO1177" i="2"/>
  <c r="AO1145" i="2"/>
  <c r="AO1111" i="2"/>
  <c r="AO1077" i="2"/>
  <c r="AO1044" i="2"/>
  <c r="AO1011" i="2"/>
  <c r="AO978" i="2"/>
  <c r="AO946" i="2"/>
  <c r="AO913" i="2"/>
  <c r="AO881" i="2"/>
  <c r="AO831" i="2"/>
  <c r="AO797" i="2"/>
  <c r="AO764" i="2"/>
  <c r="AO729" i="2"/>
  <c r="AO698" i="2"/>
  <c r="AO680" i="2"/>
  <c r="AO656" i="2"/>
  <c r="AO639" i="2"/>
  <c r="AO631" i="2"/>
  <c r="AO615" i="2"/>
  <c r="AO599" i="2"/>
  <c r="AO583" i="2"/>
  <c r="AO567" i="2"/>
  <c r="AO551" i="2"/>
  <c r="AO535" i="2"/>
  <c r="AO519" i="2"/>
  <c r="AO503" i="2"/>
  <c r="AO487" i="2"/>
  <c r="AO479" i="2"/>
  <c r="AO463" i="2"/>
  <c r="AO447" i="2"/>
  <c r="AO431" i="2"/>
  <c r="AO413" i="2"/>
  <c r="AO397" i="2"/>
  <c r="AO378" i="2"/>
  <c r="AO362" i="2"/>
  <c r="AO346" i="2"/>
  <c r="AO336" i="2"/>
  <c r="AO332" i="2"/>
  <c r="AO324" i="2"/>
  <c r="AO316" i="2"/>
  <c r="AO308" i="2"/>
  <c r="AO300" i="2"/>
  <c r="AO292" i="2"/>
  <c r="AO284" i="2"/>
  <c r="AO276" i="2"/>
  <c r="AO272" i="2"/>
  <c r="AO264" i="2"/>
  <c r="AO256" i="2"/>
  <c r="AO248" i="2"/>
  <c r="AO240" i="2"/>
  <c r="AO232" i="2"/>
  <c r="AO224" i="2"/>
  <c r="AO220" i="2"/>
  <c r="AO212" i="2"/>
  <c r="AO204" i="2"/>
  <c r="AO196" i="2"/>
  <c r="AO188" i="2"/>
  <c r="AO180" i="2"/>
  <c r="AO172" i="2"/>
  <c r="AO164" i="2"/>
  <c r="AO97" i="2"/>
  <c r="AO43" i="2"/>
  <c r="AO140" i="2"/>
  <c r="AO132" i="2"/>
  <c r="AO124" i="2"/>
  <c r="AO116" i="2"/>
  <c r="AO108" i="2"/>
  <c r="AO100" i="2"/>
  <c r="AO84" i="2"/>
  <c r="AO36" i="2"/>
  <c r="AO733" i="2"/>
  <c r="AO854" i="2"/>
  <c r="AO20" i="2"/>
  <c r="AO853" i="2"/>
  <c r="AO72" i="2"/>
  <c r="AO40" i="2"/>
  <c r="AO8" i="2"/>
  <c r="AO96" i="2"/>
  <c r="AO80" i="2"/>
  <c r="AO64" i="2"/>
  <c r="AO48" i="2"/>
  <c r="AO32" i="2"/>
  <c r="AO16" i="2"/>
  <c r="AO92" i="2"/>
  <c r="AO76" i="2"/>
  <c r="AO60" i="2"/>
  <c r="AO44" i="2"/>
  <c r="AO28" i="2"/>
  <c r="AO12" i="2"/>
  <c r="AO88" i="2"/>
  <c r="AO56" i="2"/>
  <c r="AO24" i="2"/>
  <c r="AO1279" i="2"/>
  <c r="AO1254" i="2"/>
  <c r="AO1196" i="2"/>
  <c r="AO1134" i="2"/>
  <c r="AO381" i="2"/>
  <c r="AO194" i="2"/>
  <c r="AO757" i="2"/>
  <c r="AO646" i="2"/>
  <c r="AO979" i="2"/>
  <c r="AO1197" i="2"/>
  <c r="AO200" i="2"/>
  <c r="AO119" i="2"/>
  <c r="AO759" i="2"/>
  <c r="AO1253" i="2"/>
  <c r="AO1195" i="2"/>
  <c r="AO386" i="2"/>
  <c r="AO1018" i="2"/>
  <c r="AO1099" i="2"/>
  <c r="AO166" i="2"/>
  <c r="AO417" i="2"/>
  <c r="AO380" i="2"/>
  <c r="AO1178" i="2"/>
  <c r="AO157" i="2"/>
  <c r="AO753" i="2"/>
  <c r="AO524" i="2"/>
  <c r="AO1191" i="2"/>
  <c r="AO1095" i="2"/>
  <c r="AO343" i="2"/>
  <c r="AO828" i="2"/>
  <c r="AO740" i="2"/>
  <c r="AO416" i="2"/>
  <c r="AO1255" i="2"/>
  <c r="AO1094" i="2"/>
  <c r="AO820" i="2"/>
  <c r="G6" i="3"/>
  <c r="G8" i="3"/>
  <c r="G7" i="3"/>
  <c r="G5" i="3"/>
  <c r="G4" i="3"/>
  <c r="B29" i="5" l="1"/>
</calcChain>
</file>

<file path=xl/sharedStrings.xml><?xml version="1.0" encoding="utf-8"?>
<sst xmlns="http://schemas.openxmlformats.org/spreadsheetml/2006/main" count="7281" uniqueCount="423">
  <si>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</si>
  <si>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</si>
  <si>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</si>
  <si>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</si>
  <si>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</si>
  <si>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</si>
  <si>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</si>
  <si>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</si>
  <si>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</si>
  <si>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</si>
  <si>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</si>
  <si>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</si>
  <si>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</si>
  <si>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</si>
  <si>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</si>
  <si>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</si>
  <si>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</si>
  <si>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</si>
  <si>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</si>
  <si>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</si>
  <si>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</si>
  <si>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</si>
  <si>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</si>
  <si>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</si>
  <si>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</si>
  <si>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</si>
  <si>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</si>
  <si>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</si>
  <si>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</si>
  <si>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</si>
  <si>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</si>
  <si>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</si>
  <si>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</si>
  <si>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</si>
  <si>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</si>
  <si>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</si>
  <si>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</si>
  <si>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</si>
  <si>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</si>
  <si>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</si>
  <si>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</si>
  <si>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</si>
  <si>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</si>
  <si>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</si>
  <si>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</si>
  <si>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</si>
  <si>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</si>
  <si>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</si>
  <si>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</si>
  <si>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</si>
  <si>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</si>
  <si>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</si>
  <si>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</si>
  <si>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</si>
  <si>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</si>
  <si>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</si>
  <si>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</si>
  <si>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</si>
  <si>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</si>
  <si>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</si>
  <si>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</si>
  <si>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</si>
  <si>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</si>
  <si>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</si>
  <si>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</si>
  <si>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</si>
  <si>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</si>
  <si>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</si>
  <si>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</si>
  <si>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</si>
  <si>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</si>
  <si>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</si>
  <si>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</si>
  <si>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</si>
  <si>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</si>
  <si>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</si>
  <si>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</si>
  <si>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</si>
  <si>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</si>
  <si>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</si>
  <si>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</si>
  <si>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</si>
  <si>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</si>
  <si>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</si>
  <si>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</si>
  <si>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</si>
  <si>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</si>
  <si>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</si>
  <si>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</si>
  <si>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</si>
  <si>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</si>
  <si>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</si>
  <si>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</si>
  <si>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</si>
  <si>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</si>
  <si>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</si>
  <si>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</si>
  <si>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</si>
  <si>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</si>
  <si>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</si>
  <si>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</si>
  <si>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</si>
  <si>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</si>
  <si>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</si>
  <si>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</si>
  <si>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</si>
  <si>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</si>
  <si>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</si>
  <si>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</si>
  <si>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</si>
  <si>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</si>
  <si>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</si>
  <si>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</si>
  <si>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</si>
  <si>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</si>
  <si>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</si>
  <si>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</si>
  <si>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</si>
  <si>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</si>
  <si>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</si>
  <si>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</si>
  <si>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</si>
  <si>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</si>
  <si>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</si>
  <si>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</si>
  <si>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</si>
  <si>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</si>
  <si>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</si>
  <si>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</si>
  <si>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</si>
  <si>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</si>
  <si>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</si>
  <si>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</si>
  <si>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</si>
  <si>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</si>
  <si>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</si>
  <si>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</si>
  <si>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</si>
  <si>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</si>
  <si>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</si>
  <si>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</si>
  <si>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</si>
  <si>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</si>
  <si>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</si>
  <si>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</si>
  <si>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</si>
  <si>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</si>
  <si>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</si>
  <si>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</si>
  <si>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</si>
  <si>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</si>
  <si>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</si>
  <si>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</si>
  <si>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</si>
  <si>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</si>
  <si>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</si>
  <si>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</si>
  <si>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</si>
  <si>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</si>
  <si>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</si>
  <si>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</si>
  <si>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</si>
  <si>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</si>
  <si>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</si>
  <si>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</si>
  <si>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</si>
  <si>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</si>
  <si>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</si>
  <si>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</si>
  <si>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</si>
  <si>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</si>
  <si>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</si>
  <si>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</si>
  <si>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</si>
  <si>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</si>
  <si>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</si>
  <si>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</si>
  <si>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</si>
  <si>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</si>
  <si>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</si>
  <si>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</si>
  <si>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</si>
  <si>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</si>
  <si>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</si>
  <si>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</si>
  <si>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</si>
  <si>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</si>
  <si>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</si>
  <si>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</si>
  <si>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</si>
  <si>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</si>
  <si>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</si>
  <si>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</si>
  <si>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</si>
  <si>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</si>
  <si>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</si>
  <si>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</si>
  <si>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</si>
  <si>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</si>
  <si>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</si>
  <si>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</si>
  <si>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</si>
  <si>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</si>
  <si>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</si>
  <si>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</si>
  <si>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</si>
  <si>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</si>
  <si>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</si>
  <si>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</si>
  <si>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</si>
  <si>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</si>
  <si>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</si>
  <si>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</si>
  <si>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</si>
  <si>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</si>
  <si>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</si>
  <si>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</si>
  <si>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</si>
  <si>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</si>
  <si>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</si>
  <si>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</si>
  <si>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</si>
  <si>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</si>
  <si>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</si>
  <si>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</si>
  <si>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</si>
  <si>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</si>
  <si>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</si>
  <si>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</si>
  <si>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</si>
  <si>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</si>
  <si>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</si>
  <si>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</si>
  <si>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</si>
  <si>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</si>
  <si>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</si>
  <si>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</si>
  <si>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</si>
  <si>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</si>
  <si>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</si>
  <si>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</si>
  <si>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</si>
  <si>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</si>
  <si>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</si>
  <si>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</si>
  <si>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</si>
  <si>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</si>
  <si>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</si>
  <si>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</si>
  <si>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</si>
  <si>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</si>
  <si>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</si>
  <si>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</si>
  <si>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</si>
  <si>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</si>
  <si>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</si>
  <si>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</si>
  <si>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</si>
  <si>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</si>
  <si>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</si>
  <si>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</si>
  <si>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</si>
  <si>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</si>
  <si>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</si>
  <si>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</si>
  <si>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</si>
  <si>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</si>
  <si>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</si>
  <si>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</si>
  <si>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</si>
  <si>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</si>
  <si>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</si>
  <si>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</si>
  <si>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</si>
  <si>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</si>
  <si>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</si>
  <si>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</si>
  <si>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</si>
  <si>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</si>
  <si>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</si>
  <si>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</si>
  <si>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</si>
  <si>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</si>
  <si>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</si>
  <si>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</si>
  <si>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</si>
  <si>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</si>
  <si>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</si>
  <si>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</si>
  <si>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</si>
  <si>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</si>
  <si>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</si>
  <si>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</si>
  <si>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</si>
  <si>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</si>
  <si>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</si>
  <si>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</si>
  <si>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</si>
  <si>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</si>
  <si>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</si>
  <si>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</si>
  <si>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</si>
  <si>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</si>
  <si>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</si>
  <si>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</si>
  <si>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</si>
  <si>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</si>
  <si>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</si>
  <si>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</si>
  <si>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</si>
  <si>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</si>
  <si>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</si>
  <si>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</si>
  <si>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</si>
  <si>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</si>
  <si>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</si>
  <si>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</si>
  <si>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</si>
  <si>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</si>
  <si>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</si>
  <si>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</si>
  <si>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</si>
  <si>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</si>
  <si>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</si>
  <si>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</si>
  <si>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</si>
  <si>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</si>
  <si>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</si>
  <si>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</si>
  <si>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</si>
  <si>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</si>
  <si>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</si>
  <si>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</si>
  <si>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</si>
  <si>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</si>
  <si>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</si>
  <si>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</si>
  <si>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</si>
  <si>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</si>
  <si>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</si>
  <si>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</si>
  <si>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</si>
  <si>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</si>
  <si>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</si>
  <si>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</si>
  <si>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</si>
  <si>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</si>
  <si>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</si>
  <si>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</si>
  <si>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</si>
  <si>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</si>
  <si>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</si>
  <si>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</si>
  <si>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</si>
  <si>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</si>
  <si>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</si>
  <si>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</si>
  <si>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</si>
  <si>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</si>
  <si>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</si>
  <si>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</si>
  <si>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</si>
  <si>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</si>
  <si>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</si>
  <si>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</si>
  <si>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</si>
  <si>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</si>
  <si>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</si>
  <si>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</si>
  <si>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</si>
  <si>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</si>
  <si>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</si>
  <si>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</si>
  <si>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</si>
  <si>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</si>
  <si>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</si>
  <si>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</si>
  <si>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</si>
  <si>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</si>
  <si>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</si>
  <si>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</si>
  <si>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</si>
  <si>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</si>
  <si>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</si>
  <si>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</si>
  <si>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</si>
  <si>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</si>
  <si>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</si>
  <si>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</si>
  <si>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</si>
  <si>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</si>
  <si>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</si>
  <si>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</si>
  <si>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</si>
  <si>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</si>
  <si>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</si>
  <si>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</si>
  <si>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</si>
  <si>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</si>
  <si>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</si>
  <si>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</si>
  <si>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</si>
  <si>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</si>
  <si>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</si>
  <si>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</si>
  <si>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</si>
  <si>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</si>
  <si>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</si>
  <si>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</si>
  <si>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</si>
  <si>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</si>
  <si>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</si>
  <si>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</si>
  <si>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</si>
  <si>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</si>
  <si>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</si>
  <si>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Temp.Roll Crude LB:</t>
  </si>
  <si>
    <t>Post_Aquisition_VP</t>
  </si>
  <si>
    <t>Pre_Acquisition_VP</t>
  </si>
  <si>
    <t>VP_Adjusted</t>
  </si>
  <si>
    <t>Change_in_VP</t>
  </si>
  <si>
    <t>Use adjustment for changes post-aquisition:</t>
  </si>
  <si>
    <t>Temp.Roll Crude UB: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</si>
</sst>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1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25"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78.90000000000002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89.734122137404555</c:v>
                </c:pt>
                <c:pt idx="2">
                  <c:v>91.505970873786424</c:v>
                </c:pt>
                <c:pt idx="3">
                  <c:v>78.577805596465353</c:v>
                </c:pt>
                <c:pt idx="4">
                  <c:v>76.7</c:v>
                </c:pt>
                <c:pt idx="5">
                  <c:v>63.065217391304323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-4.3781585643498317</c:v>
                </c:pt>
                <c:pt idx="2">
                  <c:v>-0.66597087378637809</c:v>
                </c:pt>
                <c:pt idx="3">
                  <c:v>-8.2126355800052551</c:v>
                </c:pt>
                <c:pt idx="4">
                  <c:v>-22.849999999999994</c:v>
                </c:pt>
                <c:pt idx="5">
                  <c:v>-15.834782608695697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-13.063561507936511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6.5546681123048049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64.2</c:v>
                </c:pt>
                <c:pt idx="1">
                  <c:v>103.17924242424239</c:v>
                </c:pt>
                <c:pt idx="2">
                  <c:v>89.734122137404569</c:v>
                </c:pt>
                <c:pt idx="3">
                  <c:v>91.505970873786396</c:v>
                </c:pt>
                <c:pt idx="4">
                  <c:v>78.577805596465325</c:v>
                </c:pt>
                <c:pt idx="5">
                  <c:v>76.7</c:v>
                </c:pt>
                <c:pt idx="6">
                  <c:v>63.065217391304351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1.697056274847718</c:v>
                </c:pt>
                <c:pt idx="1">
                  <c:v>6.3738377065593008</c:v>
                </c:pt>
                <c:pt idx="2">
                  <c:v>14.467422365808394</c:v>
                </c:pt>
                <c:pt idx="3">
                  <c:v>13.584911722855555</c:v>
                </c:pt>
                <c:pt idx="4">
                  <c:v>14.630202344587458</c:v>
                </c:pt>
                <c:pt idx="5">
                  <c:v>15.141235088327504</c:v>
                </c:pt>
                <c:pt idx="6">
                  <c:v>16.608593801211367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Results!$O$5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Results!$O$6:$O$11</c:f>
              <c:numCache>
                <c:formatCode>#,##0.0000</c:formatCode>
                <c:ptCount val="6"/>
                <c:pt idx="0">
                  <c:v>61.62685120651134</c:v>
                </c:pt>
                <c:pt idx="1">
                  <c:v>60.913420614434663</c:v>
                </c:pt>
                <c:pt idx="2">
                  <c:v>60.729275872568053</c:v>
                </c:pt>
                <c:pt idx="3">
                  <c:v>60.524174402060375</c:v>
                </c:pt>
                <c:pt idx="4">
                  <c:v>61.122826550127115</c:v>
                </c:pt>
                <c:pt idx="5">
                  <c:v>61.189810827981958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Results!$J$5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Results!$J$6:$J$11</c:f>
              <c:numCache>
                <c:formatCode>#,##0.0000</c:formatCode>
                <c:ptCount val="6"/>
                <c:pt idx="0">
                  <c:v>45.775155279503103</c:v>
                </c:pt>
                <c:pt idx="1">
                  <c:v>45.775155279503103</c:v>
                </c:pt>
                <c:pt idx="2">
                  <c:v>45.775155279503103</c:v>
                </c:pt>
                <c:pt idx="3">
                  <c:v>45.775155279503103</c:v>
                </c:pt>
                <c:pt idx="4">
                  <c:v>45.775155279503103</c:v>
                </c:pt>
                <c:pt idx="5">
                  <c:v>45.775155279503103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Results!$K$5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Results!$K$6:$K$11</c:f>
              <c:numCache>
                <c:formatCode>#,##0.0000</c:formatCode>
                <c:ptCount val="6"/>
                <c:pt idx="0">
                  <c:v>57.222180367444935</c:v>
                </c:pt>
                <c:pt idx="1">
                  <c:v>57.119306385686954</c:v>
                </c:pt>
                <c:pt idx="2">
                  <c:v>57.529705773945594</c:v>
                </c:pt>
                <c:pt idx="3">
                  <c:v>57.078162265072592</c:v>
                </c:pt>
                <c:pt idx="4">
                  <c:v>57.333948200145016</c:v>
                </c:pt>
                <c:pt idx="5">
                  <c:v>57.516798928002707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Results!$L$5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Results!$L$6:$L$11</c:f>
              <c:numCache>
                <c:formatCode>#,##0.0000</c:formatCode>
                <c:ptCount val="6"/>
                <c:pt idx="0">
                  <c:v>56.973732603827116</c:v>
                </c:pt>
                <c:pt idx="1">
                  <c:v>57.861761061457443</c:v>
                </c:pt>
                <c:pt idx="2">
                  <c:v>58.429242138781277</c:v>
                </c:pt>
                <c:pt idx="3">
                  <c:v>57.87277223251882</c:v>
                </c:pt>
                <c:pt idx="4">
                  <c:v>58.170330542643732</c:v>
                </c:pt>
                <c:pt idx="5">
                  <c:v>57.484273795067054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Results!$N$5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Results!$N$6:$N$11</c:f>
              <c:numCache>
                <c:formatCode>#,##0.0000</c:formatCode>
                <c:ptCount val="6"/>
                <c:pt idx="0">
                  <c:v>53.199157118202521</c:v>
                </c:pt>
                <c:pt idx="1">
                  <c:v>52.782013730061486</c:v>
                </c:pt>
                <c:pt idx="2">
                  <c:v>53.527132567650149</c:v>
                </c:pt>
                <c:pt idx="3">
                  <c:v>53.199157118202521</c:v>
                </c:pt>
                <c:pt idx="4">
                  <c:v>52.286120514644487</c:v>
                </c:pt>
                <c:pt idx="5">
                  <c:v>53.246307277054683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 b="1"/>
          </a:pPr>
          <a:r>
            <a:rPr lang="en-US" b="1"/>
            <a:t>Predicted VP Histogram</a:t>
          </a:r>
        </a:p>
      </cx:txPr>
    </cx:title>
    <cx:plotArea>
      <cx:plotAreaRegion>
        <cx:series layoutId="clusteredColumn" uniqueId="{6E3ADE16-6EEF-45A3-9470-A41FC2ED738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1.9195999999999998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152399</xdr:colOff>
      <xdr:row>13</xdr:row>
      <xdr:rowOff>85725</xdr:rowOff>
    </xdr:from>
    <xdr:to>
      <xdr:col>15</xdr:col>
      <xdr:colOff>409574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</xdr:row>
      <xdr:rowOff>190499</xdr:rowOff>
    </xdr:from>
    <xdr:to>
      <xdr:col>8</xdr:col>
      <xdr:colOff>638174</xdr:colOff>
      <xdr:row>31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11</xdr:row>
      <xdr:rowOff>19050</xdr:rowOff>
    </xdr:from>
    <xdr:to>
      <xdr:col>17</xdr:col>
      <xdr:colOff>38101</xdr:colOff>
      <xdr:row>31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4099" name="run_sim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200024</xdr:colOff>
      <xdr:row>11</xdr:row>
      <xdr:rowOff>28575</xdr:rowOff>
    </xdr:from>
    <xdr:to>
      <xdr:col>10</xdr:col>
      <xdr:colOff>200025</xdr:colOff>
      <xdr:row>31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349" y="2314575"/>
              <a:ext cx="7086601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cott.graham\Desktop\EPSI\Copy%20of%20EP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y History"/>
      <sheetName val="DATA"/>
      <sheetName val="VP Data"/>
      <sheetName val="Lookup"/>
      <sheetName val="Operators"/>
      <sheetName val="Toll Rates"/>
      <sheetName val="Toll Agreements"/>
      <sheetName val="Discounted Tolls"/>
    </sheetNames>
    <sheetDataSet>
      <sheetData sheetId="0"/>
      <sheetData sheetId="1">
        <row r="1">
          <cell r="L1">
            <v>22</v>
          </cell>
          <cell r="O1">
            <v>870.99667854720599</v>
          </cell>
          <cell r="Q1">
            <v>2.3537967384848866</v>
          </cell>
        </row>
        <row r="2">
          <cell r="G2" t="str">
            <v>Month</v>
          </cell>
          <cell r="L2" t="str">
            <v>Location</v>
          </cell>
          <cell r="O2" t="str">
            <v>DENSITY</v>
          </cell>
          <cell r="Q2" t="str">
            <v>SULPHUR</v>
          </cell>
        </row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</row>
        <row r="8862">
          <cell r="G8862">
            <v>42795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  <row r="9827">
          <cell r="G9827">
            <v>42887</v>
          </cell>
          <cell r="L9827" t="str">
            <v>05-13-003-02W2</v>
          </cell>
          <cell r="O9827">
            <v>829.4</v>
          </cell>
          <cell r="Q9827">
            <v>0.74</v>
          </cell>
        </row>
        <row r="9828">
          <cell r="G9828">
            <v>42887</v>
          </cell>
          <cell r="L9828" t="str">
            <v>10-11-004-34W1</v>
          </cell>
          <cell r="O9828">
            <v>829.5</v>
          </cell>
          <cell r="Q9828">
            <v>0.84</v>
          </cell>
        </row>
        <row r="9829">
          <cell r="G9829">
            <v>42887</v>
          </cell>
          <cell r="L9829" t="str">
            <v>06-03-004-31W1</v>
          </cell>
          <cell r="O9829">
            <v>869.1</v>
          </cell>
          <cell r="Q9829">
            <v>1.93</v>
          </cell>
        </row>
        <row r="9830">
          <cell r="G9830">
            <v>42887</v>
          </cell>
          <cell r="L9830" t="str">
            <v>14-09-002-29W1</v>
          </cell>
          <cell r="O9830">
            <v>837.8</v>
          </cell>
          <cell r="Q9830">
            <v>0.76</v>
          </cell>
        </row>
        <row r="9831">
          <cell r="G9831">
            <v>42887</v>
          </cell>
          <cell r="L9831" t="str">
            <v>14-26-002-30W1</v>
          </cell>
          <cell r="O9831">
            <v>868.7</v>
          </cell>
          <cell r="Q9831">
            <v>1.76</v>
          </cell>
        </row>
        <row r="9832">
          <cell r="G9832">
            <v>42887</v>
          </cell>
          <cell r="L9832" t="str">
            <v>06-04-006-33W1</v>
          </cell>
          <cell r="O9832">
            <v>835.1</v>
          </cell>
          <cell r="Q9832">
            <v>0.85</v>
          </cell>
        </row>
        <row r="9833">
          <cell r="G9833">
            <v>42887</v>
          </cell>
          <cell r="L9833" t="str">
            <v>02-02-006-03W2</v>
          </cell>
          <cell r="O9833">
            <v>847.4</v>
          </cell>
          <cell r="Q9833">
            <v>1.23</v>
          </cell>
        </row>
        <row r="9834">
          <cell r="G9834">
            <v>42887</v>
          </cell>
          <cell r="L9834" t="str">
            <v>08-31-005-03W2</v>
          </cell>
          <cell r="O9834">
            <v>843.4</v>
          </cell>
          <cell r="Q9834">
            <v>1.05</v>
          </cell>
        </row>
        <row r="9835">
          <cell r="G9835">
            <v>42887</v>
          </cell>
          <cell r="L9835" t="str">
            <v>10-09-004-33W1</v>
          </cell>
          <cell r="O9835">
            <v>837.1</v>
          </cell>
          <cell r="Q9835">
            <v>0.72</v>
          </cell>
        </row>
        <row r="9836">
          <cell r="G9836">
            <v>42887</v>
          </cell>
          <cell r="L9836" t="str">
            <v>02-08-004-33W1</v>
          </cell>
          <cell r="O9836">
            <v>829.6</v>
          </cell>
          <cell r="Q9836">
            <v>0.69</v>
          </cell>
        </row>
        <row r="9837">
          <cell r="G9837">
            <v>42887</v>
          </cell>
          <cell r="L9837" t="str">
            <v>05-14-003-01W2</v>
          </cell>
          <cell r="O9837">
            <v>831.4</v>
          </cell>
          <cell r="Q9837">
            <v>0.89</v>
          </cell>
        </row>
        <row r="9838">
          <cell r="G9838">
            <v>42887</v>
          </cell>
          <cell r="L9838" t="str">
            <v>08-36-003-34W1</v>
          </cell>
          <cell r="O9838">
            <v>850.7</v>
          </cell>
          <cell r="Q9838">
            <v>1.18</v>
          </cell>
        </row>
        <row r="9839">
          <cell r="G9839">
            <v>42887</v>
          </cell>
          <cell r="L9839" t="str">
            <v>09-23-002-01W2</v>
          </cell>
          <cell r="O9839">
            <v>850.8</v>
          </cell>
          <cell r="Q9839">
            <v>1.03</v>
          </cell>
        </row>
        <row r="9840">
          <cell r="G9840">
            <v>42887</v>
          </cell>
          <cell r="L9840" t="str">
            <v>12-12-005-34W1</v>
          </cell>
          <cell r="O9840">
            <v>822.4</v>
          </cell>
          <cell r="Q9840">
            <v>0.74</v>
          </cell>
        </row>
        <row r="9841">
          <cell r="G9841">
            <v>42887</v>
          </cell>
          <cell r="L9841" t="str">
            <v>13-11-004-02W2</v>
          </cell>
          <cell r="O9841">
            <v>840.9</v>
          </cell>
          <cell r="Q9841">
            <v>0.93</v>
          </cell>
        </row>
        <row r="9842">
          <cell r="G9842">
            <v>42887</v>
          </cell>
          <cell r="L9842" t="str">
            <v>14-28-002-34W1</v>
          </cell>
          <cell r="O9842">
            <v>831.4</v>
          </cell>
          <cell r="Q9842">
            <v>0.7</v>
          </cell>
        </row>
        <row r="9843">
          <cell r="G9843">
            <v>42887</v>
          </cell>
          <cell r="L9843" t="str">
            <v>14-33-003-01W2</v>
          </cell>
          <cell r="O9843">
            <v>833.4</v>
          </cell>
          <cell r="Q9843">
            <v>0.92</v>
          </cell>
        </row>
        <row r="9844">
          <cell r="G9844">
            <v>42887</v>
          </cell>
          <cell r="L9844" t="str">
            <v>16-24-004-01W2</v>
          </cell>
          <cell r="O9844">
            <v>828.4</v>
          </cell>
          <cell r="Q9844">
            <v>0.62</v>
          </cell>
        </row>
        <row r="9845">
          <cell r="G9845">
            <v>42887</v>
          </cell>
          <cell r="L9845" t="str">
            <v>04-10-004-31W1</v>
          </cell>
          <cell r="O9845">
            <v>865</v>
          </cell>
          <cell r="Q9845">
            <v>1.86</v>
          </cell>
        </row>
        <row r="9846">
          <cell r="G9846">
            <v>42887</v>
          </cell>
          <cell r="L9846" t="str">
            <v>10-33-004-32W1</v>
          </cell>
          <cell r="O9846">
            <v>838</v>
          </cell>
          <cell r="Q9846">
            <v>0.89</v>
          </cell>
        </row>
        <row r="9847">
          <cell r="G9847">
            <v>42887</v>
          </cell>
          <cell r="L9847" t="str">
            <v>12-23-005-31W1</v>
          </cell>
          <cell r="O9847">
            <v>844.4</v>
          </cell>
          <cell r="Q9847">
            <v>1.1200000000000001</v>
          </cell>
        </row>
        <row r="9848">
          <cell r="G9848">
            <v>42887</v>
          </cell>
          <cell r="L9848" t="str">
            <v>16-10-006-30W1</v>
          </cell>
          <cell r="O9848">
            <v>853.9</v>
          </cell>
          <cell r="Q9848">
            <v>1.51</v>
          </cell>
        </row>
        <row r="9849">
          <cell r="G9849">
            <v>42887</v>
          </cell>
          <cell r="L9849" t="str">
            <v>16-13-004-32W1</v>
          </cell>
          <cell r="O9849">
            <v>853.7</v>
          </cell>
          <cell r="Q9849">
            <v>1.39</v>
          </cell>
        </row>
        <row r="9850">
          <cell r="G9850">
            <v>42887</v>
          </cell>
          <cell r="L9850" t="str">
            <v>02-20-006-32W1</v>
          </cell>
          <cell r="O9850">
            <v>838.3</v>
          </cell>
          <cell r="Q9850">
            <v>0.89</v>
          </cell>
        </row>
        <row r="9851">
          <cell r="G9851">
            <v>42887</v>
          </cell>
          <cell r="L9851" t="str">
            <v>04-04-007-01W2</v>
          </cell>
          <cell r="O9851">
            <v>853.2</v>
          </cell>
          <cell r="Q9851">
            <v>1.1399999999999999</v>
          </cell>
        </row>
        <row r="9852">
          <cell r="G9852">
            <v>42887</v>
          </cell>
          <cell r="L9852" t="str">
            <v>04-05-007-33W1</v>
          </cell>
          <cell r="O9852">
            <v>841.8</v>
          </cell>
          <cell r="Q9852">
            <v>1.24</v>
          </cell>
        </row>
        <row r="9853">
          <cell r="G9853">
            <v>42887</v>
          </cell>
          <cell r="L9853" t="str">
            <v>04-33-006-01W2</v>
          </cell>
          <cell r="O9853">
            <v>846.8</v>
          </cell>
          <cell r="Q9853">
            <v>1.17</v>
          </cell>
        </row>
        <row r="9854">
          <cell r="G9854">
            <v>42887</v>
          </cell>
          <cell r="L9854" t="str">
            <v>06-01-007-01W2</v>
          </cell>
          <cell r="O9854">
            <v>843.4</v>
          </cell>
          <cell r="Q9854">
            <v>1.1599999999999999</v>
          </cell>
        </row>
        <row r="9855">
          <cell r="G9855">
            <v>42887</v>
          </cell>
          <cell r="L9855" t="str">
            <v>06-02-008-02W2</v>
          </cell>
          <cell r="O9855">
            <v>855.1</v>
          </cell>
          <cell r="Q9855">
            <v>1.56</v>
          </cell>
        </row>
        <row r="9856">
          <cell r="G9856">
            <v>42887</v>
          </cell>
          <cell r="L9856" t="str">
            <v>08-12-006-01W2</v>
          </cell>
          <cell r="O9856">
            <v>847.2</v>
          </cell>
          <cell r="Q9856">
            <v>1.32</v>
          </cell>
        </row>
        <row r="9857">
          <cell r="G9857">
            <v>42887</v>
          </cell>
          <cell r="L9857" t="str">
            <v>08-13-006-33W1</v>
          </cell>
          <cell r="O9857">
            <v>840</v>
          </cell>
          <cell r="Q9857">
            <v>0.9</v>
          </cell>
        </row>
        <row r="9858">
          <cell r="G9858">
            <v>42887</v>
          </cell>
          <cell r="L9858" t="str">
            <v>13-13-007-02W2</v>
          </cell>
          <cell r="O9858">
            <v>848.4</v>
          </cell>
          <cell r="Q9858">
            <v>1.28</v>
          </cell>
        </row>
        <row r="9859">
          <cell r="G9859">
            <v>42887</v>
          </cell>
          <cell r="L9859" t="str">
            <v>02-16-010-02W2</v>
          </cell>
          <cell r="O9859">
            <v>856.9</v>
          </cell>
          <cell r="Q9859">
            <v>1.75</v>
          </cell>
        </row>
        <row r="9860">
          <cell r="G9860">
            <v>42887</v>
          </cell>
          <cell r="L9860" t="str">
            <v>08-31-009-01W2</v>
          </cell>
          <cell r="O9860">
            <v>858.4</v>
          </cell>
          <cell r="Q9860">
            <v>1.83</v>
          </cell>
        </row>
        <row r="9861">
          <cell r="G9861">
            <v>42887</v>
          </cell>
          <cell r="L9861" t="str">
            <v>08-33-005-03W2</v>
          </cell>
          <cell r="O9861">
            <v>842.7</v>
          </cell>
          <cell r="Q9861">
            <v>1.1399999999999999</v>
          </cell>
        </row>
        <row r="9862">
          <cell r="G9862">
            <v>42887</v>
          </cell>
          <cell r="L9862" t="str">
            <v>09-33-006-05W2</v>
          </cell>
          <cell r="O9862">
            <v>859.3</v>
          </cell>
          <cell r="Q9862">
            <v>1.65</v>
          </cell>
        </row>
        <row r="9863">
          <cell r="G9863">
            <v>42887</v>
          </cell>
          <cell r="L9863" t="str">
            <v>13-34-006-05W2</v>
          </cell>
          <cell r="O9863">
            <v>863.1</v>
          </cell>
          <cell r="Q9863">
            <v>1.99</v>
          </cell>
        </row>
        <row r="9864">
          <cell r="G9864">
            <v>42887</v>
          </cell>
          <cell r="L9864" t="str">
            <v>15-21-008-03W2</v>
          </cell>
          <cell r="O9864">
            <v>852.4</v>
          </cell>
          <cell r="Q9864">
            <v>1.53</v>
          </cell>
        </row>
        <row r="9865">
          <cell r="G9865">
            <v>42887</v>
          </cell>
          <cell r="L9865" t="str">
            <v>15-26-007-04W2</v>
          </cell>
          <cell r="O9865">
            <v>852.9</v>
          </cell>
          <cell r="Q9865">
            <v>1.45</v>
          </cell>
        </row>
        <row r="9866">
          <cell r="G9866">
            <v>42887</v>
          </cell>
          <cell r="L9866" t="str">
            <v>07-36-001-34W1</v>
          </cell>
          <cell r="O9866">
            <v>848.9</v>
          </cell>
          <cell r="Q9866">
            <v>1.1499999999999999</v>
          </cell>
        </row>
        <row r="9867">
          <cell r="G9867">
            <v>42887</v>
          </cell>
          <cell r="L9867" t="str">
            <v>11-23-002-34W1</v>
          </cell>
          <cell r="O9867">
            <v>835.7</v>
          </cell>
          <cell r="Q9867">
            <v>0.75</v>
          </cell>
        </row>
        <row r="9868">
          <cell r="G9868">
            <v>42887</v>
          </cell>
          <cell r="L9868" t="str">
            <v>13-25-001-01W2</v>
          </cell>
          <cell r="O9868">
            <v>840.7</v>
          </cell>
          <cell r="Q9868">
            <v>0.87</v>
          </cell>
        </row>
        <row r="9869">
          <cell r="G9869">
            <v>42887</v>
          </cell>
          <cell r="L9869" t="str">
            <v>05-31-002-01W2</v>
          </cell>
          <cell r="O9869">
            <v>823.4</v>
          </cell>
          <cell r="Q9869">
            <v>0.87</v>
          </cell>
        </row>
        <row r="9870">
          <cell r="G9870">
            <v>42887</v>
          </cell>
          <cell r="L9870" t="str">
            <v>04-27-003-33W1</v>
          </cell>
          <cell r="O9870">
            <v>839.6</v>
          </cell>
          <cell r="Q9870">
            <v>1.08</v>
          </cell>
        </row>
        <row r="9871">
          <cell r="G9871">
            <v>42887</v>
          </cell>
          <cell r="L9871" t="str">
            <v>02-14-005-32W1</v>
          </cell>
          <cell r="O9871">
            <v>836.9</v>
          </cell>
          <cell r="Q9871">
            <v>1</v>
          </cell>
        </row>
        <row r="9872">
          <cell r="G9872">
            <v>42887</v>
          </cell>
          <cell r="L9872" t="str">
            <v>05-29-005-32W1</v>
          </cell>
          <cell r="O9872">
            <v>834.9</v>
          </cell>
          <cell r="Q9872">
            <v>0.97</v>
          </cell>
        </row>
        <row r="9873">
          <cell r="G9873">
            <v>42887</v>
          </cell>
          <cell r="L9873" t="str">
            <v>03-13-006-33W1</v>
          </cell>
          <cell r="O9873">
            <v>834.5</v>
          </cell>
          <cell r="Q9873">
            <v>0.84</v>
          </cell>
        </row>
        <row r="9874">
          <cell r="G9874">
            <v>42887</v>
          </cell>
          <cell r="L9874" t="str">
            <v>11-27-005-33W1</v>
          </cell>
          <cell r="O9874">
            <v>826.2</v>
          </cell>
          <cell r="Q9874">
            <v>0.74</v>
          </cell>
        </row>
        <row r="9875">
          <cell r="G9875">
            <v>42887</v>
          </cell>
          <cell r="L9875" t="str">
            <v>02-12-010-02W2</v>
          </cell>
          <cell r="O9875">
            <v>860.4</v>
          </cell>
          <cell r="Q9875">
            <v>1.73</v>
          </cell>
        </row>
        <row r="9876">
          <cell r="G9876">
            <v>42887</v>
          </cell>
          <cell r="L9876" t="str">
            <v>04-15-008-33W1</v>
          </cell>
          <cell r="O9876">
            <v>847.2</v>
          </cell>
          <cell r="Q9876">
            <v>1.31</v>
          </cell>
        </row>
        <row r="9877">
          <cell r="G9877">
            <v>42887</v>
          </cell>
          <cell r="L9877" t="str">
            <v>04-22-009-33W1</v>
          </cell>
          <cell r="O9877">
            <v>853.4</v>
          </cell>
          <cell r="Q9877">
            <v>1.46</v>
          </cell>
        </row>
        <row r="9878">
          <cell r="G9878">
            <v>42887</v>
          </cell>
          <cell r="L9878" t="str">
            <v>05-03-009-33W1</v>
          </cell>
          <cell r="O9878">
            <v>848.7</v>
          </cell>
          <cell r="Q9878">
            <v>1.38</v>
          </cell>
        </row>
        <row r="9879">
          <cell r="G9879">
            <v>42887</v>
          </cell>
          <cell r="L9879" t="str">
            <v>09-19-009-33W1</v>
          </cell>
          <cell r="O9879">
            <v>853.9</v>
          </cell>
          <cell r="Q9879">
            <v>1.7</v>
          </cell>
        </row>
        <row r="9880">
          <cell r="G9880">
            <v>42887</v>
          </cell>
          <cell r="L9880" t="str">
            <v>14-30-009-33W1</v>
          </cell>
          <cell r="O9880">
            <v>855.6</v>
          </cell>
          <cell r="Q9880">
            <v>1.78</v>
          </cell>
        </row>
        <row r="9881">
          <cell r="G9881">
            <v>42887</v>
          </cell>
          <cell r="L9881" t="str">
            <v>10-26-010-03W2</v>
          </cell>
          <cell r="O9881">
            <v>850.9</v>
          </cell>
          <cell r="Q9881">
            <v>1.66</v>
          </cell>
        </row>
        <row r="9882">
          <cell r="G9882">
            <v>42887</v>
          </cell>
          <cell r="L9882" t="str">
            <v>03-23-001-32W1</v>
          </cell>
          <cell r="O9882">
            <v>861.4</v>
          </cell>
          <cell r="Q9882">
            <v>1.54</v>
          </cell>
        </row>
        <row r="9883">
          <cell r="G9883">
            <v>42887</v>
          </cell>
          <cell r="L9883" t="str">
            <v>05-12-002-32W1</v>
          </cell>
          <cell r="O9883">
            <v>865.3</v>
          </cell>
          <cell r="Q9883">
            <v>1.63</v>
          </cell>
        </row>
        <row r="9884">
          <cell r="G9884">
            <v>42887</v>
          </cell>
          <cell r="L9884" t="str">
            <v>07-24-001-32W1</v>
          </cell>
          <cell r="O9884">
            <v>853.2</v>
          </cell>
          <cell r="Q9884">
            <v>1.32</v>
          </cell>
        </row>
        <row r="9885">
          <cell r="G9885">
            <v>42887</v>
          </cell>
          <cell r="L9885" t="str">
            <v>07-31-001-31W1</v>
          </cell>
          <cell r="O9885">
            <v>863.3</v>
          </cell>
          <cell r="Q9885">
            <v>1.66</v>
          </cell>
        </row>
        <row r="9886">
          <cell r="G9886">
            <v>42887</v>
          </cell>
          <cell r="L9886" t="str">
            <v>13-17-001-31W1</v>
          </cell>
          <cell r="O9886">
            <v>853.5</v>
          </cell>
          <cell r="Q9886">
            <v>1.41</v>
          </cell>
        </row>
        <row r="9887">
          <cell r="G9887">
            <v>42887</v>
          </cell>
          <cell r="L9887" t="str">
            <v>14-35-006-05W2</v>
          </cell>
          <cell r="O9887">
            <v>854.8</v>
          </cell>
          <cell r="Q9887">
            <v>1.81</v>
          </cell>
        </row>
        <row r="9888">
          <cell r="G9888">
            <v>42887</v>
          </cell>
          <cell r="L9888" t="str">
            <v>08-28-005-33W1</v>
          </cell>
          <cell r="O9888">
            <v>821.6</v>
          </cell>
          <cell r="Q9888">
            <v>0.98</v>
          </cell>
        </row>
        <row r="9889">
          <cell r="G9889">
            <v>42887</v>
          </cell>
          <cell r="L9889" t="str">
            <v>10-33-003-31W1</v>
          </cell>
          <cell r="O9889">
            <v>883.3</v>
          </cell>
          <cell r="Q9889">
            <v>2.3199999999999998</v>
          </cell>
        </row>
        <row r="9890">
          <cell r="G9890">
            <v>42887</v>
          </cell>
          <cell r="L9890" t="str">
            <v>01-15-005-32W1</v>
          </cell>
          <cell r="O9890">
            <v>846.9</v>
          </cell>
          <cell r="Q9890">
            <v>1.07</v>
          </cell>
        </row>
        <row r="9891">
          <cell r="G9891">
            <v>42887</v>
          </cell>
          <cell r="L9891" t="str">
            <v>08-32-006-01W2</v>
          </cell>
          <cell r="O9891">
            <v>846.7</v>
          </cell>
          <cell r="Q9891">
            <v>1.17</v>
          </cell>
        </row>
        <row r="9892">
          <cell r="G9892">
            <v>42887</v>
          </cell>
          <cell r="L9892" t="str">
            <v>05-01-001-32W1</v>
          </cell>
          <cell r="O9892">
            <v>874.7</v>
          </cell>
          <cell r="Q9892">
            <v>1.68</v>
          </cell>
        </row>
        <row r="9893">
          <cell r="G9893">
            <v>42887</v>
          </cell>
          <cell r="L9893" t="str">
            <v>02-10-003-01W2</v>
          </cell>
          <cell r="O9893">
            <v>828.1</v>
          </cell>
          <cell r="Q9893">
            <v>0.55000000000000004</v>
          </cell>
        </row>
        <row r="9894">
          <cell r="G9894">
            <v>42887</v>
          </cell>
          <cell r="L9894" t="str">
            <v>02-27-004-33W1</v>
          </cell>
          <cell r="O9894">
            <v>828.8</v>
          </cell>
          <cell r="Q9894">
            <v>0.7</v>
          </cell>
        </row>
        <row r="9895">
          <cell r="G9895">
            <v>42887</v>
          </cell>
          <cell r="L9895" t="str">
            <v>04-14-005-33W1</v>
          </cell>
          <cell r="O9895">
            <v>838.8</v>
          </cell>
          <cell r="Q9895">
            <v>0.92</v>
          </cell>
        </row>
        <row r="9896">
          <cell r="G9896">
            <v>42887</v>
          </cell>
          <cell r="L9896" t="str">
            <v>07-12-005-34W1</v>
          </cell>
          <cell r="O9896">
            <v>827</v>
          </cell>
          <cell r="Q9896">
            <v>0.74</v>
          </cell>
        </row>
        <row r="9897">
          <cell r="G9897">
            <v>42887</v>
          </cell>
          <cell r="L9897" t="str">
            <v>14-20-005-33W1</v>
          </cell>
          <cell r="O9897">
            <v>830</v>
          </cell>
          <cell r="Q9897">
            <v>0.73</v>
          </cell>
        </row>
        <row r="9898">
          <cell r="G9898">
            <v>42887</v>
          </cell>
          <cell r="L9898" t="str">
            <v>16-27-004-33W1</v>
          </cell>
          <cell r="O9898">
            <v>843.6</v>
          </cell>
          <cell r="Q9898">
            <v>1.07</v>
          </cell>
        </row>
        <row r="9899">
          <cell r="G9899">
            <v>42887</v>
          </cell>
          <cell r="L9899" t="str">
            <v>02-17-005-31W1</v>
          </cell>
          <cell r="O9899">
            <v>846.7</v>
          </cell>
          <cell r="Q9899">
            <v>1.37</v>
          </cell>
        </row>
        <row r="9900">
          <cell r="G9900">
            <v>42887</v>
          </cell>
          <cell r="L9900" t="str">
            <v>09-26-004-32W1</v>
          </cell>
          <cell r="O9900">
            <v>848.5</v>
          </cell>
          <cell r="Q9900">
            <v>1.65</v>
          </cell>
        </row>
        <row r="9901">
          <cell r="G9901">
            <v>42887</v>
          </cell>
          <cell r="L9901" t="str">
            <v>02-14-010-01W2</v>
          </cell>
          <cell r="O9901">
            <v>855.6</v>
          </cell>
          <cell r="Q9901">
            <v>1.78</v>
          </cell>
        </row>
        <row r="9902">
          <cell r="G9902">
            <v>42887</v>
          </cell>
          <cell r="L9902" t="str">
            <v>02-13-006-01W2</v>
          </cell>
          <cell r="O9902">
            <v>843.9</v>
          </cell>
          <cell r="Q9902">
            <v>1.23</v>
          </cell>
        </row>
        <row r="9903">
          <cell r="G9903">
            <v>42887</v>
          </cell>
          <cell r="L9903" t="str">
            <v>02-15-006-01W2</v>
          </cell>
          <cell r="O9903">
            <v>845.9</v>
          </cell>
          <cell r="Q9903">
            <v>1.27</v>
          </cell>
        </row>
        <row r="9904">
          <cell r="G9904">
            <v>42887</v>
          </cell>
          <cell r="L9904" t="str">
            <v>06-27-006-01W2</v>
          </cell>
          <cell r="O9904">
            <v>844</v>
          </cell>
          <cell r="Q9904">
            <v>1.18</v>
          </cell>
        </row>
        <row r="9905">
          <cell r="G9905">
            <v>42887</v>
          </cell>
          <cell r="L9905" t="str">
            <v>07-23-006-02W2</v>
          </cell>
          <cell r="O9905">
            <v>845.9</v>
          </cell>
          <cell r="Q9905">
            <v>1.18</v>
          </cell>
        </row>
        <row r="9906">
          <cell r="G9906">
            <v>42887</v>
          </cell>
          <cell r="L9906" t="str">
            <v>08-05-006-33W1</v>
          </cell>
          <cell r="O9906">
            <v>838</v>
          </cell>
          <cell r="Q9906">
            <v>0.92</v>
          </cell>
        </row>
        <row r="9907">
          <cell r="G9907">
            <v>42887</v>
          </cell>
          <cell r="L9907" t="str">
            <v>08-26-006-02W2</v>
          </cell>
          <cell r="O9907">
            <v>846.2</v>
          </cell>
          <cell r="Q9907">
            <v>1.22</v>
          </cell>
        </row>
        <row r="9908">
          <cell r="G9908">
            <v>42887</v>
          </cell>
          <cell r="L9908" t="str">
            <v>09-28-006-34W1</v>
          </cell>
          <cell r="O9908">
            <v>845.2</v>
          </cell>
          <cell r="Q9908">
            <v>1.25</v>
          </cell>
        </row>
        <row r="9909">
          <cell r="G9909">
            <v>42887</v>
          </cell>
          <cell r="L9909" t="str">
            <v>10-11-006-34W1</v>
          </cell>
          <cell r="O9909">
            <v>851</v>
          </cell>
          <cell r="Q9909">
            <v>1.45</v>
          </cell>
        </row>
        <row r="9910">
          <cell r="G9910">
            <v>42887</v>
          </cell>
          <cell r="L9910" t="str">
            <v>13-03-006-34W1</v>
          </cell>
          <cell r="O9910">
            <v>842.8</v>
          </cell>
          <cell r="Q9910">
            <v>1.17</v>
          </cell>
        </row>
        <row r="9911">
          <cell r="G9911">
            <v>42887</v>
          </cell>
          <cell r="L9911" t="str">
            <v>08-18-011-03W2</v>
          </cell>
          <cell r="O9911">
            <v>860.8</v>
          </cell>
          <cell r="Q9911">
            <v>1.95</v>
          </cell>
        </row>
        <row r="9912">
          <cell r="G9912">
            <v>42887</v>
          </cell>
          <cell r="L9912" t="str">
            <v>08-35-011-04W2</v>
          </cell>
          <cell r="O9912">
            <v>865.5</v>
          </cell>
          <cell r="Q9912">
            <v>1.96</v>
          </cell>
        </row>
        <row r="9913">
          <cell r="G9913">
            <v>42887</v>
          </cell>
          <cell r="L9913" t="str">
            <v>15-09-010-02W2</v>
          </cell>
          <cell r="O9913">
            <v>861.9</v>
          </cell>
          <cell r="Q9913">
            <v>1.94</v>
          </cell>
        </row>
        <row r="9914">
          <cell r="G9914">
            <v>42887</v>
          </cell>
          <cell r="L9914" t="str">
            <v>16-16-010-02W2</v>
          </cell>
          <cell r="O9914">
            <v>852.7</v>
          </cell>
          <cell r="Q9914">
            <v>1.78</v>
          </cell>
        </row>
        <row r="9915">
          <cell r="G9915">
            <v>42887</v>
          </cell>
          <cell r="L9915" t="str">
            <v>16-18-011-04W2</v>
          </cell>
          <cell r="O9915">
            <v>831.9</v>
          </cell>
          <cell r="Q9915">
            <v>1.66</v>
          </cell>
        </row>
        <row r="9916">
          <cell r="G9916">
            <v>42887</v>
          </cell>
          <cell r="L9916" t="str">
            <v>01-24-007-05W2</v>
          </cell>
          <cell r="O9916">
            <v>846.1</v>
          </cell>
          <cell r="Q9916">
            <v>1.17</v>
          </cell>
        </row>
        <row r="9917">
          <cell r="G9917">
            <v>42887</v>
          </cell>
          <cell r="L9917" t="str">
            <v>07-12-008-04W2</v>
          </cell>
          <cell r="O9917">
            <v>853.4</v>
          </cell>
          <cell r="Q9917">
            <v>1.45</v>
          </cell>
        </row>
        <row r="9918">
          <cell r="G9918">
            <v>42887</v>
          </cell>
          <cell r="L9918" t="str">
            <v>09-18-007-04W2</v>
          </cell>
          <cell r="O9918">
            <v>854</v>
          </cell>
          <cell r="Q9918">
            <v>1.46</v>
          </cell>
        </row>
        <row r="9919">
          <cell r="G9919">
            <v>42887</v>
          </cell>
          <cell r="L9919" t="str">
            <v>09-27-008-03W2</v>
          </cell>
          <cell r="O9919">
            <v>854.1</v>
          </cell>
          <cell r="Q9919">
            <v>1.66</v>
          </cell>
        </row>
        <row r="9920">
          <cell r="G9920">
            <v>42887</v>
          </cell>
          <cell r="L9920" t="str">
            <v>10-13-006-03W2</v>
          </cell>
          <cell r="O9920">
            <v>858</v>
          </cell>
          <cell r="Q9920">
            <v>1.88</v>
          </cell>
        </row>
        <row r="9921">
          <cell r="G9921">
            <v>42887</v>
          </cell>
          <cell r="L9921" t="str">
            <v>11-28-006-05W2</v>
          </cell>
          <cell r="O9921">
            <v>853.8</v>
          </cell>
          <cell r="Q9921">
            <v>1.33</v>
          </cell>
        </row>
        <row r="9922">
          <cell r="G9922">
            <v>42887</v>
          </cell>
          <cell r="L9922" t="str">
            <v>12-35-008-03W2</v>
          </cell>
          <cell r="O9922">
            <v>852.6</v>
          </cell>
          <cell r="Q9922">
            <v>1.54</v>
          </cell>
        </row>
        <row r="9923">
          <cell r="G9923">
            <v>42887</v>
          </cell>
          <cell r="L9923" t="str">
            <v>15-14-009-03W2</v>
          </cell>
          <cell r="O9923">
            <v>851.5</v>
          </cell>
          <cell r="Q9923">
            <v>1.59</v>
          </cell>
        </row>
        <row r="9924">
          <cell r="G9924">
            <v>42887</v>
          </cell>
          <cell r="L9924" t="str">
            <v>01-09-001-31W1</v>
          </cell>
          <cell r="O9924">
            <v>875.5</v>
          </cell>
          <cell r="Q9924">
            <v>2.06</v>
          </cell>
        </row>
        <row r="9925">
          <cell r="G9925">
            <v>42887</v>
          </cell>
          <cell r="L9925" t="str">
            <v>03-03-002-32W1</v>
          </cell>
          <cell r="O9925">
            <v>824.4</v>
          </cell>
          <cell r="Q9925">
            <v>1.78</v>
          </cell>
        </row>
        <row r="9926">
          <cell r="G9926">
            <v>42887</v>
          </cell>
          <cell r="L9926" t="str">
            <v>03-19-001-31W1</v>
          </cell>
          <cell r="O9926">
            <v>856.4</v>
          </cell>
          <cell r="Q9926">
            <v>1.51</v>
          </cell>
        </row>
        <row r="9927">
          <cell r="G9927">
            <v>42887</v>
          </cell>
          <cell r="L9927" t="str">
            <v>11-25-001-32W1</v>
          </cell>
          <cell r="O9927">
            <v>856.6</v>
          </cell>
          <cell r="Q9927">
            <v>1.56</v>
          </cell>
        </row>
        <row r="9928">
          <cell r="G9928">
            <v>42887</v>
          </cell>
          <cell r="L9928" t="str">
            <v>16-24-001-34W1</v>
          </cell>
          <cell r="O9928">
            <v>854.1</v>
          </cell>
          <cell r="Q9928">
            <v>1.04</v>
          </cell>
        </row>
        <row r="9929">
          <cell r="G9929">
            <v>42887</v>
          </cell>
          <cell r="L9929" t="str">
            <v>16-12-004-31W1</v>
          </cell>
          <cell r="O9929">
            <v>857.3</v>
          </cell>
          <cell r="Q9929">
            <v>1.56</v>
          </cell>
        </row>
        <row r="9930">
          <cell r="G9930">
            <v>42887</v>
          </cell>
          <cell r="L9930" t="str">
            <v>07-28-002-30W1</v>
          </cell>
          <cell r="O9930">
            <v>885.4</v>
          </cell>
          <cell r="Q9930">
            <v>2.4</v>
          </cell>
        </row>
        <row r="9931">
          <cell r="G9931">
            <v>42887</v>
          </cell>
          <cell r="L9931" t="str">
            <v>09-08-004-33W1</v>
          </cell>
          <cell r="O9931">
            <v>833</v>
          </cell>
          <cell r="Q9931">
            <v>0.67</v>
          </cell>
        </row>
        <row r="9932">
          <cell r="G9932">
            <v>42887</v>
          </cell>
          <cell r="L9932" t="str">
            <v>14-33-003-01W2</v>
          </cell>
          <cell r="O9932">
            <v>830.4</v>
          </cell>
          <cell r="Q9932">
            <v>0.92</v>
          </cell>
        </row>
        <row r="9933">
          <cell r="G9933">
            <v>42887</v>
          </cell>
          <cell r="L9933" t="str">
            <v>04-17-004-31W1</v>
          </cell>
          <cell r="O9933">
            <v>863.1</v>
          </cell>
          <cell r="Q9933">
            <v>1.78</v>
          </cell>
        </row>
        <row r="9934">
          <cell r="G9934">
            <v>42887</v>
          </cell>
          <cell r="L9934" t="str">
            <v>08-01-004-32W1</v>
          </cell>
          <cell r="O9934">
            <v>858.7</v>
          </cell>
          <cell r="Q9934">
            <v>1.64</v>
          </cell>
        </row>
        <row r="9935">
          <cell r="G9935">
            <v>42887</v>
          </cell>
          <cell r="L9935" t="str">
            <v>09-30-002-30W1</v>
          </cell>
          <cell r="O9935">
            <v>865.5</v>
          </cell>
          <cell r="Q9935">
            <v>1.7</v>
          </cell>
        </row>
        <row r="9936">
          <cell r="G9936">
            <v>42887</v>
          </cell>
          <cell r="L9936" t="str">
            <v>12-01-003-30W1</v>
          </cell>
          <cell r="O9936">
            <v>865.4</v>
          </cell>
          <cell r="Q9936">
            <v>1.91</v>
          </cell>
        </row>
        <row r="9937">
          <cell r="G9937">
            <v>42887</v>
          </cell>
          <cell r="L9937" t="str">
            <v>16-21-003-32W1</v>
          </cell>
          <cell r="O9937">
            <v>852.8</v>
          </cell>
          <cell r="Q9937">
            <v>1.57</v>
          </cell>
        </row>
        <row r="9938">
          <cell r="G9938">
            <v>42887</v>
          </cell>
          <cell r="L9938" t="str">
            <v>09-02-007-05W2</v>
          </cell>
          <cell r="O9938">
            <v>849.8</v>
          </cell>
          <cell r="Q9938">
            <v>1.59</v>
          </cell>
        </row>
        <row r="9939">
          <cell r="G9939">
            <v>42887</v>
          </cell>
          <cell r="L9939" t="str">
            <v>09-27-006-05W2</v>
          </cell>
          <cell r="O9939">
            <v>861.5</v>
          </cell>
          <cell r="Q9939">
            <v>2.1800000000000002</v>
          </cell>
        </row>
        <row r="9940">
          <cell r="G9940">
            <v>42887</v>
          </cell>
          <cell r="L9940" t="str">
            <v>11-30-005-03W2</v>
          </cell>
          <cell r="O9940">
            <v>852.6</v>
          </cell>
          <cell r="Q9940">
            <v>1.45</v>
          </cell>
        </row>
        <row r="9941">
          <cell r="G9941">
            <v>42887</v>
          </cell>
          <cell r="L9941" t="str">
            <v>02-30-001-31W1</v>
          </cell>
          <cell r="O9941">
            <v>866.7</v>
          </cell>
          <cell r="Q9941">
            <v>1.63</v>
          </cell>
        </row>
        <row r="9942">
          <cell r="G9942">
            <v>42887</v>
          </cell>
          <cell r="L9942" t="str">
            <v>06-24-001-34W1</v>
          </cell>
          <cell r="O9942">
            <v>852.7</v>
          </cell>
          <cell r="Q9942">
            <v>1.31</v>
          </cell>
        </row>
        <row r="9943">
          <cell r="G9943">
            <v>42887</v>
          </cell>
          <cell r="L9943" t="str">
            <v>09-30-007-08W2</v>
          </cell>
          <cell r="O9943">
            <v>839.6</v>
          </cell>
          <cell r="Q9943">
            <v>0.99</v>
          </cell>
        </row>
        <row r="9944">
          <cell r="G9944">
            <v>42887</v>
          </cell>
          <cell r="L9944" t="str">
            <v>07-04-010-08W2</v>
          </cell>
          <cell r="O9944">
            <v>879.5</v>
          </cell>
          <cell r="Q9944">
            <v>2.52</v>
          </cell>
        </row>
        <row r="9945">
          <cell r="G9945">
            <v>42887</v>
          </cell>
          <cell r="L9945" t="str">
            <v>07-28-007-08W2</v>
          </cell>
          <cell r="O9945">
            <v>849.5</v>
          </cell>
          <cell r="Q9945">
            <v>1.33</v>
          </cell>
        </row>
        <row r="9946">
          <cell r="G9946">
            <v>42887</v>
          </cell>
          <cell r="L9946" t="str">
            <v>09-11-010-08W2</v>
          </cell>
          <cell r="O9946">
            <v>885.2</v>
          </cell>
          <cell r="Q9946">
            <v>2.57</v>
          </cell>
        </row>
        <row r="9947">
          <cell r="G9947">
            <v>42887</v>
          </cell>
          <cell r="L9947" t="str">
            <v>04-08-008-08W2</v>
          </cell>
          <cell r="O9947">
            <v>816.2</v>
          </cell>
          <cell r="Q9947">
            <v>0.44</v>
          </cell>
        </row>
        <row r="9948">
          <cell r="G9948">
            <v>42887</v>
          </cell>
          <cell r="L9948" t="str">
            <v>01-04-007-09W2</v>
          </cell>
          <cell r="O9948">
            <v>815.4</v>
          </cell>
          <cell r="Q9948">
            <v>0.26</v>
          </cell>
        </row>
        <row r="9949">
          <cell r="G9949">
            <v>42887</v>
          </cell>
          <cell r="L9949" t="str">
            <v>01-22-010-07W2</v>
          </cell>
          <cell r="O9949">
            <v>890.5</v>
          </cell>
          <cell r="Q9949">
            <v>2.57</v>
          </cell>
        </row>
        <row r="9950">
          <cell r="G9950">
            <v>42887</v>
          </cell>
          <cell r="L9950" t="str">
            <v>01-26-006-09W2</v>
          </cell>
          <cell r="O9950">
            <v>883.2</v>
          </cell>
          <cell r="Q9950">
            <v>2.37</v>
          </cell>
        </row>
        <row r="9951">
          <cell r="G9951">
            <v>42887</v>
          </cell>
          <cell r="L9951" t="str">
            <v>05-13-008-06W2</v>
          </cell>
          <cell r="O9951">
            <v>826.3</v>
          </cell>
          <cell r="Q9951">
            <v>0.61</v>
          </cell>
        </row>
        <row r="9952">
          <cell r="G9952">
            <v>42887</v>
          </cell>
          <cell r="L9952" t="str">
            <v>07-25-009-08W2</v>
          </cell>
          <cell r="O9952">
            <v>882.5</v>
          </cell>
          <cell r="Q9952">
            <v>2.39</v>
          </cell>
        </row>
        <row r="9953">
          <cell r="G9953">
            <v>42887</v>
          </cell>
          <cell r="L9953" t="str">
            <v>09-06-010-07W2</v>
          </cell>
          <cell r="O9953">
            <v>884.5</v>
          </cell>
          <cell r="Q9953">
            <v>2.31</v>
          </cell>
        </row>
        <row r="9954">
          <cell r="G9954">
            <v>42887</v>
          </cell>
          <cell r="L9954" t="str">
            <v>09-20-008-08W2</v>
          </cell>
          <cell r="O9954">
            <v>823.7</v>
          </cell>
          <cell r="Q9954">
            <v>0.62</v>
          </cell>
        </row>
        <row r="9955">
          <cell r="G9955">
            <v>42887</v>
          </cell>
          <cell r="L9955" t="str">
            <v>11-15-007-09W2</v>
          </cell>
          <cell r="O9955">
            <v>821.2</v>
          </cell>
          <cell r="Q9955">
            <v>0.83</v>
          </cell>
        </row>
        <row r="9956">
          <cell r="G9956">
            <v>42887</v>
          </cell>
          <cell r="L9956" t="str">
            <v>13-07-010-09W2</v>
          </cell>
          <cell r="O9956">
            <v>814.5</v>
          </cell>
          <cell r="Q9956">
            <v>0.21</v>
          </cell>
        </row>
        <row r="9957">
          <cell r="G9957">
            <v>42887</v>
          </cell>
          <cell r="L9957" t="str">
            <v>13-18-010-06W2</v>
          </cell>
          <cell r="O9957">
            <v>834.3</v>
          </cell>
          <cell r="Q9957">
            <v>0.97</v>
          </cell>
        </row>
        <row r="9958">
          <cell r="G9958">
            <v>42887</v>
          </cell>
          <cell r="L9958" t="str">
            <v>15-23-006-08W2</v>
          </cell>
          <cell r="O9958">
            <v>854.3</v>
          </cell>
          <cell r="Q9958">
            <v>1.62</v>
          </cell>
        </row>
        <row r="9959">
          <cell r="G9959">
            <v>42887</v>
          </cell>
          <cell r="L9959" t="str">
            <v>16-35-009-09W2</v>
          </cell>
          <cell r="O9959">
            <v>882.8</v>
          </cell>
          <cell r="Q9959">
            <v>2.56</v>
          </cell>
        </row>
        <row r="9960">
          <cell r="G9960">
            <v>42887</v>
          </cell>
          <cell r="L9960" t="str">
            <v>13-14-009-09W2</v>
          </cell>
          <cell r="O9960">
            <v>867.4</v>
          </cell>
          <cell r="Q9960">
            <v>1.84</v>
          </cell>
        </row>
        <row r="9961">
          <cell r="G9961">
            <v>42887</v>
          </cell>
          <cell r="L9961" t="str">
            <v>05-13-009-06W2</v>
          </cell>
          <cell r="O9961">
            <v>841.5</v>
          </cell>
          <cell r="Q9961">
            <v>1.58</v>
          </cell>
        </row>
        <row r="9962">
          <cell r="G9962">
            <v>42887</v>
          </cell>
          <cell r="L9962" t="str">
            <v>05-31-009-07W2</v>
          </cell>
          <cell r="O9962">
            <v>879.6</v>
          </cell>
          <cell r="Q9962">
            <v>2.41</v>
          </cell>
        </row>
        <row r="9963">
          <cell r="G9963">
            <v>42887</v>
          </cell>
          <cell r="L9963" t="str">
            <v>02-26-009-09W2</v>
          </cell>
          <cell r="O9963">
            <v>813.6</v>
          </cell>
          <cell r="Q9963">
            <v>0.22</v>
          </cell>
        </row>
        <row r="9964">
          <cell r="G9964">
            <v>42887</v>
          </cell>
          <cell r="L9964" t="str">
            <v>03-33-008-06W2</v>
          </cell>
          <cell r="O9964">
            <v>809.5</v>
          </cell>
          <cell r="Q9964">
            <v>0.38</v>
          </cell>
        </row>
        <row r="9965">
          <cell r="G9965">
            <v>42887</v>
          </cell>
          <cell r="L9965" t="str">
            <v>04-18-009-06W2</v>
          </cell>
          <cell r="O9965">
            <v>828.4</v>
          </cell>
          <cell r="Q9965">
            <v>0.71</v>
          </cell>
        </row>
        <row r="9966">
          <cell r="G9966">
            <v>42887</v>
          </cell>
          <cell r="L9966" t="str">
            <v>09-10-009-06W2</v>
          </cell>
          <cell r="O9966">
            <v>852.1</v>
          </cell>
          <cell r="Q9966">
            <v>1.76</v>
          </cell>
        </row>
        <row r="9967">
          <cell r="G9967">
            <v>42887</v>
          </cell>
          <cell r="L9967" t="str">
            <v>12-06-009-07W2</v>
          </cell>
          <cell r="O9967">
            <v>810.7</v>
          </cell>
          <cell r="Q9967">
            <v>0.17</v>
          </cell>
        </row>
        <row r="9968">
          <cell r="G9968">
            <v>42887</v>
          </cell>
          <cell r="L9968" t="str">
            <v>03-17-011-06W2</v>
          </cell>
          <cell r="O9968">
            <v>881.4</v>
          </cell>
          <cell r="Q9968">
            <v>2.69</v>
          </cell>
        </row>
        <row r="9969">
          <cell r="G9969">
            <v>42887</v>
          </cell>
          <cell r="L9969" t="str">
            <v>15-09-010-08W2</v>
          </cell>
          <cell r="O9969">
            <v>887.1</v>
          </cell>
          <cell r="Q9969">
            <v>2.66</v>
          </cell>
        </row>
        <row r="9970">
          <cell r="G9970">
            <v>42887</v>
          </cell>
          <cell r="L9970" t="str">
            <v>10-22-006-14W2</v>
          </cell>
          <cell r="O9970">
            <v>847.8</v>
          </cell>
          <cell r="Q9970">
            <v>1.83</v>
          </cell>
        </row>
        <row r="9971">
          <cell r="G9971">
            <v>42887</v>
          </cell>
          <cell r="L9971" t="str">
            <v>03-05-005-11W2</v>
          </cell>
          <cell r="O9971">
            <v>876.6</v>
          </cell>
          <cell r="Q9971">
            <v>2.15</v>
          </cell>
        </row>
        <row r="9972">
          <cell r="G9972">
            <v>42887</v>
          </cell>
          <cell r="L9972" t="str">
            <v>01-19-004-12W2</v>
          </cell>
          <cell r="O9972">
            <v>871.7</v>
          </cell>
          <cell r="Q9972">
            <v>2.62</v>
          </cell>
        </row>
        <row r="9973">
          <cell r="G9973">
            <v>42887</v>
          </cell>
          <cell r="L9973" t="str">
            <v>12-25-004-19W2</v>
          </cell>
          <cell r="O9973">
            <v>863.2</v>
          </cell>
          <cell r="Q9973">
            <v>2.34</v>
          </cell>
        </row>
        <row r="9974">
          <cell r="G9974">
            <v>42887</v>
          </cell>
          <cell r="L9974" t="str">
            <v>15-25-007-11W2</v>
          </cell>
          <cell r="O9974">
            <v>873.2</v>
          </cell>
          <cell r="Q9974">
            <v>2.2599999999999998</v>
          </cell>
        </row>
        <row r="9975">
          <cell r="G9975">
            <v>42887</v>
          </cell>
          <cell r="L9975" t="str">
            <v>11-04-005-12W2</v>
          </cell>
          <cell r="O9975">
            <v>876.9</v>
          </cell>
          <cell r="Q9975">
            <v>2.0499999999999998</v>
          </cell>
        </row>
        <row r="9976">
          <cell r="G9976">
            <v>42887</v>
          </cell>
          <cell r="L9976" t="str">
            <v>15-32-004-12W2</v>
          </cell>
          <cell r="O9976">
            <v>881.7</v>
          </cell>
          <cell r="Q9976">
            <v>2.19</v>
          </cell>
        </row>
        <row r="9977">
          <cell r="G9977">
            <v>42887</v>
          </cell>
          <cell r="L9977" t="str">
            <v>14-33-006-14W2</v>
          </cell>
          <cell r="O9977">
            <v>848.7</v>
          </cell>
          <cell r="Q9977">
            <v>1.78</v>
          </cell>
        </row>
        <row r="9978">
          <cell r="G9978">
            <v>42887</v>
          </cell>
          <cell r="L9978" t="str">
            <v>13-02-007-14W2</v>
          </cell>
          <cell r="O9978">
            <v>855.1</v>
          </cell>
          <cell r="Q9978">
            <v>1.93</v>
          </cell>
        </row>
        <row r="9979">
          <cell r="G9979">
            <v>42887</v>
          </cell>
          <cell r="L9979" t="str">
            <v>02-29-001-17W2</v>
          </cell>
          <cell r="O9979">
            <v>865.4</v>
          </cell>
          <cell r="Q9979">
            <v>2.33</v>
          </cell>
        </row>
        <row r="9980">
          <cell r="G9980">
            <v>42887</v>
          </cell>
          <cell r="L9980" t="str">
            <v>03-12-002-19W2</v>
          </cell>
          <cell r="O9980">
            <v>888</v>
          </cell>
          <cell r="Q9980">
            <v>2.99</v>
          </cell>
        </row>
        <row r="9981">
          <cell r="G9981">
            <v>42887</v>
          </cell>
          <cell r="L9981" t="str">
            <v>06-03-001-16W2</v>
          </cell>
          <cell r="O9981">
            <v>827</v>
          </cell>
          <cell r="Q9981">
            <v>0.76</v>
          </cell>
        </row>
        <row r="9982">
          <cell r="G9982">
            <v>42887</v>
          </cell>
          <cell r="L9982" t="str">
            <v>09-28-001-15W2</v>
          </cell>
          <cell r="O9982">
            <v>866.1</v>
          </cell>
          <cell r="Q9982">
            <v>1.18</v>
          </cell>
        </row>
        <row r="9983">
          <cell r="G9983">
            <v>42887</v>
          </cell>
          <cell r="L9983" t="str">
            <v>11-26-002-19W2</v>
          </cell>
          <cell r="O9983">
            <v>870.3</v>
          </cell>
          <cell r="Q9983">
            <v>1.93</v>
          </cell>
        </row>
        <row r="9984">
          <cell r="G9984">
            <v>42887</v>
          </cell>
          <cell r="L9984" t="str">
            <v>05-35-006-11W2</v>
          </cell>
          <cell r="O9984">
            <v>806.6</v>
          </cell>
          <cell r="Q9984">
            <v>0.13</v>
          </cell>
        </row>
        <row r="9985">
          <cell r="G9985">
            <v>42887</v>
          </cell>
          <cell r="L9985" t="str">
            <v>09-13-007-11W2</v>
          </cell>
          <cell r="O9985">
            <v>827</v>
          </cell>
          <cell r="Q9985">
            <v>0.85</v>
          </cell>
        </row>
        <row r="9986">
          <cell r="G9986">
            <v>42887</v>
          </cell>
          <cell r="L9986" t="str">
            <v>13-30-007-10W2</v>
          </cell>
          <cell r="O9986">
            <v>828.3</v>
          </cell>
          <cell r="Q9986">
            <v>0.83</v>
          </cell>
        </row>
        <row r="9987">
          <cell r="G9987">
            <v>42887</v>
          </cell>
          <cell r="L9987" t="str">
            <v>16-23-006-11W2</v>
          </cell>
          <cell r="O9987">
            <v>876.2</v>
          </cell>
          <cell r="Q9987">
            <v>2.2000000000000002</v>
          </cell>
        </row>
        <row r="9988">
          <cell r="G9988">
            <v>42887</v>
          </cell>
          <cell r="L9988" t="str">
            <v>01-21-001-14W2</v>
          </cell>
          <cell r="O9988">
            <v>815</v>
          </cell>
          <cell r="Q9988">
            <v>0.32</v>
          </cell>
        </row>
        <row r="9989">
          <cell r="G9989">
            <v>42887</v>
          </cell>
          <cell r="L9989" t="str">
            <v>14-27-001-13W2</v>
          </cell>
          <cell r="O9989">
            <v>826.9</v>
          </cell>
          <cell r="Q9989">
            <v>0.63</v>
          </cell>
        </row>
        <row r="9990">
          <cell r="G9990">
            <v>42887</v>
          </cell>
          <cell r="L9990" t="str">
            <v>05-31-003-16W2</v>
          </cell>
          <cell r="O9990">
            <v>886.4</v>
          </cell>
          <cell r="Q9990">
            <v>2.6</v>
          </cell>
        </row>
        <row r="9991">
          <cell r="G9991">
            <v>42887</v>
          </cell>
          <cell r="L9991" t="str">
            <v>08-31-004-18W2</v>
          </cell>
          <cell r="O9991">
            <v>856.4</v>
          </cell>
          <cell r="Q9991">
            <v>1.9</v>
          </cell>
        </row>
        <row r="9992">
          <cell r="G9992">
            <v>42887</v>
          </cell>
          <cell r="L9992" t="str">
            <v>04-11-007-13W2</v>
          </cell>
          <cell r="O9992">
            <v>855.1</v>
          </cell>
          <cell r="Q9992">
            <v>2.0099999999999998</v>
          </cell>
        </row>
        <row r="9993">
          <cell r="G9993">
            <v>42887</v>
          </cell>
          <cell r="L9993" t="str">
            <v>04-21-006-14W2</v>
          </cell>
          <cell r="O9993">
            <v>855.4</v>
          </cell>
          <cell r="Q9993">
            <v>2</v>
          </cell>
        </row>
        <row r="9994">
          <cell r="G9994">
            <v>42887</v>
          </cell>
          <cell r="L9994" t="str">
            <v>04-05-002-15W2</v>
          </cell>
          <cell r="O9994">
            <v>857.7</v>
          </cell>
          <cell r="Q9994">
            <v>1.99</v>
          </cell>
        </row>
        <row r="9995">
          <cell r="G9995">
            <v>42887</v>
          </cell>
          <cell r="L9995" t="str">
            <v>11-02-005-12W2</v>
          </cell>
          <cell r="O9995">
            <v>849</v>
          </cell>
          <cell r="Q9995">
            <v>1.74</v>
          </cell>
        </row>
        <row r="9996">
          <cell r="G9996">
            <v>42887</v>
          </cell>
          <cell r="L9996" t="str">
            <v>12-22-007-11W2</v>
          </cell>
          <cell r="O9996">
            <v>821.3</v>
          </cell>
          <cell r="Q9996">
            <v>0.91</v>
          </cell>
        </row>
        <row r="9997">
          <cell r="G9997">
            <v>42887</v>
          </cell>
          <cell r="L9997" t="str">
            <v>01-07-006-10W2</v>
          </cell>
          <cell r="O9997">
            <v>840.2</v>
          </cell>
          <cell r="Q9997">
            <v>0.98</v>
          </cell>
        </row>
        <row r="9998">
          <cell r="G9998">
            <v>42887</v>
          </cell>
          <cell r="L9998" t="str">
            <v>01-28-002-14W2</v>
          </cell>
          <cell r="O9998">
            <v>841.6</v>
          </cell>
          <cell r="Q9998">
            <v>1.51</v>
          </cell>
        </row>
        <row r="9999">
          <cell r="G9999">
            <v>42887</v>
          </cell>
          <cell r="L9999" t="str">
            <v>05-18-004-17W2</v>
          </cell>
          <cell r="O9999">
            <v>863.1</v>
          </cell>
          <cell r="Q9999">
            <v>2.21</v>
          </cell>
        </row>
        <row r="10000">
          <cell r="G10000">
            <v>42887</v>
          </cell>
          <cell r="L10000" t="str">
            <v>09-31-007-12W2</v>
          </cell>
          <cell r="O10000">
            <v>872.2</v>
          </cell>
          <cell r="Q10000">
            <v>2.39</v>
          </cell>
        </row>
        <row r="10001">
          <cell r="G10001">
            <v>42887</v>
          </cell>
          <cell r="L10001" t="str">
            <v>15-33-006-14W2</v>
          </cell>
          <cell r="O10001">
            <v>850.1</v>
          </cell>
          <cell r="Q10001">
            <v>1.77</v>
          </cell>
        </row>
        <row r="10002">
          <cell r="G10002">
            <v>42887</v>
          </cell>
          <cell r="L10002" t="str">
            <v>07-25-003-13W2</v>
          </cell>
          <cell r="O10002">
            <v>890.3</v>
          </cell>
          <cell r="Q10002">
            <v>2.5299999999999998</v>
          </cell>
        </row>
        <row r="10003">
          <cell r="G10003">
            <v>42887</v>
          </cell>
          <cell r="L10003" t="str">
            <v>01-03-008-13W2</v>
          </cell>
          <cell r="O10003">
            <v>853.1</v>
          </cell>
          <cell r="Q10003">
            <v>1.91</v>
          </cell>
        </row>
        <row r="10004">
          <cell r="G10004">
            <v>42887</v>
          </cell>
          <cell r="L10004" t="str">
            <v>14-04-007-13W2</v>
          </cell>
          <cell r="O10004">
            <v>867.7</v>
          </cell>
          <cell r="Q10004">
            <v>1.94</v>
          </cell>
        </row>
        <row r="10005">
          <cell r="G10005">
            <v>42887</v>
          </cell>
          <cell r="L10005" t="str">
            <v>16-08-007-12W2</v>
          </cell>
          <cell r="O10005">
            <v>858.8</v>
          </cell>
          <cell r="Q10005">
            <v>2.08</v>
          </cell>
        </row>
        <row r="10006">
          <cell r="G10006">
            <v>42887</v>
          </cell>
          <cell r="L10006" t="str">
            <v>07-02-007-11W2</v>
          </cell>
          <cell r="O10006">
            <v>851.3</v>
          </cell>
          <cell r="Q10006">
            <v>1.34</v>
          </cell>
        </row>
        <row r="10007">
          <cell r="G10007">
            <v>42887</v>
          </cell>
          <cell r="L10007" t="str">
            <v>03-06-005-12W2</v>
          </cell>
          <cell r="O10007">
            <v>885.3</v>
          </cell>
          <cell r="Q10007">
            <v>2.46</v>
          </cell>
        </row>
        <row r="10008">
          <cell r="G10008">
            <v>42887</v>
          </cell>
          <cell r="L10008" t="str">
            <v>01-22-006-14W2</v>
          </cell>
          <cell r="O10008">
            <v>862.7</v>
          </cell>
          <cell r="Q10008">
            <v>2.2200000000000002</v>
          </cell>
        </row>
        <row r="10009">
          <cell r="G10009">
            <v>42887</v>
          </cell>
          <cell r="L10009" t="str">
            <v>02-18-007-13W2</v>
          </cell>
          <cell r="O10009">
            <v>853.5</v>
          </cell>
          <cell r="Q10009">
            <v>1.91</v>
          </cell>
        </row>
        <row r="10010">
          <cell r="G10010">
            <v>42887</v>
          </cell>
          <cell r="L10010" t="str">
            <v>13-34-007-14W2</v>
          </cell>
          <cell r="O10010">
            <v>869.9</v>
          </cell>
          <cell r="Q10010">
            <v>2.19</v>
          </cell>
        </row>
        <row r="10011">
          <cell r="G10011">
            <v>42887</v>
          </cell>
          <cell r="L10011" t="str">
            <v>15-30-007-12W2</v>
          </cell>
          <cell r="O10011">
            <v>872.3</v>
          </cell>
          <cell r="Q10011">
            <v>2.16</v>
          </cell>
        </row>
        <row r="10012">
          <cell r="G10012">
            <v>42887</v>
          </cell>
          <cell r="L10012" t="str">
            <v>03-29-003-04W2</v>
          </cell>
          <cell r="O10012">
            <v>834.4</v>
          </cell>
          <cell r="Q10012">
            <v>0.86</v>
          </cell>
        </row>
        <row r="10013">
          <cell r="G10013">
            <v>42887</v>
          </cell>
          <cell r="L10013" t="str">
            <v>07-08-004-05W2</v>
          </cell>
          <cell r="O10013">
            <v>837.7</v>
          </cell>
          <cell r="Q10013">
            <v>0.99</v>
          </cell>
        </row>
        <row r="10014">
          <cell r="G10014">
            <v>42887</v>
          </cell>
          <cell r="L10014" t="str">
            <v>05-24-005-04W2</v>
          </cell>
          <cell r="O10014">
            <v>856.2</v>
          </cell>
          <cell r="Q10014">
            <v>1.7</v>
          </cell>
        </row>
        <row r="10015">
          <cell r="G10015">
            <v>42887</v>
          </cell>
          <cell r="L10015" t="str">
            <v>14-13-001-05W2</v>
          </cell>
          <cell r="O10015">
            <v>822.8</v>
          </cell>
          <cell r="Q10015">
            <v>0.55000000000000004</v>
          </cell>
        </row>
        <row r="10016">
          <cell r="G10016">
            <v>42887</v>
          </cell>
          <cell r="L10016" t="str">
            <v>02-13-006-06W2</v>
          </cell>
          <cell r="O10016">
            <v>846.2</v>
          </cell>
          <cell r="Q10016">
            <v>1.44</v>
          </cell>
        </row>
        <row r="10017">
          <cell r="G10017">
            <v>42887</v>
          </cell>
          <cell r="L10017" t="str">
            <v>03-05-006-05W2</v>
          </cell>
          <cell r="O10017">
            <v>840.1</v>
          </cell>
          <cell r="Q10017">
            <v>1.06</v>
          </cell>
        </row>
        <row r="10018">
          <cell r="G10018">
            <v>42887</v>
          </cell>
          <cell r="L10018" t="str">
            <v>05-20-004-04W2</v>
          </cell>
          <cell r="O10018">
            <v>822.8</v>
          </cell>
          <cell r="Q10018">
            <v>1.54</v>
          </cell>
        </row>
        <row r="10019">
          <cell r="G10019">
            <v>42887</v>
          </cell>
          <cell r="L10019" t="str">
            <v>05-34-005-06W2</v>
          </cell>
          <cell r="O10019">
            <v>874.6</v>
          </cell>
          <cell r="Q10019">
            <v>2.31</v>
          </cell>
        </row>
        <row r="10020">
          <cell r="G10020">
            <v>42887</v>
          </cell>
          <cell r="L10020" t="str">
            <v>07-27-007-06W2</v>
          </cell>
          <cell r="O10020">
            <v>812.9</v>
          </cell>
          <cell r="Q10020">
            <v>1.04</v>
          </cell>
        </row>
        <row r="10021">
          <cell r="G10021">
            <v>42887</v>
          </cell>
          <cell r="L10021" t="str">
            <v>11-16-005-04W2</v>
          </cell>
          <cell r="O10021">
            <v>852.5</v>
          </cell>
          <cell r="Q10021">
            <v>1.35</v>
          </cell>
        </row>
        <row r="10022">
          <cell r="G10022">
            <v>42887</v>
          </cell>
          <cell r="L10022" t="str">
            <v>11-28-005-06W2</v>
          </cell>
          <cell r="O10022">
            <v>881.3</v>
          </cell>
          <cell r="Q10022">
            <v>2.2999999999999998</v>
          </cell>
        </row>
        <row r="10023">
          <cell r="G10023">
            <v>42887</v>
          </cell>
          <cell r="L10023" t="str">
            <v>07-35-004-04W2</v>
          </cell>
          <cell r="O10023">
            <v>855.4</v>
          </cell>
          <cell r="Q10023">
            <v>1.71</v>
          </cell>
        </row>
        <row r="10024">
          <cell r="G10024">
            <v>42887</v>
          </cell>
          <cell r="L10024" t="str">
            <v>05-10-006-05W2</v>
          </cell>
          <cell r="O10024">
            <v>854.6</v>
          </cell>
          <cell r="Q10024">
            <v>1.59</v>
          </cell>
        </row>
        <row r="10025">
          <cell r="G10025">
            <v>42887</v>
          </cell>
          <cell r="L10025" t="str">
            <v>09-08-004-03W2</v>
          </cell>
          <cell r="O10025">
            <v>836.1</v>
          </cell>
          <cell r="Q10025">
            <v>1</v>
          </cell>
        </row>
        <row r="10026">
          <cell r="G10026">
            <v>42887</v>
          </cell>
          <cell r="L10026" t="str">
            <v>14-18-001-04W2</v>
          </cell>
          <cell r="O10026">
            <v>827.3</v>
          </cell>
          <cell r="Q10026">
            <v>0.64</v>
          </cell>
        </row>
        <row r="10027">
          <cell r="G10027">
            <v>42887</v>
          </cell>
          <cell r="L10027" t="str">
            <v>14-30-001-04W2</v>
          </cell>
          <cell r="O10027">
            <v>824.1</v>
          </cell>
          <cell r="Q10027">
            <v>0.72</v>
          </cell>
        </row>
        <row r="10028">
          <cell r="G10028">
            <v>42887</v>
          </cell>
          <cell r="L10028" t="str">
            <v>01-01-006-06W2</v>
          </cell>
          <cell r="O10028">
            <v>850.4</v>
          </cell>
          <cell r="Q10028">
            <v>1.19</v>
          </cell>
        </row>
        <row r="10029">
          <cell r="G10029">
            <v>42887</v>
          </cell>
          <cell r="L10029" t="str">
            <v>13-30-005-05W2</v>
          </cell>
          <cell r="O10029">
            <v>850.6</v>
          </cell>
          <cell r="Q10029">
            <v>1.1100000000000001</v>
          </cell>
        </row>
        <row r="10030">
          <cell r="G10030">
            <v>42887</v>
          </cell>
          <cell r="L10030" t="str">
            <v>16-33-005-06W2</v>
          </cell>
          <cell r="O10030">
            <v>871.5</v>
          </cell>
          <cell r="Q10030">
            <v>2.2200000000000002</v>
          </cell>
        </row>
        <row r="10031">
          <cell r="G10031">
            <v>42887</v>
          </cell>
          <cell r="L10031" t="str">
            <v>01-11-005-04W2</v>
          </cell>
          <cell r="O10031">
            <v>855</v>
          </cell>
          <cell r="Q10031">
            <v>1.5</v>
          </cell>
        </row>
        <row r="10032">
          <cell r="G10032">
            <v>42887</v>
          </cell>
          <cell r="L10032" t="str">
            <v>05-07-005-03W2</v>
          </cell>
          <cell r="O10032">
            <v>848</v>
          </cell>
          <cell r="Q10032">
            <v>1.26</v>
          </cell>
        </row>
        <row r="10033">
          <cell r="G10033">
            <v>42887</v>
          </cell>
          <cell r="L10033" t="str">
            <v>07-18-005-04W2</v>
          </cell>
          <cell r="O10033">
            <v>857.3</v>
          </cell>
          <cell r="Q10033">
            <v>1.63</v>
          </cell>
        </row>
        <row r="10034">
          <cell r="G10034">
            <v>42887</v>
          </cell>
          <cell r="L10034" t="str">
            <v>09-10-005-04W2</v>
          </cell>
          <cell r="O10034">
            <v>854.3</v>
          </cell>
          <cell r="Q10034">
            <v>1.23</v>
          </cell>
        </row>
        <row r="10035">
          <cell r="G10035">
            <v>42887</v>
          </cell>
          <cell r="L10035" t="str">
            <v>09-33-005-05W2</v>
          </cell>
          <cell r="O10035">
            <v>849.7</v>
          </cell>
          <cell r="Q10035">
            <v>0.76</v>
          </cell>
        </row>
        <row r="10036">
          <cell r="G10036">
            <v>42887</v>
          </cell>
          <cell r="L10036" t="str">
            <v>11-02-005-04W2</v>
          </cell>
          <cell r="O10036">
            <v>853.2</v>
          </cell>
          <cell r="Q10036">
            <v>1.44</v>
          </cell>
        </row>
        <row r="10037">
          <cell r="G10037">
            <v>42887</v>
          </cell>
          <cell r="L10037" t="str">
            <v>11-25-005-06W2</v>
          </cell>
          <cell r="O10037">
            <v>845.3</v>
          </cell>
          <cell r="Q10037">
            <v>1.21</v>
          </cell>
        </row>
        <row r="10038">
          <cell r="G10038">
            <v>42887</v>
          </cell>
          <cell r="L10038" t="str">
            <v>03-15-004-06W2</v>
          </cell>
          <cell r="O10038">
            <v>852.3</v>
          </cell>
          <cell r="Q10038">
            <v>1.33</v>
          </cell>
        </row>
        <row r="10039">
          <cell r="G10039">
            <v>42887</v>
          </cell>
          <cell r="L10039" t="str">
            <v>06-27-004-06W2</v>
          </cell>
          <cell r="O10039">
            <v>829</v>
          </cell>
          <cell r="Q10039">
            <v>0.68</v>
          </cell>
        </row>
        <row r="10040">
          <cell r="G10040">
            <v>42887</v>
          </cell>
          <cell r="L10040" t="str">
            <v>16-36-004-06W2</v>
          </cell>
          <cell r="O10040">
            <v>843.2</v>
          </cell>
          <cell r="Q10040">
            <v>1.1499999999999999</v>
          </cell>
        </row>
        <row r="10041">
          <cell r="G10041">
            <v>42887</v>
          </cell>
          <cell r="L10041" t="str">
            <v>07-12-006-11W2</v>
          </cell>
          <cell r="O10041">
            <v>877.1</v>
          </cell>
          <cell r="Q10041">
            <v>2.0699999999999998</v>
          </cell>
        </row>
        <row r="10042">
          <cell r="G10042">
            <v>42887</v>
          </cell>
          <cell r="L10042" t="str">
            <v>10-22-004-07W2</v>
          </cell>
          <cell r="O10042">
            <v>883.4</v>
          </cell>
          <cell r="Q10042">
            <v>2.15</v>
          </cell>
        </row>
        <row r="10043">
          <cell r="G10043">
            <v>42887</v>
          </cell>
          <cell r="L10043" t="str">
            <v>08-14-004-07W2</v>
          </cell>
          <cell r="O10043">
            <v>865.4</v>
          </cell>
          <cell r="Q10043">
            <v>1.64</v>
          </cell>
        </row>
        <row r="10044">
          <cell r="G10044">
            <v>42887</v>
          </cell>
          <cell r="L10044" t="str">
            <v>08-22-004-09W2</v>
          </cell>
          <cell r="O10044">
            <v>868.9</v>
          </cell>
          <cell r="Q10044">
            <v>1.7</v>
          </cell>
        </row>
        <row r="10045">
          <cell r="G10045">
            <v>42887</v>
          </cell>
          <cell r="L10045" t="str">
            <v>13-15-005-08W2</v>
          </cell>
          <cell r="O10045">
            <v>872.9</v>
          </cell>
          <cell r="Q10045">
            <v>1.86</v>
          </cell>
        </row>
        <row r="10046">
          <cell r="G10046">
            <v>42887</v>
          </cell>
          <cell r="L10046" t="str">
            <v>01-29-004-07W2</v>
          </cell>
          <cell r="O10046">
            <v>883.9</v>
          </cell>
          <cell r="Q10046">
            <v>2.12</v>
          </cell>
        </row>
        <row r="10047">
          <cell r="G10047">
            <v>42887</v>
          </cell>
          <cell r="L10047" t="str">
            <v>06-24-004-09W2</v>
          </cell>
          <cell r="O10047">
            <v>881.4</v>
          </cell>
          <cell r="Q10047">
            <v>1.94</v>
          </cell>
        </row>
        <row r="10048">
          <cell r="G10048">
            <v>42887</v>
          </cell>
          <cell r="L10048" t="str">
            <v>16-30-004-08W2</v>
          </cell>
          <cell r="O10048">
            <v>885.4</v>
          </cell>
          <cell r="Q10048">
            <v>2.19</v>
          </cell>
        </row>
        <row r="10049">
          <cell r="G10049">
            <v>42887</v>
          </cell>
          <cell r="L10049" t="str">
            <v>AL Stream</v>
          </cell>
          <cell r="O10049">
            <v>842</v>
          </cell>
          <cell r="Q10049">
            <v>1.1399999999999999</v>
          </cell>
        </row>
        <row r="10050">
          <cell r="G10050">
            <v>42887</v>
          </cell>
          <cell r="L10050" t="str">
            <v>MW Stream</v>
          </cell>
          <cell r="O10050">
            <v>835.5</v>
          </cell>
          <cell r="Q10050">
            <v>1.1100000000000001</v>
          </cell>
        </row>
        <row r="10051">
          <cell r="G10051">
            <v>42887</v>
          </cell>
          <cell r="L10051" t="str">
            <v>06-17-006-14W2</v>
          </cell>
          <cell r="O10051">
            <v>865.6</v>
          </cell>
          <cell r="Q10051">
            <v>2.02</v>
          </cell>
        </row>
        <row r="10052">
          <cell r="G10052">
            <v>42887</v>
          </cell>
          <cell r="L10052" t="str">
            <v>05-16-006-13W2</v>
          </cell>
          <cell r="O10052">
            <v>869.4</v>
          </cell>
          <cell r="Q10052">
            <v>2.13</v>
          </cell>
        </row>
        <row r="10053">
          <cell r="G10053">
            <v>42887</v>
          </cell>
          <cell r="L10053" t="str">
            <v>09-34-005-15W2</v>
          </cell>
          <cell r="O10053">
            <v>879.3</v>
          </cell>
          <cell r="Q10053">
            <v>2.4500000000000002</v>
          </cell>
        </row>
        <row r="10054">
          <cell r="G10054">
            <v>42887</v>
          </cell>
          <cell r="L10054" t="str">
            <v>07-24-006-15W2</v>
          </cell>
          <cell r="O10054">
            <v>877</v>
          </cell>
          <cell r="Q10054">
            <v>2.2999999999999998</v>
          </cell>
        </row>
        <row r="10055">
          <cell r="G10055">
            <v>42887</v>
          </cell>
          <cell r="L10055" t="str">
            <v>12-30-006-15W2</v>
          </cell>
          <cell r="O10055">
            <v>887.1</v>
          </cell>
          <cell r="Q10055">
            <v>2.86</v>
          </cell>
        </row>
        <row r="10056">
          <cell r="G10056">
            <v>42887</v>
          </cell>
          <cell r="L10056" t="str">
            <v>07-07-006-15W2</v>
          </cell>
          <cell r="O10056">
            <v>868.9</v>
          </cell>
          <cell r="Q10056">
            <v>2.79</v>
          </cell>
        </row>
        <row r="10057">
          <cell r="G10057">
            <v>42887</v>
          </cell>
          <cell r="L10057" t="str">
            <v>04-24-005-15W2</v>
          </cell>
          <cell r="O10057">
            <v>892.1</v>
          </cell>
          <cell r="Q10057">
            <v>2.82</v>
          </cell>
        </row>
        <row r="10058">
          <cell r="G10058">
            <v>42887</v>
          </cell>
          <cell r="L10058" t="str">
            <v>15-29-005-15W2</v>
          </cell>
          <cell r="O10058">
            <v>887.3</v>
          </cell>
          <cell r="Q10058">
            <v>2.58</v>
          </cell>
        </row>
        <row r="10059">
          <cell r="G10059">
            <v>42887</v>
          </cell>
          <cell r="L10059" t="str">
            <v>11-12-006-15W2</v>
          </cell>
          <cell r="O10059">
            <v>871.4</v>
          </cell>
          <cell r="Q10059">
            <v>2.38</v>
          </cell>
        </row>
        <row r="10060">
          <cell r="G10060">
            <v>42887</v>
          </cell>
          <cell r="L10060" t="str">
            <v>12-12-009-28W1</v>
          </cell>
          <cell r="O10060">
            <v>998.4</v>
          </cell>
          <cell r="Q10060">
            <v>4.3899999999999997</v>
          </cell>
        </row>
        <row r="10061">
          <cell r="G10061">
            <v>42887</v>
          </cell>
          <cell r="L10061" t="str">
            <v>01-35-007-01W2</v>
          </cell>
          <cell r="O10061">
            <v>844.5</v>
          </cell>
          <cell r="Q10061">
            <v>1.1399999999999999</v>
          </cell>
        </row>
        <row r="10062">
          <cell r="G10062">
            <v>42887</v>
          </cell>
          <cell r="L10062" t="str">
            <v>10-05-007-10W2</v>
          </cell>
          <cell r="O10062">
            <v>848.7</v>
          </cell>
          <cell r="Q10062">
            <v>1.78</v>
          </cell>
        </row>
        <row r="10063">
          <cell r="G10063">
            <v>42887</v>
          </cell>
          <cell r="L10063" t="str">
            <v>11-14-007-08W2</v>
          </cell>
          <cell r="O10063">
            <v>838.3</v>
          </cell>
          <cell r="Q10063">
            <v>1.38</v>
          </cell>
        </row>
        <row r="10064">
          <cell r="G10064">
            <v>42887</v>
          </cell>
          <cell r="L10064" t="str">
            <v>16-19-002-04W2</v>
          </cell>
          <cell r="O10064">
            <v>840.9</v>
          </cell>
          <cell r="Q10064">
            <v>0.53</v>
          </cell>
        </row>
        <row r="10065">
          <cell r="G10065">
            <v>42887</v>
          </cell>
          <cell r="L10065" t="str">
            <v>14-23-005-02W2</v>
          </cell>
          <cell r="O10065">
            <v>852.6</v>
          </cell>
          <cell r="Q10065">
            <v>1.33</v>
          </cell>
        </row>
        <row r="10066">
          <cell r="G10066">
            <v>42887</v>
          </cell>
          <cell r="L10066" t="str">
            <v>04-16-004-21W2</v>
          </cell>
          <cell r="O10066">
            <v>813.1</v>
          </cell>
          <cell r="Q10066">
            <v>0.21</v>
          </cell>
        </row>
        <row r="10067">
          <cell r="G10067">
            <v>42887</v>
          </cell>
          <cell r="L10067" t="str">
            <v>05-13-003-02W2</v>
          </cell>
          <cell r="O10067">
            <v>830.4</v>
          </cell>
          <cell r="Q10067">
            <v>0.74</v>
          </cell>
        </row>
        <row r="10068">
          <cell r="G10068">
            <v>42887</v>
          </cell>
          <cell r="L10068" t="str">
            <v>04-36-004-02W2</v>
          </cell>
          <cell r="O10068">
            <v>855.7</v>
          </cell>
          <cell r="Q10068">
            <v>1.58</v>
          </cell>
        </row>
        <row r="10069">
          <cell r="G10069">
            <v>42887</v>
          </cell>
          <cell r="L10069" t="str">
            <v>05-14-003-01W2</v>
          </cell>
          <cell r="O10069">
            <v>826.8</v>
          </cell>
          <cell r="Q10069">
            <v>0.89</v>
          </cell>
        </row>
        <row r="10070">
          <cell r="G10070">
            <v>42887</v>
          </cell>
          <cell r="L10070" t="str">
            <v>13-11-004-02W2</v>
          </cell>
          <cell r="O10070">
            <v>838.5</v>
          </cell>
          <cell r="Q10070">
            <v>0.93</v>
          </cell>
        </row>
        <row r="10071">
          <cell r="G10071">
            <v>42887</v>
          </cell>
          <cell r="L10071" t="str">
            <v>14-33-003-01W2</v>
          </cell>
          <cell r="O10071">
            <v>837.3</v>
          </cell>
          <cell r="Q10071">
            <v>0.92</v>
          </cell>
        </row>
        <row r="10072">
          <cell r="G10072">
            <v>42887</v>
          </cell>
          <cell r="L10072" t="str">
            <v>15-09-007-03W2</v>
          </cell>
          <cell r="O10072">
            <v>847.5</v>
          </cell>
          <cell r="Q10072">
            <v>1.39</v>
          </cell>
        </row>
        <row r="10073">
          <cell r="G10073">
            <v>42887</v>
          </cell>
          <cell r="L10073" t="str">
            <v>01-21-001-14W2</v>
          </cell>
          <cell r="O10073">
            <v>812.1</v>
          </cell>
          <cell r="Q10073">
            <v>0.32</v>
          </cell>
        </row>
        <row r="10074">
          <cell r="G10074">
            <v>42887</v>
          </cell>
          <cell r="L10074" t="str">
            <v>14-27-001-13W2</v>
          </cell>
          <cell r="O10074">
            <v>825.3</v>
          </cell>
          <cell r="Q10074">
            <v>0.63</v>
          </cell>
        </row>
        <row r="10075">
          <cell r="G10075">
            <v>42887</v>
          </cell>
          <cell r="L10075" t="str">
            <v>02-13-006-06W2</v>
          </cell>
          <cell r="O10075">
            <v>844.8</v>
          </cell>
          <cell r="Q10075">
            <v>1.44</v>
          </cell>
        </row>
        <row r="10076">
          <cell r="G10076">
            <v>42887</v>
          </cell>
          <cell r="L10076" t="str">
            <v>05-34-005-06W2</v>
          </cell>
          <cell r="O10076">
            <v>872.9</v>
          </cell>
          <cell r="Q10076">
            <v>2.31</v>
          </cell>
        </row>
        <row r="10077">
          <cell r="G10077">
            <v>42887</v>
          </cell>
          <cell r="L10077" t="str">
            <v>07-23-010-06W2</v>
          </cell>
          <cell r="O10077">
            <v>842.1</v>
          </cell>
          <cell r="Q10077">
            <v>1.45</v>
          </cell>
        </row>
        <row r="10078">
          <cell r="G10078">
            <v>42887</v>
          </cell>
          <cell r="L10078" t="str">
            <v>07-27-007-06W2</v>
          </cell>
          <cell r="O10078">
            <v>810.6</v>
          </cell>
          <cell r="Q10078">
            <v>1.04</v>
          </cell>
        </row>
        <row r="10079">
          <cell r="G10079">
            <v>42887</v>
          </cell>
          <cell r="L10079" t="str">
            <v>11-28-005-06W2</v>
          </cell>
          <cell r="O10079">
            <v>879.5</v>
          </cell>
          <cell r="Q10079">
            <v>2.2999999999999998</v>
          </cell>
        </row>
        <row r="10080">
          <cell r="G10080">
            <v>42887</v>
          </cell>
          <cell r="L10080" t="str">
            <v>12-22-010-05W2</v>
          </cell>
          <cell r="O10080">
            <v>864.2</v>
          </cell>
          <cell r="Q10080">
            <v>1.84</v>
          </cell>
        </row>
        <row r="10081">
          <cell r="G10081">
            <v>42887</v>
          </cell>
          <cell r="L10081" t="str">
            <v>11-36-004-03W2</v>
          </cell>
          <cell r="O10081">
            <v>844.2</v>
          </cell>
          <cell r="Q10081">
            <v>0.8</v>
          </cell>
        </row>
        <row r="10082">
          <cell r="G10082">
            <v>42887</v>
          </cell>
          <cell r="L10082" t="str">
            <v>13-15-006-33W1</v>
          </cell>
          <cell r="O10082">
            <v>858.6</v>
          </cell>
          <cell r="Q10082">
            <v>1.47</v>
          </cell>
        </row>
        <row r="10083">
          <cell r="G10083">
            <v>42887</v>
          </cell>
          <cell r="L10083" t="str">
            <v>01-03-003-33W1</v>
          </cell>
          <cell r="O10083">
            <v>854.5</v>
          </cell>
          <cell r="Q10083">
            <v>1.62</v>
          </cell>
        </row>
        <row r="10084">
          <cell r="G10084">
            <v>42887</v>
          </cell>
          <cell r="L10084" t="str">
            <v>01-06-002-32W1</v>
          </cell>
          <cell r="O10084">
            <v>834.8</v>
          </cell>
          <cell r="Q10084">
            <v>0.81</v>
          </cell>
        </row>
        <row r="10085">
          <cell r="G10085">
            <v>42887</v>
          </cell>
          <cell r="L10085" t="str">
            <v>04-22-002-31W1</v>
          </cell>
          <cell r="O10085">
            <v>860.6</v>
          </cell>
          <cell r="Q10085">
            <v>1.66</v>
          </cell>
        </row>
        <row r="10086">
          <cell r="G10086">
            <v>42887</v>
          </cell>
          <cell r="L10086" t="str">
            <v>05-31-002-01W2</v>
          </cell>
          <cell r="O10086">
            <v>822.8</v>
          </cell>
          <cell r="Q10086">
            <v>0.87</v>
          </cell>
        </row>
        <row r="10087">
          <cell r="G10087">
            <v>42887</v>
          </cell>
          <cell r="L10087" t="str">
            <v>16-03-008-33W1</v>
          </cell>
          <cell r="O10087">
            <v>845.5</v>
          </cell>
          <cell r="Q10087">
            <v>1.22</v>
          </cell>
        </row>
        <row r="10088">
          <cell r="G10088">
            <v>42887</v>
          </cell>
          <cell r="L10088" t="str">
            <v>16-31-001-32W1</v>
          </cell>
          <cell r="O10088">
            <v>847.5</v>
          </cell>
          <cell r="Q10088">
            <v>1.17</v>
          </cell>
        </row>
        <row r="10089">
          <cell r="G10089">
            <v>42887</v>
          </cell>
          <cell r="L10089" t="str">
            <v>08-31-007-07W2</v>
          </cell>
          <cell r="O10089">
            <v>867.3</v>
          </cell>
          <cell r="Q10089">
            <v>1.94</v>
          </cell>
        </row>
        <row r="10090">
          <cell r="G10090">
            <v>42887</v>
          </cell>
          <cell r="L10090" t="str">
            <v>09-20-006-04W2</v>
          </cell>
          <cell r="O10090">
            <v>857.7</v>
          </cell>
          <cell r="Q10090">
            <v>1.36</v>
          </cell>
        </row>
        <row r="10091">
          <cell r="G10091">
            <v>42887</v>
          </cell>
          <cell r="L10091" t="str">
            <v>08-36-007-34W1</v>
          </cell>
          <cell r="O10091">
            <v>849.1</v>
          </cell>
          <cell r="Q10091">
            <v>1.37</v>
          </cell>
        </row>
        <row r="10092">
          <cell r="G10092">
            <v>42887</v>
          </cell>
          <cell r="L10092" t="str">
            <v>14-24-001-02W2</v>
          </cell>
          <cell r="O10092">
            <v>844.3</v>
          </cell>
          <cell r="Q10092">
            <v>0.78</v>
          </cell>
        </row>
        <row r="10093">
          <cell r="G10093">
            <v>42887</v>
          </cell>
          <cell r="L10093" t="str">
            <v>16-24-008-07W2</v>
          </cell>
          <cell r="O10093">
            <v>871.1</v>
          </cell>
          <cell r="Q10093">
            <v>0.61</v>
          </cell>
        </row>
        <row r="10094">
          <cell r="G10094">
            <v>42887</v>
          </cell>
          <cell r="L10094" t="str">
            <v>16-09-007-11W2</v>
          </cell>
          <cell r="O10094">
            <v>856.1</v>
          </cell>
          <cell r="Q10094">
            <v>0.76</v>
          </cell>
        </row>
        <row r="10095">
          <cell r="G10095">
            <v>42887</v>
          </cell>
          <cell r="L10095" t="str">
            <v>16-16-006-02W2</v>
          </cell>
          <cell r="O10095">
            <v>849.8</v>
          </cell>
          <cell r="Q10095">
            <v>1.21</v>
          </cell>
        </row>
        <row r="10096">
          <cell r="G10096">
            <v>42887</v>
          </cell>
          <cell r="L10096" t="str">
            <v>13-17-005-33W1</v>
          </cell>
          <cell r="O10096">
            <v>831.1</v>
          </cell>
          <cell r="Q10096">
            <v>0.64</v>
          </cell>
        </row>
        <row r="10097">
          <cell r="G10097">
            <v>42887</v>
          </cell>
          <cell r="L10097" t="str">
            <v>07-31-005-33W1</v>
          </cell>
          <cell r="O10097">
            <v>825.3</v>
          </cell>
          <cell r="Q10097">
            <v>0.66</v>
          </cell>
        </row>
        <row r="10098">
          <cell r="G10098">
            <v>42887</v>
          </cell>
          <cell r="L10098" t="str">
            <v>10-21-006-32W1</v>
          </cell>
          <cell r="O10098">
            <v>841.8</v>
          </cell>
          <cell r="Q10098">
            <v>0.83</v>
          </cell>
        </row>
        <row r="10099">
          <cell r="G10099">
            <v>42887</v>
          </cell>
          <cell r="L10099" t="str">
            <v>14-04-006-33W1</v>
          </cell>
          <cell r="O10099">
            <v>835.1</v>
          </cell>
          <cell r="Q10099">
            <v>0.85</v>
          </cell>
        </row>
        <row r="10100">
          <cell r="G10100">
            <v>42887</v>
          </cell>
          <cell r="L10100" t="str">
            <v>13-22-001-12W2</v>
          </cell>
          <cell r="O10100">
            <v>803</v>
          </cell>
          <cell r="Q10100">
            <v>0.23</v>
          </cell>
        </row>
        <row r="10101">
          <cell r="G10101">
            <v>42887</v>
          </cell>
          <cell r="L10101" t="str">
            <v>13-24-001-16W2</v>
          </cell>
          <cell r="O10101">
            <v>802</v>
          </cell>
          <cell r="Q10101">
            <v>0.42</v>
          </cell>
        </row>
        <row r="10102">
          <cell r="G10102">
            <v>42887</v>
          </cell>
          <cell r="L10102" t="str">
            <v>13-34-001-13W2</v>
          </cell>
          <cell r="O10102">
            <v>810.5</v>
          </cell>
          <cell r="Q10102">
            <v>0.2</v>
          </cell>
        </row>
        <row r="10103">
          <cell r="G10103">
            <v>42887</v>
          </cell>
          <cell r="L10103" t="str">
            <v>14-21-001-12W2</v>
          </cell>
          <cell r="O10103">
            <v>791.5</v>
          </cell>
          <cell r="Q10103">
            <v>0.22</v>
          </cell>
        </row>
        <row r="10104">
          <cell r="G10104">
            <v>42887</v>
          </cell>
          <cell r="L10104" t="str">
            <v>14-27-001-12W2</v>
          </cell>
          <cell r="O10104">
            <v>808</v>
          </cell>
          <cell r="Q10104">
            <v>0.25</v>
          </cell>
        </row>
        <row r="10105">
          <cell r="G10105">
            <v>42887</v>
          </cell>
          <cell r="L10105" t="str">
            <v>16-19-001-15W2</v>
          </cell>
          <cell r="O10105">
            <v>805.6</v>
          </cell>
          <cell r="Q10105">
            <v>0.39</v>
          </cell>
        </row>
        <row r="10106">
          <cell r="G10106">
            <v>42887</v>
          </cell>
          <cell r="L10106" t="str">
            <v>16-22-001-12W2</v>
          </cell>
          <cell r="O10106">
            <v>811.9</v>
          </cell>
          <cell r="Q10106">
            <v>0.17</v>
          </cell>
        </row>
        <row r="10107">
          <cell r="G10107">
            <v>42887</v>
          </cell>
          <cell r="L10107" t="str">
            <v>16-25-001-15W2</v>
          </cell>
          <cell r="O10107">
            <v>811.8</v>
          </cell>
          <cell r="Q10107">
            <v>0.32</v>
          </cell>
        </row>
        <row r="10108">
          <cell r="G10108">
            <v>42887</v>
          </cell>
          <cell r="L10108" t="str">
            <v>16-27-001-16W2</v>
          </cell>
          <cell r="O10108">
            <v>802.7</v>
          </cell>
          <cell r="Q10108">
            <v>0.43</v>
          </cell>
        </row>
        <row r="10109">
          <cell r="G10109">
            <v>42887</v>
          </cell>
          <cell r="L10109" t="str">
            <v>16-34-001-15W2</v>
          </cell>
          <cell r="O10109">
            <v>806.9</v>
          </cell>
          <cell r="Q10109">
            <v>0.22</v>
          </cell>
        </row>
        <row r="10110">
          <cell r="G10110">
            <v>42887</v>
          </cell>
          <cell r="L10110" t="str">
            <v>09-06-010-15W2</v>
          </cell>
          <cell r="O10110">
            <v>862.6</v>
          </cell>
          <cell r="Q10110">
            <v>0.13</v>
          </cell>
        </row>
        <row r="10111">
          <cell r="G10111">
            <v>42887</v>
          </cell>
          <cell r="L10111" t="str">
            <v>01-02-158-95W1</v>
          </cell>
          <cell r="O10111">
            <v>831.4</v>
          </cell>
          <cell r="Q10111">
            <v>0.53</v>
          </cell>
        </row>
        <row r="10112">
          <cell r="G10112">
            <v>42887</v>
          </cell>
          <cell r="L10112" t="str">
            <v>01-03-155-91W1</v>
          </cell>
          <cell r="O10112">
            <v>860.6</v>
          </cell>
          <cell r="Q10112">
            <v>1.29</v>
          </cell>
        </row>
        <row r="10113">
          <cell r="G10113">
            <v>42887</v>
          </cell>
          <cell r="L10113" t="str">
            <v>01-03-158-95W1</v>
          </cell>
          <cell r="O10113">
            <v>836.5</v>
          </cell>
          <cell r="Q10113">
            <v>0.77</v>
          </cell>
        </row>
        <row r="10114">
          <cell r="G10114">
            <v>42887</v>
          </cell>
          <cell r="L10114" t="str">
            <v>01-08-162-95W1</v>
          </cell>
          <cell r="O10114">
            <v>851.7</v>
          </cell>
          <cell r="Q10114">
            <v>0.8</v>
          </cell>
        </row>
        <row r="10115">
          <cell r="G10115">
            <v>42887</v>
          </cell>
          <cell r="L10115" t="str">
            <v>01-18-162-91W1</v>
          </cell>
          <cell r="O10115">
            <v>858.1</v>
          </cell>
          <cell r="Q10115">
            <v>0.87</v>
          </cell>
        </row>
        <row r="10116">
          <cell r="G10116">
            <v>42887</v>
          </cell>
          <cell r="L10116" t="str">
            <v>01-34-159-95W1</v>
          </cell>
          <cell r="O10116">
            <v>833.9</v>
          </cell>
          <cell r="Q10116">
            <v>0.56999999999999995</v>
          </cell>
        </row>
        <row r="10117">
          <cell r="G10117">
            <v>42887</v>
          </cell>
          <cell r="L10117" t="str">
            <v>03-01-158-95W1</v>
          </cell>
          <cell r="O10117">
            <v>827.6</v>
          </cell>
          <cell r="Q10117">
            <v>0.61</v>
          </cell>
        </row>
        <row r="10118">
          <cell r="G10118">
            <v>42887</v>
          </cell>
          <cell r="L10118" t="str">
            <v>03-03-157-95W1</v>
          </cell>
          <cell r="O10118">
            <v>825.1</v>
          </cell>
          <cell r="Q10118">
            <v>0.33</v>
          </cell>
        </row>
        <row r="10119">
          <cell r="G10119">
            <v>42887</v>
          </cell>
          <cell r="L10119" t="str">
            <v>03-05-157-95W1</v>
          </cell>
          <cell r="O10119">
            <v>839.5</v>
          </cell>
          <cell r="Q10119">
            <v>0.69</v>
          </cell>
        </row>
        <row r="10120">
          <cell r="G10120">
            <v>42887</v>
          </cell>
          <cell r="L10120" t="str">
            <v>04-04-157-95W1</v>
          </cell>
          <cell r="O10120">
            <v>838.4</v>
          </cell>
          <cell r="Q10120">
            <v>0.62</v>
          </cell>
        </row>
        <row r="10121">
          <cell r="G10121">
            <v>42887</v>
          </cell>
          <cell r="L10121" t="str">
            <v>10-01-157-95W1</v>
          </cell>
          <cell r="O10121">
            <v>836.1</v>
          </cell>
          <cell r="Q10121">
            <v>0.54</v>
          </cell>
        </row>
        <row r="10122">
          <cell r="G10122">
            <v>42887</v>
          </cell>
          <cell r="L10122" t="str">
            <v>11-21-163-89W1</v>
          </cell>
          <cell r="O10122">
            <v>839</v>
          </cell>
          <cell r="Q10122">
            <v>0.5</v>
          </cell>
        </row>
        <row r="10123">
          <cell r="G10123">
            <v>42887</v>
          </cell>
          <cell r="L10123" t="str">
            <v>14-18-163-95W1</v>
          </cell>
          <cell r="O10123">
            <v>851.5</v>
          </cell>
          <cell r="Q10123">
            <v>1.1200000000000001</v>
          </cell>
        </row>
        <row r="10124">
          <cell r="G10124">
            <v>42887</v>
          </cell>
          <cell r="L10124" t="str">
            <v>34-01-157-95W1</v>
          </cell>
          <cell r="O10124">
            <v>817.3</v>
          </cell>
          <cell r="Q10124">
            <v>0.46</v>
          </cell>
        </row>
        <row r="10125">
          <cell r="G10125">
            <v>42887</v>
          </cell>
          <cell r="L10125" t="str">
            <v>34-02-157-95W1</v>
          </cell>
          <cell r="O10125">
            <v>824.4</v>
          </cell>
          <cell r="Q10125">
            <v>0.39</v>
          </cell>
        </row>
        <row r="10126">
          <cell r="G10126">
            <v>42887</v>
          </cell>
          <cell r="L10126" t="str">
            <v>05-31-006-13W2</v>
          </cell>
          <cell r="O10126">
            <v>778.9</v>
          </cell>
          <cell r="Q10126">
            <v>0.19</v>
          </cell>
        </row>
        <row r="10127">
          <cell r="G10127">
            <v>42887</v>
          </cell>
          <cell r="L10127" t="str">
            <v>01-35-006-30W1</v>
          </cell>
          <cell r="O10127">
            <v>820.1</v>
          </cell>
          <cell r="Q10127">
            <v>0.3</v>
          </cell>
        </row>
        <row r="10128">
          <cell r="G10128">
            <v>42887</v>
          </cell>
          <cell r="L10128" t="str">
            <v>08-16-007-29W1</v>
          </cell>
          <cell r="O10128">
            <v>823.5</v>
          </cell>
          <cell r="Q10128">
            <v>0.26</v>
          </cell>
        </row>
        <row r="10129">
          <cell r="G10129">
            <v>42887</v>
          </cell>
          <cell r="L10129" t="str">
            <v>08-23-007-30W1</v>
          </cell>
          <cell r="O10129">
            <v>819.4</v>
          </cell>
          <cell r="Q10129">
            <v>0.25</v>
          </cell>
        </row>
        <row r="10130">
          <cell r="G10130">
            <v>42887</v>
          </cell>
          <cell r="L10130" t="str">
            <v>16-04-006-32W1</v>
          </cell>
          <cell r="O10130">
            <v>844.5</v>
          </cell>
          <cell r="Q10130">
            <v>1.1200000000000001</v>
          </cell>
        </row>
        <row r="10131">
          <cell r="G10131">
            <v>42887</v>
          </cell>
          <cell r="L10131" t="str">
            <v>14-05-002-31W1</v>
          </cell>
          <cell r="O10131">
            <v>861</v>
          </cell>
          <cell r="Q10131">
            <v>1.62</v>
          </cell>
        </row>
        <row r="10132">
          <cell r="G10132">
            <v>42887</v>
          </cell>
          <cell r="L10132" t="str">
            <v>10-17-007-33W1</v>
          </cell>
          <cell r="O10132">
            <v>843</v>
          </cell>
          <cell r="Q10132">
            <v>1.17</v>
          </cell>
        </row>
        <row r="10133">
          <cell r="G10133">
            <v>42887</v>
          </cell>
          <cell r="L10133" t="str">
            <v>14-19-006-33W1</v>
          </cell>
          <cell r="O10133">
            <v>840.3</v>
          </cell>
          <cell r="Q10133">
            <v>1.18</v>
          </cell>
        </row>
        <row r="10134">
          <cell r="G10134">
            <v>42887</v>
          </cell>
          <cell r="L10134" t="str">
            <v>16-15-008-03W2</v>
          </cell>
          <cell r="O10134">
            <v>859.2</v>
          </cell>
          <cell r="Q10134">
            <v>1.54</v>
          </cell>
        </row>
        <row r="10135">
          <cell r="G10135">
            <v>42887</v>
          </cell>
          <cell r="L10135" t="str">
            <v>16-33-005-06W2</v>
          </cell>
          <cell r="O10135">
            <v>873.4</v>
          </cell>
          <cell r="Q10135">
            <v>2.2200000000000002</v>
          </cell>
        </row>
        <row r="10136">
          <cell r="G10136">
            <v>42887</v>
          </cell>
          <cell r="L10136" t="str">
            <v>02-31-164-92W1</v>
          </cell>
          <cell r="O10136">
            <v>856.8</v>
          </cell>
          <cell r="Q10136">
            <v>0.46</v>
          </cell>
        </row>
        <row r="10137">
          <cell r="G10137">
            <v>42887</v>
          </cell>
          <cell r="L10137" t="str">
            <v>02-31-164-93W1</v>
          </cell>
          <cell r="O10137">
            <v>834.7</v>
          </cell>
          <cell r="Q10137">
            <v>0.46</v>
          </cell>
        </row>
        <row r="10138">
          <cell r="G10138">
            <v>42887</v>
          </cell>
          <cell r="L10138" t="str">
            <v>02-31-164-94W1</v>
          </cell>
          <cell r="O10138">
            <v>832.3</v>
          </cell>
          <cell r="Q10138">
            <v>0.49</v>
          </cell>
        </row>
        <row r="10139">
          <cell r="G10139">
            <v>42887</v>
          </cell>
          <cell r="L10139" t="str">
            <v>03-22-163-91W1</v>
          </cell>
          <cell r="O10139">
            <v>840.2</v>
          </cell>
          <cell r="Q10139">
            <v>0.5</v>
          </cell>
        </row>
        <row r="10140">
          <cell r="G10140">
            <v>42887</v>
          </cell>
          <cell r="L10140" t="str">
            <v>03-22-163-91W1</v>
          </cell>
          <cell r="O10140">
            <v>839.2</v>
          </cell>
          <cell r="Q10140">
            <v>0.5</v>
          </cell>
        </row>
        <row r="10141">
          <cell r="G10141">
            <v>42887</v>
          </cell>
          <cell r="L10141" t="str">
            <v>14-03-163-92W1</v>
          </cell>
          <cell r="O10141">
            <v>813.8</v>
          </cell>
          <cell r="Q10141">
            <v>0.5</v>
          </cell>
        </row>
        <row r="10142">
          <cell r="G10142">
            <v>42887</v>
          </cell>
          <cell r="L10142" t="str">
            <v>14-03-163-93W1</v>
          </cell>
          <cell r="O10142">
            <v>842.1</v>
          </cell>
          <cell r="Q10142">
            <v>0.51</v>
          </cell>
        </row>
        <row r="10143">
          <cell r="G10143">
            <v>42887</v>
          </cell>
          <cell r="L10143" t="str">
            <v>15-05-163-91W1</v>
          </cell>
          <cell r="O10143">
            <v>832.3</v>
          </cell>
          <cell r="Q10143">
            <v>0.5</v>
          </cell>
        </row>
        <row r="10144">
          <cell r="G10144">
            <v>42887</v>
          </cell>
          <cell r="L10144" t="str">
            <v>16-05-163-92W1</v>
          </cell>
          <cell r="O10144">
            <v>839.5</v>
          </cell>
          <cell r="Q10144">
            <v>0.51</v>
          </cell>
        </row>
        <row r="10145">
          <cell r="G10145">
            <v>42887</v>
          </cell>
          <cell r="L10145" t="str">
            <v>01-14-001-11W2</v>
          </cell>
          <cell r="O10145">
            <v>832.6</v>
          </cell>
          <cell r="Q10145">
            <v>0.26</v>
          </cell>
        </row>
        <row r="10146">
          <cell r="G10146">
            <v>42887</v>
          </cell>
          <cell r="L10146" t="str">
            <v>03-16-001-11W2</v>
          </cell>
          <cell r="O10146">
            <v>817.5</v>
          </cell>
          <cell r="Q10146">
            <v>0.18</v>
          </cell>
        </row>
        <row r="10147">
          <cell r="G10147">
            <v>42887</v>
          </cell>
          <cell r="L10147" t="str">
            <v>12-11-001-10W2</v>
          </cell>
          <cell r="O10147">
            <v>825.1</v>
          </cell>
          <cell r="Q10147">
            <v>0.17</v>
          </cell>
        </row>
        <row r="10148">
          <cell r="G10148">
            <v>42887</v>
          </cell>
          <cell r="L10148" t="str">
            <v>09-19-004-04W2</v>
          </cell>
          <cell r="O10148">
            <v>853.4</v>
          </cell>
          <cell r="Q10148">
            <v>1.19</v>
          </cell>
        </row>
        <row r="10149">
          <cell r="G10149">
            <v>42887</v>
          </cell>
          <cell r="L10149" t="str">
            <v>01-21-153-95W1</v>
          </cell>
          <cell r="O10149">
            <v>816.3</v>
          </cell>
          <cell r="Q10149">
            <v>0.37</v>
          </cell>
        </row>
        <row r="10150">
          <cell r="G10150">
            <v>42887</v>
          </cell>
          <cell r="L10150" t="str">
            <v>01-01-047-104W1</v>
          </cell>
          <cell r="O10150">
            <v>802.2</v>
          </cell>
          <cell r="Q10150">
            <v>0.7</v>
          </cell>
        </row>
        <row r="10151">
          <cell r="G10151">
            <v>42887</v>
          </cell>
          <cell r="L10151" t="str">
            <v>01-02-021-58W1</v>
          </cell>
          <cell r="O10151">
            <v>828.1</v>
          </cell>
          <cell r="Q10151">
            <v>0.7</v>
          </cell>
        </row>
        <row r="10152">
          <cell r="G10152">
            <v>42887</v>
          </cell>
          <cell r="L10152" t="str">
            <v>01-02-151-102W1</v>
          </cell>
          <cell r="O10152">
            <v>836</v>
          </cell>
          <cell r="Q10152">
            <v>0.33</v>
          </cell>
        </row>
        <row r="10153">
          <cell r="G10153">
            <v>42887</v>
          </cell>
          <cell r="L10153" t="str">
            <v>01-02-161-93W1</v>
          </cell>
          <cell r="O10153">
            <v>839.7</v>
          </cell>
          <cell r="Q10153">
            <v>0.57999999999999996</v>
          </cell>
        </row>
        <row r="10154">
          <cell r="G10154">
            <v>42887</v>
          </cell>
          <cell r="L10154" t="str">
            <v>01-03-153-95W1</v>
          </cell>
          <cell r="O10154">
            <v>776.4</v>
          </cell>
          <cell r="Q10154">
            <v>0.5</v>
          </cell>
        </row>
        <row r="10155">
          <cell r="G10155">
            <v>42887</v>
          </cell>
          <cell r="L10155" t="str">
            <v>01-03-163-99W1</v>
          </cell>
          <cell r="O10155">
            <v>832.2</v>
          </cell>
          <cell r="Q10155">
            <v>0.16</v>
          </cell>
        </row>
        <row r="10156">
          <cell r="G10156">
            <v>42887</v>
          </cell>
          <cell r="L10156" t="str">
            <v>01-07-153-95W1</v>
          </cell>
          <cell r="O10156">
            <v>823.9</v>
          </cell>
          <cell r="Q10156">
            <v>0.24</v>
          </cell>
        </row>
        <row r="10157">
          <cell r="G10157">
            <v>42887</v>
          </cell>
          <cell r="L10157" t="str">
            <v>01-09-143-101W1</v>
          </cell>
          <cell r="O10157">
            <v>834.1</v>
          </cell>
          <cell r="Q10157">
            <v>0.53</v>
          </cell>
        </row>
        <row r="10158">
          <cell r="G10158">
            <v>42887</v>
          </cell>
          <cell r="L10158" t="str">
            <v>01-12-144-98W1</v>
          </cell>
          <cell r="O10158">
            <v>817.7</v>
          </cell>
          <cell r="Q10158">
            <v>0.46</v>
          </cell>
        </row>
        <row r="10159">
          <cell r="G10159">
            <v>42887</v>
          </cell>
          <cell r="L10159" t="str">
            <v>01-13-022-57W1</v>
          </cell>
          <cell r="O10159">
            <v>800.3</v>
          </cell>
          <cell r="Q10159">
            <v>0.11</v>
          </cell>
        </row>
        <row r="10160">
          <cell r="G10160">
            <v>42887</v>
          </cell>
          <cell r="L10160" t="str">
            <v>01-17-143-101W1</v>
          </cell>
          <cell r="O10160">
            <v>830.9</v>
          </cell>
          <cell r="Q10160">
            <v>0.51</v>
          </cell>
        </row>
        <row r="10161">
          <cell r="G10161">
            <v>42887</v>
          </cell>
          <cell r="L10161" t="str">
            <v>01-18-145-97W1</v>
          </cell>
          <cell r="O10161">
            <v>817.6</v>
          </cell>
          <cell r="Q10161">
            <v>0.45</v>
          </cell>
        </row>
        <row r="10162">
          <cell r="G10162">
            <v>42887</v>
          </cell>
          <cell r="L10162" t="str">
            <v>01-18-147-97W1</v>
          </cell>
          <cell r="O10162">
            <v>819.6</v>
          </cell>
          <cell r="Q10162">
            <v>0.77</v>
          </cell>
        </row>
        <row r="10163">
          <cell r="G10163">
            <v>42887</v>
          </cell>
          <cell r="L10163" t="str">
            <v>01-19-145-98W1</v>
          </cell>
          <cell r="O10163">
            <v>813.1</v>
          </cell>
          <cell r="Q10163">
            <v>0.38</v>
          </cell>
        </row>
        <row r="10164">
          <cell r="G10164">
            <v>42887</v>
          </cell>
          <cell r="L10164" t="str">
            <v>01-19-147-97W1</v>
          </cell>
          <cell r="O10164">
            <v>814.7</v>
          </cell>
          <cell r="Q10164">
            <v>0.78</v>
          </cell>
        </row>
        <row r="10165">
          <cell r="G10165">
            <v>42887</v>
          </cell>
          <cell r="L10165" t="str">
            <v>01-20-147-97W1</v>
          </cell>
          <cell r="O10165">
            <v>826.4</v>
          </cell>
          <cell r="Q10165">
            <v>0.7</v>
          </cell>
        </row>
        <row r="10166">
          <cell r="G10166">
            <v>42887</v>
          </cell>
          <cell r="L10166" t="str">
            <v>01-21-153-95W1</v>
          </cell>
          <cell r="O10166">
            <v>823.3</v>
          </cell>
          <cell r="Q10166">
            <v>0.37</v>
          </cell>
        </row>
        <row r="10167">
          <cell r="G10167">
            <v>42887</v>
          </cell>
          <cell r="L10167" t="str">
            <v>01-22-142-100W1</v>
          </cell>
          <cell r="O10167">
            <v>818</v>
          </cell>
          <cell r="Q10167">
            <v>0.31</v>
          </cell>
        </row>
        <row r="10168">
          <cell r="G10168">
            <v>42887</v>
          </cell>
          <cell r="L10168" t="str">
            <v>01-23-144-98W1</v>
          </cell>
          <cell r="O10168">
            <v>827.2</v>
          </cell>
          <cell r="Q10168">
            <v>0.37</v>
          </cell>
        </row>
        <row r="10169">
          <cell r="G10169">
            <v>42887</v>
          </cell>
          <cell r="L10169" t="str">
            <v>01-24-160-96W1</v>
          </cell>
          <cell r="O10169">
            <v>836.9</v>
          </cell>
          <cell r="Q10169">
            <v>0.59</v>
          </cell>
        </row>
        <row r="10170">
          <cell r="G10170">
            <v>42887</v>
          </cell>
          <cell r="L10170" t="str">
            <v>01-26-152-96W1</v>
          </cell>
          <cell r="O10170">
            <v>815.3</v>
          </cell>
          <cell r="Q10170">
            <v>0.33</v>
          </cell>
        </row>
        <row r="10171">
          <cell r="G10171">
            <v>42887</v>
          </cell>
          <cell r="L10171" t="str">
            <v>01-27-163-90W1</v>
          </cell>
          <cell r="O10171">
            <v>848.7</v>
          </cell>
          <cell r="Q10171">
            <v>0.59</v>
          </cell>
        </row>
        <row r="10172">
          <cell r="G10172">
            <v>42887</v>
          </cell>
          <cell r="L10172" t="str">
            <v>01-28-141-100W1</v>
          </cell>
          <cell r="O10172">
            <v>826.7</v>
          </cell>
          <cell r="Q10172">
            <v>0.37</v>
          </cell>
        </row>
        <row r="10173">
          <cell r="G10173">
            <v>42887</v>
          </cell>
          <cell r="L10173" t="str">
            <v>01-28-142-100W1</v>
          </cell>
          <cell r="O10173">
            <v>824.5</v>
          </cell>
          <cell r="Q10173">
            <v>0.4</v>
          </cell>
        </row>
        <row r="10174">
          <cell r="G10174">
            <v>42887</v>
          </cell>
          <cell r="L10174" t="str">
            <v>01-30-147-97W1</v>
          </cell>
          <cell r="O10174">
            <v>800</v>
          </cell>
          <cell r="Q10174">
            <v>0.55000000000000004</v>
          </cell>
        </row>
        <row r="10175">
          <cell r="G10175">
            <v>42887</v>
          </cell>
          <cell r="L10175" t="str">
            <v>01-33-163-91W1</v>
          </cell>
          <cell r="O10175">
            <v>848.3</v>
          </cell>
          <cell r="Q10175">
            <v>0.59</v>
          </cell>
        </row>
        <row r="10176">
          <cell r="G10176">
            <v>42887</v>
          </cell>
          <cell r="L10176" t="str">
            <v>01-34-164-92W1</v>
          </cell>
          <cell r="O10176">
            <v>834.3</v>
          </cell>
          <cell r="Q10176">
            <v>0.54</v>
          </cell>
        </row>
        <row r="10177">
          <cell r="G10177">
            <v>42887</v>
          </cell>
          <cell r="L10177" t="str">
            <v>02-09-142-100W1</v>
          </cell>
          <cell r="O10177">
            <v>830.5</v>
          </cell>
          <cell r="Q10177">
            <v>0.38</v>
          </cell>
        </row>
        <row r="10178">
          <cell r="G10178">
            <v>42887</v>
          </cell>
          <cell r="L10178" t="str">
            <v>02-11-163-97W1</v>
          </cell>
          <cell r="O10178">
            <v>817.1</v>
          </cell>
          <cell r="Q10178">
            <v>0.13</v>
          </cell>
        </row>
        <row r="10179">
          <cell r="G10179">
            <v>42887</v>
          </cell>
          <cell r="L10179" t="str">
            <v>02-30-147-97W1</v>
          </cell>
          <cell r="O10179">
            <v>811.5</v>
          </cell>
          <cell r="Q10179">
            <v>0.46</v>
          </cell>
        </row>
        <row r="10180">
          <cell r="G10180">
            <v>42887</v>
          </cell>
          <cell r="L10180" t="str">
            <v>02-31-145-98W1</v>
          </cell>
          <cell r="O10180">
            <v>819.3</v>
          </cell>
          <cell r="Q10180">
            <v>0.41</v>
          </cell>
        </row>
        <row r="10181">
          <cell r="G10181">
            <v>42887</v>
          </cell>
          <cell r="L10181" t="str">
            <v>02-34-143-100W1</v>
          </cell>
          <cell r="O10181">
            <v>828.1</v>
          </cell>
          <cell r="Q10181">
            <v>0.38</v>
          </cell>
        </row>
        <row r="10182">
          <cell r="G10182">
            <v>42887</v>
          </cell>
          <cell r="L10182" t="str">
            <v>02-34-145-97W1</v>
          </cell>
          <cell r="O10182">
            <v>832.9</v>
          </cell>
          <cell r="Q10182">
            <v>0.37</v>
          </cell>
        </row>
        <row r="10183">
          <cell r="G10183">
            <v>42887</v>
          </cell>
          <cell r="L10183" t="str">
            <v>03-10-145-98W1</v>
          </cell>
          <cell r="O10183">
            <v>821.1</v>
          </cell>
          <cell r="Q10183">
            <v>0.41</v>
          </cell>
        </row>
        <row r="10184">
          <cell r="G10184">
            <v>42887</v>
          </cell>
          <cell r="L10184" t="str">
            <v>03-10-151-96W1</v>
          </cell>
          <cell r="O10184">
            <v>813.1</v>
          </cell>
          <cell r="Q10184">
            <v>0.24</v>
          </cell>
        </row>
        <row r="10185">
          <cell r="G10185">
            <v>42887</v>
          </cell>
          <cell r="L10185" t="str">
            <v>03-25-144-98W1</v>
          </cell>
          <cell r="O10185">
            <v>821.9</v>
          </cell>
          <cell r="Q10185">
            <v>0.5</v>
          </cell>
        </row>
        <row r="10186">
          <cell r="G10186">
            <v>42887</v>
          </cell>
          <cell r="L10186" t="str">
            <v>03-25-147-98W1</v>
          </cell>
          <cell r="O10186">
            <v>811.2</v>
          </cell>
          <cell r="Q10186">
            <v>0.45</v>
          </cell>
        </row>
        <row r="10187">
          <cell r="G10187">
            <v>42887</v>
          </cell>
          <cell r="L10187" t="str">
            <v>03-34-145-97W1</v>
          </cell>
          <cell r="O10187">
            <v>830.5</v>
          </cell>
          <cell r="Q10187">
            <v>0.37</v>
          </cell>
        </row>
        <row r="10188">
          <cell r="G10188">
            <v>42887</v>
          </cell>
          <cell r="L10188" t="str">
            <v>04-19-147-97W1</v>
          </cell>
          <cell r="O10188">
            <v>828.9</v>
          </cell>
          <cell r="Q10188">
            <v>0.52</v>
          </cell>
        </row>
        <row r="10189">
          <cell r="G10189">
            <v>42887</v>
          </cell>
          <cell r="L10189" t="str">
            <v>04-24-147-98W1</v>
          </cell>
          <cell r="O10189">
            <v>814.1</v>
          </cell>
          <cell r="Q10189">
            <v>0.56000000000000005</v>
          </cell>
        </row>
        <row r="10190">
          <cell r="G10190">
            <v>42887</v>
          </cell>
          <cell r="L10190" t="str">
            <v>04-25-144-98W1</v>
          </cell>
          <cell r="O10190">
            <v>816.2</v>
          </cell>
          <cell r="Q10190">
            <v>0.5</v>
          </cell>
        </row>
        <row r="10191">
          <cell r="G10191">
            <v>42887</v>
          </cell>
          <cell r="L10191" t="str">
            <v>05-01-144-97W1</v>
          </cell>
          <cell r="O10191">
            <v>819.9</v>
          </cell>
          <cell r="Q10191">
            <v>0.48</v>
          </cell>
        </row>
        <row r="10192">
          <cell r="G10192">
            <v>42887</v>
          </cell>
          <cell r="L10192" t="str">
            <v>05-25-147-98W1</v>
          </cell>
          <cell r="O10192">
            <v>815.7</v>
          </cell>
          <cell r="Q10192">
            <v>0.56000000000000005</v>
          </cell>
        </row>
        <row r="10193">
          <cell r="G10193">
            <v>42887</v>
          </cell>
          <cell r="L10193" t="str">
            <v>06-06-162-96W1</v>
          </cell>
          <cell r="O10193">
            <v>834.7</v>
          </cell>
          <cell r="Q10193">
            <v>0.15</v>
          </cell>
        </row>
        <row r="10194">
          <cell r="G10194">
            <v>42887</v>
          </cell>
          <cell r="L10194" t="str">
            <v>08-14-160-95W1</v>
          </cell>
          <cell r="O10194">
            <v>815.1</v>
          </cell>
          <cell r="Q10194">
            <v>0.19</v>
          </cell>
        </row>
        <row r="10195">
          <cell r="G10195">
            <v>42887</v>
          </cell>
          <cell r="L10195" t="str">
            <v>10-30-147-97W1</v>
          </cell>
          <cell r="O10195">
            <v>814.1</v>
          </cell>
          <cell r="Q10195">
            <v>0.52</v>
          </cell>
        </row>
        <row r="10196">
          <cell r="G10196">
            <v>42887</v>
          </cell>
          <cell r="L10196" t="str">
            <v>12-03-146-100W1</v>
          </cell>
          <cell r="O10196">
            <v>834.3</v>
          </cell>
          <cell r="Q10196">
            <v>0.47</v>
          </cell>
        </row>
        <row r="10197">
          <cell r="G10197">
            <v>42887</v>
          </cell>
          <cell r="L10197" t="str">
            <v>13-11-160-95W1</v>
          </cell>
          <cell r="O10197">
            <v>804.5</v>
          </cell>
          <cell r="Q10197">
            <v>0.18</v>
          </cell>
        </row>
        <row r="10198">
          <cell r="G10198">
            <v>42887</v>
          </cell>
          <cell r="L10198" t="str">
            <v>14-23-163-96W1</v>
          </cell>
          <cell r="O10198">
            <v>820.9</v>
          </cell>
          <cell r="Q10198">
            <v>0.15</v>
          </cell>
        </row>
        <row r="10199">
          <cell r="G10199">
            <v>42887</v>
          </cell>
          <cell r="L10199" t="str">
            <v>15-02-144-102W1</v>
          </cell>
          <cell r="O10199">
            <v>859.7</v>
          </cell>
          <cell r="Q10199">
            <v>0.68</v>
          </cell>
        </row>
        <row r="10200">
          <cell r="G10200">
            <v>42887</v>
          </cell>
          <cell r="L10200" t="str">
            <v>15-04-143-101W1</v>
          </cell>
          <cell r="O10200">
            <v>833.8</v>
          </cell>
          <cell r="Q10200">
            <v>0.52</v>
          </cell>
        </row>
        <row r="10201">
          <cell r="G10201">
            <v>42887</v>
          </cell>
          <cell r="L10201" t="str">
            <v>24-01-160-96W1</v>
          </cell>
          <cell r="O10201">
            <v>831.2</v>
          </cell>
          <cell r="Q10201">
            <v>0.49</v>
          </cell>
        </row>
        <row r="10202">
          <cell r="G10202">
            <v>42887</v>
          </cell>
          <cell r="L10202" t="str">
            <v>24-06-158-95W1</v>
          </cell>
          <cell r="O10202">
            <v>810.1</v>
          </cell>
          <cell r="Q10202">
            <v>0.14000000000000001</v>
          </cell>
        </row>
        <row r="10203">
          <cell r="G10203">
            <v>42887</v>
          </cell>
          <cell r="L10203" t="str">
            <v>33-14-160-95W1</v>
          </cell>
          <cell r="O10203">
            <v>800.1</v>
          </cell>
          <cell r="Q10203">
            <v>0.17</v>
          </cell>
        </row>
        <row r="10204">
          <cell r="G10204">
            <v>42887</v>
          </cell>
          <cell r="L10204" t="str">
            <v>43-03-160-95W1</v>
          </cell>
          <cell r="O10204">
            <v>805.8</v>
          </cell>
          <cell r="Q10204">
            <v>0.2</v>
          </cell>
        </row>
        <row r="10205">
          <cell r="G10205">
            <v>42887</v>
          </cell>
          <cell r="L10205" t="str">
            <v>44-35-022-58W1</v>
          </cell>
          <cell r="O10205">
            <v>861.3</v>
          </cell>
          <cell r="Q10205">
            <v>1.02</v>
          </cell>
        </row>
        <row r="10206">
          <cell r="G10206">
            <v>42887</v>
          </cell>
          <cell r="L10206" t="str">
            <v>02-25-002-03W2</v>
          </cell>
          <cell r="O10206">
            <v>834.9</v>
          </cell>
          <cell r="Q10206">
            <v>0.5</v>
          </cell>
        </row>
        <row r="10207">
          <cell r="G10207">
            <v>42887</v>
          </cell>
          <cell r="L10207" t="str">
            <v>13-13-002-33W1</v>
          </cell>
          <cell r="O10207">
            <v>832.7</v>
          </cell>
          <cell r="Q10207">
            <v>0.72</v>
          </cell>
        </row>
        <row r="10208">
          <cell r="G10208">
            <v>42887</v>
          </cell>
          <cell r="L10208" t="str">
            <v>14-33-003-01W2</v>
          </cell>
          <cell r="O10208">
            <v>832.3</v>
          </cell>
          <cell r="Q10208">
            <v>0.92</v>
          </cell>
        </row>
        <row r="10209">
          <cell r="G10209">
            <v>42887</v>
          </cell>
          <cell r="L10209" t="str">
            <v>01-33-001-12W2</v>
          </cell>
          <cell r="O10209">
            <v>793.9</v>
          </cell>
          <cell r="Q10209">
            <v>0.19</v>
          </cell>
        </row>
        <row r="10210">
          <cell r="G10210">
            <v>42887</v>
          </cell>
          <cell r="L10210" t="str">
            <v>03-03-001-16W2</v>
          </cell>
          <cell r="O10210">
            <v>795.8</v>
          </cell>
          <cell r="Q10210">
            <v>0.35</v>
          </cell>
        </row>
        <row r="10211">
          <cell r="G10211">
            <v>42887</v>
          </cell>
          <cell r="L10211" t="str">
            <v>03-04-001-11W2</v>
          </cell>
          <cell r="O10211">
            <v>803.8</v>
          </cell>
          <cell r="Q10211">
            <v>0.17</v>
          </cell>
        </row>
        <row r="10212">
          <cell r="G10212">
            <v>42887</v>
          </cell>
          <cell r="L10212" t="str">
            <v>03-08-001-11W2</v>
          </cell>
          <cell r="O10212">
            <v>807.4</v>
          </cell>
          <cell r="Q10212">
            <v>0.32</v>
          </cell>
        </row>
        <row r="10213">
          <cell r="G10213">
            <v>42887</v>
          </cell>
          <cell r="L10213" t="str">
            <v>03-18-007-09W2</v>
          </cell>
          <cell r="O10213">
            <v>812.2</v>
          </cell>
          <cell r="Q10213">
            <v>0.59</v>
          </cell>
        </row>
        <row r="10214">
          <cell r="G10214">
            <v>42887</v>
          </cell>
          <cell r="L10214" t="str">
            <v>03-27-002-11W2</v>
          </cell>
          <cell r="O10214">
            <v>750.4</v>
          </cell>
          <cell r="Q10214">
            <v>0.12</v>
          </cell>
        </row>
        <row r="10215">
          <cell r="G10215">
            <v>42887</v>
          </cell>
          <cell r="L10215" t="str">
            <v>03-34-001-11W2</v>
          </cell>
          <cell r="O10215">
            <v>814</v>
          </cell>
          <cell r="Q10215">
            <v>0.17</v>
          </cell>
        </row>
        <row r="10216">
          <cell r="G10216">
            <v>42887</v>
          </cell>
          <cell r="L10216" t="str">
            <v>07-02-007-12W2</v>
          </cell>
          <cell r="O10216">
            <v>822.4</v>
          </cell>
          <cell r="Q10216">
            <v>1.83</v>
          </cell>
        </row>
        <row r="10217">
          <cell r="G10217">
            <v>42887</v>
          </cell>
          <cell r="L10217" t="str">
            <v>12-27-006-13W2</v>
          </cell>
          <cell r="O10217">
            <v>828.1</v>
          </cell>
          <cell r="Q10217">
            <v>0.18</v>
          </cell>
        </row>
        <row r="10218">
          <cell r="G10218">
            <v>42887</v>
          </cell>
          <cell r="L10218" t="str">
            <v>12-31-001-17W2</v>
          </cell>
          <cell r="O10218">
            <v>854.3</v>
          </cell>
          <cell r="Q10218">
            <v>0.14000000000000001</v>
          </cell>
        </row>
        <row r="10219">
          <cell r="G10219">
            <v>42887</v>
          </cell>
          <cell r="L10219" t="str">
            <v>13-06-007-11W2</v>
          </cell>
          <cell r="O10219">
            <v>839.9</v>
          </cell>
          <cell r="Q10219">
            <v>2.08</v>
          </cell>
        </row>
        <row r="10220">
          <cell r="G10220">
            <v>42887</v>
          </cell>
          <cell r="L10220" t="str">
            <v>13-09-002-11W2</v>
          </cell>
          <cell r="O10220">
            <v>822</v>
          </cell>
          <cell r="Q10220">
            <v>0.17</v>
          </cell>
        </row>
        <row r="10221">
          <cell r="G10221">
            <v>42887</v>
          </cell>
          <cell r="L10221" t="str">
            <v>13-36-002-12W2</v>
          </cell>
          <cell r="O10221">
            <v>799</v>
          </cell>
          <cell r="Q10221">
            <v>0.16</v>
          </cell>
        </row>
        <row r="10222">
          <cell r="G10222">
            <v>42887</v>
          </cell>
          <cell r="L10222" t="str">
            <v>14-25-001-16W2</v>
          </cell>
          <cell r="O10222">
            <v>792.6</v>
          </cell>
          <cell r="Q10222">
            <v>0.38</v>
          </cell>
        </row>
        <row r="10223">
          <cell r="G10223">
            <v>42887</v>
          </cell>
          <cell r="L10223" t="str">
            <v>14-25-003-09W2</v>
          </cell>
          <cell r="O10223">
            <v>849.1</v>
          </cell>
          <cell r="Q10223">
            <v>0.8</v>
          </cell>
        </row>
        <row r="10224">
          <cell r="G10224">
            <v>42887</v>
          </cell>
          <cell r="L10224" t="str">
            <v>15-01-002-12W2</v>
          </cell>
          <cell r="O10224">
            <v>810.1</v>
          </cell>
          <cell r="Q10224">
            <v>0.12</v>
          </cell>
        </row>
        <row r="10225">
          <cell r="G10225">
            <v>42887</v>
          </cell>
          <cell r="L10225" t="str">
            <v>15-13-002-12W2</v>
          </cell>
          <cell r="O10225">
            <v>751.8</v>
          </cell>
          <cell r="Q10225">
            <v>0.15</v>
          </cell>
        </row>
        <row r="10226">
          <cell r="G10226">
            <v>42887</v>
          </cell>
          <cell r="L10226" t="str">
            <v>15-29-007-13W2</v>
          </cell>
          <cell r="O10226">
            <v>848.7</v>
          </cell>
          <cell r="Q10226">
            <v>1.85</v>
          </cell>
        </row>
        <row r="10227">
          <cell r="G10227">
            <v>42887</v>
          </cell>
          <cell r="L10227" t="str">
            <v>15-36-001-12W2</v>
          </cell>
          <cell r="O10227">
            <v>808.6</v>
          </cell>
          <cell r="Q10227">
            <v>0.14000000000000001</v>
          </cell>
        </row>
        <row r="10228">
          <cell r="G10228">
            <v>42887</v>
          </cell>
          <cell r="L10228" t="str">
            <v>16-34-001-11W2</v>
          </cell>
          <cell r="O10228">
            <v>813.8</v>
          </cell>
          <cell r="Q10228">
            <v>0.19</v>
          </cell>
        </row>
        <row r="10229">
          <cell r="G10229">
            <v>42887</v>
          </cell>
          <cell r="L10229" t="str">
            <v>07-22-003-03W2</v>
          </cell>
          <cell r="O10229">
            <v>830.3</v>
          </cell>
          <cell r="Q10229">
            <v>0.59</v>
          </cell>
        </row>
        <row r="10230">
          <cell r="G10230">
            <v>42887</v>
          </cell>
          <cell r="L10230" t="str">
            <v>11-25-005-06W2</v>
          </cell>
          <cell r="O10230">
            <v>844</v>
          </cell>
          <cell r="Q10230">
            <v>1.21</v>
          </cell>
        </row>
        <row r="10231">
          <cell r="G10231">
            <v>42887</v>
          </cell>
          <cell r="L10231" t="str">
            <v>13-26-007-05W2</v>
          </cell>
          <cell r="O10231">
            <v>852.6</v>
          </cell>
          <cell r="Q10231">
            <v>1.5</v>
          </cell>
        </row>
        <row r="10232">
          <cell r="G10232">
            <v>42887</v>
          </cell>
          <cell r="L10232" t="str">
            <v>04-11-004-32W1</v>
          </cell>
          <cell r="O10232">
            <v>855.5</v>
          </cell>
          <cell r="Q10232">
            <v>1.41</v>
          </cell>
        </row>
        <row r="10233">
          <cell r="G10233">
            <v>42887</v>
          </cell>
          <cell r="L10233" t="str">
            <v>12-32-006-04W2</v>
          </cell>
          <cell r="O10233">
            <v>856.8</v>
          </cell>
          <cell r="Q10233">
            <v>1.82</v>
          </cell>
        </row>
        <row r="10234">
          <cell r="G10234">
            <v>42887</v>
          </cell>
          <cell r="L10234" t="str">
            <v>09-01-002-34W1</v>
          </cell>
          <cell r="O10234">
            <v>832.4</v>
          </cell>
          <cell r="Q10234">
            <v>0.55000000000000004</v>
          </cell>
        </row>
        <row r="10235">
          <cell r="G10235">
            <v>42887</v>
          </cell>
          <cell r="L10235" t="str">
            <v>14-13-002-02W2</v>
          </cell>
          <cell r="O10235">
            <v>825.4</v>
          </cell>
          <cell r="Q10235">
            <v>0.55000000000000004</v>
          </cell>
        </row>
        <row r="10236">
          <cell r="G10236">
            <v>42887</v>
          </cell>
          <cell r="L10236" t="str">
            <v>04-05-002-02W2</v>
          </cell>
          <cell r="O10236">
            <v>822.3</v>
          </cell>
          <cell r="Q10236">
            <v>0.62</v>
          </cell>
        </row>
        <row r="10237">
          <cell r="G10237">
            <v>42887</v>
          </cell>
          <cell r="L10237" t="str">
            <v>01-10-008-15W2</v>
          </cell>
          <cell r="O10237">
            <v>828.3</v>
          </cell>
          <cell r="Q10237">
            <v>2.21</v>
          </cell>
        </row>
        <row r="10238">
          <cell r="G10238">
            <v>42887</v>
          </cell>
          <cell r="L10238" t="str">
            <v>09-11-007-14W2</v>
          </cell>
          <cell r="O10238">
            <v>842</v>
          </cell>
          <cell r="Q10238">
            <v>1.55</v>
          </cell>
        </row>
        <row r="10239">
          <cell r="G10239">
            <v>42887</v>
          </cell>
          <cell r="L10239" t="str">
            <v>01-10-002-03W2</v>
          </cell>
          <cell r="O10239">
            <v>839.2</v>
          </cell>
          <cell r="Q10239">
            <v>0.67</v>
          </cell>
        </row>
        <row r="10240">
          <cell r="G10240">
            <v>42887</v>
          </cell>
          <cell r="L10240" t="str">
            <v>05-20-001-02W2</v>
          </cell>
          <cell r="O10240">
            <v>829.3</v>
          </cell>
          <cell r="Q10240">
            <v>0.53</v>
          </cell>
        </row>
        <row r="10241">
          <cell r="G10241">
            <v>42887</v>
          </cell>
          <cell r="L10241" t="str">
            <v>09-24-001-01W2</v>
          </cell>
          <cell r="O10241">
            <v>829.2</v>
          </cell>
          <cell r="Q10241">
            <v>0.67</v>
          </cell>
        </row>
        <row r="10242">
          <cell r="G10242">
            <v>42887</v>
          </cell>
          <cell r="L10242" t="str">
            <v>14-03-001-03W2</v>
          </cell>
          <cell r="O10242">
            <v>811.9</v>
          </cell>
          <cell r="Q10242">
            <v>0.12</v>
          </cell>
        </row>
        <row r="10243">
          <cell r="G10243">
            <v>42887</v>
          </cell>
          <cell r="L10243" t="str">
            <v>13-19-001-03W2</v>
          </cell>
          <cell r="O10243">
            <v>836.8</v>
          </cell>
          <cell r="Q10243">
            <v>0.62</v>
          </cell>
        </row>
        <row r="10244">
          <cell r="G10244">
            <v>42887</v>
          </cell>
          <cell r="L10244" t="str">
            <v>01-27-004-07W2</v>
          </cell>
          <cell r="O10244">
            <v>889.4</v>
          </cell>
          <cell r="Q10244">
            <v>2.0299999999999998</v>
          </cell>
        </row>
        <row r="10245">
          <cell r="G10245">
            <v>42887</v>
          </cell>
          <cell r="L10245" t="str">
            <v>01-22-005-07W2</v>
          </cell>
          <cell r="O10245">
            <v>888.7</v>
          </cell>
          <cell r="Q10245">
            <v>2.5499999999999998</v>
          </cell>
        </row>
        <row r="10246">
          <cell r="G10246">
            <v>42887</v>
          </cell>
          <cell r="L10246" t="str">
            <v>04-27-004-08W2</v>
          </cell>
          <cell r="O10246">
            <v>882.3</v>
          </cell>
          <cell r="Q10246">
            <v>2.14</v>
          </cell>
        </row>
        <row r="10247">
          <cell r="G10247">
            <v>42887</v>
          </cell>
          <cell r="L10247" t="str">
            <v>04-35-004-09W2</v>
          </cell>
          <cell r="O10247">
            <v>890.3</v>
          </cell>
          <cell r="Q10247">
            <v>1.92</v>
          </cell>
        </row>
        <row r="10248">
          <cell r="G10248">
            <v>42887</v>
          </cell>
          <cell r="L10248" t="str">
            <v>09-02-006-07W2</v>
          </cell>
          <cell r="O10248">
            <v>881.3</v>
          </cell>
          <cell r="Q10248">
            <v>1.97</v>
          </cell>
        </row>
        <row r="10249">
          <cell r="G10249">
            <v>42887</v>
          </cell>
          <cell r="L10249" t="str">
            <v>11-31-005-11W2</v>
          </cell>
          <cell r="O10249">
            <v>882.9</v>
          </cell>
          <cell r="Q10249">
            <v>1.73</v>
          </cell>
        </row>
        <row r="10250">
          <cell r="G10250">
            <v>42887</v>
          </cell>
          <cell r="L10250" t="str">
            <v>07-31-006-09W2</v>
          </cell>
          <cell r="O10250">
            <v>875.2</v>
          </cell>
          <cell r="Q10250">
            <v>1.46</v>
          </cell>
        </row>
        <row r="10251">
          <cell r="G10251">
            <v>42887</v>
          </cell>
          <cell r="L10251" t="str">
            <v>02-13-004-12W2</v>
          </cell>
          <cell r="O10251">
            <v>884.4</v>
          </cell>
          <cell r="Q10251">
            <v>1.99</v>
          </cell>
        </row>
        <row r="10252">
          <cell r="G10252">
            <v>42887</v>
          </cell>
          <cell r="L10252" t="str">
            <v>01-23-005-12W2</v>
          </cell>
          <cell r="O10252">
            <v>884.9</v>
          </cell>
          <cell r="Q10252">
            <v>2.0499999999999998</v>
          </cell>
        </row>
        <row r="10253">
          <cell r="G10253">
            <v>42887</v>
          </cell>
          <cell r="L10253" t="str">
            <v>06-20-006-09W2</v>
          </cell>
          <cell r="O10253">
            <v>881.3</v>
          </cell>
          <cell r="Q10253">
            <v>2.19</v>
          </cell>
        </row>
        <row r="10254">
          <cell r="G10254">
            <v>42887</v>
          </cell>
          <cell r="L10254" t="str">
            <v>14-20-004-10W2</v>
          </cell>
          <cell r="O10254">
            <v>888.9</v>
          </cell>
          <cell r="Q10254">
            <v>2.14</v>
          </cell>
        </row>
        <row r="10255">
          <cell r="G10255">
            <v>42887</v>
          </cell>
          <cell r="L10255" t="str">
            <v>14-22-004-08W2</v>
          </cell>
          <cell r="O10255">
            <v>875.7</v>
          </cell>
          <cell r="Q10255">
            <v>2.0299999999999998</v>
          </cell>
        </row>
        <row r="10256">
          <cell r="G10256">
            <v>42887</v>
          </cell>
          <cell r="L10256" t="str">
            <v>12-30-005-07W2</v>
          </cell>
          <cell r="O10256">
            <v>891.1</v>
          </cell>
          <cell r="Q10256">
            <v>2.5299999999999998</v>
          </cell>
        </row>
        <row r="10257">
          <cell r="G10257">
            <v>42887</v>
          </cell>
          <cell r="L10257" t="str">
            <v>09-32-006-15W2</v>
          </cell>
          <cell r="O10257">
            <v>889.4</v>
          </cell>
          <cell r="Q10257">
            <v>2.8</v>
          </cell>
        </row>
        <row r="10258">
          <cell r="G10258">
            <v>42887</v>
          </cell>
          <cell r="L10258" t="str">
            <v>05-13-014-30W1</v>
          </cell>
          <cell r="O10258">
            <v>897.3</v>
          </cell>
          <cell r="Q10258">
            <v>2.2400000000000002</v>
          </cell>
        </row>
        <row r="10259">
          <cell r="G10259">
            <v>42887</v>
          </cell>
          <cell r="L10259" t="str">
            <v>08-14-014-30W1</v>
          </cell>
          <cell r="O10259">
            <v>895.1</v>
          </cell>
          <cell r="Q10259">
            <v>2.2400000000000002</v>
          </cell>
        </row>
        <row r="10260">
          <cell r="G10260">
            <v>42887</v>
          </cell>
          <cell r="L10260" t="str">
            <v>14-27-005-12W2</v>
          </cell>
          <cell r="O10260">
            <v>875.4</v>
          </cell>
          <cell r="Q10260">
            <v>1.98</v>
          </cell>
        </row>
        <row r="10261">
          <cell r="G10261">
            <v>42887</v>
          </cell>
          <cell r="L10261" t="str">
            <v>16-06-005-12W2</v>
          </cell>
          <cell r="O10261">
            <v>879.7</v>
          </cell>
          <cell r="Q10261">
            <v>2</v>
          </cell>
        </row>
        <row r="10262">
          <cell r="G10262">
            <v>42887</v>
          </cell>
          <cell r="L10262" t="str">
            <v>05-31-003-16W2</v>
          </cell>
          <cell r="O10262">
            <v>885.6</v>
          </cell>
          <cell r="Q10262">
            <v>2.6</v>
          </cell>
        </row>
        <row r="10263">
          <cell r="G10263">
            <v>42887</v>
          </cell>
          <cell r="L10263" t="str">
            <v>15-33-013-13W2</v>
          </cell>
          <cell r="O10263">
            <v>874.2</v>
          </cell>
          <cell r="Q10263">
            <v>0.51</v>
          </cell>
        </row>
        <row r="10264">
          <cell r="G10264">
            <v>42887</v>
          </cell>
          <cell r="L10264" t="str">
            <v>01-36-006-12W2</v>
          </cell>
          <cell r="O10264">
            <v>893.9</v>
          </cell>
          <cell r="Q10264">
            <v>2.63</v>
          </cell>
        </row>
        <row r="10265">
          <cell r="G10265">
            <v>42887</v>
          </cell>
          <cell r="L10265" t="str">
            <v>03-27-011-08W2</v>
          </cell>
          <cell r="O10265">
            <v>896.9</v>
          </cell>
          <cell r="Q10265">
            <v>2.62</v>
          </cell>
        </row>
        <row r="10266">
          <cell r="G10266">
            <v>42887</v>
          </cell>
          <cell r="L10266" t="str">
            <v>04-13-004-10W2</v>
          </cell>
          <cell r="O10266">
            <v>884.8</v>
          </cell>
          <cell r="Q10266">
            <v>2.04</v>
          </cell>
        </row>
        <row r="10267">
          <cell r="G10267">
            <v>42887</v>
          </cell>
          <cell r="L10267" t="str">
            <v>04-23-012-06W2</v>
          </cell>
          <cell r="O10267">
            <v>896.5</v>
          </cell>
          <cell r="Q10267">
            <v>2.52</v>
          </cell>
        </row>
        <row r="10268">
          <cell r="G10268">
            <v>42887</v>
          </cell>
          <cell r="L10268" t="str">
            <v>07-24-006-10W2</v>
          </cell>
          <cell r="O10268">
            <v>881.3</v>
          </cell>
          <cell r="Q10268">
            <v>2.44</v>
          </cell>
        </row>
        <row r="10269">
          <cell r="G10269">
            <v>42887</v>
          </cell>
          <cell r="L10269" t="str">
            <v>12-28-006-07W2</v>
          </cell>
          <cell r="O10269">
            <v>909.8</v>
          </cell>
          <cell r="Q10269">
            <v>2.52</v>
          </cell>
        </row>
        <row r="10270">
          <cell r="G10270">
            <v>42887</v>
          </cell>
          <cell r="L10270" t="str">
            <v>13-33-006-09W2</v>
          </cell>
          <cell r="O10270">
            <v>883.3</v>
          </cell>
          <cell r="Q10270">
            <v>2.42</v>
          </cell>
        </row>
        <row r="10271">
          <cell r="G10271">
            <v>42887</v>
          </cell>
          <cell r="L10271" t="str">
            <v>01-18-004-08W2</v>
          </cell>
          <cell r="O10271">
            <v>891.5</v>
          </cell>
          <cell r="Q10271">
            <v>2.36</v>
          </cell>
        </row>
        <row r="10272">
          <cell r="G10272">
            <v>42887</v>
          </cell>
          <cell r="L10272" t="str">
            <v>01-18-004-08W2</v>
          </cell>
          <cell r="O10272">
            <v>889.4</v>
          </cell>
          <cell r="Q10272">
            <v>2.13</v>
          </cell>
        </row>
        <row r="10273">
          <cell r="G10273">
            <v>42887</v>
          </cell>
          <cell r="L10273" t="str">
            <v>15-11-005-09W2</v>
          </cell>
          <cell r="O10273">
            <v>882.8</v>
          </cell>
          <cell r="Q10273">
            <v>2.21</v>
          </cell>
        </row>
        <row r="10274">
          <cell r="G10274">
            <v>42887</v>
          </cell>
          <cell r="L10274" t="str">
            <v>16-05-005-08W2</v>
          </cell>
          <cell r="O10274">
            <v>885.7</v>
          </cell>
          <cell r="Q10274">
            <v>2.0699999999999998</v>
          </cell>
        </row>
        <row r="10275">
          <cell r="G10275">
            <v>42887</v>
          </cell>
          <cell r="L10275" t="str">
            <v>12-13-006-13W2</v>
          </cell>
          <cell r="O10275">
            <v>878.4</v>
          </cell>
          <cell r="Q10275">
            <v>2.5299999999999998</v>
          </cell>
        </row>
        <row r="10276">
          <cell r="G10276">
            <v>42887</v>
          </cell>
          <cell r="L10276" t="str">
            <v>02-22-009-09W2</v>
          </cell>
          <cell r="O10276">
            <v>887.8</v>
          </cell>
          <cell r="Q10276">
            <v>2.46</v>
          </cell>
        </row>
        <row r="10277">
          <cell r="G10277">
            <v>42887</v>
          </cell>
          <cell r="L10277" t="str">
            <v>03-15-005-13W2</v>
          </cell>
          <cell r="O10277">
            <v>901.7</v>
          </cell>
          <cell r="Q10277">
            <v>2.85</v>
          </cell>
        </row>
        <row r="10278">
          <cell r="G10278">
            <v>42887</v>
          </cell>
          <cell r="L10278" t="str">
            <v>10-11-005-14W2</v>
          </cell>
          <cell r="O10278">
            <v>903.3</v>
          </cell>
          <cell r="Q10278">
            <v>2.86</v>
          </cell>
        </row>
        <row r="10279">
          <cell r="G10279">
            <v>42887</v>
          </cell>
          <cell r="L10279" t="str">
            <v>15-14-014-30W1</v>
          </cell>
          <cell r="O10279">
            <v>896.9</v>
          </cell>
          <cell r="Q10279">
            <v>2.31</v>
          </cell>
        </row>
        <row r="10280">
          <cell r="G10280">
            <v>42887</v>
          </cell>
          <cell r="L10280" t="str">
            <v>05-23-005-13W2</v>
          </cell>
          <cell r="O10280">
            <v>904.3</v>
          </cell>
          <cell r="Q10280">
            <v>2.75</v>
          </cell>
        </row>
        <row r="10281">
          <cell r="G10281">
            <v>42887</v>
          </cell>
          <cell r="L10281" t="str">
            <v>11-25-005-12W2</v>
          </cell>
          <cell r="O10281">
            <v>875.3</v>
          </cell>
          <cell r="Q10281">
            <v>2.02</v>
          </cell>
        </row>
        <row r="10282">
          <cell r="G10282">
            <v>42887</v>
          </cell>
          <cell r="L10282" t="str">
            <v>16-18-003-15W2</v>
          </cell>
          <cell r="O10282">
            <v>889.6</v>
          </cell>
          <cell r="Q10282">
            <v>2.4500000000000002</v>
          </cell>
        </row>
        <row r="10283">
          <cell r="G10283">
            <v>42887</v>
          </cell>
          <cell r="L10283" t="str">
            <v>16-29-006-12W2</v>
          </cell>
          <cell r="O10283">
            <v>887.3</v>
          </cell>
          <cell r="Q10283">
            <v>1.56</v>
          </cell>
        </row>
        <row r="10284">
          <cell r="G10284">
            <v>42887</v>
          </cell>
          <cell r="L10284" t="str">
            <v>13-28-008-10W2</v>
          </cell>
          <cell r="O10284">
            <v>874.7</v>
          </cell>
          <cell r="Q10284">
            <v>2.21</v>
          </cell>
        </row>
        <row r="10285">
          <cell r="G10285">
            <v>42887</v>
          </cell>
          <cell r="L10285" t="str">
            <v>07-10-001-20W2</v>
          </cell>
          <cell r="O10285">
            <v>873.5</v>
          </cell>
          <cell r="Q10285">
            <v>1.72</v>
          </cell>
        </row>
        <row r="10286">
          <cell r="G10286">
            <v>42887</v>
          </cell>
          <cell r="L10286" t="str">
            <v>15-19-005-13W2</v>
          </cell>
          <cell r="O10286">
            <v>898</v>
          </cell>
          <cell r="Q10286">
            <v>2.72</v>
          </cell>
        </row>
        <row r="10287">
          <cell r="G10287">
            <v>42887</v>
          </cell>
          <cell r="L10287" t="str">
            <v>15-26-001-31W1</v>
          </cell>
          <cell r="O10287">
            <v>877.1</v>
          </cell>
          <cell r="Q10287">
            <v>2.09</v>
          </cell>
        </row>
        <row r="10288">
          <cell r="G10288">
            <v>42887</v>
          </cell>
          <cell r="L10288" t="str">
            <v>11-31-006-08W2</v>
          </cell>
          <cell r="O10288">
            <v>890.3</v>
          </cell>
          <cell r="Q10288">
            <v>2.5</v>
          </cell>
        </row>
        <row r="10289">
          <cell r="G10289">
            <v>42887</v>
          </cell>
          <cell r="L10289" t="str">
            <v>01-16-162-86W1</v>
          </cell>
          <cell r="O10289">
            <v>890.8</v>
          </cell>
          <cell r="Q10289">
            <v>2.06</v>
          </cell>
        </row>
        <row r="10290">
          <cell r="G10290">
            <v>42887</v>
          </cell>
          <cell r="L10290" t="str">
            <v>01-19-162-85W1</v>
          </cell>
          <cell r="O10290">
            <v>885.3</v>
          </cell>
          <cell r="Q10290">
            <v>2.06</v>
          </cell>
        </row>
        <row r="10291">
          <cell r="G10291">
            <v>42887</v>
          </cell>
          <cell r="L10291" t="str">
            <v>01-23-162-86W1</v>
          </cell>
          <cell r="O10291">
            <v>885.3</v>
          </cell>
          <cell r="Q10291">
            <v>2.06</v>
          </cell>
        </row>
        <row r="10292">
          <cell r="G10292">
            <v>42887</v>
          </cell>
          <cell r="L10292" t="str">
            <v>01-36-163-83W1</v>
          </cell>
          <cell r="O10292">
            <v>881.6</v>
          </cell>
          <cell r="Q10292">
            <v>2.06</v>
          </cell>
        </row>
        <row r="10293">
          <cell r="G10293">
            <v>42887</v>
          </cell>
          <cell r="L10293" t="str">
            <v>01-24-162-86W1</v>
          </cell>
          <cell r="O10293">
            <v>896.1</v>
          </cell>
          <cell r="Q10293">
            <v>2.06</v>
          </cell>
        </row>
        <row r="10294">
          <cell r="G10294">
            <v>42887</v>
          </cell>
          <cell r="L10294" t="str">
            <v>01-27-160-85W1</v>
          </cell>
          <cell r="O10294">
            <v>892</v>
          </cell>
          <cell r="Q10294">
            <v>2.06</v>
          </cell>
        </row>
        <row r="10295">
          <cell r="G10295">
            <v>42887</v>
          </cell>
          <cell r="L10295" t="str">
            <v>01-06-004-11W2</v>
          </cell>
          <cell r="O10295">
            <v>881</v>
          </cell>
          <cell r="Q10295">
            <v>1.95</v>
          </cell>
        </row>
        <row r="10296">
          <cell r="G10296">
            <v>42887</v>
          </cell>
          <cell r="L10296" t="str">
            <v>06-18-006-12W2</v>
          </cell>
          <cell r="O10296">
            <v>889</v>
          </cell>
          <cell r="Q10296">
            <v>2.58</v>
          </cell>
        </row>
        <row r="10297">
          <cell r="G10297">
            <v>42887</v>
          </cell>
          <cell r="L10297" t="str">
            <v>09-22-006-12W2</v>
          </cell>
          <cell r="O10297">
            <v>875.6</v>
          </cell>
          <cell r="Q10297">
            <v>2.34</v>
          </cell>
        </row>
        <row r="10298">
          <cell r="G10298">
            <v>42887</v>
          </cell>
          <cell r="L10298" t="str">
            <v>12-20-005-12W2</v>
          </cell>
          <cell r="O10298">
            <v>883</v>
          </cell>
          <cell r="Q10298">
            <v>2.38</v>
          </cell>
        </row>
        <row r="10299">
          <cell r="G10299">
            <v>42887</v>
          </cell>
          <cell r="L10299" t="str">
            <v>14-27-007-08W2</v>
          </cell>
          <cell r="O10299">
            <v>878.2</v>
          </cell>
          <cell r="Q10299">
            <v>2.33</v>
          </cell>
        </row>
        <row r="10300">
          <cell r="G10300">
            <v>42887</v>
          </cell>
          <cell r="L10300" t="str">
            <v>15-11-008-12W2</v>
          </cell>
          <cell r="O10300">
            <v>904.6</v>
          </cell>
          <cell r="Q10300">
            <v>2.62</v>
          </cell>
        </row>
        <row r="10301">
          <cell r="G10301">
            <v>42887</v>
          </cell>
          <cell r="L10301" t="str">
            <v>08-34-006-12W2</v>
          </cell>
          <cell r="O10301">
            <v>876.6</v>
          </cell>
          <cell r="Q10301">
            <v>1.89</v>
          </cell>
        </row>
        <row r="10302">
          <cell r="G10302">
            <v>42887</v>
          </cell>
          <cell r="L10302" t="str">
            <v>01-11-005-07W2</v>
          </cell>
          <cell r="O10302">
            <v>880.9</v>
          </cell>
          <cell r="Q10302">
            <v>1.65</v>
          </cell>
        </row>
        <row r="10303">
          <cell r="G10303">
            <v>42887</v>
          </cell>
          <cell r="L10303" t="str">
            <v>13-07-005-06W2</v>
          </cell>
          <cell r="O10303">
            <v>881.7</v>
          </cell>
          <cell r="Q10303">
            <v>1.05</v>
          </cell>
        </row>
        <row r="10304">
          <cell r="G10304">
            <v>42887</v>
          </cell>
          <cell r="L10304" t="str">
            <v>16-08-004-05W2</v>
          </cell>
          <cell r="O10304">
            <v>658.3</v>
          </cell>
          <cell r="Q10304">
            <v>0</v>
          </cell>
        </row>
        <row r="10305">
          <cell r="G10305">
            <v>42887</v>
          </cell>
          <cell r="L10305" t="str">
            <v>08-17-009-28W1</v>
          </cell>
          <cell r="O10305">
            <v>579.4</v>
          </cell>
          <cell r="Q10305">
            <v>0</v>
          </cell>
        </row>
        <row r="10306">
          <cell r="G10306">
            <v>42887</v>
          </cell>
          <cell r="L10306" t="str">
            <v>08-17-009-28W1</v>
          </cell>
          <cell r="O10306">
            <v>578.5</v>
          </cell>
          <cell r="Q10306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2" name="vp.data" displayName="vp.data" ref="A1:AO1733" totalsRowShown="0" dataDxfId="124" dataCellStyle="Comma">
  <autoFilter ref="A1:AO1733">
    <filterColumn colId="5">
      <customFilters>
        <customFilter operator="greaterThan" val="42705"/>
      </customFilters>
    </filterColumn>
    <filterColumn colId="7">
      <customFilters>
        <customFilter operator="greaterThan" val="70"/>
      </customFilters>
    </filterColumn>
    <filterColumn colId="29">
      <filters>
        <filter val="1"/>
      </filters>
    </filterColumn>
  </autoFilter>
  <sortState ref="A4:AO1726">
    <sortCondition ref="D1:D1733"/>
  </sortState>
  <tableColumns count="41">
    <tableColumn id="1" name="ID"/>
    <tableColumn id="2" name="Producer"/>
    <tableColumn id="3" name="Producer.1"/>
    <tableColumn id="4" name="Battery"/>
    <tableColumn id="5" name="Battery.1"/>
    <tableColumn id="6" name="SDate" dataDxfId="123"/>
    <tableColumn id="7" name="VP" dataDxfId="122"/>
    <tableColumn id="46" name="VP_Adjusted" dataDxfId="121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20"/>
    <tableColumn id="9" name="Sulf" dataDxfId="119">
      <calculatedColumnFormula array="1">_xlfn.IFNA(IF(vp.data[[#This Row],[Sulf Input]]="",INDEX([1]DATA!$Q:$Q,MATCH(1,(vp.data[[#This Row],[Battery]]=[1]DATA!$L:$L)*(EOMONTH(vp.data[[#This Row],[SDate]],-1)+1=[1]DATA!$G:$G),0)),vp.data[[#This Row],[Sulf Input]]),"")</calculatedColumnFormula>
    </tableColumn>
    <tableColumn id="10" name="S.Temp" dataDxfId="118"/>
    <tableColumn id="11" name="A.Temp" dataDxfId="117"/>
    <tableColumn id="12" name="Dens Input" dataDxfId="116"/>
    <tableColumn id="13" name="Dens" dataDxfId="115">
      <calculatedColumnFormula array="1">_xlfn.IFNA(IF(vp.data[[#This Row],[Dens Input]]="",INDEX([1]DATA!$O:$O,MATCH(1,(vp.data[[#This Row],[Battery]]=[1]DATA!$L:$L)*(EOMONTH(vp.data[[#This Row],[SDate]],-1)+1=[1]DATA!$G:$G),0)),vp.data[[#This Row],[Dens Input]]),"")</calculatedColumnFormula>
    </tableColumn>
    <tableColumn id="14" name="Temp.Mean" dataDxfId="114">
      <calculatedColumnFormula>INDEX(INDIRECT(_xlfn.CONCAT("weather.data[",O$1,"]")),MATCH(vp.data[[#This Row],[SDate]],weather.data[Date],0))</calculatedColumnFormula>
    </tableColumn>
    <tableColumn id="15" name="Temp.Roll" dataDxfId="113">
      <calculatedColumnFormula>INDEX(INDIRECT(_xlfn.CONCAT("weather.data[",P$1,"]")),MATCH(vp.data[[#This Row],[SDate]],weather.data[Date],0))</calculatedColumnFormula>
    </tableColumn>
    <tableColumn id="16" name="Estevan" dataDxfId="112">
      <calculatedColumnFormula>INDEX(INDIRECT(_xlfn.CONCAT("weather.data[",Q$1,"]")),MATCH(vp.data[[#This Row],[SDate]],weather.data[Date],0))</calculatedColumnFormula>
    </tableColumn>
    <tableColumn id="17" name="Weyburn" dataDxfId="111">
      <calculatedColumnFormula>INDEX(INDIRECT(_xlfn.CONCAT("weather.data[",R$1,"]")),MATCH(vp.data[[#This Row],[SDate]],weather.data[Date],0))</calculatedColumnFormula>
    </tableColumn>
    <tableColumn id="18" name="Oxbow" dataDxfId="110">
      <calculatedColumnFormula>INDEX(INDIRECT(_xlfn.CONCAT("weather.data[",S$1,"]")),MATCH(vp.data[[#This Row],[SDate]],weather.data[Date],0))</calculatedColumnFormula>
    </tableColumn>
    <tableColumn id="19" name="Yellow Grass North" dataDxfId="109">
      <calculatedColumnFormula>INDEX(INDIRECT(_xlfn.CONCAT("weather.data[",T$1,"]")),MATCH(vp.data[[#This Row],[SDate]],weather.data[Date],0))</calculatedColumnFormula>
    </tableColumn>
    <tableColumn id="20" name="Melita" dataDxfId="108">
      <calculatedColumnFormula>INDEX(INDIRECT(_xlfn.CONCAT("weather.data[",U$1,"]")),MATCH(vp.data[[#This Row],[SDate]],weather.data[Date],0))</calculatedColumnFormula>
    </tableColumn>
    <tableColumn id="21" name="Kipling" dataDxfId="107">
      <calculatedColumnFormula>INDEX(INDIRECT(_xlfn.CONCAT("weather.data[",V$1,"]")),MATCH(vp.data[[#This Row],[SDate]],weather.data[Date],0))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06">
      <calculatedColumnFormula>INDEX(crudeBD.lkup[Number],MATCH(vp.data[[#This Row],[Crude_Breakdown]],crudeBD.lkup[Crude Breakdown],0))</calculatedColumnFormula>
    </tableColumn>
    <tableColumn id="39" name="VP_95_Spec" dataDxfId="105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104" dataCellStyle="Comma">
      <calculatedColumnFormula>IF(vp.data[[#This Row],[SDate]]&lt;DATE(2016,12,1),0,1)</calculatedColumnFormula>
    </tableColumn>
    <tableColumn id="35" name="mth">
      <calculatedColumnFormula>MONTH(vp.data[[#This Row],[SDate]])</calculatedColumnFormula>
    </tableColumn>
    <tableColumn id="36" name="SS_VP" dataDxfId="103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102">
      <calculatedColumnFormula>(vp.data[[#This Row],[Dens]]-INDEX(crudeBD.lkup[Mean_Dens],MATCH(vp.data[[#This Row],[Crude_Breakdown]],crudeBD.lkup[Crude Breakdown],0)))^2</calculatedColumnFormula>
    </tableColumn>
    <tableColumn id="38" name="SS_Sulf" dataDxfId="101">
      <calculatedColumnFormula>(vp.data[[#This Row],[Sulf]]-INDEX(crudeBD.lkup[Mean_Sulf],MATCH(vp.data[[#This Row],[Crude_Breakdown]],crudeBD.lkup[Crude Breakdown],0)))^2</calculatedColumnFormula>
    </tableColumn>
    <tableColumn id="44" name="In_Sim" dataDxfId="100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99"/>
    <tableColumn id="2" name="Estevan" dataDxfId="98"/>
    <tableColumn id="3" name="Weyburn" dataDxfId="97"/>
    <tableColumn id="4" name="Oxbow" dataDxfId="96"/>
    <tableColumn id="5" name="Yellow Grass North" dataDxfId="95"/>
    <tableColumn id="6" name="Melita" dataDxfId="94"/>
    <tableColumn id="7" name="Kipling" dataDxfId="93"/>
    <tableColumn id="8" name="Temp.Mean" dataDxfId="92">
      <calculatedColumnFormula>AVERAGE(weather.data[[#This Row],[Estevan]:[Kipling]])</calculatedColumnFormula>
    </tableColumn>
    <tableColumn id="9" name="SD" dataDxfId="91">
      <calculatedColumnFormula>_xlfn.STDEV.S(weather.data[[#This Row],[Estevan]:[Kipling]])</calculatedColumnFormula>
    </tableColumn>
    <tableColumn id="10" name="Temp.Roll" dataDxfId="90"/>
    <tableColumn id="11" name="day" dataDxfId="89">
      <calculatedColumnFormula>DAY(weather.data[[#This Row],[Date]])</calculatedColumnFormula>
    </tableColumn>
    <tableColumn id="12" name="mth" dataDxfId="88">
      <calculatedColumnFormula>MONTH(weather.data[[#This Row],[Date]])</calculatedColumnFormula>
    </tableColumn>
    <tableColumn id="13" name="yr" dataDxfId="87">
      <calculatedColumnFormula>YEAR(weather.data[[#This Row],[Date]])</calculatedColumnFormula>
    </tableColumn>
    <tableColumn id="14" name="SS_Temp.Roll" dataDxfId="86">
      <calculatedColumnFormula>(weather.data[[#This Row],[Temp.Roll]]-INDEX(weather.lkup[Mean_Temp.Roll],MATCH(weather.data[[#This Row],[mth]],weather.lkup[Month],0)))^2</calculatedColumnFormula>
    </tableColumn>
    <tableColumn id="15" name="In_Sim" dataDxfId="85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84"/>
    <tableColumn id="2" name="Number"/>
    <tableColumn id="3" name="Mean_VP" dataDxfId="83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82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81">
      <calculatedColumnFormula>IFERROR(AVERAGEIFS(vp.data[Dens],vp.data[Crude_Breakdown],_xlfn.CONCAT("=",crudeBD.lkup[[#This Row],[Crude Breakdown]])),"")</calculatedColumnFormula>
    </tableColumn>
    <tableColumn id="5" name="SD_Dens" dataDxfId="80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79">
      <calculatedColumnFormula>IFERROR(AVERAGEIFS(vp.data[Sulf],vp.data[Crude_Breakdown],_xlfn.CONCAT("=",crudeBD.lkup[[#This Row],[Crude Breakdown]])),"")</calculatedColumnFormula>
    </tableColumn>
    <tableColumn id="8" name="SD_Sulf" dataDxfId="78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77">
      <calculatedColumnFormula>AVERAGEIFS(weather.data[Temp.Roll],weather.data[mth],_xlfn.CONCAT("=",weather.lkup[[#This Row],[Month]]))</calculatedColumnFormula>
    </tableColumn>
    <tableColumn id="3" name="SD_Temp.Roll" dataDxfId="76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75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74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73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B4:BI11" totalsRowShown="0">
  <autoFilter ref="B4:BI11"/>
  <tableColumns count="60">
    <tableColumn id="70" name="VP_ID" dataDxfId="72"/>
    <tableColumn id="71" name="Weather_Date" dataDxfId="71"/>
    <tableColumn id="68" name="Historical VP" dataDxfId="70">
      <calculatedColumnFormula>INDEX(IF(post_aquisition_adj_bool,vp.data[VP_Adjusted],vp.data[VP]),MATCH(sim.tbl[[#This Row],[VP_ID]],vp.data[ID],0))</calculatedColumnFormula>
    </tableColumn>
    <tableColumn id="57" name="Predicted VP" dataDxfId="69">
      <calculatedColumnFormula>SUMPRODUCT($G$1:$BI$1,sim.tbl[[#This Row],[(Intercept)]:[Temp.Roll:Heavy SW]])</calculatedColumnFormula>
    </tableColumn>
    <tableColumn id="1" name="SDate" dataDxfId="68">
      <calculatedColumnFormula>INDEX(INDIRECT(_xlfn.CONCAT("vp.data[",F$4,"]")),MATCH(sim.tbl[[#This Row],[VP_ID]], vp.data[ID],0))</calculatedColumnFormula>
    </tableColumn>
    <tableColumn id="2" name="(Intercept)" dataDxfId="67">
      <calculatedColumnFormula>1</calculatedColumnFormula>
    </tableColumn>
    <tableColumn id="3" name="Sulf" dataDxfId="66">
      <calculatedColumnFormula>INDEX(INDIRECT(_xlfn.CONCAT("vp.data[",H$4,"]")),MATCH(sim.tbl[[#This Row],[VP_ID]],vp.data[ID],0))</calculatedColumnFormula>
    </tableColumn>
    <tableColumn id="4" name="Dens" dataDxfId="65">
      <calculatedColumnFormula>INDEX(INDIRECT(_xlfn.CONCAT("vp.data[",I$4,"]")),MATCH(sim.tbl[[#This Row],[VP_ID]],vp.data[ID],0))</calculatedColumnFormula>
    </tableColumn>
    <tableColumn id="5" name="Temp.Mean" dataDxfId="64">
      <calculatedColumnFormula>INDEX(INDIRECT(_xlfn.CONCAT("weather.data[",J$4,"]")),MATCH(sim.tbl[[#This Row],[Weather_Date]],weather.data[Date],0))</calculatedColumnFormula>
    </tableColumn>
    <tableColumn id="6" name="Temp.Roll" dataDxfId="63">
      <calculatedColumnFormula>INDEX(INDIRECT(_xlfn.CONCAT("weather.data[",K$4,"]")),MATCH(sim.tbl[[#This Row],[Weather_Date]],weather.data[Date],0))</calculatedColumnFormula>
    </tableColumn>
    <tableColumn id="7" name="Estevan" dataDxfId="62">
      <calculatedColumnFormula>INDEX(INDIRECT(_xlfn.CONCAT("weather.data[",L$4,"]")),MATCH(sim.tbl[[#This Row],[Weather_Date]],weather.data[Date],0))</calculatedColumnFormula>
    </tableColumn>
    <tableColumn id="8" name="Weyburn" dataDxfId="61">
      <calculatedColumnFormula>INDEX(INDIRECT(_xlfn.CONCAT("weather.data[",M$4,"]")),MATCH(sim.tbl[[#This Row],[Weather_Date]],weather.data[Date],0))</calculatedColumnFormula>
    </tableColumn>
    <tableColumn id="9" name="Oxbow" dataDxfId="60">
      <calculatedColumnFormula>INDEX(INDIRECT(_xlfn.CONCAT("weather.data[",N$4,"]")),MATCH(sim.tbl[[#This Row],[Weather_Date]],weather.data[Date],0))</calculatedColumnFormula>
    </tableColumn>
    <tableColumn id="10" name="Yellow Grass North" dataDxfId="59">
      <calculatedColumnFormula>INDEX(INDIRECT(_xlfn.CONCAT("weather.data[",O$4,"]")),MATCH(sim.tbl[[#This Row],[Weather_Date]],weather.data[Date],0))</calculatedColumnFormula>
    </tableColumn>
    <tableColumn id="11" name="Melita" dataDxfId="58">
      <calculatedColumnFormula>INDEX(INDIRECT(_xlfn.CONCAT("weather.data[",P$4,"]")),MATCH(sim.tbl[[#This Row],[Weather_Date]],weather.data[Date],0))</calculatedColumnFormula>
    </tableColumn>
    <tableColumn id="12" name="Kipling" dataDxfId="57">
      <calculatedColumnFormula>INDEX(INDIRECT(_xlfn.CONCAT("weather.data[",Q$4,"]")),MATCH(sim.tbl[[#This Row],[Weather_Date]],weather.data[Date],0))</calculatedColumnFormula>
    </tableColumn>
    <tableColumn id="13" name="C5+" dataDxfId="56">
      <calculatedColumnFormula>IF(sim.tbl[[#This Row],[Dens]]&lt;=770,1,0)</calculatedColumnFormula>
    </tableColumn>
    <tableColumn id="14" name="Light LSB" dataDxfId="55">
      <calculatedColumnFormula>IF(AND(sim.tbl[[#This Row],[Sulf]]&gt;0.5,sim.tbl[[#This Row],[Dens]]&gt;770,sim.tbl[[#This Row],[Dens]]&lt;=825),1,0)</calculatedColumnFormula>
    </tableColumn>
    <tableColumn id="15" name="Light SW" dataDxfId="54">
      <calculatedColumnFormula>IF(AND(sim.tbl[[#This Row],[Sulf]]&lt;=0.5,sim.tbl[[#This Row],[Dens]]&gt;770,sim.tbl[[#This Row],[Dens]]&lt;=825),1,0)</calculatedColumnFormula>
    </tableColumn>
    <tableColumn id="16" name="Medium LSB" dataDxfId="53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52">
      <calculatedColumnFormula>IF(AND(sim.tbl[[#This Row],[Sulf]]&lt;0.5,sim.tbl[[#This Row],[Dens]]&gt;825,sim.tbl[[#This Row],[Dens]]&lt;=900),1,0)</calculatedColumnFormula>
    </tableColumn>
    <tableColumn id="18" name="Midale" dataDxfId="51">
      <calculatedColumnFormula>IF(AND(sim.tbl[[#This Row],[Sulf]]&gt;2,sim.tbl[[#This Row],[Dens]]&gt;865,sim.tbl[[#This Row],[Dens]]&lt;=900),1,0)</calculatedColumnFormula>
    </tableColumn>
    <tableColumn id="19" name="Heavy Sour" dataDxfId="50">
      <calculatedColumnFormula>IF(AND(sim.tbl[[#This Row],[Sulf]]&gt;0.5,sim.tbl[[#This Row],[Dens]]&gt;900),1,0)</calculatedColumnFormula>
    </tableColumn>
    <tableColumn id="20" name="Heavy SW" dataDxfId="49">
      <calculatedColumnFormula>IF(AND(sim.tbl[[#This Row],[Sulf]]&lt;=0.5,sim.tbl[[#This Row],[Dens]]&gt;900),1,0)</calculatedColumnFormula>
    </tableColumn>
    <tableColumn id="21" name="Jan" dataDxfId="48">
      <calculatedColumnFormula>IF(MONTH(sim.tbl[[#This Row],[SDate]])=INDEX(mthLkUp.tbl[Num],MATCH(Z$4,mthLkUp.tbl[Month],0)),1,0)</calculatedColumnFormula>
    </tableColumn>
    <tableColumn id="22" name="Feb" dataDxfId="47">
      <calculatedColumnFormula>IF(MONTH(sim.tbl[[#This Row],[SDate]])=INDEX(mthLkUp.tbl[Num],MATCH(AA$4,mthLkUp.tbl[Month],0)),1,0)</calculatedColumnFormula>
    </tableColumn>
    <tableColumn id="23" name="Mar" dataDxfId="46">
      <calculatedColumnFormula>IF(MONTH(sim.tbl[[#This Row],[SDate]])=INDEX(mthLkUp.tbl[Num],MATCH(AB$4,mthLkUp.tbl[Month],0)),1,0)</calculatedColumnFormula>
    </tableColumn>
    <tableColumn id="24" name="Apr" dataDxfId="45">
      <calculatedColumnFormula>IF(MONTH(sim.tbl[[#This Row],[SDate]])=INDEX(mthLkUp.tbl[Num],MATCH(AC$4,mthLkUp.tbl[Month],0)),1,0)</calculatedColumnFormula>
    </tableColumn>
    <tableColumn id="25" name="May" dataDxfId="44">
      <calculatedColumnFormula>IF(MONTH(sim.tbl[[#This Row],[SDate]])=INDEX(mthLkUp.tbl[Num],MATCH(AD$4,mthLkUp.tbl[Month],0)),1,0)</calculatedColumnFormula>
    </tableColumn>
    <tableColumn id="26" name="Jun" dataDxfId="43">
      <calculatedColumnFormula>IF(MONTH(sim.tbl[[#This Row],[SDate]])=INDEX(mthLkUp.tbl[Num],MATCH(AE$4,mthLkUp.tbl[Month],0)),1,0)</calculatedColumnFormula>
    </tableColumn>
    <tableColumn id="27" name="Jul" dataDxfId="42">
      <calculatedColumnFormula>IF(MONTH(sim.tbl[[#This Row],[SDate]])=INDEX(mthLkUp.tbl[Num],MATCH(AF$4,mthLkUp.tbl[Month],0)),1,0)</calculatedColumnFormula>
    </tableColumn>
    <tableColumn id="28" name="Aug" dataDxfId="41">
      <calculatedColumnFormula>IF(MONTH(sim.tbl[[#This Row],[SDate]])=INDEX(mthLkUp.tbl[Num],MATCH(AG$4,mthLkUp.tbl[Month],0)),1,0)</calculatedColumnFormula>
    </tableColumn>
    <tableColumn id="29" name="Sep" dataDxfId="40">
      <calculatedColumnFormula>IF(MONTH(sim.tbl[[#This Row],[SDate]])=INDEX(mthLkUp.tbl[Num],MATCH(AH$4,mthLkUp.tbl[Month],0)),1,0)</calculatedColumnFormula>
    </tableColumn>
    <tableColumn id="30" name="Oct" dataDxfId="39">
      <calculatedColumnFormula>IF(MONTH(sim.tbl[[#This Row],[SDate]])=INDEX(mthLkUp.tbl[Num],MATCH(AI$4,mthLkUp.tbl[Month],0)),1,0)</calculatedColumnFormula>
    </tableColumn>
    <tableColumn id="31" name="Nov" dataDxfId="38">
      <calculatedColumnFormula>IF(MONTH(sim.tbl[[#This Row],[SDate]])=INDEX(mthLkUp.tbl[Num],MATCH(AJ$4,mthLkUp.tbl[Month],0)),1,0)</calculatedColumnFormula>
    </tableColumn>
    <tableColumn id="32" name="Dec" dataDxfId="37">
      <calculatedColumnFormula>IF(MONTH(sim.tbl[[#This Row],[SDate]])=INDEX(mthLkUp.tbl[Num],MATCH(AK$4,mthLkUp.tbl[Month],0)),1,0)</calculatedColumnFormula>
    </tableColumn>
    <tableColumn id="33" name="Sulfur:C5+" dataDxfId="36">
      <calculatedColumnFormula>sim.tbl[[#This Row],[Sulf]]*sim.tbl[[#This Row],[C5+]]</calculatedColumnFormula>
    </tableColumn>
    <tableColumn id="34" name="Sulfur:Light LSB" dataDxfId="35">
      <calculatedColumnFormula>sim.tbl[[#This Row],[Sulf]]*sim.tbl[[#This Row],[Light LSB]]</calculatedColumnFormula>
    </tableColumn>
    <tableColumn id="35" name="Sulfur:Light SW" dataDxfId="34">
      <calculatedColumnFormula>sim.tbl[[#This Row],[Sulf]]*sim.tbl[[#This Row],[Light SW]]</calculatedColumnFormula>
    </tableColumn>
    <tableColumn id="36" name="Sulfur:Medium LSB" dataDxfId="33">
      <calculatedColumnFormula>sim.tbl[[#This Row],[Sulf]]*sim.tbl[[#This Row],[Medium LSB]]</calculatedColumnFormula>
    </tableColumn>
    <tableColumn id="37" name="Sulfur:Medium SW" dataDxfId="32">
      <calculatedColumnFormula>sim.tbl[[#This Row],[Sulf]]*sim.tbl[[#This Row],[Medium SW]]</calculatedColumnFormula>
    </tableColumn>
    <tableColumn id="38" name="Sulfur:Midale" dataDxfId="31">
      <calculatedColumnFormula>sim.tbl[[#This Row],[Sulf]]*sim.tbl[[#This Row],[Midale]]</calculatedColumnFormula>
    </tableColumn>
    <tableColumn id="39" name="Sulfur:Heavy Sour" dataDxfId="30">
      <calculatedColumnFormula>sim.tbl[[#This Row],[Sulf]]*sim.tbl[[#This Row],[Heavy Sour]]</calculatedColumnFormula>
    </tableColumn>
    <tableColumn id="40" name="Sulfur:Heavy SW" dataDxfId="29">
      <calculatedColumnFormula>sim.tbl[[#This Row],[Sulf]]*sim.tbl[[#This Row],[Heavy SW]]</calculatedColumnFormula>
    </tableColumn>
    <tableColumn id="41" name="Density:C5+" dataDxfId="28">
      <calculatedColumnFormula>sim.tbl[[#This Row],[Dens]]*sim.tbl[[#This Row],[C5+]]</calculatedColumnFormula>
    </tableColumn>
    <tableColumn id="42" name="Density:Light LSB" dataDxfId="27">
      <calculatedColumnFormula>sim.tbl[[#This Row],[Dens]]*sim.tbl[[#This Row],[Light LSB]]</calculatedColumnFormula>
    </tableColumn>
    <tableColumn id="43" name="Density:Light SW" dataDxfId="26">
      <calculatedColumnFormula>sim.tbl[[#This Row],[Dens]]*sim.tbl[[#This Row],[Light SW]]</calculatedColumnFormula>
    </tableColumn>
    <tableColumn id="44" name="Density:Medium LSB" dataDxfId="25">
      <calculatedColumnFormula>sim.tbl[[#This Row],[Dens]]*sim.tbl[[#This Row],[Medium LSB]]</calculatedColumnFormula>
    </tableColumn>
    <tableColumn id="45" name="Density:Medium SW" dataDxfId="24">
      <calculatedColumnFormula>sim.tbl[[#This Row],[Dens]]*sim.tbl[[#This Row],[Medium SW]]</calculatedColumnFormula>
    </tableColumn>
    <tableColumn id="46" name="Density:Midale" dataDxfId="23">
      <calculatedColumnFormula>sim.tbl[[#This Row],[Dens]]*sim.tbl[[#This Row],[Midale]]</calculatedColumnFormula>
    </tableColumn>
    <tableColumn id="47" name="Density:Heavy Sour" dataDxfId="22">
      <calculatedColumnFormula>sim.tbl[[#This Row],[Dens]]*sim.tbl[[#This Row],[Heavy Sour]]</calculatedColumnFormula>
    </tableColumn>
    <tableColumn id="48" name="Density:Heavy SW" dataDxfId="21">
      <calculatedColumnFormula>sim.tbl[[#This Row],[Dens]]*sim.tbl[[#This Row],[Heavy SW]]</calculatedColumnFormula>
    </tableColumn>
    <tableColumn id="49" name="Temp.Roll:C5+" dataDxfId="20">
      <calculatedColumnFormula>sim.tbl[[#This Row],[Temp.Roll]]*sim.tbl[[#This Row],[C5+]]</calculatedColumnFormula>
    </tableColumn>
    <tableColumn id="50" name="Temp.Roll:Light LSB" dataDxfId="19">
      <calculatedColumnFormula>sim.tbl[[#This Row],[Temp.Roll]]*sim.tbl[[#This Row],[Light LSB]]</calculatedColumnFormula>
    </tableColumn>
    <tableColumn id="51" name="Temp.Roll:Light SW" dataDxfId="18">
      <calculatedColumnFormula>sim.tbl[[#This Row],[Temp.Roll]]*sim.tbl[[#This Row],[Light SW]]</calculatedColumnFormula>
    </tableColumn>
    <tableColumn id="52" name="Temp.Roll:Medium LSB" dataDxfId="17">
      <calculatedColumnFormula>sim.tbl[[#This Row],[Temp.Roll]]*sim.tbl[[#This Row],[Medium LSB]]</calculatedColumnFormula>
    </tableColumn>
    <tableColumn id="53" name="Temp.Roll:Medium SW" dataDxfId="16">
      <calculatedColumnFormula>sim.tbl[[#This Row],[Temp.Roll]]*sim.tbl[[#This Row],[Medium SW]]</calculatedColumnFormula>
    </tableColumn>
    <tableColumn id="54" name="Temp.Roll:Midale" dataDxfId="15">
      <calculatedColumnFormula>sim.tbl[[#This Row],[Temp.Roll]]*sim.tbl[[#This Row],[Midale]]</calculatedColumnFormula>
    </tableColumn>
    <tableColumn id="55" name="Temp.Roll:Heavy Sour" dataDxfId="14">
      <calculatedColumnFormula>sim.tbl[[#This Row],[Temp.Roll]]*sim.tbl[[#This Row],[Heavy Sour]]</calculatedColumnFormula>
    </tableColumn>
    <tableColumn id="56" name="Temp.Roll:Heavy SW" dataDxfId="13">
      <calculatedColumnFormula>sim.tbl[[#This Row],[Temp.Roll]]*sim.tbl[[#This Row],[Heavy SW]]</calculatedColumnFormula>
    </tableColumn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D5:P11" totalsRowShown="0" headerRowDxfId="11">
  <autoFilter ref="D5:P11"/>
  <tableColumns count="13">
    <tableColumn id="13" name="Iteration" dataDxfId="10">
      <calculatedColumnFormula>IF(ISNUMBER(A3),A3+1,1)</calculatedColumnFormula>
    </tableColumn>
    <tableColumn id="1" name="Month"/>
    <tableColumn id="2" name="Density" dataDxfId="9"/>
    <tableColumn id="3" name="Sulfur" dataDxfId="8"/>
    <tableColumn id="4" name="Crude Type"/>
    <tableColumn id="5" name="7 Day Temperature Average" dataDxfId="7"/>
    <tableColumn id="6" name="Mean Historical VP" dataDxfId="6"/>
    <tableColumn id="7" name="Mean Predicted VP" dataDxfId="5"/>
    <tableColumn id="8" name="Median Predicted VP" dataDxfId="4"/>
    <tableColumn id="9" name="SD Predicted VP" dataDxfId="3"/>
    <tableColumn id="10" name="Min Predicted VP" dataDxfId="2"/>
    <tableColumn id="11" name="Max Predicted VP" dataDxfId="1"/>
    <tableColumn id="12" name="Data Points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733"/>
  <sheetViews>
    <sheetView tabSelected="1" topLeftCell="C1" workbookViewId="0">
      <selection activeCell="G200" sqref="G200:G386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2.85546875" bestFit="1" customWidth="1"/>
    <col min="24" max="24" width="11.7109375" customWidth="1"/>
    <col min="25" max="25" width="5.42578125" bestFit="1" customWidth="1"/>
    <col min="26" max="26" width="11.5703125" bestFit="1" customWidth="1"/>
    <col min="27" max="27" width="11.42578125" customWidth="1"/>
    <col min="28" max="28" width="14.7109375" customWidth="1"/>
    <col min="29" max="29" width="14.5703125" bestFit="1" customWidth="1"/>
    <col min="30" max="30" width="9.42578125" customWidth="1"/>
    <col min="31" max="31" width="13.7109375" bestFit="1" customWidth="1"/>
    <col min="32" max="32" width="12.5703125" customWidth="1"/>
    <col min="33" max="33" width="19.85546875" bestFit="1" customWidth="1"/>
    <col min="34" max="34" width="13.85546875" bestFit="1" customWidth="1"/>
    <col min="35" max="35" width="13.85546875" customWidth="1"/>
    <col min="36" max="36" width="17.42578125" customWidth="1"/>
    <col min="37" max="37" width="6.85546875" bestFit="1" customWidth="1"/>
    <col min="38" max="38" width="8.7109375" bestFit="1" customWidth="1"/>
    <col min="39" max="39" width="10.7109375" bestFit="1" customWidth="1"/>
    <col min="40" max="40" width="9.7109375" bestFit="1" customWidth="1"/>
    <col min="43" max="43" width="9.28515625" bestFit="1" customWidth="1"/>
  </cols>
  <sheetData>
    <row r="1" spans="1:4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419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41</v>
      </c>
      <c r="AJ1" t="s">
        <v>364</v>
      </c>
      <c r="AK1" t="s">
        <v>11</v>
      </c>
      <c r="AL1" t="s">
        <v>38</v>
      </c>
      <c r="AM1" t="s">
        <v>39</v>
      </c>
      <c r="AN1" t="s">
        <v>40</v>
      </c>
      <c r="AO1" t="s">
        <v>400</v>
      </c>
    </row>
    <row r="2" spans="1:41" hidden="1" x14ac:dyDescent="0.25">
      <c r="A2">
        <v>1</v>
      </c>
      <c r="B2" t="s">
        <v>42</v>
      </c>
      <c r="C2" t="s">
        <v>42</v>
      </c>
      <c r="D2" t="s">
        <v>43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37.265217391304304</v>
      </c>
      <c r="I2" s="2"/>
      <c r="J2" s="2">
        <f t="array" ref="J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" s="2"/>
      <c r="L2" s="2"/>
      <c r="M2" s="2"/>
      <c r="N2" s="2">
        <f t="array" ref="N2">_xlfn.IFNA(IF(vp.data[[#This Row],[Dens Input]]="",INDEX([1]DATA!$O:$O,MATCH(1,(vp.data[[#This Row],[Battery]]=[1]DATA!$L:$L)*(EOMONTH(vp.data[[#This Row],[SDate]],-1)+1=[1]DATA!$G:$G),0)),vp.data[[#This Row],[Dens Input]]),"")</f>
        <v>872.7</v>
      </c>
      <c r="O2" s="2">
        <f ca="1">INDEX(INDIRECT(_xlfn.CONCAT("weather.data[",O$1,"]")),MATCH(vp.data[[#This Row],[SDate]],weather.data[Date],0))</f>
        <v>11.733333333333334</v>
      </c>
      <c r="P2" s="2">
        <f ca="1">INDEX(INDIRECT(_xlfn.CONCAT("weather.data[",P$1,"]")),MATCH(vp.data[[#This Row],[SDate]],weather.data[Date],0))</f>
        <v>13.05</v>
      </c>
      <c r="Q2" s="2">
        <f ca="1">INDEX(INDIRECT(_xlfn.CONCAT("weather.data[",Q$1,"]")),MATCH(vp.data[[#This Row],[SDate]],weather.data[Date],0))</f>
        <v>10.9</v>
      </c>
      <c r="R2" s="2">
        <f ca="1">INDEX(INDIRECT(_xlfn.CONCAT("weather.data[",R$1,"]")),MATCH(vp.data[[#This Row],[SDate]],weather.data[Date],0))</f>
        <v>11.7</v>
      </c>
      <c r="S2" s="2">
        <f ca="1">INDEX(INDIRECT(_xlfn.CONCAT("weather.data[",S$1,"]")),MATCH(vp.data[[#This Row],[SDate]],weather.data[Date],0))</f>
        <v>11</v>
      </c>
      <c r="T2" s="2">
        <f ca="1">INDEX(INDIRECT(_xlfn.CONCAT("weather.data[",T$1,"]")),MATCH(vp.data[[#This Row],[SDate]],weather.data[Date],0))</f>
        <v>12.5</v>
      </c>
      <c r="U2" s="2">
        <f ca="1">INDEX(INDIRECT(_xlfn.CONCAT("weather.data[",U$1,"]")),MATCH(vp.data[[#This Row],[SDate]],weather.data[Date],0))</f>
        <v>13.5</v>
      </c>
      <c r="V2" s="2">
        <f ca="1">INDEX(INDIRECT(_xlfn.CONCAT("weather.data[",V$1,"]")),MATCH(vp.data[[#This Row],[SDate]],weather.data[Date],0))</f>
        <v>10.8</v>
      </c>
      <c r="W2" t="s">
        <v>44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 s="4">
        <f>IF(AND(vp.data[[#This Row],[SDate]]&gt;=DATE(YEAR(vp.data[[#This Row],[SDate]]),5,1),vp.data[[#This Row],[SDate]]&lt;=DATE(YEAR(vp.data[[#This Row],[SDate]]),9,15)),1,0)</f>
        <v>0</v>
      </c>
      <c r="AJ2" s="4">
        <f>IF(vp.data[[#This Row],[SDate]]&lt;DATE(2016,12,1),0,1)</f>
        <v>0</v>
      </c>
      <c r="AK2">
        <f>MONTH(vp.data[[#This Row],[SDate]])</f>
        <v>10</v>
      </c>
      <c r="AL2" s="5">
        <f>(IF(post_aquisition_adj_bool,vp.data[[#This Row],[VP_Adjusted]],vp.data[[#This Row],[VP]])-INDEX(crudeBD.lkup[Mean_VP],MATCH(vp.data[[#This Row],[Crude_Breakdown]],crudeBD.lkup[Crude Breakdown],0)))^2</f>
        <v>665.64000000000237</v>
      </c>
      <c r="AM2" s="5">
        <f>(vp.data[[#This Row],[Dens]]-INDEX(crudeBD.lkup[Mean_Dens],MATCH(vp.data[[#This Row],[Crude_Breakdown]],crudeBD.lkup[Crude Breakdown],0)))^2</f>
        <v>4.2359383450513244</v>
      </c>
      <c r="AN2" s="5">
        <f>(vp.data[[#This Row],[Sulf]]-INDEX(crudeBD.lkup[Mean_Sulf],MATCH(vp.data[[#This Row],[Crude_Breakdown]],crudeBD.lkup[Crude Breakdown],0)))^2</f>
        <v>8.726995352385076E-4</v>
      </c>
      <c r="AO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1" hidden="1" x14ac:dyDescent="0.25">
      <c r="A3">
        <v>2</v>
      </c>
      <c r="B3" t="s">
        <v>45</v>
      </c>
      <c r="C3" t="s">
        <v>45</v>
      </c>
      <c r="D3" t="s">
        <v>46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56.265217391304297</v>
      </c>
      <c r="I3" s="2"/>
      <c r="J3" s="2">
        <f t="array" ref="J3">_xlfn.IFNA(IF(vp.data[[#This Row],[Sulf Input]]="",INDEX([1]DATA!$Q:$Q,MATCH(1,(vp.data[[#This Row],[Battery]]=[1]DATA!$L:$L)*(EOMONTH(vp.data[[#This Row],[SDate]],-1)+1=[1]DATA!$G:$G),0)),vp.data[[#This Row],[Sulf Input]]),"")</f>
        <v>2.59</v>
      </c>
      <c r="K3" s="2"/>
      <c r="L3" s="2"/>
      <c r="M3" s="2"/>
      <c r="N3" s="2">
        <f t="array" ref="N3">_xlfn.IFNA(IF(vp.data[[#This Row],[Dens Input]]="",INDEX([1]DATA!$O:$O,MATCH(1,(vp.data[[#This Row],[Battery]]=[1]DATA!$L:$L)*(EOMONTH(vp.data[[#This Row],[SDate]],-1)+1=[1]DATA!$G:$G),0)),vp.data[[#This Row],[Dens Input]]),"")</f>
        <v>876</v>
      </c>
      <c r="O3" s="2">
        <f ca="1">INDEX(INDIRECT(_xlfn.CONCAT("weather.data[",O$1,"]")),MATCH(vp.data[[#This Row],[SDate]],weather.data[Date],0))</f>
        <v>11.733333333333334</v>
      </c>
      <c r="P3" s="2">
        <f ca="1">INDEX(INDIRECT(_xlfn.CONCAT("weather.data[",P$1,"]")),MATCH(vp.data[[#This Row],[SDate]],weather.data[Date],0))</f>
        <v>13.05</v>
      </c>
      <c r="Q3" s="2">
        <f ca="1">INDEX(INDIRECT(_xlfn.CONCAT("weather.data[",Q$1,"]")),MATCH(vp.data[[#This Row],[SDate]],weather.data[Date],0))</f>
        <v>10.9</v>
      </c>
      <c r="R3" s="2">
        <f ca="1">INDEX(INDIRECT(_xlfn.CONCAT("weather.data[",R$1,"]")),MATCH(vp.data[[#This Row],[SDate]],weather.data[Date],0))</f>
        <v>11.7</v>
      </c>
      <c r="S3" s="2">
        <f ca="1">INDEX(INDIRECT(_xlfn.CONCAT("weather.data[",S$1,"]")),MATCH(vp.data[[#This Row],[SDate]],weather.data[Date],0))</f>
        <v>11</v>
      </c>
      <c r="T3" s="2">
        <f ca="1">INDEX(INDIRECT(_xlfn.CONCAT("weather.data[",T$1,"]")),MATCH(vp.data[[#This Row],[SDate]],weather.data[Date],0))</f>
        <v>12.5</v>
      </c>
      <c r="U3" s="2">
        <f ca="1">INDEX(INDIRECT(_xlfn.CONCAT("weather.data[",U$1,"]")),MATCH(vp.data[[#This Row],[SDate]],weather.data[Date],0))</f>
        <v>13.5</v>
      </c>
      <c r="V3" s="2">
        <f ca="1">INDEX(INDIRECT(_xlfn.CONCAT("weather.data[",V$1,"]")),MATCH(vp.data[[#This Row],[SDate]],weather.data[Date],0))</f>
        <v>10.8</v>
      </c>
      <c r="W3" t="s">
        <v>44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 s="4">
        <f>IF(AND(vp.data[[#This Row],[SDate]]&gt;=DATE(YEAR(vp.data[[#This Row],[SDate]]),5,1),vp.data[[#This Row],[SDate]]&lt;=DATE(YEAR(vp.data[[#This Row],[SDate]]),9,15)),1,0)</f>
        <v>0</v>
      </c>
      <c r="AJ3" s="4">
        <f>IF(vp.data[[#This Row],[SDate]]&lt;DATE(2016,12,1),0,1)</f>
        <v>0</v>
      </c>
      <c r="AK3">
        <f>MONTH(vp.data[[#This Row],[SDate]])</f>
        <v>10</v>
      </c>
      <c r="AL3" s="5">
        <f>(IF(post_aquisition_adj_bool,vp.data[[#This Row],[VP_Adjusted]],vp.data[[#This Row],[VP]])-INDEX(crudeBD.lkup[Mean_VP],MATCH(vp.data[[#This Row],[Crude_Breakdown]],crudeBD.lkup[Crude Breakdown],0)))^2</f>
        <v>46.240000000000734</v>
      </c>
      <c r="AM3" s="5">
        <f>(vp.data[[#This Row],[Dens]]-INDEX(crudeBD.lkup[Mean_Dens],MATCH(vp.data[[#This Row],[Crude_Breakdown]],crudeBD.lkup[Crude Breakdown],0)))^2</f>
        <v>1.5422174148187409</v>
      </c>
      <c r="AN3" s="5">
        <f>(vp.data[[#This Row],[Sulf]]-INDEX(crudeBD.lkup[Mean_Sulf],MATCH(vp.data[[#This Row],[Crude_Breakdown]],crudeBD.lkup[Crude Breakdown],0)))^2</f>
        <v>2.2637763721284933E-2</v>
      </c>
      <c r="AO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1" x14ac:dyDescent="0.25">
      <c r="A4">
        <v>537</v>
      </c>
      <c r="B4" t="s">
        <v>45</v>
      </c>
      <c r="C4" t="s">
        <v>45</v>
      </c>
      <c r="D4" t="s">
        <v>111</v>
      </c>
      <c r="F4" s="1">
        <v>42742</v>
      </c>
      <c r="G4" s="2">
        <v>74.099999999999994</v>
      </c>
      <c r="H4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4" s="2"/>
      <c r="J4" s="2">
        <f t="array" ref="J4">_xlfn.IFNA(IF(vp.data[[#This Row],[Sulf Input]]="",INDEX([1]DATA!$Q:$Q,MATCH(1,(vp.data[[#This Row],[Battery]]=[1]DATA!$L:$L)*(EOMONTH(vp.data[[#This Row],[SDate]],-1)+1=[1]DATA!$G:$G),0)),vp.data[[#This Row],[Sulf Input]]),"")</f>
        <v>2.19</v>
      </c>
      <c r="K4" s="2">
        <v>6</v>
      </c>
      <c r="L4" s="2">
        <v>-28</v>
      </c>
      <c r="M4" s="2">
        <v>881.7</v>
      </c>
      <c r="N4" s="2">
        <f t="array" ref="N4">_xlfn.IFNA(IF(vp.data[[#This Row],[Dens Input]]="",INDEX([1]DATA!$O:$O,MATCH(1,(vp.data[[#This Row],[Battery]]=[1]DATA!$L:$L)*(EOMONTH(vp.data[[#This Row],[SDate]],-1)+1=[1]DATA!$G:$G),0)),vp.data[[#This Row],[Dens Input]]),"")</f>
        <v>881.7</v>
      </c>
      <c r="O4" s="2">
        <f ca="1">INDEX(INDIRECT(_xlfn.CONCAT("weather.data[",O$1,"]")),MATCH(vp.data[[#This Row],[SDate]],weather.data[Date],0))</f>
        <v>-24.45</v>
      </c>
      <c r="P4" s="2">
        <f ca="1">INDEX(INDIRECT(_xlfn.CONCAT("weather.data[",P$1,"]")),MATCH(vp.data[[#This Row],[SDate]],weather.data[Date],0))</f>
        <v>-20.764285714285712</v>
      </c>
      <c r="Q4" s="2">
        <f ca="1">INDEX(INDIRECT(_xlfn.CONCAT("weather.data[",Q$1,"]")),MATCH(vp.data[[#This Row],[SDate]],weather.data[Date],0))</f>
        <v>-26.6</v>
      </c>
      <c r="R4" s="2">
        <f ca="1">INDEX(INDIRECT(_xlfn.CONCAT("weather.data[",R$1,"]")),MATCH(vp.data[[#This Row],[SDate]],weather.data[Date],0))</f>
        <v>-22.8</v>
      </c>
      <c r="S4" s="2">
        <f ca="1">INDEX(INDIRECT(_xlfn.CONCAT("weather.data[",S$1,"]")),MATCH(vp.data[[#This Row],[SDate]],weather.data[Date],0))</f>
        <v>-25</v>
      </c>
      <c r="T4" s="2">
        <f ca="1">INDEX(INDIRECT(_xlfn.CONCAT("weather.data[",T$1,"]")),MATCH(vp.data[[#This Row],[SDate]],weather.data[Date],0))</f>
        <v>-24.8</v>
      </c>
      <c r="U4" s="2">
        <f ca="1">INDEX(INDIRECT(_xlfn.CONCAT("weather.data[",U$1,"]")),MATCH(vp.data[[#This Row],[SDate]],weather.data[Date],0))</f>
        <v>-27</v>
      </c>
      <c r="V4" s="2">
        <f ca="1">INDEX(INDIRECT(_xlfn.CONCAT("weather.data[",V$1,"]")),MATCH(vp.data[[#This Row],[SDate]],weather.data[Date],0))</f>
        <v>-20.5</v>
      </c>
      <c r="W4" t="s">
        <v>44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 s="4">
        <f>IF(AND(vp.data[[#This Row],[SDate]]&gt;=DATE(YEAR(vp.data[[#This Row],[SDate]]),5,1),vp.data[[#This Row],[SDate]]&lt;=DATE(YEAR(vp.data[[#This Row],[SDate]]),9,15)),1,0)</f>
        <v>0</v>
      </c>
      <c r="AJ4" s="4">
        <f>IF(vp.data[[#This Row],[SDate]]&lt;DATE(2016,12,1),0,1)</f>
        <v>1</v>
      </c>
      <c r="AK4">
        <f>MONTH(vp.data[[#This Row],[SDate]])</f>
        <v>1</v>
      </c>
      <c r="AL4" s="5">
        <f>(IF(post_aquisition_adj_bool,vp.data[[#This Row],[VP_Adjusted]],vp.data[[#This Row],[VP]])-INDEX(crudeBD.lkup[Mean_VP],MATCH(vp.data[[#This Row],[Crude_Breakdown]],crudeBD.lkup[Crude Breakdown],0)))^2</f>
        <v>121.76642722117182</v>
      </c>
      <c r="AM4" s="5">
        <f>(vp.data[[#This Row],[Dens]]-INDEX(crudeBD.lkup[Mean_Dens],MATCH(vp.data[[#This Row],[Crude_Breakdown]],crudeBD.lkup[Crude Breakdown],0)))^2</f>
        <v>48.189426717144585</v>
      </c>
      <c r="AN4" s="5">
        <f>(vp.data[[#This Row],[Sulf]]-INDEX(crudeBD.lkup[Mean_Sulf],MATCH(vp.data[[#This Row],[Crude_Breakdown]],crudeBD.lkup[Crude Breakdown],0)))^2</f>
        <v>6.2270954418959537E-2</v>
      </c>
      <c r="AO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1" hidden="1" x14ac:dyDescent="0.25">
      <c r="A5">
        <v>4</v>
      </c>
      <c r="B5" t="s">
        <v>45</v>
      </c>
      <c r="C5" t="s">
        <v>45</v>
      </c>
      <c r="D5" t="s">
        <v>46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54.865217391304306</v>
      </c>
      <c r="I5" s="2"/>
      <c r="J5" s="2">
        <f t="array" ref="J5">_xlfn.IFNA(IF(vp.data[[#This Row],[Sulf Input]]="",INDEX([1]DATA!$Q:$Q,MATCH(1,(vp.data[[#This Row],[Battery]]=[1]DATA!$L:$L)*(EOMONTH(vp.data[[#This Row],[SDate]],-1)+1=[1]DATA!$G:$G),0)),vp.data[[#This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Input]]="",INDEX([1]DATA!$O:$O,MATCH(1,(vp.data[[#This Row],[Battery]]=[1]DATA!$L:$L)*(EOMONTH(vp.data[[#This Row],[SDate]],-1)+1=[1]DATA!$G:$G),0)),vp.data[[#This Row],[Dens Input]]),"")</f>
        <v>877.2</v>
      </c>
      <c r="O5" s="2">
        <f ca="1">INDEX(INDIRECT(_xlfn.CONCAT("weather.data[",O$1,"]")),MATCH(vp.data[[#This Row],[SDate]],weather.data[Date],0))</f>
        <v>11.4</v>
      </c>
      <c r="P5" s="2">
        <f ca="1">INDEX(INDIRECT(_xlfn.CONCAT("weather.data[",P$1,"]")),MATCH(vp.data[[#This Row],[SDate]],weather.data[Date],0))</f>
        <v>8.7190476190476183</v>
      </c>
      <c r="Q5" s="2">
        <f ca="1">INDEX(INDIRECT(_xlfn.CONCAT("weather.data[",Q$1,"]")),MATCH(vp.data[[#This Row],[SDate]],weather.data[Date],0))</f>
        <v>12.2</v>
      </c>
      <c r="R5" s="2">
        <f ca="1">INDEX(INDIRECT(_xlfn.CONCAT("weather.data[",R$1,"]")),MATCH(vp.data[[#This Row],[SDate]],weather.data[Date],0))</f>
        <v>12.3</v>
      </c>
      <c r="S5" s="2">
        <f ca="1">INDEX(INDIRECT(_xlfn.CONCAT("weather.data[",S$1,"]")),MATCH(vp.data[[#This Row],[SDate]],weather.data[Date],0))</f>
        <v>10.3</v>
      </c>
      <c r="T5" s="2">
        <f ca="1">INDEX(INDIRECT(_xlfn.CONCAT("weather.data[",T$1,"]")),MATCH(vp.data[[#This Row],[SDate]],weather.data[Date],0))</f>
        <v>13.5</v>
      </c>
      <c r="U5" s="2">
        <f ca="1">INDEX(INDIRECT(_xlfn.CONCAT("weather.data[",U$1,"]")),MATCH(vp.data[[#This Row],[SDate]],weather.data[Date],0))</f>
        <v>9.1</v>
      </c>
      <c r="V5" s="2">
        <f ca="1">INDEX(INDIRECT(_xlfn.CONCAT("weather.data[",V$1,"]")),MATCH(vp.data[[#This Row],[SDate]],weather.data[Date],0))</f>
        <v>11</v>
      </c>
      <c r="W5" t="s">
        <v>44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 s="4">
        <f>IF(AND(vp.data[[#This Row],[SDate]]&gt;=DATE(YEAR(vp.data[[#This Row],[SDate]]),5,1),vp.data[[#This Row],[SDate]]&lt;=DATE(YEAR(vp.data[[#This Row],[SDate]]),9,15)),1,0)</f>
        <v>0</v>
      </c>
      <c r="AJ5" s="4">
        <f>IF(vp.data[[#This Row],[SDate]]&lt;DATE(2016,12,1),0,1)</f>
        <v>0</v>
      </c>
      <c r="AK5">
        <f>MONTH(vp.data[[#This Row],[SDate]])</f>
        <v>10</v>
      </c>
      <c r="AL5" s="5">
        <f>(IF(post_aquisition_adj_bool,vp.data[[#This Row],[VP_Adjusted]],vp.data[[#This Row],[VP]])-INDEX(crudeBD.lkup[Mean_VP],MATCH(vp.data[[#This Row],[Crude_Breakdown]],crudeBD.lkup[Crude Breakdown],0)))^2</f>
        <v>67.240000000000748</v>
      </c>
      <c r="AM5" s="5">
        <f>(vp.data[[#This Row],[Dens]]-INDEX(crudeBD.lkup[Mean_Dens],MATCH(vp.data[[#This Row],[Crude_Breakdown]],crudeBD.lkup[Crude Breakdown],0)))^2</f>
        <v>5.962682531097955</v>
      </c>
      <c r="AN5" s="5">
        <f>(vp.data[[#This Row],[Sulf]]-INDEX(crudeBD.lkup[Mean_Sulf],MATCH(vp.data[[#This Row],[Crude_Breakdown]],crudeBD.lkup[Crude Breakdown],0)))^2</f>
        <v>2.2637763721284933E-2</v>
      </c>
      <c r="AO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1" hidden="1" x14ac:dyDescent="0.25">
      <c r="A6">
        <v>5</v>
      </c>
      <c r="B6" t="s">
        <v>42</v>
      </c>
      <c r="C6" t="s">
        <v>42</v>
      </c>
      <c r="D6" t="s">
        <v>43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57.365217391304306</v>
      </c>
      <c r="I6" s="2"/>
      <c r="J6" s="2">
        <f t="array" ref="J6">_xlfn.IFNA(IF(vp.data[[#This Row],[Sulf Input]]="",INDEX([1]DATA!$Q:$Q,MATCH(1,(vp.data[[#This Row],[Battery]]=[1]DATA!$L:$L)*(EOMONTH(vp.data[[#This Row],[SDate]],-1)+1=[1]DATA!$G:$G),0)),vp.data[[#This Row],[Sulf Input]]),"")</f>
        <v>2.41</v>
      </c>
      <c r="K6" s="2"/>
      <c r="L6" s="2"/>
      <c r="M6" s="2"/>
      <c r="N6" s="2">
        <f t="array" ref="N6">_xlfn.IFNA(IF(vp.data[[#This Row],[Dens Input]]="",INDEX([1]DATA!$O:$O,MATCH(1,(vp.data[[#This Row],[Battery]]=[1]DATA!$L:$L)*(EOMONTH(vp.data[[#This Row],[SDate]],-1)+1=[1]DATA!$G:$G),0)),vp.data[[#This Row],[Dens Input]]),"")</f>
        <v>872.7</v>
      </c>
      <c r="O6" s="2">
        <f ca="1">INDEX(INDIRECT(_xlfn.CONCAT("weather.data[",O$1,"]")),MATCH(vp.data[[#This Row],[SDate]],weather.data[Date],0))</f>
        <v>11.4</v>
      </c>
      <c r="P6" s="2">
        <f ca="1">INDEX(INDIRECT(_xlfn.CONCAT("weather.data[",P$1,"]")),MATCH(vp.data[[#This Row],[SDate]],weather.data[Date],0))</f>
        <v>8.7190476190476183</v>
      </c>
      <c r="Q6" s="2">
        <f ca="1">INDEX(INDIRECT(_xlfn.CONCAT("weather.data[",Q$1,"]")),MATCH(vp.data[[#This Row],[SDate]],weather.data[Date],0))</f>
        <v>12.2</v>
      </c>
      <c r="R6" s="2">
        <f ca="1">INDEX(INDIRECT(_xlfn.CONCAT("weather.data[",R$1,"]")),MATCH(vp.data[[#This Row],[SDate]],weather.data[Date],0))</f>
        <v>12.3</v>
      </c>
      <c r="S6" s="2">
        <f ca="1">INDEX(INDIRECT(_xlfn.CONCAT("weather.data[",S$1,"]")),MATCH(vp.data[[#This Row],[SDate]],weather.data[Date],0))</f>
        <v>10.3</v>
      </c>
      <c r="T6" s="2">
        <f ca="1">INDEX(INDIRECT(_xlfn.CONCAT("weather.data[",T$1,"]")),MATCH(vp.data[[#This Row],[SDate]],weather.data[Date],0))</f>
        <v>13.5</v>
      </c>
      <c r="U6" s="2">
        <f ca="1">INDEX(INDIRECT(_xlfn.CONCAT("weather.data[",U$1,"]")),MATCH(vp.data[[#This Row],[SDate]],weather.data[Date],0))</f>
        <v>9.1</v>
      </c>
      <c r="V6" s="2">
        <f ca="1">INDEX(INDIRECT(_xlfn.CONCAT("weather.data[",V$1,"]")),MATCH(vp.data[[#This Row],[SDate]],weather.data[Date],0))</f>
        <v>11</v>
      </c>
      <c r="W6" t="s">
        <v>44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 s="4">
        <f>IF(AND(vp.data[[#This Row],[SDate]]&gt;=DATE(YEAR(vp.data[[#This Row],[SDate]]),5,1),vp.data[[#This Row],[SDate]]&lt;=DATE(YEAR(vp.data[[#This Row],[SDate]]),9,15)),1,0)</f>
        <v>0</v>
      </c>
      <c r="AJ6" s="4">
        <f>IF(vp.data[[#This Row],[SDate]]&lt;DATE(2016,12,1),0,1)</f>
        <v>0</v>
      </c>
      <c r="AK6">
        <f>MONTH(vp.data[[#This Row],[SDate]])</f>
        <v>10</v>
      </c>
      <c r="AL6" s="5">
        <f>(IF(post_aquisition_adj_bool,vp.data[[#This Row],[VP_Adjusted]],vp.data[[#This Row],[VP]])-INDEX(crudeBD.lkup[Mean_VP],MATCH(vp.data[[#This Row],[Crude_Breakdown]],crudeBD.lkup[Crude Breakdown],0)))^2</f>
        <v>32.490000000000521</v>
      </c>
      <c r="AM6" s="5">
        <f>(vp.data[[#This Row],[Dens]]-INDEX(crudeBD.lkup[Mean_Dens],MATCH(vp.data[[#This Row],[Crude_Breakdown]],crudeBD.lkup[Crude Breakdown],0)))^2</f>
        <v>4.2359383450513244</v>
      </c>
      <c r="AN6" s="5">
        <f>(vp.data[[#This Row],[Sulf]]-INDEX(crudeBD.lkup[Mean_Sulf],MATCH(vp.data[[#This Row],[Crude_Breakdown]],crudeBD.lkup[Crude Breakdown],0)))^2</f>
        <v>8.726995352385076E-4</v>
      </c>
      <c r="AO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" spans="1:41" hidden="1" x14ac:dyDescent="0.25">
      <c r="A7">
        <v>6</v>
      </c>
      <c r="B7" t="s">
        <v>47</v>
      </c>
      <c r="C7" t="s">
        <v>47</v>
      </c>
      <c r="D7" t="s">
        <v>48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46.9652173913043</v>
      </c>
      <c r="I7" s="2"/>
      <c r="J7" s="2">
        <f t="array" ref="J7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Input]]="",INDEX([1]DATA!$O:$O,MATCH(1,(vp.data[[#This Row],[Battery]]=[1]DATA!$L:$L)*(EOMONTH(vp.data[[#This Row],[SDate]],-1)+1=[1]DATA!$G:$G),0)),vp.data[[#This Row],[Dens Input]]),"")</f>
        <v>872</v>
      </c>
      <c r="O7" s="2">
        <f ca="1">INDEX(INDIRECT(_xlfn.CONCAT("weather.data[",O$1,"]")),MATCH(vp.data[[#This Row],[SDate]],weather.data[Date],0))</f>
        <v>11.4</v>
      </c>
      <c r="P7" s="2">
        <f ca="1">INDEX(INDIRECT(_xlfn.CONCAT("weather.data[",P$1,"]")),MATCH(vp.data[[#This Row],[SDate]],weather.data[Date],0))</f>
        <v>8.7190476190476183</v>
      </c>
      <c r="Q7" s="2">
        <f ca="1">INDEX(INDIRECT(_xlfn.CONCAT("weather.data[",Q$1,"]")),MATCH(vp.data[[#This Row],[SDate]],weather.data[Date],0))</f>
        <v>12.2</v>
      </c>
      <c r="R7" s="2">
        <f ca="1">INDEX(INDIRECT(_xlfn.CONCAT("weather.data[",R$1,"]")),MATCH(vp.data[[#This Row],[SDate]],weather.data[Date],0))</f>
        <v>12.3</v>
      </c>
      <c r="S7" s="2">
        <f ca="1">INDEX(INDIRECT(_xlfn.CONCAT("weather.data[",S$1,"]")),MATCH(vp.data[[#This Row],[SDate]],weather.data[Date],0))</f>
        <v>10.3</v>
      </c>
      <c r="T7" s="2">
        <f ca="1">INDEX(INDIRECT(_xlfn.CONCAT("weather.data[",T$1,"]")),MATCH(vp.data[[#This Row],[SDate]],weather.data[Date],0))</f>
        <v>13.5</v>
      </c>
      <c r="U7" s="2">
        <f ca="1">INDEX(INDIRECT(_xlfn.CONCAT("weather.data[",U$1,"]")),MATCH(vp.data[[#This Row],[SDate]],weather.data[Date],0))</f>
        <v>9.1</v>
      </c>
      <c r="V7" s="2">
        <f ca="1">INDEX(INDIRECT(_xlfn.CONCAT("weather.data[",V$1,"]")),MATCH(vp.data[[#This Row],[SDate]],weather.data[Date],0))</f>
        <v>11</v>
      </c>
      <c r="W7" t="s">
        <v>44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 s="4">
        <f>IF(AND(vp.data[[#This Row],[SDate]]&gt;=DATE(YEAR(vp.data[[#This Row],[SDate]]),5,1),vp.data[[#This Row],[SDate]]&lt;=DATE(YEAR(vp.data[[#This Row],[SDate]]),9,15)),1,0)</f>
        <v>0</v>
      </c>
      <c r="AJ7" s="4">
        <f>IF(vp.data[[#This Row],[SDate]]&lt;DATE(2016,12,1),0,1)</f>
        <v>0</v>
      </c>
      <c r="AK7">
        <f>MONTH(vp.data[[#This Row],[SDate]])</f>
        <v>10</v>
      </c>
      <c r="AL7" s="5">
        <f>(IF(post_aquisition_adj_bool,vp.data[[#This Row],[VP_Adjusted]],vp.data[[#This Row],[VP]])-INDEX(crudeBD.lkup[Mean_VP],MATCH(vp.data[[#This Row],[Crude_Breakdown]],crudeBD.lkup[Crude Breakdown],0)))^2</f>
        <v>259.21000000000163</v>
      </c>
      <c r="AM7" s="5">
        <f>(vp.data[[#This Row],[Dens]]-INDEX(crudeBD.lkup[Mean_Dens],MATCH(vp.data[[#This Row],[Crude_Breakdown]],crudeBD.lkup[Crude Breakdown],0)))^2</f>
        <v>7.6073336938887666</v>
      </c>
      <c r="AN7" s="5">
        <f>(vp.data[[#This Row],[Sulf]]-INDEX(crudeBD.lkup[Mean_Sulf],MATCH(vp.data[[#This Row],[Crude_Breakdown]],crudeBD.lkup[Crude Breakdown],0)))^2</f>
        <v>1.9471826977099062E-2</v>
      </c>
      <c r="AO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" spans="1:41" hidden="1" x14ac:dyDescent="0.25">
      <c r="A8">
        <v>7</v>
      </c>
      <c r="B8" t="s">
        <v>49</v>
      </c>
      <c r="C8" t="s">
        <v>49</v>
      </c>
      <c r="D8" t="s">
        <v>50</v>
      </c>
      <c r="E8" t="s">
        <v>51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103.78736441999474</v>
      </c>
      <c r="I8" s="2"/>
      <c r="J8" s="2">
        <f t="array" ref="J8">_xlfn.IFNA(IF(vp.data[[#This Row],[Sulf Input]]="",INDEX([1]DATA!$Q:$Q,MATCH(1,(vp.data[[#This Row],[Battery]]=[1]DATA!$L:$L)*(EOMONTH(vp.data[[#This Row],[SDate]],-1)+1=[1]DATA!$G:$G),0)),vp.data[[#This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Input]]="",INDEX([1]DATA!$O:$O,MATCH(1,(vp.data[[#This Row],[Battery]]=[1]DATA!$L:$L)*(EOMONTH(vp.data[[#This Row],[SDate]],-1)+1=[1]DATA!$G:$G),0)),vp.data[[#This Row],[Dens Input]]),"")</f>
        <v>848</v>
      </c>
      <c r="O8" s="2">
        <f ca="1">INDEX(INDIRECT(_xlfn.CONCAT("weather.data[",O$1,"]")),MATCH(vp.data[[#This Row],[SDate]],weather.data[Date],0))</f>
        <v>8.75</v>
      </c>
      <c r="P8" s="2">
        <f ca="1">INDEX(INDIRECT(_xlfn.CONCAT("weather.data[",P$1,"]")),MATCH(vp.data[[#This Row],[SDate]],weather.data[Date],0))</f>
        <v>11.204761904761906</v>
      </c>
      <c r="Q8" s="2">
        <f ca="1">INDEX(INDIRECT(_xlfn.CONCAT("weather.data[",Q$1,"]")),MATCH(vp.data[[#This Row],[SDate]],weather.data[Date],0))</f>
        <v>9.1</v>
      </c>
      <c r="R8" s="2">
        <f ca="1">INDEX(INDIRECT(_xlfn.CONCAT("weather.data[",R$1,"]")),MATCH(vp.data[[#This Row],[SDate]],weather.data[Date],0))</f>
        <v>7.7</v>
      </c>
      <c r="S8" s="2">
        <f ca="1">INDEX(INDIRECT(_xlfn.CONCAT("weather.data[",S$1,"]")),MATCH(vp.data[[#This Row],[SDate]],weather.data[Date],0))</f>
        <v>8.8000000000000007</v>
      </c>
      <c r="T8" s="2">
        <f ca="1">INDEX(INDIRECT(_xlfn.CONCAT("weather.data[",T$1,"]")),MATCH(vp.data[[#This Row],[SDate]],weather.data[Date],0))</f>
        <v>9</v>
      </c>
      <c r="U8" s="2">
        <f ca="1">INDEX(INDIRECT(_xlfn.CONCAT("weather.data[",U$1,"]")),MATCH(vp.data[[#This Row],[SDate]],weather.data[Date],0))</f>
        <v>10.1</v>
      </c>
      <c r="V8" s="2">
        <f ca="1">INDEX(INDIRECT(_xlfn.CONCAT("weather.data[",V$1,"]")),MATCH(vp.data[[#This Row],[SDate]],weather.data[Date],0))</f>
        <v>7.8</v>
      </c>
      <c r="W8" t="s">
        <v>44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 s="4">
        <f>IF(AND(vp.data[[#This Row],[SDate]]&gt;=DATE(YEAR(vp.data[[#This Row],[SDate]]),5,1),vp.data[[#This Row],[SDate]]&lt;=DATE(YEAR(vp.data[[#This Row],[SDate]]),9,15)),1,0)</f>
        <v>0</v>
      </c>
      <c r="AJ8" s="4">
        <f>IF(vp.data[[#This Row],[SDate]]&lt;DATE(2016,12,1),0,1)</f>
        <v>0</v>
      </c>
      <c r="AK8">
        <f>MONTH(vp.data[[#This Row],[SDate]])</f>
        <v>10</v>
      </c>
      <c r="AL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M8" s="5">
        <f>(vp.data[[#This Row],[Dens]]-INDEX(crudeBD.lkup[Mean_Dens],MATCH(vp.data[[#This Row],[Crude_Breakdown]],crudeBD.lkup[Crude Breakdown],0)))^2</f>
        <v>17.544894181338844</v>
      </c>
      <c r="AN8" s="5">
        <f>(vp.data[[#This Row],[Sulf]]-INDEX(crudeBD.lkup[Mean_Sulf],MATCH(vp.data[[#This Row],[Crude_Breakdown]],crudeBD.lkup[Crude Breakdown],0)))^2</f>
        <v>0.4137364985753425</v>
      </c>
      <c r="AO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1" hidden="1" x14ac:dyDescent="0.25">
      <c r="A9">
        <v>8</v>
      </c>
      <c r="B9" t="s">
        <v>52</v>
      </c>
      <c r="C9" t="s">
        <v>52</v>
      </c>
      <c r="D9" t="s">
        <v>53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106.92184143565017</v>
      </c>
      <c r="I9" s="2"/>
      <c r="J9" s="2">
        <f t="array" ref="J9">_xlfn.IFNA(IF(vp.data[[#This Row],[Sulf Input]]="",INDEX([1]DATA!$Q:$Q,MATCH(1,(vp.data[[#This Row],[Battery]]=[1]DATA!$L:$L)*(EOMONTH(vp.data[[#This Row],[SDate]],-1)+1=[1]DATA!$G:$G),0)),vp.data[[#This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9" s="2">
        <f ca="1">INDEX(INDIRECT(_xlfn.CONCAT("weather.data[",O$1,"]")),MATCH(vp.data[[#This Row],[SDate]],weather.data[Date],0))</f>
        <v>8.75</v>
      </c>
      <c r="P9" s="2">
        <f ca="1">INDEX(INDIRECT(_xlfn.CONCAT("weather.data[",P$1,"]")),MATCH(vp.data[[#This Row],[SDate]],weather.data[Date],0))</f>
        <v>11.204761904761906</v>
      </c>
      <c r="Q9" s="2">
        <f ca="1">INDEX(INDIRECT(_xlfn.CONCAT("weather.data[",Q$1,"]")),MATCH(vp.data[[#This Row],[SDate]],weather.data[Date],0))</f>
        <v>9.1</v>
      </c>
      <c r="R9" s="2">
        <f ca="1">INDEX(INDIRECT(_xlfn.CONCAT("weather.data[",R$1,"]")),MATCH(vp.data[[#This Row],[SDate]],weather.data[Date],0))</f>
        <v>7.7</v>
      </c>
      <c r="S9" s="2">
        <f ca="1">INDEX(INDIRECT(_xlfn.CONCAT("weather.data[",S$1,"]")),MATCH(vp.data[[#This Row],[SDate]],weather.data[Date],0))</f>
        <v>8.8000000000000007</v>
      </c>
      <c r="T9" s="2">
        <f ca="1">INDEX(INDIRECT(_xlfn.CONCAT("weather.data[",T$1,"]")),MATCH(vp.data[[#This Row],[SDate]],weather.data[Date],0))</f>
        <v>9</v>
      </c>
      <c r="U9" s="2">
        <f ca="1">INDEX(INDIRECT(_xlfn.CONCAT("weather.data[",U$1,"]")),MATCH(vp.data[[#This Row],[SDate]],weather.data[Date],0))</f>
        <v>10.1</v>
      </c>
      <c r="V9" s="2">
        <f ca="1">INDEX(INDIRECT(_xlfn.CONCAT("weather.data[",V$1,"]")),MATCH(vp.data[[#This Row],[SDate]],weather.data[Date],0))</f>
        <v>7.8</v>
      </c>
      <c r="W9" t="s">
        <v>44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 s="4">
        <f>IF(AND(vp.data[[#This Row],[SDate]]&gt;=DATE(YEAR(vp.data[[#This Row],[SDate]]),5,1),vp.data[[#This Row],[SDate]]&lt;=DATE(YEAR(vp.data[[#This Row],[SDate]]),9,15)),1,0)</f>
        <v>0</v>
      </c>
      <c r="AJ9" s="4">
        <f>IF(vp.data[[#This Row],[SDate]]&lt;DATE(2016,12,1),0,1)</f>
        <v>0</v>
      </c>
      <c r="AK9">
        <f>MONTH(vp.data[[#This Row],[SDate]])</f>
        <v>10</v>
      </c>
      <c r="AL9" s="5">
        <f>(IF(post_aquisition_adj_bool,vp.data[[#This Row],[VP_Adjusted]],vp.data[[#This Row],[VP]])-INDEX(crudeBD.lkup[Mean_VP],MATCH(vp.data[[#This Row],[Crude_Breakdown]],crudeBD.lkup[Crude Breakdown],0)))^2</f>
        <v>295.41769467528411</v>
      </c>
      <c r="AM9" s="5">
        <f>(vp.data[[#This Row],[Dens]]-INDEX(crudeBD.lkup[Mean_Dens],MATCH(vp.data[[#This Row],[Crude_Breakdown]],crudeBD.lkup[Crude Breakdown],0)))^2</f>
        <v>14.028899405472822</v>
      </c>
      <c r="AN9" s="5">
        <f>(vp.data[[#This Row],[Sulf]]-INDEX(crudeBD.lkup[Mean_Sulf],MATCH(vp.data[[#This Row],[Crude_Breakdown]],crudeBD.lkup[Crude Breakdown],0)))^2</f>
        <v>0.25874408458891013</v>
      </c>
      <c r="AO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1" hidden="1" x14ac:dyDescent="0.25">
      <c r="A10">
        <v>9</v>
      </c>
      <c r="B10" t="s">
        <v>47</v>
      </c>
      <c r="C10" t="s">
        <v>47</v>
      </c>
      <c r="D10" t="s">
        <v>54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86.821841435650171</v>
      </c>
      <c r="I10" s="2"/>
      <c r="J10" s="2">
        <f t="array" ref="J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10" s="2">
        <f ca="1">INDEX(INDIRECT(_xlfn.CONCAT("weather.data[",O$1,"]")),MATCH(vp.data[[#This Row],[SDate]],weather.data[Date],0))</f>
        <v>8.75</v>
      </c>
      <c r="P10" s="2">
        <f ca="1">INDEX(INDIRECT(_xlfn.CONCAT("weather.data[",P$1,"]")),MATCH(vp.data[[#This Row],[SDate]],weather.data[Date],0))</f>
        <v>11.204761904761906</v>
      </c>
      <c r="Q10" s="2">
        <f ca="1">INDEX(INDIRECT(_xlfn.CONCAT("weather.data[",Q$1,"]")),MATCH(vp.data[[#This Row],[SDate]],weather.data[Date],0))</f>
        <v>9.1</v>
      </c>
      <c r="R10" s="2">
        <f ca="1">INDEX(INDIRECT(_xlfn.CONCAT("weather.data[",R$1,"]")),MATCH(vp.data[[#This Row],[SDate]],weather.data[Date],0))</f>
        <v>7.7</v>
      </c>
      <c r="S10" s="2">
        <f ca="1">INDEX(INDIRECT(_xlfn.CONCAT("weather.data[",S$1,"]")),MATCH(vp.data[[#This Row],[SDate]],weather.data[Date],0))</f>
        <v>8.8000000000000007</v>
      </c>
      <c r="T10" s="2">
        <f ca="1">INDEX(INDIRECT(_xlfn.CONCAT("weather.data[",T$1,"]")),MATCH(vp.data[[#This Row],[SDate]],weather.data[Date],0))</f>
        <v>9</v>
      </c>
      <c r="U10" s="2">
        <f ca="1">INDEX(INDIRECT(_xlfn.CONCAT("weather.data[",U$1,"]")),MATCH(vp.data[[#This Row],[SDate]],weather.data[Date],0))</f>
        <v>10.1</v>
      </c>
      <c r="V10" s="2">
        <f ca="1">INDEX(INDIRECT(_xlfn.CONCAT("weather.data[",V$1,"]")),MATCH(vp.data[[#This Row],[SDate]],weather.data[Date],0))</f>
        <v>7.8</v>
      </c>
      <c r="W10" t="s">
        <v>44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 s="4">
        <f>IF(AND(vp.data[[#This Row],[SDate]]&gt;=DATE(YEAR(vp.data[[#This Row],[SDate]]),5,1),vp.data[[#This Row],[SDate]]&lt;=DATE(YEAR(vp.data[[#This Row],[SDate]]),9,15)),1,0)</f>
        <v>0</v>
      </c>
      <c r="AJ10" s="4">
        <f>IF(vp.data[[#This Row],[SDate]]&lt;DATE(2016,12,1),0,1)</f>
        <v>0</v>
      </c>
      <c r="AK10">
        <f>MONTH(vp.data[[#This Row],[SDate]])</f>
        <v>10</v>
      </c>
      <c r="AL10" s="5">
        <f>(IF(post_aquisition_adj_bool,vp.data[[#This Row],[VP_Adjusted]],vp.data[[#This Row],[VP]])-INDEX(crudeBD.lkup[Mean_VP],MATCH(vp.data[[#This Row],[Crude_Breakdown]],crudeBD.lkup[Crude Breakdown],0)))^2</f>
        <v>8.4813788858110879</v>
      </c>
      <c r="AM10" s="5">
        <f>(vp.data[[#This Row],[Dens]]-INDEX(crudeBD.lkup[Mean_Dens],MATCH(vp.data[[#This Row],[Crude_Breakdown]],crudeBD.lkup[Crude Breakdown],0)))^2</f>
        <v>18.024416646852551</v>
      </c>
      <c r="AN10" s="5">
        <f>(vp.data[[#This Row],[Sulf]]-INDEX(crudeBD.lkup[Mean_Sulf],MATCH(vp.data[[#This Row],[Crude_Breakdown]],crudeBD.lkup[Crude Breakdown],0)))^2</f>
        <v>0.10802326828796978</v>
      </c>
      <c r="AO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1" hidden="1" x14ac:dyDescent="0.25">
      <c r="A11">
        <v>10</v>
      </c>
      <c r="B11" t="s">
        <v>45</v>
      </c>
      <c r="C11" t="s">
        <v>45</v>
      </c>
      <c r="D11" t="s">
        <v>55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64.687364419994751</v>
      </c>
      <c r="I11" s="2"/>
      <c r="J11" s="2">
        <f t="array" ref="J1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1" s="2">
        <f ca="1">INDEX(INDIRECT(_xlfn.CONCAT("weather.data[",O$1,"]")),MATCH(vp.data[[#This Row],[SDate]],weather.data[Date],0))</f>
        <v>8.75</v>
      </c>
      <c r="P11" s="2">
        <f ca="1">INDEX(INDIRECT(_xlfn.CONCAT("weather.data[",P$1,"]")),MATCH(vp.data[[#This Row],[SDate]],weather.data[Date],0))</f>
        <v>11.204761904761906</v>
      </c>
      <c r="Q11" s="2">
        <f ca="1">INDEX(INDIRECT(_xlfn.CONCAT("weather.data[",Q$1,"]")),MATCH(vp.data[[#This Row],[SDate]],weather.data[Date],0))</f>
        <v>9.1</v>
      </c>
      <c r="R11" s="2">
        <f ca="1">INDEX(INDIRECT(_xlfn.CONCAT("weather.data[",R$1,"]")),MATCH(vp.data[[#This Row],[SDate]],weather.data[Date],0))</f>
        <v>7.7</v>
      </c>
      <c r="S11" s="2">
        <f ca="1">INDEX(INDIRECT(_xlfn.CONCAT("weather.data[",S$1,"]")),MATCH(vp.data[[#This Row],[SDate]],weather.data[Date],0))</f>
        <v>8.8000000000000007</v>
      </c>
      <c r="T11" s="2">
        <f ca="1">INDEX(INDIRECT(_xlfn.CONCAT("weather.data[",T$1,"]")),MATCH(vp.data[[#This Row],[SDate]],weather.data[Date],0))</f>
        <v>9</v>
      </c>
      <c r="U11" s="2">
        <f ca="1">INDEX(INDIRECT(_xlfn.CONCAT("weather.data[",U$1,"]")),MATCH(vp.data[[#This Row],[SDate]],weather.data[Date],0))</f>
        <v>10.1</v>
      </c>
      <c r="V11" s="2">
        <f ca="1">INDEX(INDIRECT(_xlfn.CONCAT("weather.data[",V$1,"]")),MATCH(vp.data[[#This Row],[SDate]],weather.data[Date],0))</f>
        <v>7.8</v>
      </c>
      <c r="W11" t="s">
        <v>44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 s="4">
        <f>IF(AND(vp.data[[#This Row],[SDate]]&gt;=DATE(YEAR(vp.data[[#This Row],[SDate]]),5,1),vp.data[[#This Row],[SDate]]&lt;=DATE(YEAR(vp.data[[#This Row],[SDate]]),9,15)),1,0)</f>
        <v>0</v>
      </c>
      <c r="AJ11" s="4">
        <f>IF(vp.data[[#This Row],[SDate]]&lt;DATE(2016,12,1),0,1)</f>
        <v>0</v>
      </c>
      <c r="AK11">
        <f>MONTH(vp.data[[#This Row],[SDate]])</f>
        <v>10</v>
      </c>
      <c r="AL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M11" s="5">
        <f>(vp.data[[#This Row],[Dens]]-INDEX(crudeBD.lkup[Mean_Dens],MATCH(vp.data[[#This Row],[Crude_Breakdown]],crudeBD.lkup[Crude Breakdown],0)))^2</f>
        <v>0.26146596048034354</v>
      </c>
      <c r="AN11" s="5">
        <f>(vp.data[[#This Row],[Sulf]]-INDEX(crudeBD.lkup[Mean_Sulf],MATCH(vp.data[[#This Row],[Crude_Breakdown]],crudeBD.lkup[Crude Breakdown],0)))^2</f>
        <v>2.3477447532400043E-2</v>
      </c>
      <c r="AO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1" hidden="1" x14ac:dyDescent="0.25">
      <c r="A12">
        <v>11</v>
      </c>
      <c r="B12" t="s">
        <v>56</v>
      </c>
      <c r="C12" t="s">
        <v>56</v>
      </c>
      <c r="D12" t="s">
        <v>57</v>
      </c>
      <c r="E12" t="s">
        <v>51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96.921841435650165</v>
      </c>
      <c r="I12" s="2"/>
      <c r="J12" s="2">
        <f t="array" ref="J12">_xlfn.IFNA(IF(vp.data[[#This Row],[Sulf Input]]="",INDEX([1]DATA!$Q:$Q,MATCH(1,(vp.data[[#This Row],[Battery]]=[1]DATA!$L:$L)*(EOMONTH(vp.data[[#This Row],[SDate]],-1)+1=[1]DATA!$G:$G),0)),vp.data[[#This Row],[Sulf Input]]),"")</f>
        <v>1.03</v>
      </c>
      <c r="K12" s="2"/>
      <c r="L12" s="2"/>
      <c r="M12" s="2"/>
      <c r="N12" s="2">
        <f t="array" ref="N12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2" s="2">
        <f ca="1">INDEX(INDIRECT(_xlfn.CONCAT("weather.data[",O$1,"]")),MATCH(vp.data[[#This Row],[SDate]],weather.data[Date],0))</f>
        <v>8.75</v>
      </c>
      <c r="P12" s="2">
        <f ca="1">INDEX(INDIRECT(_xlfn.CONCAT("weather.data[",P$1,"]")),MATCH(vp.data[[#This Row],[SDate]],weather.data[Date],0))</f>
        <v>11.204761904761906</v>
      </c>
      <c r="Q12" s="2">
        <f ca="1">INDEX(INDIRECT(_xlfn.CONCAT("weather.data[",Q$1,"]")),MATCH(vp.data[[#This Row],[SDate]],weather.data[Date],0))</f>
        <v>9.1</v>
      </c>
      <c r="R12" s="2">
        <f ca="1">INDEX(INDIRECT(_xlfn.CONCAT("weather.data[",R$1,"]")),MATCH(vp.data[[#This Row],[SDate]],weather.data[Date],0))</f>
        <v>7.7</v>
      </c>
      <c r="S12" s="2">
        <f ca="1">INDEX(INDIRECT(_xlfn.CONCAT("weather.data[",S$1,"]")),MATCH(vp.data[[#This Row],[SDate]],weather.data[Date],0))</f>
        <v>8.8000000000000007</v>
      </c>
      <c r="T12" s="2">
        <f ca="1">INDEX(INDIRECT(_xlfn.CONCAT("weather.data[",T$1,"]")),MATCH(vp.data[[#This Row],[SDate]],weather.data[Date],0))</f>
        <v>9</v>
      </c>
      <c r="U12" s="2">
        <f ca="1">INDEX(INDIRECT(_xlfn.CONCAT("weather.data[",U$1,"]")),MATCH(vp.data[[#This Row],[SDate]],weather.data[Date],0))</f>
        <v>10.1</v>
      </c>
      <c r="V12" s="2">
        <f ca="1">INDEX(INDIRECT(_xlfn.CONCAT("weather.data[",V$1,"]")),MATCH(vp.data[[#This Row],[SDate]],weather.data[Date],0))</f>
        <v>7.8</v>
      </c>
      <c r="W12" t="s">
        <v>44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 s="4">
        <f>IF(AND(vp.data[[#This Row],[SDate]]&gt;=DATE(YEAR(vp.data[[#This Row],[SDate]]),5,1),vp.data[[#This Row],[SDate]]&lt;=DATE(YEAR(vp.data[[#This Row],[SDate]]),9,15)),1,0)</f>
        <v>0</v>
      </c>
      <c r="AJ12" s="4">
        <f>IF(vp.data[[#This Row],[SDate]]&lt;DATE(2016,12,1),0,1)</f>
        <v>0</v>
      </c>
      <c r="AK12">
        <f>MONTH(vp.data[[#This Row],[SDate]])</f>
        <v>10</v>
      </c>
      <c r="AL12" s="5">
        <f>(IF(post_aquisition_adj_bool,vp.data[[#This Row],[VP_Adjusted]],vp.data[[#This Row],[VP]])-INDEX(crudeBD.lkup[Mean_VP],MATCH(vp.data[[#This Row],[Crude_Breakdown]],crudeBD.lkup[Crude Breakdown],0)))^2</f>
        <v>51.663308710372171</v>
      </c>
      <c r="AM12" s="5">
        <f>(vp.data[[#This Row],[Dens]]-INDEX(crudeBD.lkup[Mean_Dens],MATCH(vp.data[[#This Row],[Crude_Breakdown]],crudeBD.lkup[Crude Breakdown],0)))^2</f>
        <v>4.1841407847815546</v>
      </c>
      <c r="AN12" s="5">
        <f>(vp.data[[#This Row],[Sulf]]-INDEX(crudeBD.lkup[Mean_Sulf],MATCH(vp.data[[#This Row],[Crude_Breakdown]],crudeBD.lkup[Crude Breakdown],0)))^2</f>
        <v>9.7355585701014956E-3</v>
      </c>
      <c r="AO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1" hidden="1" x14ac:dyDescent="0.25">
      <c r="A13">
        <v>12</v>
      </c>
      <c r="B13" t="s">
        <v>58</v>
      </c>
      <c r="C13" t="s">
        <v>58</v>
      </c>
      <c r="D13" t="s">
        <v>59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86.121841435650168</v>
      </c>
      <c r="I13" s="2"/>
      <c r="J13" s="2">
        <f t="array" ref="J1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" s="2"/>
      <c r="L13" s="2"/>
      <c r="M13" s="2"/>
      <c r="N13" s="2">
        <f t="array" ref="N13">_xlfn.IFNA(IF(vp.data[[#This Row],[Dens Input]]="",INDEX([1]DATA!$O:$O,MATCH(1,(vp.data[[#This Row],[Battery]]=[1]DATA!$L:$L)*(EOMONTH(vp.data[[#This Row],[SDate]],-1)+1=[1]DATA!$G:$G),0)),vp.data[[#This Row],[Dens Input]]),"")</f>
        <v>825</v>
      </c>
      <c r="O13" s="2">
        <f ca="1">INDEX(INDIRECT(_xlfn.CONCAT("weather.data[",O$1,"]")),MATCH(vp.data[[#This Row],[SDate]],weather.data[Date],0))</f>
        <v>5.7</v>
      </c>
      <c r="P13" s="2">
        <f ca="1">INDEX(INDIRECT(_xlfn.CONCAT("weather.data[",P$1,"]")),MATCH(vp.data[[#This Row],[SDate]],weather.data[Date],0))</f>
        <v>10.652380952380954</v>
      </c>
      <c r="Q13" s="2">
        <f ca="1">INDEX(INDIRECT(_xlfn.CONCAT("weather.data[",Q$1,"]")),MATCH(vp.data[[#This Row],[SDate]],weather.data[Date],0))</f>
        <v>4.5</v>
      </c>
      <c r="R13" s="2">
        <f ca="1">INDEX(INDIRECT(_xlfn.CONCAT("weather.data[",R$1,"]")),MATCH(vp.data[[#This Row],[SDate]],weather.data[Date],0))</f>
        <v>4.8</v>
      </c>
      <c r="S13" s="2">
        <f ca="1">INDEX(INDIRECT(_xlfn.CONCAT("weather.data[",S$1,"]")),MATCH(vp.data[[#This Row],[SDate]],weather.data[Date],0))</f>
        <v>8.8000000000000007</v>
      </c>
      <c r="T13" s="2">
        <f ca="1">INDEX(INDIRECT(_xlfn.CONCAT("weather.data[",T$1,"]")),MATCH(vp.data[[#This Row],[SDate]],weather.data[Date],0))</f>
        <v>6.5</v>
      </c>
      <c r="U13" s="2">
        <f ca="1">INDEX(INDIRECT(_xlfn.CONCAT("weather.data[",U$1,"]")),MATCH(vp.data[[#This Row],[SDate]],weather.data[Date],0))</f>
        <v>4.7</v>
      </c>
      <c r="V13" s="2">
        <f ca="1">INDEX(INDIRECT(_xlfn.CONCAT("weather.data[",V$1,"]")),MATCH(vp.data[[#This Row],[SDate]],weather.data[Date],0))</f>
        <v>4.9000000000000004</v>
      </c>
      <c r="W13" t="s">
        <v>44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 s="4">
        <f>IF(AND(vp.data[[#This Row],[SDate]]&gt;=DATE(YEAR(vp.data[[#This Row],[SDate]]),5,1),vp.data[[#This Row],[SDate]]&lt;=DATE(YEAR(vp.data[[#This Row],[SDate]]),9,15)),1,0)</f>
        <v>0</v>
      </c>
      <c r="AJ13" s="4">
        <f>IF(vp.data[[#This Row],[SDate]]&lt;DATE(2016,12,1),0,1)</f>
        <v>0</v>
      </c>
      <c r="AK13">
        <f>MONTH(vp.data[[#This Row],[SDate]])</f>
        <v>10</v>
      </c>
      <c r="AL13" s="5">
        <f>(IF(post_aquisition_adj_bool,vp.data[[#This Row],[VP_Adjusted]],vp.data[[#This Row],[VP]])-INDEX(crudeBD.lkup[Mean_VP],MATCH(vp.data[[#This Row],[Crude_Breakdown]],crudeBD.lkup[Crude Breakdown],0)))^2</f>
        <v>13.048571868267265</v>
      </c>
      <c r="AM13" s="5">
        <f>(vp.data[[#This Row],[Dens]]-INDEX(crudeBD.lkup[Mean_Dens],MATCH(vp.data[[#This Row],[Crude_Breakdown]],crudeBD.lkup[Crude Breakdown],0)))^2</f>
        <v>37.767382164095245</v>
      </c>
      <c r="AN13" s="5">
        <f>(vp.data[[#This Row],[Sulf]]-INDEX(crudeBD.lkup[Mean_Sulf],MATCH(vp.data[[#This Row],[Crude_Breakdown]],crudeBD.lkup[Crude Breakdown],0)))^2</f>
        <v>0.10802326828796978</v>
      </c>
      <c r="AO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1" hidden="1" x14ac:dyDescent="0.25">
      <c r="A14">
        <v>13</v>
      </c>
      <c r="B14" t="s">
        <v>52</v>
      </c>
      <c r="C14" t="s">
        <v>52</v>
      </c>
      <c r="D14" t="s">
        <v>53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92.721841435650163</v>
      </c>
      <c r="I14" s="2"/>
      <c r="J14" s="2">
        <f t="array" ref="J14">_xlfn.IFNA(IF(vp.data[[#This Row],[Sulf Input]]="",INDEX([1]DATA!$Q:$Q,MATCH(1,(vp.data[[#This Row],[Battery]]=[1]DATA!$L:$L)*(EOMONTH(vp.data[[#This Row],[SDate]],-1)+1=[1]DATA!$G:$G),0)),vp.data[[#This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Input]]="",INDEX([1]DATA!$O:$O,MATCH(1,(vp.data[[#This Row],[Battery]]=[1]DATA!$L:$L)*(EOMONTH(vp.data[[#This Row],[SDate]],-1)+1=[1]DATA!$G:$G),0)),vp.data[[#This Row],[Dens Input]]),"")</f>
        <v>822.2</v>
      </c>
      <c r="O14" s="2">
        <f ca="1">INDEX(INDIRECT(_xlfn.CONCAT("weather.data[",O$1,"]")),MATCH(vp.data[[#This Row],[SDate]],weather.data[Date],0))</f>
        <v>6.0166666666666666</v>
      </c>
      <c r="P14" s="2">
        <f ca="1">INDEX(INDIRECT(_xlfn.CONCAT("weather.data[",P$1,"]")),MATCH(vp.data[[#This Row],[SDate]],weather.data[Date],0))</f>
        <v>9.8833333333333346</v>
      </c>
      <c r="Q14" s="2">
        <f ca="1">INDEX(INDIRECT(_xlfn.CONCAT("weather.data[",Q$1,"]")),MATCH(vp.data[[#This Row],[SDate]],weather.data[Date],0))</f>
        <v>5.2</v>
      </c>
      <c r="R14" s="2">
        <f ca="1">INDEX(INDIRECT(_xlfn.CONCAT("weather.data[",R$1,"]")),MATCH(vp.data[[#This Row],[SDate]],weather.data[Date],0))</f>
        <v>5.5</v>
      </c>
      <c r="S14" s="2">
        <f ca="1">INDEX(INDIRECT(_xlfn.CONCAT("weather.data[",S$1,"]")),MATCH(vp.data[[#This Row],[SDate]],weather.data[Date],0))</f>
        <v>8.8000000000000007</v>
      </c>
      <c r="T14" s="2">
        <f ca="1">INDEX(INDIRECT(_xlfn.CONCAT("weather.data[",T$1,"]")),MATCH(vp.data[[#This Row],[SDate]],weather.data[Date],0))</f>
        <v>7.5</v>
      </c>
      <c r="U14" s="2">
        <f ca="1">INDEX(INDIRECT(_xlfn.CONCAT("weather.data[",U$1,"]")),MATCH(vp.data[[#This Row],[SDate]],weather.data[Date],0))</f>
        <v>4.5</v>
      </c>
      <c r="V14" s="2">
        <f ca="1">INDEX(INDIRECT(_xlfn.CONCAT("weather.data[",V$1,"]")),MATCH(vp.data[[#This Row],[SDate]],weather.data[Date],0))</f>
        <v>4.5999999999999996</v>
      </c>
      <c r="W14" t="s">
        <v>44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 s="4">
        <f>IF(AND(vp.data[[#This Row],[SDate]]&gt;=DATE(YEAR(vp.data[[#This Row],[SDate]]),5,1),vp.data[[#This Row],[SDate]]&lt;=DATE(YEAR(vp.data[[#This Row],[SDate]]),9,15)),1,0)</f>
        <v>0</v>
      </c>
      <c r="AJ14" s="4">
        <f>IF(vp.data[[#This Row],[SDate]]&lt;DATE(2016,12,1),0,1)</f>
        <v>0</v>
      </c>
      <c r="AK14">
        <f>MONTH(vp.data[[#This Row],[SDate]])</f>
        <v>10</v>
      </c>
      <c r="AL14" s="5">
        <f>(IF(post_aquisition_adj_bool,vp.data[[#This Row],[VP_Adjusted]],vp.data[[#This Row],[VP]])-INDEX(crudeBD.lkup[Mean_VP],MATCH(vp.data[[#This Row],[Crude_Breakdown]],crudeBD.lkup[Crude Breakdown],0)))^2</f>
        <v>8.9264666051091428</v>
      </c>
      <c r="AM14" s="5">
        <f>(vp.data[[#This Row],[Dens]]-INDEX(crudeBD.lkup[Mean_Dens],MATCH(vp.data[[#This Row],[Crude_Breakdown]],crudeBD.lkup[Crude Breakdown],0)))^2</f>
        <v>11.192485612369191</v>
      </c>
      <c r="AN14" s="5">
        <f>(vp.data[[#This Row],[Sulf]]-INDEX(crudeBD.lkup[Mean_Sulf],MATCH(vp.data[[#This Row],[Crude_Breakdown]],crudeBD.lkup[Crude Breakdown],0)))^2</f>
        <v>0.25874408458891013</v>
      </c>
      <c r="AO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1" hidden="1" x14ac:dyDescent="0.25">
      <c r="A15">
        <v>14</v>
      </c>
      <c r="B15" t="s">
        <v>47</v>
      </c>
      <c r="C15" t="s">
        <v>47</v>
      </c>
      <c r="D15" t="s">
        <v>48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46.265217391304304</v>
      </c>
      <c r="I15" s="2"/>
      <c r="J15" s="2">
        <f t="array" ref="J1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5" s="2">
        <f ca="1">INDEX(INDIRECT(_xlfn.CONCAT("weather.data[",O$1,"]")),MATCH(vp.data[[#This Row],[SDate]],weather.data[Date],0))</f>
        <v>6.0166666666666666</v>
      </c>
      <c r="P15" s="2">
        <f ca="1">INDEX(INDIRECT(_xlfn.CONCAT("weather.data[",P$1,"]")),MATCH(vp.data[[#This Row],[SDate]],weather.data[Date],0))</f>
        <v>9.8833333333333346</v>
      </c>
      <c r="Q15" s="2">
        <f ca="1">INDEX(INDIRECT(_xlfn.CONCAT("weather.data[",Q$1,"]")),MATCH(vp.data[[#This Row],[SDate]],weather.data[Date],0))</f>
        <v>5.2</v>
      </c>
      <c r="R15" s="2">
        <f ca="1">INDEX(INDIRECT(_xlfn.CONCAT("weather.data[",R$1,"]")),MATCH(vp.data[[#This Row],[SDate]],weather.data[Date],0))</f>
        <v>5.5</v>
      </c>
      <c r="S15" s="2">
        <f ca="1">INDEX(INDIRECT(_xlfn.CONCAT("weather.data[",S$1,"]")),MATCH(vp.data[[#This Row],[SDate]],weather.data[Date],0))</f>
        <v>8.8000000000000007</v>
      </c>
      <c r="T15" s="2">
        <f ca="1">INDEX(INDIRECT(_xlfn.CONCAT("weather.data[",T$1,"]")),MATCH(vp.data[[#This Row],[SDate]],weather.data[Date],0))</f>
        <v>7.5</v>
      </c>
      <c r="U15" s="2">
        <f ca="1">INDEX(INDIRECT(_xlfn.CONCAT("weather.data[",U$1,"]")),MATCH(vp.data[[#This Row],[SDate]],weather.data[Date],0))</f>
        <v>4.5</v>
      </c>
      <c r="V15" s="2">
        <f ca="1">INDEX(INDIRECT(_xlfn.CONCAT("weather.data[",V$1,"]")),MATCH(vp.data[[#This Row],[SDate]],weather.data[Date],0))</f>
        <v>4.5999999999999996</v>
      </c>
      <c r="W15" t="s">
        <v>44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 s="4">
        <f>IF(AND(vp.data[[#This Row],[SDate]]&gt;=DATE(YEAR(vp.data[[#This Row],[SDate]]),5,1),vp.data[[#This Row],[SDate]]&lt;=DATE(YEAR(vp.data[[#This Row],[SDate]]),9,15)),1,0)</f>
        <v>0</v>
      </c>
      <c r="AJ15" s="4">
        <f>IF(vp.data[[#This Row],[SDate]]&lt;DATE(2016,12,1),0,1)</f>
        <v>0</v>
      </c>
      <c r="AK15">
        <f>MONTH(vp.data[[#This Row],[SDate]])</f>
        <v>10</v>
      </c>
      <c r="AL15" s="5">
        <f>(IF(post_aquisition_adj_bool,vp.data[[#This Row],[VP_Adjusted]],vp.data[[#This Row],[VP]])-INDEX(crudeBD.lkup[Mean_VP],MATCH(vp.data[[#This Row],[Crude_Breakdown]],crudeBD.lkup[Crude Breakdown],0)))^2</f>
        <v>282.2400000000016</v>
      </c>
      <c r="AM15" s="5">
        <f>(vp.data[[#This Row],[Dens]]-INDEX(crudeBD.lkup[Mean_Dens],MATCH(vp.data[[#This Row],[Crude_Breakdown]],crudeBD.lkup[Crude Breakdown],0)))^2</f>
        <v>21.698263926446817</v>
      </c>
      <c r="AN15" s="5">
        <f>(vp.data[[#This Row],[Sulf]]-INDEX(crudeBD.lkup[Mean_Sulf],MATCH(vp.data[[#This Row],[Crude_Breakdown]],crudeBD.lkup[Crude Breakdown],0)))^2</f>
        <v>1.9471826977099062E-2</v>
      </c>
      <c r="AO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" spans="1:41" hidden="1" x14ac:dyDescent="0.25">
      <c r="A16">
        <v>15</v>
      </c>
      <c r="B16" t="s">
        <v>42</v>
      </c>
      <c r="C16" t="s">
        <v>42</v>
      </c>
      <c r="D16" t="s">
        <v>43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97.365217391304299</v>
      </c>
      <c r="I16" s="2"/>
      <c r="J16" s="2">
        <f t="array" ref="J16">_xlfn.IFNA(IF(vp.data[[#This Row],[Sulf Input]]="",INDEX([1]DATA!$Q:$Q,MATCH(1,(vp.data[[#This Row],[Battery]]=[1]DATA!$L:$L)*(EOMONTH(vp.data[[#This Row],[SDate]],-1)+1=[1]DATA!$G:$G),0)),vp.data[[#This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Input]]="",INDEX([1]DATA!$O:$O,MATCH(1,(vp.data[[#This Row],[Battery]]=[1]DATA!$L:$L)*(EOMONTH(vp.data[[#This Row],[SDate]],-1)+1=[1]DATA!$G:$G),0)),vp.data[[#This Row],[Dens Input]]),"")</f>
        <v>871.3</v>
      </c>
      <c r="O16" s="2">
        <f ca="1">INDEX(INDIRECT(_xlfn.CONCAT("weather.data[",O$1,"]")),MATCH(vp.data[[#This Row],[SDate]],weather.data[Date],0))</f>
        <v>6.0166666666666666</v>
      </c>
      <c r="P16" s="2">
        <f ca="1">INDEX(INDIRECT(_xlfn.CONCAT("weather.data[",P$1,"]")),MATCH(vp.data[[#This Row],[SDate]],weather.data[Date],0))</f>
        <v>9.8833333333333346</v>
      </c>
      <c r="Q16" s="2">
        <f ca="1">INDEX(INDIRECT(_xlfn.CONCAT("weather.data[",Q$1,"]")),MATCH(vp.data[[#This Row],[SDate]],weather.data[Date],0))</f>
        <v>5.2</v>
      </c>
      <c r="R16" s="2">
        <f ca="1">INDEX(INDIRECT(_xlfn.CONCAT("weather.data[",R$1,"]")),MATCH(vp.data[[#This Row],[SDate]],weather.data[Date],0))</f>
        <v>5.5</v>
      </c>
      <c r="S16" s="2">
        <f ca="1">INDEX(INDIRECT(_xlfn.CONCAT("weather.data[",S$1,"]")),MATCH(vp.data[[#This Row],[SDate]],weather.data[Date],0))</f>
        <v>8.8000000000000007</v>
      </c>
      <c r="T16" s="2">
        <f ca="1">INDEX(INDIRECT(_xlfn.CONCAT("weather.data[",T$1,"]")),MATCH(vp.data[[#This Row],[SDate]],weather.data[Date],0))</f>
        <v>7.5</v>
      </c>
      <c r="U16" s="2">
        <f ca="1">INDEX(INDIRECT(_xlfn.CONCAT("weather.data[",U$1,"]")),MATCH(vp.data[[#This Row],[SDate]],weather.data[Date],0))</f>
        <v>4.5</v>
      </c>
      <c r="V16" s="2">
        <f ca="1">INDEX(INDIRECT(_xlfn.CONCAT("weather.data[",V$1,"]")),MATCH(vp.data[[#This Row],[SDate]],weather.data[Date],0))</f>
        <v>4.5999999999999996</v>
      </c>
      <c r="W16" t="s">
        <v>44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 s="4">
        <f>IF(AND(vp.data[[#This Row],[SDate]]&gt;=DATE(YEAR(vp.data[[#This Row],[SDate]]),5,1),vp.data[[#This Row],[SDate]]&lt;=DATE(YEAR(vp.data[[#This Row],[SDate]]),9,15)),1,0)</f>
        <v>0</v>
      </c>
      <c r="AJ16" s="4">
        <f>IF(vp.data[[#This Row],[SDate]]&lt;DATE(2016,12,1),0,1)</f>
        <v>0</v>
      </c>
      <c r="AK16">
        <f>MONTH(vp.data[[#This Row],[SDate]])</f>
        <v>10</v>
      </c>
      <c r="AL16" s="5">
        <f>(IF(post_aquisition_adj_bool,vp.data[[#This Row],[VP_Adjusted]],vp.data[[#This Row],[VP]])-INDEX(crudeBD.lkup[Mean_VP],MATCH(vp.data[[#This Row],[Crude_Breakdown]],crudeBD.lkup[Crude Breakdown],0)))^2</f>
        <v>1176.4899999999964</v>
      </c>
      <c r="AM16" s="5">
        <f>(vp.data[[#This Row],[Dens]]-INDEX(crudeBD.lkup[Mean_Dens],MATCH(vp.data[[#This Row],[Crude_Breakdown]],crudeBD.lkup[Crude Breakdown],0)))^2</f>
        <v>11.958729042726336</v>
      </c>
      <c r="AN16" s="5">
        <f>(vp.data[[#This Row],[Sulf]]-INDEX(crudeBD.lkup[Mean_Sulf],MATCH(vp.data[[#This Row],[Crude_Breakdown]],crudeBD.lkup[Crude Breakdown],0)))^2</f>
        <v>8.726995352385076E-4</v>
      </c>
      <c r="AO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" spans="1:41" hidden="1" x14ac:dyDescent="0.25">
      <c r="A17">
        <v>50</v>
      </c>
      <c r="B17" t="s">
        <v>42</v>
      </c>
      <c r="C17" t="s">
        <v>42</v>
      </c>
      <c r="D17" t="s">
        <v>43</v>
      </c>
      <c r="F17" s="1">
        <v>42339</v>
      </c>
      <c r="G17" s="2">
        <v>112.1</v>
      </c>
      <c r="H17" s="2">
        <f>vp.data[[#This Row],[VP]]+IF(vp.data[[#This Row],[Post_Aquisition]]=0,INDEX(post_aquisition.tbl[Change_in_VP],MATCH(vp.data[[#This Row],[Crude_Breakdown]],post_aquisition.tbl[Crude_Breakdown],0)),0)</f>
        <v>96.265217391304304</v>
      </c>
      <c r="I17" s="2"/>
      <c r="J17" s="2">
        <f t="array" ref="J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17" s="2"/>
      <c r="L17" s="2"/>
      <c r="M17" s="2">
        <v>871</v>
      </c>
      <c r="N17" s="2">
        <f t="array" ref="N17">_xlfn.IFNA(IF(vp.data[[#This Row],[Dens Input]]="",INDEX([1]DATA!$O:$O,MATCH(1,(vp.data[[#This Row],[Battery]]=[1]DATA!$L:$L)*(EOMONTH(vp.data[[#This Row],[SDate]],-1)+1=[1]DATA!$G:$G),0)),vp.data[[#This Row],[Dens Input]]),"")</f>
        <v>871</v>
      </c>
      <c r="O17" s="2">
        <f ca="1">INDEX(INDIRECT(_xlfn.CONCAT("weather.data[",O$1,"]")),MATCH(vp.data[[#This Row],[SDate]],weather.data[Date],0))</f>
        <v>-5.4666666666666659</v>
      </c>
      <c r="P17" s="2">
        <f ca="1">INDEX(INDIRECT(_xlfn.CONCAT("weather.data[",P$1,"]")),MATCH(vp.data[[#This Row],[SDate]],weather.data[Date],0))</f>
        <v>-8.0857142857142872</v>
      </c>
      <c r="Q17" s="2">
        <f ca="1">INDEX(INDIRECT(_xlfn.CONCAT("weather.data[",Q$1,"]")),MATCH(vp.data[[#This Row],[SDate]],weather.data[Date],0))</f>
        <v>-6.2</v>
      </c>
      <c r="R17" s="2">
        <f ca="1">INDEX(INDIRECT(_xlfn.CONCAT("weather.data[",R$1,"]")),MATCH(vp.data[[#This Row],[SDate]],weather.data[Date],0))</f>
        <v>-6.7</v>
      </c>
      <c r="S17" s="2">
        <f ca="1">INDEX(INDIRECT(_xlfn.CONCAT("weather.data[",S$1,"]")),MATCH(vp.data[[#This Row],[SDate]],weather.data[Date],0))</f>
        <v>-5.5</v>
      </c>
      <c r="T17" s="2">
        <f ca="1">INDEX(INDIRECT(_xlfn.CONCAT("weather.data[",T$1,"]")),MATCH(vp.data[[#This Row],[SDate]],weather.data[Date],0))</f>
        <v>-5.5</v>
      </c>
      <c r="U17" s="2">
        <f ca="1">INDEX(INDIRECT(_xlfn.CONCAT("weather.data[",U$1,"]")),MATCH(vp.data[[#This Row],[SDate]],weather.data[Date],0))</f>
        <v>-5.3</v>
      </c>
      <c r="V17" s="2">
        <f ca="1">INDEX(INDIRECT(_xlfn.CONCAT("weather.data[",V$1,"]")),MATCH(vp.data[[#This Row],[SDate]],weather.data[Date],0))</f>
        <v>-3.6</v>
      </c>
      <c r="W17" t="s">
        <v>44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 s="4">
        <f>IF(AND(vp.data[[#This Row],[SDate]]&gt;=DATE(YEAR(vp.data[[#This Row],[SDate]]),5,1),vp.data[[#This Row],[SDate]]&lt;=DATE(YEAR(vp.data[[#This Row],[SDate]]),9,15)),1,0)</f>
        <v>0</v>
      </c>
      <c r="AJ17" s="4">
        <f>IF(vp.data[[#This Row],[SDate]]&lt;DATE(2016,12,1),0,1)</f>
        <v>0</v>
      </c>
      <c r="AK17">
        <f>MONTH(vp.data[[#This Row],[SDate]])</f>
        <v>12</v>
      </c>
      <c r="AL17" s="5">
        <f>(IF(post_aquisition_adj_bool,vp.data[[#This Row],[VP_Adjusted]],vp.data[[#This Row],[VP]])-INDEX(crudeBD.lkup[Mean_VP],MATCH(vp.data[[#This Row],[Crude_Breakdown]],crudeBD.lkup[Crude Breakdown],0)))^2</f>
        <v>1102.2399999999968</v>
      </c>
      <c r="AM17" s="5">
        <f>(vp.data[[#This Row],[Dens]]-INDEX(crudeBD.lkup[Mean_Dens],MATCH(vp.data[[#This Row],[Crude_Breakdown]],crudeBD.lkup[Crude Breakdown],0)))^2</f>
        <v>14.123612763656272</v>
      </c>
      <c r="AN17" s="5">
        <f>(vp.data[[#This Row],[Sulf]]-INDEX(crudeBD.lkup[Mean_Sulf],MATCH(vp.data[[#This Row],[Crude_Breakdown]],crudeBD.lkup[Crude Breakdown],0)))^2</f>
        <v>8.726995352385076E-4</v>
      </c>
      <c r="AO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1" hidden="1" x14ac:dyDescent="0.25">
      <c r="A18">
        <v>57</v>
      </c>
      <c r="B18" t="s">
        <v>42</v>
      </c>
      <c r="C18" t="s">
        <v>42</v>
      </c>
      <c r="D18" t="s">
        <v>43</v>
      </c>
      <c r="F18" s="1">
        <v>42349</v>
      </c>
      <c r="G18" s="2">
        <v>112.7</v>
      </c>
      <c r="H18" s="2">
        <f>vp.data[[#This Row],[VP]]+IF(vp.data[[#This Row],[Post_Aquisition]]=0,INDEX(post_aquisition.tbl[Change_in_VP],MATCH(vp.data[[#This Row],[Crude_Breakdown]],post_aquisition.tbl[Crude_Breakdown],0)),0)</f>
        <v>96.865217391304299</v>
      </c>
      <c r="I18" s="2"/>
      <c r="J18" s="2">
        <f t="array" ref="J18">_xlfn.IFNA(IF(vp.data[[#This Row],[Sulf Input]]="",INDEX([1]DATA!$Q:$Q,MATCH(1,(vp.data[[#This Row],[Battery]]=[1]DATA!$L:$L)*(EOMONTH(vp.data[[#This Row],[SDate]],-1)+1=[1]DATA!$G:$G),0)),vp.data[[#This Row],[Sulf Input]]),"")</f>
        <v>2.41</v>
      </c>
      <c r="K18" s="2"/>
      <c r="L18" s="2"/>
      <c r="M18" s="2">
        <v>871.5</v>
      </c>
      <c r="N18" s="2">
        <f t="array" ref="N18">_xlfn.IFNA(IF(vp.data[[#This Row],[Dens Input]]="",INDEX([1]DATA!$O:$O,MATCH(1,(vp.data[[#This Row],[Battery]]=[1]DATA!$L:$L)*(EOMONTH(vp.data[[#This Row],[SDate]],-1)+1=[1]DATA!$G:$G),0)),vp.data[[#This Row],[Dens Input]]),"")</f>
        <v>871.5</v>
      </c>
      <c r="O18" s="2">
        <f ca="1">INDEX(INDIRECT(_xlfn.CONCAT("weather.data[",O$1,"]")),MATCH(vp.data[[#This Row],[SDate]],weather.data[Date],0))</f>
        <v>-3.85</v>
      </c>
      <c r="P18" s="2">
        <f ca="1">INDEX(INDIRECT(_xlfn.CONCAT("weather.data[",P$1,"]")),MATCH(vp.data[[#This Row],[SDate]],weather.data[Date],0))</f>
        <v>1.0714285714285716</v>
      </c>
      <c r="Q18" s="2">
        <f ca="1">INDEX(INDIRECT(_xlfn.CONCAT("weather.data[",Q$1,"]")),MATCH(vp.data[[#This Row],[SDate]],weather.data[Date],0))</f>
        <v>-5.7</v>
      </c>
      <c r="R18" s="2">
        <f ca="1">INDEX(INDIRECT(_xlfn.CONCAT("weather.data[",R$1,"]")),MATCH(vp.data[[#This Row],[SDate]],weather.data[Date],0))</f>
        <v>-5.2</v>
      </c>
      <c r="S18" s="2">
        <f ca="1">INDEX(INDIRECT(_xlfn.CONCAT("weather.data[",S$1,"]")),MATCH(vp.data[[#This Row],[SDate]],weather.data[Date],0))</f>
        <v>3.8</v>
      </c>
      <c r="T18" s="2">
        <f ca="1">INDEX(INDIRECT(_xlfn.CONCAT("weather.data[",T$1,"]")),MATCH(vp.data[[#This Row],[SDate]],weather.data[Date],0))</f>
        <v>-4</v>
      </c>
      <c r="U18" s="2">
        <f ca="1">INDEX(INDIRECT(_xlfn.CONCAT("weather.data[",U$1,"]")),MATCH(vp.data[[#This Row],[SDate]],weather.data[Date],0))</f>
        <v>-5.3</v>
      </c>
      <c r="V18" s="2">
        <f ca="1">INDEX(INDIRECT(_xlfn.CONCAT("weather.data[",V$1,"]")),MATCH(vp.data[[#This Row],[SDate]],weather.data[Date],0))</f>
        <v>-6.7</v>
      </c>
      <c r="W18" t="s">
        <v>44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 s="4">
        <f>IF(AND(vp.data[[#This Row],[SDate]]&gt;=DATE(YEAR(vp.data[[#This Row],[SDate]]),5,1),vp.data[[#This Row],[SDate]]&lt;=DATE(YEAR(vp.data[[#This Row],[SDate]]),9,15)),1,0)</f>
        <v>0</v>
      </c>
      <c r="AJ18" s="4">
        <f>IF(vp.data[[#This Row],[SDate]]&lt;DATE(2016,12,1),0,1)</f>
        <v>0</v>
      </c>
      <c r="AK18">
        <f>MONTH(vp.data[[#This Row],[SDate]])</f>
        <v>12</v>
      </c>
      <c r="AL18" s="5">
        <f>(IF(post_aquisition_adj_bool,vp.data[[#This Row],[VP_Adjusted]],vp.data[[#This Row],[VP]])-INDEX(crudeBD.lkup[Mean_VP],MATCH(vp.data[[#This Row],[Crude_Breakdown]],crudeBD.lkup[Crude Breakdown],0)))^2</f>
        <v>1142.4399999999964</v>
      </c>
      <c r="AM18" s="5">
        <f>(vp.data[[#This Row],[Dens]]-INDEX(crudeBD.lkup[Mean_Dens],MATCH(vp.data[[#This Row],[Crude_Breakdown]],crudeBD.lkup[Crude Breakdown],0)))^2</f>
        <v>10.615473228772519</v>
      </c>
      <c r="AN18" s="5">
        <f>(vp.data[[#This Row],[Sulf]]-INDEX(crudeBD.lkup[Mean_Sulf],MATCH(vp.data[[#This Row],[Crude_Breakdown]],crudeBD.lkup[Crude Breakdown],0)))^2</f>
        <v>8.726995352385076E-4</v>
      </c>
      <c r="AO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1" hidden="1" x14ac:dyDescent="0.25">
      <c r="A19">
        <v>18</v>
      </c>
      <c r="B19" t="s">
        <v>47</v>
      </c>
      <c r="C19" t="s">
        <v>47</v>
      </c>
      <c r="D19" t="s">
        <v>62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91.621841435650168</v>
      </c>
      <c r="I19" s="2"/>
      <c r="J19" s="2">
        <f t="array" ref="J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9" s="2">
        <f ca="1">INDEX(INDIRECT(_xlfn.CONCAT("weather.data[",O$1,"]")),MATCH(vp.data[[#This Row],[SDate]],weather.data[Date],0))</f>
        <v>6.0166666666666666</v>
      </c>
      <c r="P19" s="2">
        <f ca="1">INDEX(INDIRECT(_xlfn.CONCAT("weather.data[",P$1,"]")),MATCH(vp.data[[#This Row],[SDate]],weather.data[Date],0))</f>
        <v>9.8833333333333346</v>
      </c>
      <c r="Q19" s="2">
        <f ca="1">INDEX(INDIRECT(_xlfn.CONCAT("weather.data[",Q$1,"]")),MATCH(vp.data[[#This Row],[SDate]],weather.data[Date],0))</f>
        <v>5.2</v>
      </c>
      <c r="R19" s="2">
        <f ca="1">INDEX(INDIRECT(_xlfn.CONCAT("weather.data[",R$1,"]")),MATCH(vp.data[[#This Row],[SDate]],weather.data[Date],0))</f>
        <v>5.5</v>
      </c>
      <c r="S19" s="2">
        <f ca="1">INDEX(INDIRECT(_xlfn.CONCAT("weather.data[",S$1,"]")),MATCH(vp.data[[#This Row],[SDate]],weather.data[Date],0))</f>
        <v>8.8000000000000007</v>
      </c>
      <c r="T19" s="2">
        <f ca="1">INDEX(INDIRECT(_xlfn.CONCAT("weather.data[",T$1,"]")),MATCH(vp.data[[#This Row],[SDate]],weather.data[Date],0))</f>
        <v>7.5</v>
      </c>
      <c r="U19" s="2">
        <f ca="1">INDEX(INDIRECT(_xlfn.CONCAT("weather.data[",U$1,"]")),MATCH(vp.data[[#This Row],[SDate]],weather.data[Date],0))</f>
        <v>4.5</v>
      </c>
      <c r="V19" s="2">
        <f ca="1">INDEX(INDIRECT(_xlfn.CONCAT("weather.data[",V$1,"]")),MATCH(vp.data[[#This Row],[SDate]],weather.data[Date],0))</f>
        <v>4.5999999999999996</v>
      </c>
      <c r="W19" t="s">
        <v>44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 s="4">
        <f>IF(AND(vp.data[[#This Row],[SDate]]&gt;=DATE(YEAR(vp.data[[#This Row],[SDate]]),5,1),vp.data[[#This Row],[SDate]]&lt;=DATE(YEAR(vp.data[[#This Row],[SDate]]),9,15)),1,0)</f>
        <v>0</v>
      </c>
      <c r="AJ19" s="4">
        <f>IF(vp.data[[#This Row],[SDate]]&lt;DATE(2016,12,1),0,1)</f>
        <v>0</v>
      </c>
      <c r="AK19">
        <f>MONTH(vp.data[[#This Row],[SDate]])</f>
        <v>10</v>
      </c>
      <c r="AL19" s="5">
        <f>(IF(post_aquisition_adj_bool,vp.data[[#This Row],[VP_Adjusted]],vp.data[[#This Row],[VP]])-INDEX(crudeBD.lkup[Mean_VP],MATCH(vp.data[[#This Row],[Crude_Breakdown]],crudeBD.lkup[Crude Breakdown],0)))^2</f>
        <v>3.5634841489688585</v>
      </c>
      <c r="AM19" s="5">
        <f>(vp.data[[#This Row],[Dens]]-INDEX(crudeBD.lkup[Mean_Dens],MATCH(vp.data[[#This Row],[Crude_Breakdown]],crudeBD.lkup[Crude Breakdown],0)))^2</f>
        <v>24.458140784783499</v>
      </c>
      <c r="AN19" s="5">
        <f>(vp.data[[#This Row],[Sulf]]-INDEX(crudeBD.lkup[Mean_Sulf],MATCH(vp.data[[#This Row],[Crude_Breakdown]],crudeBD.lkup[Crude Breakdown],0)))^2</f>
        <v>4.7816102770728383E-2</v>
      </c>
      <c r="AO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1" hidden="1" x14ac:dyDescent="0.25">
      <c r="A20">
        <v>19</v>
      </c>
      <c r="B20" t="s">
        <v>45</v>
      </c>
      <c r="C20" t="s">
        <v>45</v>
      </c>
      <c r="D20" t="s">
        <v>63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0" s="2"/>
      <c r="J20" s="2">
        <f t="array" ref="J20">_xlfn.IFNA(IF(vp.data[[#This Row],[Sulf Input]]="",INDEX([1]DATA!$Q:$Q,MATCH(1,(vp.data[[#This Row],[Battery]]=[1]DATA!$L:$L)*(EOMONTH(vp.data[[#This Row],[SDate]],-1)+1=[1]DATA!$G:$G),0)),vp.data[[#This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Input]]="",INDEX([1]DATA!$O:$O,MATCH(1,(vp.data[[#This Row],[Battery]]=[1]DATA!$L:$L)*(EOMONTH(vp.data[[#This Row],[SDate]],-1)+1=[1]DATA!$G:$G),0)),vp.data[[#This Row],[Dens Input]]),"")</f>
        <v>801</v>
      </c>
      <c r="O20" s="2">
        <f ca="1">INDEX(INDIRECT(_xlfn.CONCAT("weather.data[",O$1,"]")),MATCH(vp.data[[#This Row],[SDate]],weather.data[Date],0))</f>
        <v>7.4666666666666677</v>
      </c>
      <c r="P20" s="2">
        <f ca="1">INDEX(INDIRECT(_xlfn.CONCAT("weather.data[",P$1,"]")),MATCH(vp.data[[#This Row],[SDate]],weather.data[Date],0))</f>
        <v>7.4714285714285706</v>
      </c>
      <c r="Q20" s="2">
        <f ca="1">INDEX(INDIRECT(_xlfn.CONCAT("weather.data[",Q$1,"]")),MATCH(vp.data[[#This Row],[SDate]],weather.data[Date],0))</f>
        <v>7.7</v>
      </c>
      <c r="R20" s="2">
        <f ca="1">INDEX(INDIRECT(_xlfn.CONCAT("weather.data[",R$1,"]")),MATCH(vp.data[[#This Row],[SDate]],weather.data[Date],0))</f>
        <v>7.6</v>
      </c>
      <c r="S20" s="2">
        <f ca="1">INDEX(INDIRECT(_xlfn.CONCAT("weather.data[",S$1,"]")),MATCH(vp.data[[#This Row],[SDate]],weather.data[Date],0))</f>
        <v>7</v>
      </c>
      <c r="T20" s="2">
        <f ca="1">INDEX(INDIRECT(_xlfn.CONCAT("weather.data[",T$1,"]")),MATCH(vp.data[[#This Row],[SDate]],weather.data[Date],0))</f>
        <v>8.8000000000000007</v>
      </c>
      <c r="U20" s="2">
        <f ca="1">INDEX(INDIRECT(_xlfn.CONCAT("weather.data[",U$1,"]")),MATCH(vp.data[[#This Row],[SDate]],weather.data[Date],0))</f>
        <v>7.2</v>
      </c>
      <c r="V20" s="2">
        <f ca="1">INDEX(INDIRECT(_xlfn.CONCAT("weather.data[",V$1,"]")),MATCH(vp.data[[#This Row],[SDate]],weather.data[Date],0))</f>
        <v>6.5</v>
      </c>
      <c r="W20" t="s">
        <v>44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 s="4">
        <f>IF(AND(vp.data[[#This Row],[SDate]]&gt;=DATE(YEAR(vp.data[[#This Row],[SDate]]),5,1),vp.data[[#This Row],[SDate]]&lt;=DATE(YEAR(vp.data[[#This Row],[SDate]]),9,15)),1,0)</f>
        <v>0</v>
      </c>
      <c r="AJ20" s="4">
        <f>IF(vp.data[[#This Row],[SDate]]&lt;DATE(2016,12,1),0,1)</f>
        <v>0</v>
      </c>
      <c r="AK20">
        <f>MONTH(vp.data[[#This Row],[SDate]])</f>
        <v>10</v>
      </c>
      <c r="AL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0" s="5">
        <f>(vp.data[[#This Row],[Dens]]-INDEX(crudeBD.lkup[Mean_Dens],MATCH(vp.data[[#This Row],[Crude_Breakdown]],crudeBD.lkup[Crude Breakdown],0)))^2</f>
        <v>58.653787140899261</v>
      </c>
      <c r="AN20" s="5">
        <f>(vp.data[[#This Row],[Sulf]]-INDEX(crudeBD.lkup[Mean_Sulf],MATCH(vp.data[[#This Row],[Crude_Breakdown]],crudeBD.lkup[Crude Breakdown],0)))^2</f>
        <v>6.4007249396214579E-3</v>
      </c>
      <c r="AO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1" hidden="1" x14ac:dyDescent="0.25">
      <c r="A21">
        <v>20</v>
      </c>
      <c r="B21" t="s">
        <v>52</v>
      </c>
      <c r="C21" t="s">
        <v>52</v>
      </c>
      <c r="D21" t="s">
        <v>53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103.18736441999475</v>
      </c>
      <c r="I21" s="2"/>
      <c r="J21" s="2">
        <f t="array" ref="J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Input]]="",INDEX([1]DATA!$O:$O,MATCH(1,(vp.data[[#This Row],[Battery]]=[1]DATA!$L:$L)*(EOMONTH(vp.data[[#This Row],[SDate]],-1)+1=[1]DATA!$G:$G),0)),vp.data[[#This Row],[Dens Input]]),"")</f>
        <v>831</v>
      </c>
      <c r="O21" s="2">
        <f ca="1">INDEX(INDIRECT(_xlfn.CONCAT("weather.data[",O$1,"]")),MATCH(vp.data[[#This Row],[SDate]],weather.data[Date],0))</f>
        <v>7.4666666666666677</v>
      </c>
      <c r="P21" s="2">
        <f ca="1">INDEX(INDIRECT(_xlfn.CONCAT("weather.data[",P$1,"]")),MATCH(vp.data[[#This Row],[SDate]],weather.data[Date],0))</f>
        <v>7.4714285714285706</v>
      </c>
      <c r="Q21" s="2">
        <f ca="1">INDEX(INDIRECT(_xlfn.CONCAT("weather.data[",Q$1,"]")),MATCH(vp.data[[#This Row],[SDate]],weather.data[Date],0))</f>
        <v>7.7</v>
      </c>
      <c r="R21" s="2">
        <f ca="1">INDEX(INDIRECT(_xlfn.CONCAT("weather.data[",R$1,"]")),MATCH(vp.data[[#This Row],[SDate]],weather.data[Date],0))</f>
        <v>7.6</v>
      </c>
      <c r="S21" s="2">
        <f ca="1">INDEX(INDIRECT(_xlfn.CONCAT("weather.data[",S$1,"]")),MATCH(vp.data[[#This Row],[SDate]],weather.data[Date],0))</f>
        <v>7</v>
      </c>
      <c r="T21" s="2">
        <f ca="1">INDEX(INDIRECT(_xlfn.CONCAT("weather.data[",T$1,"]")),MATCH(vp.data[[#This Row],[SDate]],weather.data[Date],0))</f>
        <v>8.8000000000000007</v>
      </c>
      <c r="U21" s="2">
        <f ca="1">INDEX(INDIRECT(_xlfn.CONCAT("weather.data[",U$1,"]")),MATCH(vp.data[[#This Row],[SDate]],weather.data[Date],0))</f>
        <v>7.2</v>
      </c>
      <c r="V21" s="2">
        <f ca="1">INDEX(INDIRECT(_xlfn.CONCAT("weather.data[",V$1,"]")),MATCH(vp.data[[#This Row],[SDate]],weather.data[Date],0))</f>
        <v>6.5</v>
      </c>
      <c r="W21" t="s">
        <v>44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 s="4">
        <f>IF(AND(vp.data[[#This Row],[SDate]]&gt;=DATE(YEAR(vp.data[[#This Row],[SDate]]),5,1),vp.data[[#This Row],[SDate]]&lt;=DATE(YEAR(vp.data[[#This Row],[SDate]]),9,15)),1,0)</f>
        <v>0</v>
      </c>
      <c r="AJ21" s="4">
        <f>IF(vp.data[[#This Row],[SDate]]&lt;DATE(2016,12,1),0,1)</f>
        <v>0</v>
      </c>
      <c r="AK21">
        <f>MONTH(vp.data[[#This Row],[SDate]])</f>
        <v>10</v>
      </c>
      <c r="AL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M21" s="5">
        <f>(vp.data[[#This Row],[Dens]]-INDEX(crudeBD.lkup[Mean_Dens],MATCH(vp.data[[#This Row],[Crude_Breakdown]],crudeBD.lkup[Crude Breakdown],0)))^2</f>
        <v>164.13036657397814</v>
      </c>
      <c r="AN21" s="5">
        <f>(vp.data[[#This Row],[Sulf]]-INDEX(crudeBD.lkup[Mean_Sulf],MATCH(vp.data[[#This Row],[Crude_Breakdown]],crudeBD.lkup[Crude Breakdown],0)))^2</f>
        <v>3.997213667369783E-3</v>
      </c>
      <c r="AO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1" hidden="1" x14ac:dyDescent="0.25">
      <c r="A22">
        <v>21</v>
      </c>
      <c r="B22" t="s">
        <v>42</v>
      </c>
      <c r="C22" t="s">
        <v>42</v>
      </c>
      <c r="D22" t="s">
        <v>43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67.465217391304293</v>
      </c>
      <c r="I22" s="2"/>
      <c r="J22" s="2">
        <f t="array" ref="J2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Input]]="",INDEX([1]DATA!$O:$O,MATCH(1,(vp.data[[#This Row],[Battery]]=[1]DATA!$L:$L)*(EOMONTH(vp.data[[#This Row],[SDate]],-1)+1=[1]DATA!$G:$G),0)),vp.data[[#This Row],[Dens Input]]),"")</f>
        <v>875</v>
      </c>
      <c r="O22" s="2">
        <f ca="1">INDEX(INDIRECT(_xlfn.CONCAT("weather.data[",O$1,"]")),MATCH(vp.data[[#This Row],[SDate]],weather.data[Date],0))</f>
        <v>7.4666666666666677</v>
      </c>
      <c r="P22" s="2">
        <f ca="1">INDEX(INDIRECT(_xlfn.CONCAT("weather.data[",P$1,"]")),MATCH(vp.data[[#This Row],[SDate]],weather.data[Date],0))</f>
        <v>7.4714285714285706</v>
      </c>
      <c r="Q22" s="2">
        <f ca="1">INDEX(INDIRECT(_xlfn.CONCAT("weather.data[",Q$1,"]")),MATCH(vp.data[[#This Row],[SDate]],weather.data[Date],0))</f>
        <v>7.7</v>
      </c>
      <c r="R22" s="2">
        <f ca="1">INDEX(INDIRECT(_xlfn.CONCAT("weather.data[",R$1,"]")),MATCH(vp.data[[#This Row],[SDate]],weather.data[Date],0))</f>
        <v>7.6</v>
      </c>
      <c r="S22" s="2">
        <f ca="1">INDEX(INDIRECT(_xlfn.CONCAT("weather.data[",S$1,"]")),MATCH(vp.data[[#This Row],[SDate]],weather.data[Date],0))</f>
        <v>7</v>
      </c>
      <c r="T22" s="2">
        <f ca="1">INDEX(INDIRECT(_xlfn.CONCAT("weather.data[",T$1,"]")),MATCH(vp.data[[#This Row],[SDate]],weather.data[Date],0))</f>
        <v>8.8000000000000007</v>
      </c>
      <c r="U22" s="2">
        <f ca="1">INDEX(INDIRECT(_xlfn.CONCAT("weather.data[",U$1,"]")),MATCH(vp.data[[#This Row],[SDate]],weather.data[Date],0))</f>
        <v>7.2</v>
      </c>
      <c r="V22" s="2">
        <f ca="1">INDEX(INDIRECT(_xlfn.CONCAT("weather.data[",V$1,"]")),MATCH(vp.data[[#This Row],[SDate]],weather.data[Date],0))</f>
        <v>6.5</v>
      </c>
      <c r="W22" t="s">
        <v>44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 s="4">
        <f>IF(AND(vp.data[[#This Row],[SDate]]&gt;=DATE(YEAR(vp.data[[#This Row],[SDate]]),5,1),vp.data[[#This Row],[SDate]]&lt;=DATE(YEAR(vp.data[[#This Row],[SDate]]),9,15)),1,0)</f>
        <v>0</v>
      </c>
      <c r="AJ22" s="4">
        <f>IF(vp.data[[#This Row],[SDate]]&lt;DATE(2016,12,1),0,1)</f>
        <v>0</v>
      </c>
      <c r="AK22">
        <f>MONTH(vp.data[[#This Row],[SDate]])</f>
        <v>10</v>
      </c>
      <c r="AL22" s="5">
        <f>(IF(post_aquisition_adj_bool,vp.data[[#This Row],[VP_Adjusted]],vp.data[[#This Row],[VP]])-INDEX(crudeBD.lkup[Mean_VP],MATCH(vp.data[[#This Row],[Crude_Breakdown]],crudeBD.lkup[Crude Breakdown],0)))^2</f>
        <v>19.359999999999488</v>
      </c>
      <c r="AM22" s="5">
        <f>(vp.data[[#This Row],[Dens]]-INDEX(crudeBD.lkup[Mean_Dens],MATCH(vp.data[[#This Row],[Crude_Breakdown]],crudeBD.lkup[Crude Breakdown],0)))^2</f>
        <v>5.849648458624724E-2</v>
      </c>
      <c r="AN22" s="5">
        <f>(vp.data[[#This Row],[Sulf]]-INDEX(crudeBD.lkup[Mean_Sulf],MATCH(vp.data[[#This Row],[Crude_Breakdown]],crudeBD.lkup[Crude Breakdown],0)))^2</f>
        <v>8.726995352385076E-4</v>
      </c>
      <c r="AO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1" hidden="1" x14ac:dyDescent="0.25">
      <c r="A23">
        <v>22</v>
      </c>
      <c r="B23" t="s">
        <v>49</v>
      </c>
      <c r="C23" t="s">
        <v>49</v>
      </c>
      <c r="D23" t="s">
        <v>50</v>
      </c>
      <c r="E23" t="s">
        <v>51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70.187364419994751</v>
      </c>
      <c r="I23" s="2"/>
      <c r="J23" s="2">
        <f t="array" ref="J23">_xlfn.IFNA(IF(vp.data[[#This Row],[Sulf Input]]="",INDEX([1]DATA!$Q:$Q,MATCH(1,(vp.data[[#This Row],[Battery]]=[1]DATA!$L:$L)*(EOMONTH(vp.data[[#This Row],[SDate]],-1)+1=[1]DATA!$G:$G),0)),vp.data[[#This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Input]]="",INDEX([1]DATA!$O:$O,MATCH(1,(vp.data[[#This Row],[Battery]]=[1]DATA!$L:$L)*(EOMONTH(vp.data[[#This Row],[SDate]],-1)+1=[1]DATA!$G:$G),0)),vp.data[[#This Row],[Dens Input]]),"")</f>
        <v>850</v>
      </c>
      <c r="O23" s="2">
        <f ca="1">INDEX(INDIRECT(_xlfn.CONCAT("weather.data[",O$1,"]")),MATCH(vp.data[[#This Row],[SDate]],weather.data[Date],0))</f>
        <v>9.3333333333333339</v>
      </c>
      <c r="P23" s="2">
        <f ca="1">INDEX(INDIRECT(_xlfn.CONCAT("weather.data[",P$1,"]")),MATCH(vp.data[[#This Row],[SDate]],weather.data[Date],0))</f>
        <v>7.9904761904761896</v>
      </c>
      <c r="Q23" s="2">
        <f ca="1">INDEX(INDIRECT(_xlfn.CONCAT("weather.data[",Q$1,"]")),MATCH(vp.data[[#This Row],[SDate]],weather.data[Date],0))</f>
        <v>10.1</v>
      </c>
      <c r="R23" s="2">
        <f ca="1">INDEX(INDIRECT(_xlfn.CONCAT("weather.data[",R$1,"]")),MATCH(vp.data[[#This Row],[SDate]],weather.data[Date],0))</f>
        <v>10.8</v>
      </c>
      <c r="S23" s="2">
        <f ca="1">INDEX(INDIRECT(_xlfn.CONCAT("weather.data[",S$1,"]")),MATCH(vp.data[[#This Row],[SDate]],weather.data[Date],0))</f>
        <v>7.5</v>
      </c>
      <c r="T23" s="2">
        <f ca="1">INDEX(INDIRECT(_xlfn.CONCAT("weather.data[",T$1,"]")),MATCH(vp.data[[#This Row],[SDate]],weather.data[Date],0))</f>
        <v>10</v>
      </c>
      <c r="U23" s="2">
        <f ca="1">INDEX(INDIRECT(_xlfn.CONCAT("weather.data[",U$1,"]")),MATCH(vp.data[[#This Row],[SDate]],weather.data[Date],0))</f>
        <v>7.4</v>
      </c>
      <c r="V23" s="2">
        <f ca="1">INDEX(INDIRECT(_xlfn.CONCAT("weather.data[",V$1,"]")),MATCH(vp.data[[#This Row],[SDate]],weather.data[Date],0))</f>
        <v>10.199999999999999</v>
      </c>
      <c r="W23" t="s">
        <v>44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 s="4">
        <f>IF(AND(vp.data[[#This Row],[SDate]]&gt;=DATE(YEAR(vp.data[[#This Row],[SDate]]),5,1),vp.data[[#This Row],[SDate]]&lt;=DATE(YEAR(vp.data[[#This Row],[SDate]]),9,15)),1,0)</f>
        <v>0</v>
      </c>
      <c r="AJ23" s="4">
        <f>IF(vp.data[[#This Row],[SDate]]&lt;DATE(2016,12,1),0,1)</f>
        <v>0</v>
      </c>
      <c r="AK23">
        <f>MONTH(vp.data[[#This Row],[SDate]])</f>
        <v>10</v>
      </c>
      <c r="AL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M23" s="5">
        <f>(vp.data[[#This Row],[Dens]]-INDEX(crudeBD.lkup[Mean_Dens],MATCH(vp.data[[#This Row],[Crude_Breakdown]],crudeBD.lkup[Crude Breakdown],0)))^2</f>
        <v>38.299544488087157</v>
      </c>
      <c r="AN23" s="5">
        <f>(vp.data[[#This Row],[Sulf]]-INDEX(crudeBD.lkup[Mean_Sulf],MATCH(vp.data[[#This Row],[Crude_Breakdown]],crudeBD.lkup[Crude Breakdown],0)))^2</f>
        <v>0.4137364985753425</v>
      </c>
      <c r="AO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1" hidden="1" x14ac:dyDescent="0.25">
      <c r="A24">
        <v>23</v>
      </c>
      <c r="B24" t="s">
        <v>45</v>
      </c>
      <c r="C24" t="s">
        <v>45</v>
      </c>
      <c r="D24" t="s">
        <v>46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58.365217391304306</v>
      </c>
      <c r="I24" s="2"/>
      <c r="J24" s="2">
        <f t="array" ref="J24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Input]]="",INDEX([1]DATA!$O:$O,MATCH(1,(vp.data[[#This Row],[Battery]]=[1]DATA!$L:$L)*(EOMONTH(vp.data[[#This Row],[SDate]],-1)+1=[1]DATA!$G:$G),0)),vp.data[[#This Row],[Dens Input]]),"")</f>
        <v>875.5</v>
      </c>
      <c r="O24" s="2">
        <f ca="1">INDEX(INDIRECT(_xlfn.CONCAT("weather.data[",O$1,"]")),MATCH(vp.data[[#This Row],[SDate]],weather.data[Date],0))</f>
        <v>9.3333333333333339</v>
      </c>
      <c r="P24" s="2">
        <f ca="1">INDEX(INDIRECT(_xlfn.CONCAT("weather.data[",P$1,"]")),MATCH(vp.data[[#This Row],[SDate]],weather.data[Date],0))</f>
        <v>7.9904761904761896</v>
      </c>
      <c r="Q24" s="2">
        <f ca="1">INDEX(INDIRECT(_xlfn.CONCAT("weather.data[",Q$1,"]")),MATCH(vp.data[[#This Row],[SDate]],weather.data[Date],0))</f>
        <v>10.1</v>
      </c>
      <c r="R24" s="2">
        <f ca="1">INDEX(INDIRECT(_xlfn.CONCAT("weather.data[",R$1,"]")),MATCH(vp.data[[#This Row],[SDate]],weather.data[Date],0))</f>
        <v>10.8</v>
      </c>
      <c r="S24" s="2">
        <f ca="1">INDEX(INDIRECT(_xlfn.CONCAT("weather.data[",S$1,"]")),MATCH(vp.data[[#This Row],[SDate]],weather.data[Date],0))</f>
        <v>7.5</v>
      </c>
      <c r="T24" s="2">
        <f ca="1">INDEX(INDIRECT(_xlfn.CONCAT("weather.data[",T$1,"]")),MATCH(vp.data[[#This Row],[SDate]],weather.data[Date],0))</f>
        <v>10</v>
      </c>
      <c r="U24" s="2">
        <f ca="1">INDEX(INDIRECT(_xlfn.CONCAT("weather.data[",U$1,"]")),MATCH(vp.data[[#This Row],[SDate]],weather.data[Date],0))</f>
        <v>7.4</v>
      </c>
      <c r="V24" s="2">
        <f ca="1">INDEX(INDIRECT(_xlfn.CONCAT("weather.data[",V$1,"]")),MATCH(vp.data[[#This Row],[SDate]],weather.data[Date],0))</f>
        <v>10.199999999999999</v>
      </c>
      <c r="W24" t="s">
        <v>44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 s="4">
        <f>IF(AND(vp.data[[#This Row],[SDate]]&gt;=DATE(YEAR(vp.data[[#This Row],[SDate]]),5,1),vp.data[[#This Row],[SDate]]&lt;=DATE(YEAR(vp.data[[#This Row],[SDate]]),9,15)),1,0)</f>
        <v>0</v>
      </c>
      <c r="AJ24" s="4">
        <f>IF(vp.data[[#This Row],[SDate]]&lt;DATE(2016,12,1),0,1)</f>
        <v>0</v>
      </c>
      <c r="AK24">
        <f>MONTH(vp.data[[#This Row],[SDate]])</f>
        <v>10</v>
      </c>
      <c r="AL24" s="5">
        <f>(IF(post_aquisition_adj_bool,vp.data[[#This Row],[VP_Adjusted]],vp.data[[#This Row],[VP]])-INDEX(crudeBD.lkup[Mean_VP],MATCH(vp.data[[#This Row],[Crude_Breakdown]],crudeBD.lkup[Crude Breakdown],0)))^2</f>
        <v>22.090000000000426</v>
      </c>
      <c r="AM24" s="5">
        <f>(vp.data[[#This Row],[Dens]]-INDEX(crudeBD.lkup[Mean_Dens],MATCH(vp.data[[#This Row],[Crude_Breakdown]],crudeBD.lkup[Crude Breakdown],0)))^2</f>
        <v>0.55035694970249405</v>
      </c>
      <c r="AN24" s="5">
        <f>(vp.data[[#This Row],[Sulf]]-INDEX(crudeBD.lkup[Mean_Sulf],MATCH(vp.data[[#This Row],[Crude_Breakdown]],crudeBD.lkup[Crude Breakdown],0)))^2</f>
        <v>2.2637763721284933E-2</v>
      </c>
      <c r="AO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1" hidden="1" x14ac:dyDescent="0.25">
      <c r="A25">
        <v>24</v>
      </c>
      <c r="B25" t="s">
        <v>64</v>
      </c>
      <c r="C25" t="s">
        <v>64</v>
      </c>
      <c r="D25" t="s">
        <v>65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64.587364419994742</v>
      </c>
      <c r="I25" s="2"/>
      <c r="J25" s="2">
        <f t="array" ref="J25">_xlfn.IFNA(IF(vp.data[[#This Row],[Sulf Input]]="",INDEX([1]DATA!$Q:$Q,MATCH(1,(vp.data[[#This Row],[Battery]]=[1]DATA!$L:$L)*(EOMONTH(vp.data[[#This Row],[SDate]],-1)+1=[1]DATA!$G:$G),0)),vp.data[[#This Row],[Sulf Input]]),"")</f>
        <v>1.73</v>
      </c>
      <c r="K25" s="2"/>
      <c r="L25" s="2"/>
      <c r="M25" s="2"/>
      <c r="N25" s="2">
        <f t="array" ref="N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25" s="2">
        <f ca="1">INDEX(INDIRECT(_xlfn.CONCAT("weather.data[",O$1,"]")),MATCH(vp.data[[#This Row],[SDate]],weather.data[Date],0))</f>
        <v>9.3333333333333339</v>
      </c>
      <c r="P25" s="2">
        <f ca="1">INDEX(INDIRECT(_xlfn.CONCAT("weather.data[",P$1,"]")),MATCH(vp.data[[#This Row],[SDate]],weather.data[Date],0))</f>
        <v>7.9904761904761896</v>
      </c>
      <c r="Q25" s="2">
        <f ca="1">INDEX(INDIRECT(_xlfn.CONCAT("weather.data[",Q$1,"]")),MATCH(vp.data[[#This Row],[SDate]],weather.data[Date],0))</f>
        <v>10.1</v>
      </c>
      <c r="R25" s="2">
        <f ca="1">INDEX(INDIRECT(_xlfn.CONCAT("weather.data[",R$1,"]")),MATCH(vp.data[[#This Row],[SDate]],weather.data[Date],0))</f>
        <v>10.8</v>
      </c>
      <c r="S25" s="2">
        <f ca="1">INDEX(INDIRECT(_xlfn.CONCAT("weather.data[",S$1,"]")),MATCH(vp.data[[#This Row],[SDate]],weather.data[Date],0))</f>
        <v>7.5</v>
      </c>
      <c r="T25" s="2">
        <f ca="1">INDEX(INDIRECT(_xlfn.CONCAT("weather.data[",T$1,"]")),MATCH(vp.data[[#This Row],[SDate]],weather.data[Date],0))</f>
        <v>10</v>
      </c>
      <c r="U25" s="2">
        <f ca="1">INDEX(INDIRECT(_xlfn.CONCAT("weather.data[",U$1,"]")),MATCH(vp.data[[#This Row],[SDate]],weather.data[Date],0))</f>
        <v>7.4</v>
      </c>
      <c r="V25" s="2">
        <f ca="1">INDEX(INDIRECT(_xlfn.CONCAT("weather.data[",V$1,"]")),MATCH(vp.data[[#This Row],[SDate]],weather.data[Date],0))</f>
        <v>10.199999999999999</v>
      </c>
      <c r="W25" t="s">
        <v>44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 s="4">
        <f>IF(AND(vp.data[[#This Row],[SDate]]&gt;=DATE(YEAR(vp.data[[#This Row],[SDate]]),5,1),vp.data[[#This Row],[SDate]]&lt;=DATE(YEAR(vp.data[[#This Row],[SDate]]),9,15)),1,0)</f>
        <v>0</v>
      </c>
      <c r="AJ25" s="4">
        <f>IF(vp.data[[#This Row],[SDate]]&lt;DATE(2016,12,1),0,1)</f>
        <v>0</v>
      </c>
      <c r="AK25">
        <f>MONTH(vp.data[[#This Row],[SDate]])</f>
        <v>10</v>
      </c>
      <c r="AL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5" s="5">
        <f>(vp.data[[#This Row],[Dens]]-INDEX(crudeBD.lkup[Mean_Dens],MATCH(vp.data[[#This Row],[Crude_Breakdown]],crudeBD.lkup[Crude Breakdown],0)))^2</f>
        <v>364.37703896661293</v>
      </c>
      <c r="AN25" s="5">
        <f>(vp.data[[#This Row],[Sulf]]-INDEX(crudeBD.lkup[Mean_Sulf],MATCH(vp.data[[#This Row],[Crude_Breakdown]],crudeBD.lkup[Crude Breakdown],0)))^2</f>
        <v>0.12476685612135612</v>
      </c>
      <c r="AO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1" hidden="1" x14ac:dyDescent="0.25">
      <c r="A26">
        <v>25</v>
      </c>
      <c r="B26" t="s">
        <v>45</v>
      </c>
      <c r="C26" t="s">
        <v>45</v>
      </c>
      <c r="D26" t="s">
        <v>66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78.321841435650171</v>
      </c>
      <c r="I26" s="2"/>
      <c r="J26" s="2">
        <f t="array" ref="J26">_xlfn.IFNA(IF(vp.data[[#This Row],[Sulf Input]]="",INDEX([1]DATA!$Q:$Q,MATCH(1,(vp.data[[#This Row],[Battery]]=[1]DATA!$L:$L)*(EOMONTH(vp.data[[#This Row],[SDate]],-1)+1=[1]DATA!$G:$G),0)),vp.data[[#This Row],[Sulf Input]]),"")</f>
        <v>0.71</v>
      </c>
      <c r="K26" s="2"/>
      <c r="L26" s="2"/>
      <c r="M26" s="2"/>
      <c r="N26" s="2">
        <f t="array" ref="N26">_xlfn.IFNA(IF(vp.data[[#This Row],[Dens Input]]="",INDEX([1]DATA!$O:$O,MATCH(1,(vp.data[[#This Row],[Battery]]=[1]DATA!$L:$L)*(EOMONTH(vp.data[[#This Row],[SDate]],-1)+1=[1]DATA!$G:$G),0)),vp.data[[#This Row],[Dens Input]]),"")</f>
        <v>819.3</v>
      </c>
      <c r="O26" s="2">
        <f ca="1">INDEX(INDIRECT(_xlfn.CONCAT("weather.data[",O$1,"]")),MATCH(vp.data[[#This Row],[SDate]],weather.data[Date],0))</f>
        <v>3.1500000000000004</v>
      </c>
      <c r="P26" s="2">
        <f ca="1">INDEX(INDIRECT(_xlfn.CONCAT("weather.data[",P$1,"]")),MATCH(vp.data[[#This Row],[SDate]],weather.data[Date],0))</f>
        <v>5.6119047619047624</v>
      </c>
      <c r="Q26" s="2">
        <f ca="1">INDEX(INDIRECT(_xlfn.CONCAT("weather.data[",Q$1,"]")),MATCH(vp.data[[#This Row],[SDate]],weather.data[Date],0))</f>
        <v>3.4</v>
      </c>
      <c r="R26" s="2">
        <f ca="1">INDEX(INDIRECT(_xlfn.CONCAT("weather.data[",R$1,"]")),MATCH(vp.data[[#This Row],[SDate]],weather.data[Date],0))</f>
        <v>1.9</v>
      </c>
      <c r="S26" s="2">
        <f ca="1">INDEX(INDIRECT(_xlfn.CONCAT("weather.data[",S$1,"]")),MATCH(vp.data[[#This Row],[SDate]],weather.data[Date],0))</f>
        <v>3</v>
      </c>
      <c r="T26" s="2">
        <f ca="1">INDEX(INDIRECT(_xlfn.CONCAT("weather.data[",T$1,"]")),MATCH(vp.data[[#This Row],[SDate]],weather.data[Date],0))</f>
        <v>3.8</v>
      </c>
      <c r="U26" s="2">
        <f ca="1">INDEX(INDIRECT(_xlfn.CONCAT("weather.data[",U$1,"]")),MATCH(vp.data[[#This Row],[SDate]],weather.data[Date],0))</f>
        <v>4</v>
      </c>
      <c r="V26" s="2">
        <f ca="1">INDEX(INDIRECT(_xlfn.CONCAT("weather.data[",V$1,"]")),MATCH(vp.data[[#This Row],[SDate]],weather.data[Date],0))</f>
        <v>2.8</v>
      </c>
      <c r="W26" t="s">
        <v>44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 s="4">
        <f>IF(AND(vp.data[[#This Row],[SDate]]&gt;=DATE(YEAR(vp.data[[#This Row],[SDate]]),5,1),vp.data[[#This Row],[SDate]]&lt;=DATE(YEAR(vp.data[[#This Row],[SDate]]),9,15)),1,0)</f>
        <v>0</v>
      </c>
      <c r="AJ26" s="4">
        <f>IF(vp.data[[#This Row],[SDate]]&lt;DATE(2016,12,1),0,1)</f>
        <v>0</v>
      </c>
      <c r="AK26">
        <f>MONTH(vp.data[[#This Row],[SDate]])</f>
        <v>10</v>
      </c>
      <c r="AL26" s="5">
        <f>(IF(post_aquisition_adj_bool,vp.data[[#This Row],[VP_Adjusted]],vp.data[[#This Row],[VP]])-INDEX(crudeBD.lkup[Mean_VP],MATCH(vp.data[[#This Row],[Crude_Breakdown]],crudeBD.lkup[Crude Breakdown],0)))^2</f>
        <v>130.24015081563584</v>
      </c>
      <c r="AM26" s="5">
        <f>(vp.data[[#This Row],[Dens]]-INDEX(crudeBD.lkup[Mean_Dens],MATCH(vp.data[[#This Row],[Crude_Breakdown]],crudeBD.lkup[Crude Breakdown],0)))^2</f>
        <v>0.1984856123665438</v>
      </c>
      <c r="AN26" s="5">
        <f>(vp.data[[#This Row],[Sulf]]-INDEX(crudeBD.lkup[Mean_Sulf],MATCH(vp.data[[#This Row],[Crude_Breakdown]],crudeBD.lkup[Crude Breakdown],0)))^2</f>
        <v>4.8987440701763023E-2</v>
      </c>
      <c r="AO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1" hidden="1" x14ac:dyDescent="0.25">
      <c r="A27">
        <v>26</v>
      </c>
      <c r="B27" t="s">
        <v>52</v>
      </c>
      <c r="C27" t="s">
        <v>52</v>
      </c>
      <c r="D27" t="s">
        <v>53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107.18736441999475</v>
      </c>
      <c r="I27" s="2"/>
      <c r="J27" s="2">
        <f t="array" ref="J27">_xlfn.IFNA(IF(vp.data[[#This Row],[Sulf Input]]="",INDEX([1]DATA!$Q:$Q,MATCH(1,(vp.data[[#This Row],[Battery]]=[1]DATA!$L:$L)*(EOMONTH(vp.data[[#This Row],[SDate]],-1)+1=[1]DATA!$G:$G),0)),vp.data[[#This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Input]]="",INDEX([1]DATA!$O:$O,MATCH(1,(vp.data[[#This Row],[Battery]]=[1]DATA!$L:$L)*(EOMONTH(vp.data[[#This Row],[SDate]],-1)+1=[1]DATA!$G:$G),0)),vp.data[[#This Row],[Dens Input]]),"")</f>
        <v>837.5</v>
      </c>
      <c r="O27" s="2">
        <f ca="1">INDEX(INDIRECT(_xlfn.CONCAT("weather.data[",O$1,"]")),MATCH(vp.data[[#This Row],[SDate]],weather.data[Date],0))</f>
        <v>0.83333333333333337</v>
      </c>
      <c r="P27" s="2">
        <f ca="1">INDEX(INDIRECT(_xlfn.CONCAT("weather.data[",P$1,"]")),MATCH(vp.data[[#This Row],[SDate]],weather.data[Date],0))</f>
        <v>4.6642857142857155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3</v>
      </c>
      <c r="T27" s="2">
        <f ca="1">INDEX(INDIRECT(_xlfn.CONCAT("weather.data[",T$1,"]")),MATCH(vp.data[[#This Row],[SDate]],weather.data[Date],0))</f>
        <v>0.5</v>
      </c>
      <c r="U27" s="2">
        <f ca="1">INDEX(INDIRECT(_xlfn.CONCAT("weather.data[",U$1,"]")),MATCH(vp.data[[#This Row],[SDate]],weather.data[Date],0))</f>
        <v>1</v>
      </c>
      <c r="V27" s="2">
        <f ca="1">INDEX(INDIRECT(_xlfn.CONCAT("weather.data[",V$1,"]")),MATCH(vp.data[[#This Row],[SDate]],weather.data[Date],0))</f>
        <v>-1.1000000000000001</v>
      </c>
      <c r="W27" t="s">
        <v>44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 s="4">
        <f>IF(AND(vp.data[[#This Row],[SDate]]&gt;=DATE(YEAR(vp.data[[#This Row],[SDate]]),5,1),vp.data[[#This Row],[SDate]]&lt;=DATE(YEAR(vp.data[[#This Row],[SDate]]),9,15)),1,0)</f>
        <v>0</v>
      </c>
      <c r="AJ27" s="4">
        <f>IF(vp.data[[#This Row],[SDate]]&lt;DATE(2016,12,1),0,1)</f>
        <v>0</v>
      </c>
      <c r="AK27">
        <f>MONTH(vp.data[[#This Row],[SDate]])</f>
        <v>10</v>
      </c>
      <c r="AL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M27" s="5">
        <f>(vp.data[[#This Row],[Dens]]-INDEX(crudeBD.lkup[Mean_Dens],MATCH(vp.data[[#This Row],[Crude_Breakdown]],crudeBD.lkup[Crude Breakdown],0)))^2</f>
        <v>39.832980070910175</v>
      </c>
      <c r="AN27" s="5">
        <f>(vp.data[[#This Row],[Sulf]]-INDEX(crudeBD.lkup[Mean_Sulf],MATCH(vp.data[[#This Row],[Crude_Breakdown]],crudeBD.lkup[Crude Breakdown],0)))^2</f>
        <v>3.997213667369783E-3</v>
      </c>
      <c r="AO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1" hidden="1" x14ac:dyDescent="0.25">
      <c r="A28">
        <v>27</v>
      </c>
      <c r="B28" t="s">
        <v>49</v>
      </c>
      <c r="C28" t="s">
        <v>49</v>
      </c>
      <c r="D28" t="s">
        <v>50</v>
      </c>
      <c r="E28" t="s">
        <v>51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75.587364419994742</v>
      </c>
      <c r="I28" s="2"/>
      <c r="J28" s="2">
        <f t="array" ref="J28">_xlfn.IFNA(IF(vp.data[[#This Row],[Sulf Input]]="",INDEX([1]DATA!$Q:$Q,MATCH(1,(vp.data[[#This Row],[Battery]]=[1]DATA!$L:$L)*(EOMONTH(vp.data[[#This Row],[SDate]],-1)+1=[1]DATA!$G:$G),0)),vp.data[[#This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Input]]="",INDEX([1]DATA!$O:$O,MATCH(1,(vp.data[[#This Row],[Battery]]=[1]DATA!$L:$L)*(EOMONTH(vp.data[[#This Row],[SDate]],-1)+1=[1]DATA!$G:$G),0)),vp.data[[#This Row],[Dens Input]]),"")</f>
        <v>850.4</v>
      </c>
      <c r="O28" s="2">
        <f ca="1">INDEX(INDIRECT(_xlfn.CONCAT("weather.data[",O$1,"]")),MATCH(vp.data[[#This Row],[SDate]],weather.data[Date],0))</f>
        <v>0.33333333333333331</v>
      </c>
      <c r="P28" s="2">
        <f ca="1">INDEX(INDIRECT(_xlfn.CONCAT("weather.data[",P$1,"]")),MATCH(vp.data[[#This Row],[SDate]],weather.data[Date],0))</f>
        <v>3.3785714285714286</v>
      </c>
      <c r="Q28" s="2">
        <f ca="1">INDEX(INDIRECT(_xlfn.CONCAT("weather.data[",Q$1,"]")),MATCH(vp.data[[#This Row],[SDate]],weather.data[Date],0))</f>
        <v>-1.2</v>
      </c>
      <c r="R28" s="2">
        <f ca="1">INDEX(INDIRECT(_xlfn.CONCAT("weather.data[",R$1,"]")),MATCH(vp.data[[#This Row],[SDate]],weather.data[Date],0))</f>
        <v>-0.1</v>
      </c>
      <c r="S28" s="2">
        <f ca="1">INDEX(INDIRECT(_xlfn.CONCAT("weather.data[",S$1,"]")),MATCH(vp.data[[#This Row],[SDate]],weather.data[Date],0))</f>
        <v>3</v>
      </c>
      <c r="T28" s="2">
        <f ca="1">INDEX(INDIRECT(_xlfn.CONCAT("weather.data[",T$1,"]")),MATCH(vp.data[[#This Row],[SDate]],weather.data[Date],0))</f>
        <v>1.5</v>
      </c>
      <c r="U28" s="2">
        <f ca="1">INDEX(INDIRECT(_xlfn.CONCAT("weather.data[",U$1,"]")),MATCH(vp.data[[#This Row],[SDate]],weather.data[Date],0))</f>
        <v>-0.5</v>
      </c>
      <c r="V28" s="2">
        <f ca="1">INDEX(INDIRECT(_xlfn.CONCAT("weather.data[",V$1,"]")),MATCH(vp.data[[#This Row],[SDate]],weather.data[Date],0))</f>
        <v>-0.7</v>
      </c>
      <c r="W28" t="s">
        <v>44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 s="4">
        <f>IF(AND(vp.data[[#This Row],[SDate]]&gt;=DATE(YEAR(vp.data[[#This Row],[SDate]]),5,1),vp.data[[#This Row],[SDate]]&lt;=DATE(YEAR(vp.data[[#This Row],[SDate]]),9,15)),1,0)</f>
        <v>0</v>
      </c>
      <c r="AJ28" s="4">
        <f>IF(vp.data[[#This Row],[SDate]]&lt;DATE(2016,12,1),0,1)</f>
        <v>0</v>
      </c>
      <c r="AK28">
        <f>MONTH(vp.data[[#This Row],[SDate]])</f>
        <v>10</v>
      </c>
      <c r="AL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M28" s="5">
        <f>(vp.data[[#This Row],[Dens]]-INDEX(crudeBD.lkup[Mean_Dens],MATCH(vp.data[[#This Row],[Crude_Breakdown]],crudeBD.lkup[Crude Breakdown],0)))^2</f>
        <v>43.410474549436522</v>
      </c>
      <c r="AN28" s="5">
        <f>(vp.data[[#This Row],[Sulf]]-INDEX(crudeBD.lkup[Mean_Sulf],MATCH(vp.data[[#This Row],[Crude_Breakdown]],crudeBD.lkup[Crude Breakdown],0)))^2</f>
        <v>0.4137364985753425</v>
      </c>
      <c r="AO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1" hidden="1" x14ac:dyDescent="0.25">
      <c r="A29">
        <v>28</v>
      </c>
      <c r="B29" t="s">
        <v>45</v>
      </c>
      <c r="C29" t="s">
        <v>45</v>
      </c>
      <c r="D29" t="s">
        <v>46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67.065217391304316</v>
      </c>
      <c r="I29" s="2"/>
      <c r="J29" s="2">
        <f t="array" ref="J29">_xlfn.IFNA(IF(vp.data[[#This Row],[Sulf Input]]="",INDEX([1]DATA!$Q:$Q,MATCH(1,(vp.data[[#This Row],[Battery]]=[1]DATA!$L:$L)*(EOMONTH(vp.data[[#This Row],[SDate]],-1)+1=[1]DATA!$G:$G),0)),vp.data[[#This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Input]]="",INDEX([1]DATA!$O:$O,MATCH(1,(vp.data[[#This Row],[Battery]]=[1]DATA!$L:$L)*(EOMONTH(vp.data[[#This Row],[SDate]],-1)+1=[1]DATA!$G:$G),0)),vp.data[[#This Row],[Dens Input]]),"")</f>
        <v>870.5</v>
      </c>
      <c r="O29" s="2">
        <f ca="1">INDEX(INDIRECT(_xlfn.CONCAT("weather.data[",O$1,"]")),MATCH(vp.data[[#This Row],[SDate]],weather.data[Date],0))</f>
        <v>0.33333333333333331</v>
      </c>
      <c r="P29" s="2">
        <f ca="1">INDEX(INDIRECT(_xlfn.CONCAT("weather.data[",P$1,"]")),MATCH(vp.data[[#This Row],[SDate]],weather.data[Date],0))</f>
        <v>3.3785714285714286</v>
      </c>
      <c r="Q29" s="2">
        <f ca="1">INDEX(INDIRECT(_xlfn.CONCAT("weather.data[",Q$1,"]")),MATCH(vp.data[[#This Row],[SDate]],weather.data[Date],0))</f>
        <v>-1.2</v>
      </c>
      <c r="R29" s="2">
        <f ca="1">INDEX(INDIRECT(_xlfn.CONCAT("weather.data[",R$1,"]")),MATCH(vp.data[[#This Row],[SDate]],weather.data[Date],0))</f>
        <v>-0.1</v>
      </c>
      <c r="S29" s="2">
        <f ca="1">INDEX(INDIRECT(_xlfn.CONCAT("weather.data[",S$1,"]")),MATCH(vp.data[[#This Row],[SDate]],weather.data[Date],0))</f>
        <v>3</v>
      </c>
      <c r="T29" s="2">
        <f ca="1">INDEX(INDIRECT(_xlfn.CONCAT("weather.data[",T$1,"]")),MATCH(vp.data[[#This Row],[SDate]],weather.data[Date],0))</f>
        <v>1.5</v>
      </c>
      <c r="U29" s="2">
        <f ca="1">INDEX(INDIRECT(_xlfn.CONCAT("weather.data[",U$1,"]")),MATCH(vp.data[[#This Row],[SDate]],weather.data[Date],0))</f>
        <v>-0.5</v>
      </c>
      <c r="V29" s="2">
        <f ca="1">INDEX(INDIRECT(_xlfn.CONCAT("weather.data[",V$1,"]")),MATCH(vp.data[[#This Row],[SDate]],weather.data[Date],0))</f>
        <v>-0.7</v>
      </c>
      <c r="W29" t="s">
        <v>44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 s="4">
        <f>IF(AND(vp.data[[#This Row],[SDate]]&gt;=DATE(YEAR(vp.data[[#This Row],[SDate]]),5,1),vp.data[[#This Row],[SDate]]&lt;=DATE(YEAR(vp.data[[#This Row],[SDate]]),9,15)),1,0)</f>
        <v>0</v>
      </c>
      <c r="AJ29" s="4">
        <f>IF(vp.data[[#This Row],[SDate]]&lt;DATE(2016,12,1),0,1)</f>
        <v>0</v>
      </c>
      <c r="AK29">
        <f>MONTH(vp.data[[#This Row],[SDate]])</f>
        <v>10</v>
      </c>
      <c r="AL29" s="5">
        <f>(IF(post_aquisition_adj_bool,vp.data[[#This Row],[VP_Adjusted]],vp.data[[#This Row],[VP]])-INDEX(crudeBD.lkup[Mean_VP],MATCH(vp.data[[#This Row],[Crude_Breakdown]],crudeBD.lkup[Crude Breakdown],0)))^2</f>
        <v>15.999999999999716</v>
      </c>
      <c r="AM29" s="5">
        <f>(vp.data[[#This Row],[Dens]]-INDEX(crudeBD.lkup[Mean_Dens],MATCH(vp.data[[#This Row],[Crude_Breakdown]],crudeBD.lkup[Crude Breakdown],0)))^2</f>
        <v>18.131752298540025</v>
      </c>
      <c r="AN29" s="5">
        <f>(vp.data[[#This Row],[Sulf]]-INDEX(crudeBD.lkup[Mean_Sulf],MATCH(vp.data[[#This Row],[Crude_Breakdown]],crudeBD.lkup[Crude Breakdown],0)))^2</f>
        <v>2.2637763721284933E-2</v>
      </c>
      <c r="AO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1" hidden="1" x14ac:dyDescent="0.25">
      <c r="A30">
        <v>29</v>
      </c>
      <c r="B30" t="s">
        <v>42</v>
      </c>
      <c r="C30" t="s">
        <v>42</v>
      </c>
      <c r="D30" t="s">
        <v>43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64.965217391304293</v>
      </c>
      <c r="I30" s="2"/>
      <c r="J30" s="2">
        <f t="array" ref="J30">_xlfn.IFNA(IF(vp.data[[#This Row],[Sulf Input]]="",INDEX([1]DATA!$Q:$Q,MATCH(1,(vp.data[[#This Row],[Battery]]=[1]DATA!$L:$L)*(EOMONTH(vp.data[[#This Row],[SDate]],-1)+1=[1]DATA!$G:$G),0)),vp.data[[#This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0" s="2">
        <f ca="1">INDEX(INDIRECT(_xlfn.CONCAT("weather.data[",O$1,"]")),MATCH(vp.data[[#This Row],[SDate]],weather.data[Date],0))</f>
        <v>0.33333333333333331</v>
      </c>
      <c r="P30" s="2">
        <f ca="1">INDEX(INDIRECT(_xlfn.CONCAT("weather.data[",P$1,"]")),MATCH(vp.data[[#This Row],[SDate]],weather.data[Date],0))</f>
        <v>3.3785714285714286</v>
      </c>
      <c r="Q30" s="2">
        <f ca="1">INDEX(INDIRECT(_xlfn.CONCAT("weather.data[",Q$1,"]")),MATCH(vp.data[[#This Row],[SDate]],weather.data[Date],0))</f>
        <v>-1.2</v>
      </c>
      <c r="R30" s="2">
        <f ca="1">INDEX(INDIRECT(_xlfn.CONCAT("weather.data[",R$1,"]")),MATCH(vp.data[[#This Row],[SDate]],weather.data[Date],0))</f>
        <v>-0.1</v>
      </c>
      <c r="S30" s="2">
        <f ca="1">INDEX(INDIRECT(_xlfn.CONCAT("weather.data[",S$1,"]")),MATCH(vp.data[[#This Row],[SDate]],weather.data[Date],0))</f>
        <v>3</v>
      </c>
      <c r="T30" s="2">
        <f ca="1">INDEX(INDIRECT(_xlfn.CONCAT("weather.data[",T$1,"]")),MATCH(vp.data[[#This Row],[SDate]],weather.data[Date],0))</f>
        <v>1.5</v>
      </c>
      <c r="U30" s="2">
        <f ca="1">INDEX(INDIRECT(_xlfn.CONCAT("weather.data[",U$1,"]")),MATCH(vp.data[[#This Row],[SDate]],weather.data[Date],0))</f>
        <v>-0.5</v>
      </c>
      <c r="V30" s="2">
        <f ca="1">INDEX(INDIRECT(_xlfn.CONCAT("weather.data[",V$1,"]")),MATCH(vp.data[[#This Row],[SDate]],weather.data[Date],0))</f>
        <v>-0.7</v>
      </c>
      <c r="W30" t="s">
        <v>44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 s="4">
        <f>IF(AND(vp.data[[#This Row],[SDate]]&gt;=DATE(YEAR(vp.data[[#This Row],[SDate]]),5,1),vp.data[[#This Row],[SDate]]&lt;=DATE(YEAR(vp.data[[#This Row],[SDate]]),9,15)),1,0)</f>
        <v>0</v>
      </c>
      <c r="AJ30" s="4">
        <f>IF(vp.data[[#This Row],[SDate]]&lt;DATE(2016,12,1),0,1)</f>
        <v>0</v>
      </c>
      <c r="AK30">
        <f>MONTH(vp.data[[#This Row],[SDate]])</f>
        <v>10</v>
      </c>
      <c r="AL30" s="5">
        <f>(IF(post_aquisition_adj_bool,vp.data[[#This Row],[VP_Adjusted]],vp.data[[#This Row],[VP]])-INDEX(crudeBD.lkup[Mean_VP],MATCH(vp.data[[#This Row],[Crude_Breakdown]],crudeBD.lkup[Crude Breakdown],0)))^2</f>
        <v>3.6099999999997787</v>
      </c>
      <c r="AM30" s="5">
        <f>(vp.data[[#This Row],[Dens]]-INDEX(crudeBD.lkup[Mean_Dens],MATCH(vp.data[[#This Row],[Crude_Breakdown]],crudeBD.lkup[Crude Breakdown],0)))^2</f>
        <v>5.0991941590050134</v>
      </c>
      <c r="AN30" s="5">
        <f>(vp.data[[#This Row],[Sulf]]-INDEX(crudeBD.lkup[Mean_Sulf],MATCH(vp.data[[#This Row],[Crude_Breakdown]],crudeBD.lkup[Crude Breakdown],0)))^2</f>
        <v>8.726995352385076E-4</v>
      </c>
      <c r="AO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1" hidden="1" x14ac:dyDescent="0.25">
      <c r="A31">
        <v>30</v>
      </c>
      <c r="B31" t="s">
        <v>52</v>
      </c>
      <c r="C31" t="s">
        <v>52</v>
      </c>
      <c r="D31" t="s">
        <v>53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54.287364419994745</v>
      </c>
      <c r="I31" s="2"/>
      <c r="J31" s="2">
        <f t="array" ref="J31">_xlfn.IFNA(IF(vp.data[[#This Row],[Sulf Input]]="",INDEX([1]DATA!$Q:$Q,MATCH(1,(vp.data[[#This Row],[Battery]]=[1]DATA!$L:$L)*(EOMONTH(vp.data[[#This Row],[SDate]],-1)+1=[1]DATA!$G:$G),0)),vp.data[[#This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Input]]="",INDEX([1]DATA!$O:$O,MATCH(1,(vp.data[[#This Row],[Battery]]=[1]DATA!$L:$L)*(EOMONTH(vp.data[[#This Row],[SDate]],-1)+1=[1]DATA!$G:$G),0)),vp.data[[#This Row],[Dens Input]]),"")</f>
        <v>865</v>
      </c>
      <c r="O31" s="2">
        <f ca="1">INDEX(INDIRECT(_xlfn.CONCAT("weather.data[",O$1,"]")),MATCH(vp.data[[#This Row],[SDate]],weather.data[Date],0))</f>
        <v>1.7666666666666668</v>
      </c>
      <c r="P31" s="2">
        <f ca="1">INDEX(INDIRECT(_xlfn.CONCAT("weather.data[",P$1,"]")),MATCH(vp.data[[#This Row],[SDate]],weather.data[Date],0))</f>
        <v>3.5214285714285714</v>
      </c>
      <c r="Q31" s="2">
        <f ca="1">INDEX(INDIRECT(_xlfn.CONCAT("weather.data[",Q$1,"]")),MATCH(vp.data[[#This Row],[SDate]],weather.data[Date],0))</f>
        <v>1.4</v>
      </c>
      <c r="R31" s="2">
        <f ca="1">INDEX(INDIRECT(_xlfn.CONCAT("weather.data[",R$1,"]")),MATCH(vp.data[[#This Row],[SDate]],weather.data[Date],0))</f>
        <v>1.5</v>
      </c>
      <c r="S31" s="2">
        <f ca="1">INDEX(INDIRECT(_xlfn.CONCAT("weather.data[",S$1,"]")),MATCH(vp.data[[#This Row],[SDate]],weather.data[Date],0))</f>
        <v>3</v>
      </c>
      <c r="T31" s="2">
        <f ca="1">INDEX(INDIRECT(_xlfn.CONCAT("weather.data[",T$1,"]")),MATCH(vp.data[[#This Row],[SDate]],weather.data[Date],0))</f>
        <v>2.5</v>
      </c>
      <c r="U31" s="2">
        <f ca="1">INDEX(INDIRECT(_xlfn.CONCAT("weather.data[",U$1,"]")),MATCH(vp.data[[#This Row],[SDate]],weather.data[Date],0))</f>
        <v>1.8</v>
      </c>
      <c r="V31" s="2">
        <f ca="1">INDEX(INDIRECT(_xlfn.CONCAT("weather.data[",V$1,"]")),MATCH(vp.data[[#This Row],[SDate]],weather.data[Date],0))</f>
        <v>0.4</v>
      </c>
      <c r="W31" t="s">
        <v>44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 s="4">
        <f>IF(AND(vp.data[[#This Row],[SDate]]&gt;=DATE(YEAR(vp.data[[#This Row],[SDate]]),5,1),vp.data[[#This Row],[SDate]]&lt;=DATE(YEAR(vp.data[[#This Row],[SDate]]),9,15)),1,0)</f>
        <v>0</v>
      </c>
      <c r="AJ31" s="4">
        <f>IF(vp.data[[#This Row],[SDate]]&lt;DATE(2016,12,1),0,1)</f>
        <v>0</v>
      </c>
      <c r="AK31">
        <f>MONTH(vp.data[[#This Row],[SDate]])</f>
        <v>11</v>
      </c>
      <c r="AL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M31" s="5">
        <f>(vp.data[[#This Row],[Dens]]-INDEX(crudeBD.lkup[Mean_Dens],MATCH(vp.data[[#This Row],[Crude_Breakdown]],crudeBD.lkup[Crude Breakdown],0)))^2</f>
        <v>448.95942178869956</v>
      </c>
      <c r="AN31" s="5">
        <f>(vp.data[[#This Row],[Sulf]]-INDEX(crudeBD.lkup[Mean_Sulf],MATCH(vp.data[[#This Row],[Crude_Breakdown]],crudeBD.lkup[Crude Breakdown],0)))^2</f>
        <v>3.997213667369783E-3</v>
      </c>
      <c r="AO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1" hidden="1" x14ac:dyDescent="0.25">
      <c r="A32">
        <v>31</v>
      </c>
      <c r="B32" t="s">
        <v>42</v>
      </c>
      <c r="C32" t="s">
        <v>42</v>
      </c>
      <c r="D32" t="s">
        <v>43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47.765217391304304</v>
      </c>
      <c r="I32" s="2"/>
      <c r="J32" s="2">
        <f t="array" ref="J32">_xlfn.IFNA(IF(vp.data[[#This Row],[Sulf Input]]="",INDEX([1]DATA!$Q:$Q,MATCH(1,(vp.data[[#This Row],[Battery]]=[1]DATA!$L:$L)*(EOMONTH(vp.data[[#This Row],[SDate]],-1)+1=[1]DATA!$G:$G),0)),vp.data[[#This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Input]]="",INDEX([1]DATA!$O:$O,MATCH(1,(vp.data[[#This Row],[Battery]]=[1]DATA!$L:$L)*(EOMONTH(vp.data[[#This Row],[SDate]],-1)+1=[1]DATA!$G:$G),0)),vp.data[[#This Row],[Dens Input]]),"")</f>
        <v>871.1</v>
      </c>
      <c r="O32" s="2">
        <f ca="1">INDEX(INDIRECT(_xlfn.CONCAT("weather.data[",O$1,"]")),MATCH(vp.data[[#This Row],[SDate]],weather.data[Date],0))</f>
        <v>0.33333333333333326</v>
      </c>
      <c r="P32" s="2">
        <f ca="1">INDEX(INDIRECT(_xlfn.CONCAT("weather.data[",P$1,"]")),MATCH(vp.data[[#This Row],[SDate]],weather.data[Date],0))</f>
        <v>2.7642857142857147</v>
      </c>
      <c r="Q32" s="2">
        <f ca="1">INDEX(INDIRECT(_xlfn.CONCAT("weather.data[",Q$1,"]")),MATCH(vp.data[[#This Row],[SDate]],weather.data[Date],0))</f>
        <v>-0.3</v>
      </c>
      <c r="R32" s="2">
        <f ca="1">INDEX(INDIRECT(_xlfn.CONCAT("weather.data[",R$1,"]")),MATCH(vp.data[[#This Row],[SDate]],weather.data[Date],0))</f>
        <v>-1.1000000000000001</v>
      </c>
      <c r="S32" s="2">
        <f ca="1">INDEX(INDIRECT(_xlfn.CONCAT("weather.data[",S$1,"]")),MATCH(vp.data[[#This Row],[SDate]],weather.data[Date],0))</f>
        <v>3</v>
      </c>
      <c r="T32" s="2">
        <f ca="1">INDEX(INDIRECT(_xlfn.CONCAT("weather.data[",T$1,"]")),MATCH(vp.data[[#This Row],[SDate]],weather.data[Date],0))</f>
        <v>2</v>
      </c>
      <c r="U32" s="2">
        <f ca="1">INDEX(INDIRECT(_xlfn.CONCAT("weather.data[",U$1,"]")),MATCH(vp.data[[#This Row],[SDate]],weather.data[Date],0))</f>
        <v>-1.1000000000000001</v>
      </c>
      <c r="V32" s="2">
        <f ca="1">INDEX(INDIRECT(_xlfn.CONCAT("weather.data[",V$1,"]")),MATCH(vp.data[[#This Row],[SDate]],weather.data[Date],0))</f>
        <v>-0.5</v>
      </c>
      <c r="W32" t="s">
        <v>44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 s="4">
        <f>IF(AND(vp.data[[#This Row],[SDate]]&gt;=DATE(YEAR(vp.data[[#This Row],[SDate]]),5,1),vp.data[[#This Row],[SDate]]&lt;=DATE(YEAR(vp.data[[#This Row],[SDate]]),9,15)),1,0)</f>
        <v>0</v>
      </c>
      <c r="AJ32" s="4">
        <f>IF(vp.data[[#This Row],[SDate]]&lt;DATE(2016,12,1),0,1)</f>
        <v>0</v>
      </c>
      <c r="AK32">
        <f>MONTH(vp.data[[#This Row],[SDate]])</f>
        <v>11</v>
      </c>
      <c r="AL32" s="5">
        <f>(IF(post_aquisition_adj_bool,vp.data[[#This Row],[VP_Adjusted]],vp.data[[#This Row],[VP]])-INDEX(crudeBD.lkup[Mean_VP],MATCH(vp.data[[#This Row],[Crude_Breakdown]],crudeBD.lkup[Crude Breakdown],0)))^2</f>
        <v>234.09000000000142</v>
      </c>
      <c r="AM32" s="5">
        <f>(vp.data[[#This Row],[Dens]]-INDEX(crudeBD.lkup[Mean_Dens],MATCH(vp.data[[#This Row],[Crude_Breakdown]],crudeBD.lkup[Crude Breakdown],0)))^2</f>
        <v>13.381984856679356</v>
      </c>
      <c r="AN32" s="5">
        <f>(vp.data[[#This Row],[Sulf]]-INDEX(crudeBD.lkup[Mean_Sulf],MATCH(vp.data[[#This Row],[Crude_Breakdown]],crudeBD.lkup[Crude Breakdown],0)))^2</f>
        <v>8.726995352385076E-4</v>
      </c>
      <c r="AO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1" hidden="1" x14ac:dyDescent="0.25">
      <c r="A33">
        <v>32</v>
      </c>
      <c r="B33" t="s">
        <v>45</v>
      </c>
      <c r="C33" t="s">
        <v>45</v>
      </c>
      <c r="D33" t="s">
        <v>55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66.987364419994748</v>
      </c>
      <c r="I33" s="2"/>
      <c r="J33" s="2">
        <f t="array" ref="J33">_xlfn.IFNA(IF(vp.data[[#This Row],[Sulf Input]]="",INDEX([1]DATA!$Q:$Q,MATCH(1,(vp.data[[#This Row],[Battery]]=[1]DATA!$L:$L)*(EOMONTH(vp.data[[#This Row],[SDate]],-1)+1=[1]DATA!$G:$G),0)),vp.data[[#This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33" s="2">
        <f ca="1">INDEX(INDIRECT(_xlfn.CONCAT("weather.data[",O$1,"]")),MATCH(vp.data[[#This Row],[SDate]],weather.data[Date],0))</f>
        <v>1.1500000000000001</v>
      </c>
      <c r="P33" s="2">
        <f ca="1">INDEX(INDIRECT(_xlfn.CONCAT("weather.data[",P$1,"]")),MATCH(vp.data[[#This Row],[SDate]],weather.data[Date],0))</f>
        <v>2.4023809523809523</v>
      </c>
      <c r="Q33" s="2">
        <f ca="1">INDEX(INDIRECT(_xlfn.CONCAT("weather.data[",Q$1,"]")),MATCH(vp.data[[#This Row],[SDate]],weather.data[Date],0))</f>
        <v>0.9</v>
      </c>
      <c r="R33" s="2">
        <f ca="1">INDEX(INDIRECT(_xlfn.CONCAT("weather.data[",R$1,"]")),MATCH(vp.data[[#This Row],[SDate]],weather.data[Date],0))</f>
        <v>0.6</v>
      </c>
      <c r="S33" s="2">
        <f ca="1">INDEX(INDIRECT(_xlfn.CONCAT("weather.data[",S$1,"]")),MATCH(vp.data[[#This Row],[SDate]],weather.data[Date],0))</f>
        <v>3</v>
      </c>
      <c r="T33" s="2">
        <f ca="1">INDEX(INDIRECT(_xlfn.CONCAT("weather.data[",T$1,"]")),MATCH(vp.data[[#This Row],[SDate]],weather.data[Date],0))</f>
        <v>0.8</v>
      </c>
      <c r="U33" s="2">
        <f ca="1">INDEX(INDIRECT(_xlfn.CONCAT("weather.data[",U$1,"]")),MATCH(vp.data[[#This Row],[SDate]],weather.data[Date],0))</f>
        <v>1.6</v>
      </c>
      <c r="V33" s="2">
        <f ca="1">INDEX(INDIRECT(_xlfn.CONCAT("weather.data[",V$1,"]")),MATCH(vp.data[[#This Row],[SDate]],weather.data[Date],0))</f>
        <v>0</v>
      </c>
      <c r="W33" t="s">
        <v>44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 s="4">
        <f>IF(AND(vp.data[[#This Row],[SDate]]&gt;=DATE(YEAR(vp.data[[#This Row],[SDate]]),5,1),vp.data[[#This Row],[SDate]]&lt;=DATE(YEAR(vp.data[[#This Row],[SDate]]),9,15)),1,0)</f>
        <v>0</v>
      </c>
      <c r="AJ33" s="4">
        <f>IF(vp.data[[#This Row],[SDate]]&lt;DATE(2016,12,1),0,1)</f>
        <v>0</v>
      </c>
      <c r="AK33">
        <f>MONTH(vp.data[[#This Row],[SDate]])</f>
        <v>11</v>
      </c>
      <c r="AL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M33" s="5">
        <f>(vp.data[[#This Row],[Dens]]-INDEX(crudeBD.lkup[Mean_Dens],MATCH(vp.data[[#This Row],[Crude_Breakdown]],crudeBD.lkup[Crude Breakdown],0)))^2</f>
        <v>22.931289273363557</v>
      </c>
      <c r="AN33" s="5">
        <f>(vp.data[[#This Row],[Sulf]]-INDEX(crudeBD.lkup[Mean_Sulf],MATCH(vp.data[[#This Row],[Crude_Breakdown]],crudeBD.lkup[Crude Breakdown],0)))^2</f>
        <v>2.3477447532400043E-2</v>
      </c>
      <c r="AO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1" hidden="1" x14ac:dyDescent="0.25">
      <c r="A34">
        <v>33</v>
      </c>
      <c r="B34" t="s">
        <v>45</v>
      </c>
      <c r="C34" t="s">
        <v>45</v>
      </c>
      <c r="D34" t="s">
        <v>63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83.834029126213622</v>
      </c>
      <c r="I34" s="2"/>
      <c r="J34" s="2">
        <f t="array" ref="J34">_xlfn.IFNA(IF(vp.data[[#This Row],[Sulf Input]]="",INDEX([1]DATA!$Q:$Q,MATCH(1,(vp.data[[#This Row],[Battery]]=[1]DATA!$L:$L)*(EOMONTH(vp.data[[#This Row],[SDate]],-1)+1=[1]DATA!$G:$G),0)),vp.data[[#This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4" s="2">
        <f ca="1">INDEX(INDIRECT(_xlfn.CONCAT("weather.data[",O$1,"]")),MATCH(vp.data[[#This Row],[SDate]],weather.data[Date],0))</f>
        <v>1.3666666666666665</v>
      </c>
      <c r="P34" s="2">
        <f ca="1">INDEX(INDIRECT(_xlfn.CONCAT("weather.data[",P$1,"]")),MATCH(vp.data[[#This Row],[SDate]],weather.data[Date],0))</f>
        <v>2.1714285714285717</v>
      </c>
      <c r="Q34" s="2">
        <f ca="1">INDEX(INDIRECT(_xlfn.CONCAT("weather.data[",Q$1,"]")),MATCH(vp.data[[#This Row],[SDate]],weather.data[Date],0))</f>
        <v>1.8</v>
      </c>
      <c r="R34" s="2">
        <f ca="1">INDEX(INDIRECT(_xlfn.CONCAT("weather.data[",R$1,"]")),MATCH(vp.data[[#This Row],[SDate]],weather.data[Date],0))</f>
        <v>1.5</v>
      </c>
      <c r="S34" s="2">
        <f ca="1">INDEX(INDIRECT(_xlfn.CONCAT("weather.data[",S$1,"]")),MATCH(vp.data[[#This Row],[SDate]],weather.data[Date],0))</f>
        <v>3</v>
      </c>
      <c r="T34" s="2">
        <f ca="1">INDEX(INDIRECT(_xlfn.CONCAT("weather.data[",T$1,"]")),MATCH(vp.data[[#This Row],[SDate]],weather.data[Date],0))</f>
        <v>1.3</v>
      </c>
      <c r="U34" s="2">
        <f ca="1">INDEX(INDIRECT(_xlfn.CONCAT("weather.data[",U$1,"]")),MATCH(vp.data[[#This Row],[SDate]],weather.data[Date],0))</f>
        <v>0.4</v>
      </c>
      <c r="V34" s="2">
        <f ca="1">INDEX(INDIRECT(_xlfn.CONCAT("weather.data[",V$1,"]")),MATCH(vp.data[[#This Row],[SDate]],weather.data[Date],0))</f>
        <v>0.2</v>
      </c>
      <c r="W34" t="s">
        <v>44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 s="4">
        <f>IF(AND(vp.data[[#This Row],[SDate]]&gt;=DATE(YEAR(vp.data[[#This Row],[SDate]]),5,1),vp.data[[#This Row],[SDate]]&lt;=DATE(YEAR(vp.data[[#This Row],[SDate]]),9,15)),1,0)</f>
        <v>0</v>
      </c>
      <c r="AJ34" s="4">
        <f>IF(vp.data[[#This Row],[SDate]]&lt;DATE(2016,12,1),0,1)</f>
        <v>0</v>
      </c>
      <c r="AK34">
        <f>MONTH(vp.data[[#This Row],[SDate]])</f>
        <v>11</v>
      </c>
      <c r="AL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M34" s="5">
        <f>(vp.data[[#This Row],[Dens]]-INDEX(crudeBD.lkup[Mean_Dens],MATCH(vp.data[[#This Row],[Crude_Breakdown]],crudeBD.lkup[Crude Breakdown],0)))^2</f>
        <v>25.589191671642649</v>
      </c>
      <c r="AN34" s="5">
        <f>(vp.data[[#This Row],[Sulf]]-INDEX(crudeBD.lkup[Mean_Sulf],MATCH(vp.data[[#This Row],[Crude_Breakdown]],crudeBD.lkup[Crude Breakdown],0)))^2</f>
        <v>9.0027186518782493E-4</v>
      </c>
      <c r="AO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1" hidden="1" x14ac:dyDescent="0.25">
      <c r="A35">
        <v>34</v>
      </c>
      <c r="B35" t="s">
        <v>52</v>
      </c>
      <c r="C35" t="s">
        <v>52</v>
      </c>
      <c r="D35" t="s">
        <v>53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35" s="2"/>
      <c r="J35" s="2">
        <f t="array" ref="J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Input]]="",INDEX([1]DATA!$O:$O,MATCH(1,(vp.data[[#This Row],[Battery]]=[1]DATA!$L:$L)*(EOMONTH(vp.data[[#This Row],[SDate]],-1)+1=[1]DATA!$G:$G),0)),vp.data[[#This Row],[Dens Input]]),"")</f>
        <v>841.4</v>
      </c>
      <c r="O35" s="2">
        <f ca="1">INDEX(INDIRECT(_xlfn.CONCAT("weather.data[",O$1,"]")),MATCH(vp.data[[#This Row],[SDate]],weather.data[Date],0))</f>
        <v>1.3666666666666665</v>
      </c>
      <c r="P35" s="2">
        <f ca="1">INDEX(INDIRECT(_xlfn.CONCAT("weather.data[",P$1,"]")),MATCH(vp.data[[#This Row],[SDate]],weather.data[Date],0))</f>
        <v>2.1714285714285717</v>
      </c>
      <c r="Q35" s="2">
        <f ca="1">INDEX(INDIRECT(_xlfn.CONCAT("weather.data[",Q$1,"]")),MATCH(vp.data[[#This Row],[SDate]],weather.data[Date],0))</f>
        <v>1.8</v>
      </c>
      <c r="R35" s="2">
        <f ca="1">INDEX(INDIRECT(_xlfn.CONCAT("weather.data[",R$1,"]")),MATCH(vp.data[[#This Row],[SDate]],weather.data[Date],0))</f>
        <v>1.5</v>
      </c>
      <c r="S35" s="2">
        <f ca="1">INDEX(INDIRECT(_xlfn.CONCAT("weather.data[",S$1,"]")),MATCH(vp.data[[#This Row],[SDate]],weather.data[Date],0))</f>
        <v>3</v>
      </c>
      <c r="T35" s="2">
        <f ca="1">INDEX(INDIRECT(_xlfn.CONCAT("weather.data[",T$1,"]")),MATCH(vp.data[[#This Row],[SDate]],weather.data[Date],0))</f>
        <v>1.3</v>
      </c>
      <c r="U35" s="2">
        <f ca="1">INDEX(INDIRECT(_xlfn.CONCAT("weather.data[",U$1,"]")),MATCH(vp.data[[#This Row],[SDate]],weather.data[Date],0))</f>
        <v>0.4</v>
      </c>
      <c r="V35" s="2">
        <f ca="1">INDEX(INDIRECT(_xlfn.CONCAT("weather.data[",V$1,"]")),MATCH(vp.data[[#This Row],[SDate]],weather.data[Date],0))</f>
        <v>0.2</v>
      </c>
      <c r="W35" t="s">
        <v>44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 s="4">
        <f>IF(AND(vp.data[[#This Row],[SDate]]&gt;=DATE(YEAR(vp.data[[#This Row],[SDate]]),5,1),vp.data[[#This Row],[SDate]]&lt;=DATE(YEAR(vp.data[[#This Row],[SDate]]),9,15)),1,0)</f>
        <v>0</v>
      </c>
      <c r="AJ35" s="4">
        <f>IF(vp.data[[#This Row],[SDate]]&lt;DATE(2016,12,1),0,1)</f>
        <v>0</v>
      </c>
      <c r="AK35">
        <f>MONTH(vp.data[[#This Row],[SDate]])</f>
        <v>11</v>
      </c>
      <c r="AL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35" s="5">
        <f>(vp.data[[#This Row],[Dens]]-INDEX(crudeBD.lkup[Mean_Dens],MATCH(vp.data[[#This Row],[Crude_Breakdown]],crudeBD.lkup[Crude Breakdown],0)))^2</f>
        <v>5.8145481690695053</v>
      </c>
      <c r="AN35" s="5">
        <f>(vp.data[[#This Row],[Sulf]]-INDEX(crudeBD.lkup[Mean_Sulf],MATCH(vp.data[[#This Row],[Crude_Breakdown]],crudeBD.lkup[Crude Breakdown],0)))^2</f>
        <v>3.997213667369783E-3</v>
      </c>
      <c r="AO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1" hidden="1" x14ac:dyDescent="0.25">
      <c r="A36">
        <v>67</v>
      </c>
      <c r="B36" t="s">
        <v>42</v>
      </c>
      <c r="C36" t="s">
        <v>42</v>
      </c>
      <c r="D36" t="s">
        <v>43</v>
      </c>
      <c r="F36" s="1">
        <v>42380</v>
      </c>
      <c r="G36" s="2">
        <v>93.3</v>
      </c>
      <c r="H36" s="2">
        <f>vp.data[[#This Row],[VP]]+IF(vp.data[[#This Row],[Post_Aquisition]]=0,INDEX(post_aquisition.tbl[Change_in_VP],MATCH(vp.data[[#This Row],[Crude_Breakdown]],post_aquisition.tbl[Crude_Breakdown],0)),0)</f>
        <v>77.465217391304293</v>
      </c>
      <c r="I36" s="2"/>
      <c r="J36" s="2">
        <f t="array" ref="J36">_xlfn.IFNA(IF(vp.data[[#This Row],[Sulf Input]]="",INDEX([1]DATA!$Q:$Q,MATCH(1,(vp.data[[#This Row],[Battery]]=[1]DATA!$L:$L)*(EOMONTH(vp.data[[#This Row],[SDate]],-1)+1=[1]DATA!$G:$G),0)),vp.data[[#This Row],[Sulf Input]]),"")</f>
        <v>2.41</v>
      </c>
      <c r="K36" s="2"/>
      <c r="L36" s="2"/>
      <c r="M36" s="2"/>
      <c r="N36" s="2">
        <f t="array" ref="N36">_xlfn.IFNA(IF(vp.data[[#This Row],[Dens Input]]="",INDEX([1]DATA!$O:$O,MATCH(1,(vp.data[[#This Row],[Battery]]=[1]DATA!$L:$L)*(EOMONTH(vp.data[[#This Row],[SDate]],-1)+1=[1]DATA!$G:$G),0)),vp.data[[#This Row],[Dens Input]]),"")</f>
        <v>869.4</v>
      </c>
      <c r="O36" s="2">
        <f ca="1">INDEX(INDIRECT(_xlfn.CONCAT("weather.data[",O$1,"]")),MATCH(vp.data[[#This Row],[SDate]],weather.data[Date],0))</f>
        <v>-17.45</v>
      </c>
      <c r="P36" s="2">
        <f ca="1">INDEX(INDIRECT(_xlfn.CONCAT("weather.data[",P$1,"]")),MATCH(vp.data[[#This Row],[SDate]],weather.data[Date],0))</f>
        <v>-14.769047619047621</v>
      </c>
      <c r="Q36" s="2">
        <f ca="1">INDEX(INDIRECT(_xlfn.CONCAT("weather.data[",Q$1,"]")),MATCH(vp.data[[#This Row],[SDate]],weather.data[Date],0))</f>
        <v>-17.2</v>
      </c>
      <c r="R36" s="2">
        <f ca="1">INDEX(INDIRECT(_xlfn.CONCAT("weather.data[",R$1,"]")),MATCH(vp.data[[#This Row],[SDate]],weather.data[Date],0))</f>
        <v>-18.3</v>
      </c>
      <c r="S36" s="2">
        <f ca="1">INDEX(INDIRECT(_xlfn.CONCAT("weather.data[",S$1,"]")),MATCH(vp.data[[#This Row],[SDate]],weather.data[Date],0))</f>
        <v>-17</v>
      </c>
      <c r="T36" s="2">
        <f ca="1">INDEX(INDIRECT(_xlfn.CONCAT("weather.data[",T$1,"]")),MATCH(vp.data[[#This Row],[SDate]],weather.data[Date],0))</f>
        <v>-14.3</v>
      </c>
      <c r="U36" s="2">
        <f ca="1">INDEX(INDIRECT(_xlfn.CONCAT("weather.data[",U$1,"]")),MATCH(vp.data[[#This Row],[SDate]],weather.data[Date],0))</f>
        <v>-19.2</v>
      </c>
      <c r="V36" s="2">
        <f ca="1">INDEX(INDIRECT(_xlfn.CONCAT("weather.data[",V$1,"]")),MATCH(vp.data[[#This Row],[SDate]],weather.data[Date],0))</f>
        <v>-18.7</v>
      </c>
      <c r="W36" t="s">
        <v>44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 s="4">
        <f>IF(AND(vp.data[[#This Row],[SDate]]&gt;=DATE(YEAR(vp.data[[#This Row],[SDate]]),5,1),vp.data[[#This Row],[SDate]]&lt;=DATE(YEAR(vp.data[[#This Row],[SDate]]),9,15)),1,0)</f>
        <v>0</v>
      </c>
      <c r="AJ36" s="4">
        <f>IF(vp.data[[#This Row],[SDate]]&lt;DATE(2016,12,1),0,1)</f>
        <v>0</v>
      </c>
      <c r="AK36">
        <f>MONTH(vp.data[[#This Row],[SDate]])</f>
        <v>1</v>
      </c>
      <c r="AL36" s="5">
        <f>(IF(post_aquisition_adj_bool,vp.data[[#This Row],[VP_Adjusted]],vp.data[[#This Row],[VP]])-INDEX(crudeBD.lkup[Mean_VP],MATCH(vp.data[[#This Row],[Crude_Breakdown]],crudeBD.lkup[Crude Breakdown],0)))^2</f>
        <v>207.35999999999831</v>
      </c>
      <c r="AM36" s="5">
        <f>(vp.data[[#This Row],[Dens]]-INDEX(crudeBD.lkup[Mean_Dens],MATCH(vp.data[[#This Row],[Crude_Breakdown]],crudeBD.lkup[Crude Breakdown],0)))^2</f>
        <v>28.709659275284526</v>
      </c>
      <c r="AN36" s="5">
        <f>(vp.data[[#This Row],[Sulf]]-INDEX(crudeBD.lkup[Mean_Sulf],MATCH(vp.data[[#This Row],[Crude_Breakdown]],crudeBD.lkup[Crude Breakdown],0)))^2</f>
        <v>8.726995352385076E-4</v>
      </c>
      <c r="AO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1" hidden="1" x14ac:dyDescent="0.25">
      <c r="A37">
        <v>36</v>
      </c>
      <c r="B37" t="s">
        <v>42</v>
      </c>
      <c r="C37" t="s">
        <v>42</v>
      </c>
      <c r="D37" t="s">
        <v>43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54.9652173913043</v>
      </c>
      <c r="I37" s="2"/>
      <c r="J37" s="2">
        <f t="array" ref="J37">_xlfn.IFNA(IF(vp.data[[#This Row],[Sulf Input]]="",INDEX([1]DATA!$Q:$Q,MATCH(1,(vp.data[[#This Row],[Battery]]=[1]DATA!$L:$L)*(EOMONTH(vp.data[[#This Row],[SDate]],-1)+1=[1]DATA!$G:$G),0)),vp.data[[#This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Input]]="",INDEX([1]DATA!$O:$O,MATCH(1,(vp.data[[#This Row],[Battery]]=[1]DATA!$L:$L)*(EOMONTH(vp.data[[#This Row],[SDate]],-1)+1=[1]DATA!$G:$G),0)),vp.data[[#This Row],[Dens Input]]),"")</f>
        <v>870.6</v>
      </c>
      <c r="O37" s="2">
        <f ca="1">INDEX(INDIRECT(_xlfn.CONCAT("weather.data[",O$1,"]")),MATCH(vp.data[[#This Row],[SDate]],weather.data[Date],0))</f>
        <v>1.3666666666666665</v>
      </c>
      <c r="P37" s="2">
        <f ca="1">INDEX(INDIRECT(_xlfn.CONCAT("weather.data[",P$1,"]")),MATCH(vp.data[[#This Row],[SDate]],weather.data[Date],0))</f>
        <v>2.1714285714285717</v>
      </c>
      <c r="Q37" s="2">
        <f ca="1">INDEX(INDIRECT(_xlfn.CONCAT("weather.data[",Q$1,"]")),MATCH(vp.data[[#This Row],[SDate]],weather.data[Date],0))</f>
        <v>1.8</v>
      </c>
      <c r="R37" s="2">
        <f ca="1">INDEX(INDIRECT(_xlfn.CONCAT("weather.data[",R$1,"]")),MATCH(vp.data[[#This Row],[SDate]],weather.data[Date],0))</f>
        <v>1.5</v>
      </c>
      <c r="S37" s="2">
        <f ca="1">INDEX(INDIRECT(_xlfn.CONCAT("weather.data[",S$1,"]")),MATCH(vp.data[[#This Row],[SDate]],weather.data[Date],0))</f>
        <v>3</v>
      </c>
      <c r="T37" s="2">
        <f ca="1">INDEX(INDIRECT(_xlfn.CONCAT("weather.data[",T$1,"]")),MATCH(vp.data[[#This Row],[SDate]],weather.data[Date],0))</f>
        <v>1.3</v>
      </c>
      <c r="U37" s="2">
        <f ca="1">INDEX(INDIRECT(_xlfn.CONCAT("weather.data[",U$1,"]")),MATCH(vp.data[[#This Row],[SDate]],weather.data[Date],0))</f>
        <v>0.4</v>
      </c>
      <c r="V37" s="2">
        <f ca="1">INDEX(INDIRECT(_xlfn.CONCAT("weather.data[",V$1,"]")),MATCH(vp.data[[#This Row],[SDate]],weather.data[Date],0))</f>
        <v>0.2</v>
      </c>
      <c r="W37" t="s">
        <v>44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 s="4">
        <f>IF(AND(vp.data[[#This Row],[SDate]]&gt;=DATE(YEAR(vp.data[[#This Row],[SDate]]),5,1),vp.data[[#This Row],[SDate]]&lt;=DATE(YEAR(vp.data[[#This Row],[SDate]]),9,15)),1,0)</f>
        <v>0</v>
      </c>
      <c r="AJ37" s="4">
        <f>IF(vp.data[[#This Row],[SDate]]&lt;DATE(2016,12,1),0,1)</f>
        <v>0</v>
      </c>
      <c r="AK37">
        <f>MONTH(vp.data[[#This Row],[SDate]])</f>
        <v>11</v>
      </c>
      <c r="AL37" s="5">
        <f>(IF(post_aquisition_adj_bool,vp.data[[#This Row],[VP_Adjusted]],vp.data[[#This Row],[VP]])-INDEX(crudeBD.lkup[Mean_VP],MATCH(vp.data[[#This Row],[Crude_Breakdown]],crudeBD.lkup[Crude Breakdown],0)))^2</f>
        <v>65.610000000000824</v>
      </c>
      <c r="AM37" s="5">
        <f>(vp.data[[#This Row],[Dens]]-INDEX(crudeBD.lkup[Mean_Dens],MATCH(vp.data[[#This Row],[Crude_Breakdown]],crudeBD.lkup[Crude Breakdown],0)))^2</f>
        <v>17.290124391563086</v>
      </c>
      <c r="AN37" s="5">
        <f>(vp.data[[#This Row],[Sulf]]-INDEX(crudeBD.lkup[Mean_Sulf],MATCH(vp.data[[#This Row],[Crude_Breakdown]],crudeBD.lkup[Crude Breakdown],0)))^2</f>
        <v>8.726995352385076E-4</v>
      </c>
      <c r="AO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1" hidden="1" x14ac:dyDescent="0.25">
      <c r="A38">
        <v>96</v>
      </c>
      <c r="B38" t="s">
        <v>42</v>
      </c>
      <c r="C38" t="s">
        <v>42</v>
      </c>
      <c r="D38" t="s">
        <v>43</v>
      </c>
      <c r="F38" s="1">
        <v>42439</v>
      </c>
      <c r="G38" s="2">
        <v>119.4</v>
      </c>
      <c r="H38" s="2">
        <f>vp.data[[#This Row],[VP]]+IF(vp.data[[#This Row],[Post_Aquisition]]=0,INDEX(post_aquisition.tbl[Change_in_VP],MATCH(vp.data[[#This Row],[Crude_Breakdown]],post_aquisition.tbl[Crude_Breakdown],0)),0)</f>
        <v>103.56521739130432</v>
      </c>
      <c r="I38" s="2"/>
      <c r="J38" s="2">
        <f t="array" ref="J38">_xlfn.IFNA(IF(vp.data[[#This Row],[Sulf Input]]="",INDEX([1]DATA!$Q:$Q,MATCH(1,(vp.data[[#This Row],[Battery]]=[1]DATA!$L:$L)*(EOMONTH(vp.data[[#This Row],[SDate]],-1)+1=[1]DATA!$G:$G),0)),vp.data[[#This Row],[Sulf Input]]),"")</f>
        <v>2.41</v>
      </c>
      <c r="K38" s="2"/>
      <c r="L38" s="2"/>
      <c r="M38" s="2">
        <v>869.5</v>
      </c>
      <c r="N38" s="2">
        <f t="array" ref="N38">_xlfn.IFNA(IF(vp.data[[#This Row],[Dens Input]]="",INDEX([1]DATA!$O:$O,MATCH(1,(vp.data[[#This Row],[Battery]]=[1]DATA!$L:$L)*(EOMONTH(vp.data[[#This Row],[SDate]],-1)+1=[1]DATA!$G:$G),0)),vp.data[[#This Row],[Dens Input]]),"")</f>
        <v>869.5</v>
      </c>
      <c r="O38" s="2">
        <f ca="1">INDEX(INDIRECT(_xlfn.CONCAT("weather.data[",O$1,"]")),MATCH(vp.data[[#This Row],[SDate]],weather.data[Date],0))</f>
        <v>5.0000000000000009</v>
      </c>
      <c r="P38" s="2">
        <f ca="1">INDEX(INDIRECT(_xlfn.CONCAT("weather.data[",P$1,"]")),MATCH(vp.data[[#This Row],[SDate]],weather.data[Date],0))</f>
        <v>2.1619047619047622</v>
      </c>
      <c r="Q38" s="2">
        <f ca="1">INDEX(INDIRECT(_xlfn.CONCAT("weather.data[",Q$1,"]")),MATCH(vp.data[[#This Row],[SDate]],weather.data[Date],0))</f>
        <v>5.0999999999999996</v>
      </c>
      <c r="R38" s="2">
        <f ca="1">INDEX(INDIRECT(_xlfn.CONCAT("weather.data[",R$1,"]")),MATCH(vp.data[[#This Row],[SDate]],weather.data[Date],0))</f>
        <v>5.4</v>
      </c>
      <c r="S38" s="2">
        <f ca="1">INDEX(INDIRECT(_xlfn.CONCAT("weather.data[",S$1,"]")),MATCH(vp.data[[#This Row],[SDate]],weather.data[Date],0))</f>
        <v>5.8</v>
      </c>
      <c r="T38" s="2">
        <f ca="1">INDEX(INDIRECT(_xlfn.CONCAT("weather.data[",T$1,"]")),MATCH(vp.data[[#This Row],[SDate]],weather.data[Date],0))</f>
        <v>5.3</v>
      </c>
      <c r="U38" s="2">
        <f ca="1">INDEX(INDIRECT(_xlfn.CONCAT("weather.data[",U$1,"]")),MATCH(vp.data[[#This Row],[SDate]],weather.data[Date],0))</f>
        <v>4.8</v>
      </c>
      <c r="V38" s="2">
        <f ca="1">INDEX(INDIRECT(_xlfn.CONCAT("weather.data[",V$1,"]")),MATCH(vp.data[[#This Row],[SDate]],weather.data[Date],0))</f>
        <v>3.6</v>
      </c>
      <c r="W38" t="s">
        <v>44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 s="4">
        <f>IF(AND(vp.data[[#This Row],[SDate]]&gt;=DATE(YEAR(vp.data[[#This Row],[SDate]]),5,1),vp.data[[#This Row],[SDate]]&lt;=DATE(YEAR(vp.data[[#This Row],[SDate]]),9,15)),1,0)</f>
        <v>0</v>
      </c>
      <c r="AJ38" s="4">
        <f>IF(vp.data[[#This Row],[SDate]]&lt;DATE(2016,12,1),0,1)</f>
        <v>0</v>
      </c>
      <c r="AK38">
        <f>MONTH(vp.data[[#This Row],[SDate]])</f>
        <v>3</v>
      </c>
      <c r="AL38" s="5">
        <f>(IF(post_aquisition_adj_bool,vp.data[[#This Row],[VP_Adjusted]],vp.data[[#This Row],[VP]])-INDEX(crudeBD.lkup[Mean_VP],MATCH(vp.data[[#This Row],[Crude_Breakdown]],crudeBD.lkup[Crude Breakdown],0)))^2</f>
        <v>1640.249999999997</v>
      </c>
      <c r="AM38" s="5">
        <f>(vp.data[[#This Row],[Dens]]-INDEX(crudeBD.lkup[Mean_Dens],MATCH(vp.data[[#This Row],[Crude_Breakdown]],crudeBD.lkup[Crude Breakdown],0)))^2</f>
        <v>27.648031368307532</v>
      </c>
      <c r="AN38" s="5">
        <f>(vp.data[[#This Row],[Sulf]]-INDEX(crudeBD.lkup[Mean_Sulf],MATCH(vp.data[[#This Row],[Crude_Breakdown]],crudeBD.lkup[Crude Breakdown],0)))^2</f>
        <v>8.726995352385076E-4</v>
      </c>
      <c r="AO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1" hidden="1" x14ac:dyDescent="0.25">
      <c r="A39">
        <v>38</v>
      </c>
      <c r="B39" t="s">
        <v>47</v>
      </c>
      <c r="C39" t="s">
        <v>47</v>
      </c>
      <c r="D39" t="s">
        <v>62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115.62184143565017</v>
      </c>
      <c r="I39" s="2"/>
      <c r="J39" s="2">
        <f t="array" ref="J39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Input]]="",INDEX([1]DATA!$O:$O,MATCH(1,(vp.data[[#This Row],[Battery]]=[1]DATA!$L:$L)*(EOMONTH(vp.data[[#This Row],[SDate]],-1)+1=[1]DATA!$G:$G),0)),vp.data[[#This Row],[Dens Input]]),"")</f>
        <v>824</v>
      </c>
      <c r="O39" s="2">
        <f ca="1">INDEX(INDIRECT(_xlfn.CONCAT("weather.data[",O$1,"]")),MATCH(vp.data[[#This Row],[SDate]],weather.data[Date],0))</f>
        <v>-0.38333333333333336</v>
      </c>
      <c r="P39" s="2">
        <f ca="1">INDEX(INDIRECT(_xlfn.CONCAT("weather.data[",P$1,"]")),MATCH(vp.data[[#This Row],[SDate]],weather.data[Date],0))</f>
        <v>2.0904761904761906</v>
      </c>
      <c r="Q39" s="2">
        <f ca="1">INDEX(INDIRECT(_xlfn.CONCAT("weather.data[",Q$1,"]")),MATCH(vp.data[[#This Row],[SDate]],weather.data[Date],0))</f>
        <v>-1.5</v>
      </c>
      <c r="R39" s="2">
        <f ca="1">INDEX(INDIRECT(_xlfn.CONCAT("weather.data[",R$1,"]")),MATCH(vp.data[[#This Row],[SDate]],weather.data[Date],0))</f>
        <v>-1.2</v>
      </c>
      <c r="S39" s="2">
        <f ca="1">INDEX(INDIRECT(_xlfn.CONCAT("weather.data[",S$1,"]")),MATCH(vp.data[[#This Row],[SDate]],weather.data[Date],0))</f>
        <v>-1</v>
      </c>
      <c r="T39" s="2">
        <f ca="1">INDEX(INDIRECT(_xlfn.CONCAT("weather.data[",T$1,"]")),MATCH(vp.data[[#This Row],[SDate]],weather.data[Date],0))</f>
        <v>2.5</v>
      </c>
      <c r="U39" s="2">
        <f ca="1">INDEX(INDIRECT(_xlfn.CONCAT("weather.data[",U$1,"]")),MATCH(vp.data[[#This Row],[SDate]],weather.data[Date],0))</f>
        <v>0.4</v>
      </c>
      <c r="V39" s="2">
        <f ca="1">INDEX(INDIRECT(_xlfn.CONCAT("weather.data[",V$1,"]")),MATCH(vp.data[[#This Row],[SDate]],weather.data[Date],0))</f>
        <v>-1.5</v>
      </c>
      <c r="W39" t="s">
        <v>44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 s="4">
        <f>IF(AND(vp.data[[#This Row],[SDate]]&gt;=DATE(YEAR(vp.data[[#This Row],[SDate]]),5,1),vp.data[[#This Row],[SDate]]&lt;=DATE(YEAR(vp.data[[#This Row],[SDate]]),9,15)),1,0)</f>
        <v>0</v>
      </c>
      <c r="AJ39" s="4">
        <f>IF(vp.data[[#This Row],[SDate]]&lt;DATE(2016,12,1),0,1)</f>
        <v>0</v>
      </c>
      <c r="AK39">
        <f>MONTH(vp.data[[#This Row],[SDate]])</f>
        <v>11</v>
      </c>
      <c r="AL39" s="5">
        <f>(IF(post_aquisition_adj_bool,vp.data[[#This Row],[VP_Adjusted]],vp.data[[#This Row],[VP]])-INDEX(crudeBD.lkup[Mean_VP],MATCH(vp.data[[#This Row],[Crude_Breakdown]],crudeBD.lkup[Crude Breakdown],0)))^2</f>
        <v>670.17401046475766</v>
      </c>
      <c r="AM39" s="5">
        <f>(vp.data[[#This Row],[Dens]]-INDEX(crudeBD.lkup[Mean_Dens],MATCH(vp.data[[#This Row],[Crude_Breakdown]],crudeBD.lkup[Crude Breakdown],0)))^2</f>
        <v>26.476347681335831</v>
      </c>
      <c r="AN39" s="5">
        <f>(vp.data[[#This Row],[Sulf]]-INDEX(crudeBD.lkup[Mean_Sulf],MATCH(vp.data[[#This Row],[Crude_Breakdown]],crudeBD.lkup[Crude Breakdown],0)))^2</f>
        <v>3.5595966720571727E-2</v>
      </c>
      <c r="AO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1" hidden="1" x14ac:dyDescent="0.25">
      <c r="A40">
        <v>39</v>
      </c>
      <c r="B40" t="s">
        <v>52</v>
      </c>
      <c r="C40" t="s">
        <v>52</v>
      </c>
      <c r="D40" t="s">
        <v>53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82.887364419994739</v>
      </c>
      <c r="I40" s="2"/>
      <c r="J40" s="2">
        <f t="array" ref="J40">_xlfn.IFNA(IF(vp.data[[#This Row],[Sulf Input]]="",INDEX([1]DATA!$Q:$Q,MATCH(1,(vp.data[[#This Row],[Battery]]=[1]DATA!$L:$L)*(EOMONTH(vp.data[[#This Row],[SDate]],-1)+1=[1]DATA!$G:$G),0)),vp.data[[#This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Input]]="",INDEX([1]DATA!$O:$O,MATCH(1,(vp.data[[#This Row],[Battery]]=[1]DATA!$L:$L)*(EOMONTH(vp.data[[#This Row],[SDate]],-1)+1=[1]DATA!$G:$G),0)),vp.data[[#This Row],[Dens Input]]),"")</f>
        <v>840</v>
      </c>
      <c r="O40" s="2">
        <f ca="1">INDEX(INDIRECT(_xlfn.CONCAT("weather.data[",O$1,"]")),MATCH(vp.data[[#This Row],[SDate]],weather.data[Date],0))</f>
        <v>-0.38333333333333336</v>
      </c>
      <c r="P40" s="2">
        <f ca="1">INDEX(INDIRECT(_xlfn.CONCAT("weather.data[",P$1,"]")),MATCH(vp.data[[#This Row],[SDate]],weather.data[Date],0))</f>
        <v>2.0904761904761906</v>
      </c>
      <c r="Q40" s="2">
        <f ca="1">INDEX(INDIRECT(_xlfn.CONCAT("weather.data[",Q$1,"]")),MATCH(vp.data[[#This Row],[SDate]],weather.data[Date],0))</f>
        <v>-1.5</v>
      </c>
      <c r="R40" s="2">
        <f ca="1">INDEX(INDIRECT(_xlfn.CONCAT("weather.data[",R$1,"]")),MATCH(vp.data[[#This Row],[SDate]],weather.data[Date],0))</f>
        <v>-1.2</v>
      </c>
      <c r="S40" s="2">
        <f ca="1">INDEX(INDIRECT(_xlfn.CONCAT("weather.data[",S$1,"]")),MATCH(vp.data[[#This Row],[SDate]],weather.data[Date],0))</f>
        <v>-1</v>
      </c>
      <c r="T40" s="2">
        <f ca="1">INDEX(INDIRECT(_xlfn.CONCAT("weather.data[",T$1,"]")),MATCH(vp.data[[#This Row],[SDate]],weather.data[Date],0))</f>
        <v>2.5</v>
      </c>
      <c r="U40" s="2">
        <f ca="1">INDEX(INDIRECT(_xlfn.CONCAT("weather.data[",U$1,"]")),MATCH(vp.data[[#This Row],[SDate]],weather.data[Date],0))</f>
        <v>0.4</v>
      </c>
      <c r="V40" s="2">
        <f ca="1">INDEX(INDIRECT(_xlfn.CONCAT("weather.data[",V$1,"]")),MATCH(vp.data[[#This Row],[SDate]],weather.data[Date],0))</f>
        <v>-1.5</v>
      </c>
      <c r="W40" t="s">
        <v>44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 s="4">
        <f>IF(AND(vp.data[[#This Row],[SDate]]&gt;=DATE(YEAR(vp.data[[#This Row],[SDate]]),5,1),vp.data[[#This Row],[SDate]]&lt;=DATE(YEAR(vp.data[[#This Row],[SDate]]),9,15)),1,0)</f>
        <v>0</v>
      </c>
      <c r="AJ40" s="4">
        <f>IF(vp.data[[#This Row],[SDate]]&lt;DATE(2016,12,1),0,1)</f>
        <v>0</v>
      </c>
      <c r="AK40">
        <f>MONTH(vp.data[[#This Row],[SDate]])</f>
        <v>11</v>
      </c>
      <c r="AL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0" s="5">
        <f>(vp.data[[#This Row],[Dens]]-INDEX(crudeBD.lkup[Mean_Dens],MATCH(vp.data[[#This Row],[Crude_Breakdown]],crudeBD.lkup[Crude Breakdown],0)))^2</f>
        <v>14.526292954345573</v>
      </c>
      <c r="AN40" s="5">
        <f>(vp.data[[#This Row],[Sulf]]-INDEX(crudeBD.lkup[Mean_Sulf],MATCH(vp.data[[#This Row],[Crude_Breakdown]],crudeBD.lkup[Crude Breakdown],0)))^2</f>
        <v>3.997213667369783E-3</v>
      </c>
      <c r="AO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1" hidden="1" x14ac:dyDescent="0.25">
      <c r="A41">
        <v>40</v>
      </c>
      <c r="B41" t="s">
        <v>47</v>
      </c>
      <c r="C41" t="s">
        <v>47</v>
      </c>
      <c r="D41" t="s">
        <v>54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83.787364419994745</v>
      </c>
      <c r="I41" s="2"/>
      <c r="J41" s="2">
        <f t="array" ref="J41">_xlfn.IFNA(IF(vp.data[[#This Row],[Sulf Input]]="",INDEX([1]DATA!$Q:$Q,MATCH(1,(vp.data[[#This Row],[Battery]]=[1]DATA!$L:$L)*(EOMONTH(vp.data[[#This Row],[SDate]],-1)+1=[1]DATA!$G:$G),0)),vp.data[[#This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Input]]="",INDEX([1]DATA!$O:$O,MATCH(1,(vp.data[[#This Row],[Battery]]=[1]DATA!$L:$L)*(EOMONTH(vp.data[[#This Row],[SDate]],-1)+1=[1]DATA!$G:$G),0)),vp.data[[#This Row],[Dens Input]]),"")</f>
        <v>846.7</v>
      </c>
      <c r="O41" s="2">
        <f ca="1">INDEX(INDIRECT(_xlfn.CONCAT("weather.data[",O$1,"]")),MATCH(vp.data[[#This Row],[SDate]],weather.data[Date],0))</f>
        <v>-0.38333333333333336</v>
      </c>
      <c r="P41" s="2">
        <f ca="1">INDEX(INDIRECT(_xlfn.CONCAT("weather.data[",P$1,"]")),MATCH(vp.data[[#This Row],[SDate]],weather.data[Date],0))</f>
        <v>2.0904761904761906</v>
      </c>
      <c r="Q41" s="2">
        <f ca="1">INDEX(INDIRECT(_xlfn.CONCAT("weather.data[",Q$1,"]")),MATCH(vp.data[[#This Row],[SDate]],weather.data[Date],0))</f>
        <v>-1.5</v>
      </c>
      <c r="R41" s="2">
        <f ca="1">INDEX(INDIRECT(_xlfn.CONCAT("weather.data[",R$1,"]")),MATCH(vp.data[[#This Row],[SDate]],weather.data[Date],0))</f>
        <v>-1.2</v>
      </c>
      <c r="S41" s="2">
        <f ca="1">INDEX(INDIRECT(_xlfn.CONCAT("weather.data[",S$1,"]")),MATCH(vp.data[[#This Row],[SDate]],weather.data[Date],0))</f>
        <v>-1</v>
      </c>
      <c r="T41" s="2">
        <f ca="1">INDEX(INDIRECT(_xlfn.CONCAT("weather.data[",T$1,"]")),MATCH(vp.data[[#This Row],[SDate]],weather.data[Date],0))</f>
        <v>2.5</v>
      </c>
      <c r="U41" s="2">
        <f ca="1">INDEX(INDIRECT(_xlfn.CONCAT("weather.data[",U$1,"]")),MATCH(vp.data[[#This Row],[SDate]],weather.data[Date],0))</f>
        <v>0.4</v>
      </c>
      <c r="V41" s="2">
        <f ca="1">INDEX(INDIRECT(_xlfn.CONCAT("weather.data[",V$1,"]")),MATCH(vp.data[[#This Row],[SDate]],weather.data[Date],0))</f>
        <v>-1.5</v>
      </c>
      <c r="W41" t="s">
        <v>44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 s="4">
        <f>IF(AND(vp.data[[#This Row],[SDate]]&gt;=DATE(YEAR(vp.data[[#This Row],[SDate]]),5,1),vp.data[[#This Row],[SDate]]&lt;=DATE(YEAR(vp.data[[#This Row],[SDate]]),9,15)),1,0)</f>
        <v>0</v>
      </c>
      <c r="AJ41" s="4">
        <f>IF(vp.data[[#This Row],[SDate]]&lt;DATE(2016,12,1),0,1)</f>
        <v>0</v>
      </c>
      <c r="AK41">
        <f>MONTH(vp.data[[#This Row],[SDate]])</f>
        <v>11</v>
      </c>
      <c r="AL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M41" s="5">
        <f>(vp.data[[#This Row],[Dens]]-INDEX(crudeBD.lkup[Mean_Dens],MATCH(vp.data[[#This Row],[Crude_Breakdown]],crudeBD.lkup[Crude Breakdown],0)))^2</f>
        <v>8.3443714819526988</v>
      </c>
      <c r="AN41" s="5">
        <f>(vp.data[[#This Row],[Sulf]]-INDEX(crudeBD.lkup[Mean_Sulf],MATCH(vp.data[[#This Row],[Crude_Breakdown]],crudeBD.lkup[Crude Breakdown],0)))^2</f>
        <v>9.3656867962049074E-3</v>
      </c>
      <c r="AO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1" hidden="1" x14ac:dyDescent="0.25">
      <c r="A42">
        <v>41</v>
      </c>
      <c r="B42" t="s">
        <v>56</v>
      </c>
      <c r="C42" t="s">
        <v>56</v>
      </c>
      <c r="D42" t="s">
        <v>57</v>
      </c>
      <c r="E42" t="s">
        <v>51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82.887364419994739</v>
      </c>
      <c r="I42" s="2"/>
      <c r="J42" s="2">
        <f t="array" ref="J42">_xlfn.IFNA(IF(vp.data[[#This Row],[Sulf Input]]="",INDEX([1]DATA!$Q:$Q,MATCH(1,(vp.data[[#This Row],[Battery]]=[1]DATA!$L:$L)*(EOMONTH(vp.data[[#This Row],[SDate]],-1)+1=[1]DATA!$G:$G),0)),vp.data[[#This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Input]]="",INDEX([1]DATA!$O:$O,MATCH(1,(vp.data[[#This Row],[Battery]]=[1]DATA!$L:$L)*(EOMONTH(vp.data[[#This Row],[SDate]],-1)+1=[1]DATA!$G:$G),0)),vp.data[[#This Row],[Dens Input]]),"")</f>
        <v>826</v>
      </c>
      <c r="O42" s="2">
        <f ca="1">INDEX(INDIRECT(_xlfn.CONCAT("weather.data[",O$1,"]")),MATCH(vp.data[[#This Row],[SDate]],weather.data[Date],0))</f>
        <v>-0.38333333333333336</v>
      </c>
      <c r="P42" s="2">
        <f ca="1">INDEX(INDIRECT(_xlfn.CONCAT("weather.data[",P$1,"]")),MATCH(vp.data[[#This Row],[SDate]],weather.data[Date],0))</f>
        <v>2.0904761904761906</v>
      </c>
      <c r="Q42" s="2">
        <f ca="1">INDEX(INDIRECT(_xlfn.CONCAT("weather.data[",Q$1,"]")),MATCH(vp.data[[#This Row],[SDate]],weather.data[Date],0))</f>
        <v>-1.5</v>
      </c>
      <c r="R42" s="2">
        <f ca="1">INDEX(INDIRECT(_xlfn.CONCAT("weather.data[",R$1,"]")),MATCH(vp.data[[#This Row],[SDate]],weather.data[Date],0))</f>
        <v>-1.2</v>
      </c>
      <c r="S42" s="2">
        <f ca="1">INDEX(INDIRECT(_xlfn.CONCAT("weather.data[",S$1,"]")),MATCH(vp.data[[#This Row],[SDate]],weather.data[Date],0))</f>
        <v>-1</v>
      </c>
      <c r="T42" s="2">
        <f ca="1">INDEX(INDIRECT(_xlfn.CONCAT("weather.data[",T$1,"]")),MATCH(vp.data[[#This Row],[SDate]],weather.data[Date],0))</f>
        <v>2.5</v>
      </c>
      <c r="U42" s="2">
        <f ca="1">INDEX(INDIRECT(_xlfn.CONCAT("weather.data[",U$1,"]")),MATCH(vp.data[[#This Row],[SDate]],weather.data[Date],0))</f>
        <v>0.4</v>
      </c>
      <c r="V42" s="2">
        <f ca="1">INDEX(INDIRECT(_xlfn.CONCAT("weather.data[",V$1,"]")),MATCH(vp.data[[#This Row],[SDate]],weather.data[Date],0))</f>
        <v>-1.5</v>
      </c>
      <c r="W42" t="s">
        <v>44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 s="4">
        <f>IF(AND(vp.data[[#This Row],[SDate]]&gt;=DATE(YEAR(vp.data[[#This Row],[SDate]]),5,1),vp.data[[#This Row],[SDate]]&lt;=DATE(YEAR(vp.data[[#This Row],[SDate]]),9,15)),1,0)</f>
        <v>0</v>
      </c>
      <c r="AJ42" s="4">
        <f>IF(vp.data[[#This Row],[SDate]]&lt;DATE(2016,12,1),0,1)</f>
        <v>0</v>
      </c>
      <c r="AK42">
        <f>MONTH(vp.data[[#This Row],[SDate]])</f>
        <v>11</v>
      </c>
      <c r="AL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2" s="5">
        <f>(vp.data[[#This Row],[Dens]]-INDEX(crudeBD.lkup[Mean_Dens],MATCH(vp.data[[#This Row],[Crude_Breakdown]],crudeBD.lkup[Crude Breakdown],0)))^2</f>
        <v>317.24374080710737</v>
      </c>
      <c r="AN42" s="5">
        <f>(vp.data[[#This Row],[Sulf]]-INDEX(crudeBD.lkup[Mean_Sulf],MATCH(vp.data[[#This Row],[Crude_Breakdown]],crudeBD.lkup[Crude Breakdown],0)))^2</f>
        <v>0.12728945563056199</v>
      </c>
      <c r="AO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1" hidden="1" x14ac:dyDescent="0.25">
      <c r="A43">
        <v>147</v>
      </c>
      <c r="B43" t="s">
        <v>42</v>
      </c>
      <c r="C43" t="s">
        <v>42</v>
      </c>
      <c r="D43" t="s">
        <v>43</v>
      </c>
      <c r="F43" s="1">
        <v>42479</v>
      </c>
      <c r="G43" s="2">
        <v>87.9</v>
      </c>
      <c r="H43" s="2">
        <f>vp.data[[#This Row],[VP]]+IF(vp.data[[#This Row],[Post_Aquisition]]=0,INDEX(post_aquisition.tbl[Change_in_VP],MATCH(vp.data[[#This Row],[Crude_Breakdown]],post_aquisition.tbl[Crude_Breakdown],0)),0)</f>
        <v>72.065217391304316</v>
      </c>
      <c r="I43" s="2"/>
      <c r="J43" s="2">
        <f t="array" ref="J43">_xlfn.IFNA(IF(vp.data[[#This Row],[Sulf Input]]="",INDEX([1]DATA!$Q:$Q,MATCH(1,(vp.data[[#This Row],[Battery]]=[1]DATA!$L:$L)*(EOMONTH(vp.data[[#This Row],[SDate]],-1)+1=[1]DATA!$G:$G),0)),vp.data[[#This Row],[Sulf Input]]),"")</f>
        <v>2.41</v>
      </c>
      <c r="K43" s="2"/>
      <c r="L43" s="2"/>
      <c r="M43" s="2">
        <v>868.7</v>
      </c>
      <c r="N43" s="2">
        <f t="array" ref="N43">_xlfn.IFNA(IF(vp.data[[#This Row],[Dens Input]]="",INDEX([1]DATA!$O:$O,MATCH(1,(vp.data[[#This Row],[Battery]]=[1]DATA!$L:$L)*(EOMONTH(vp.data[[#This Row],[SDate]],-1)+1=[1]DATA!$G:$G),0)),vp.data[[#This Row],[Dens Input]]),"")</f>
        <v>868.7</v>
      </c>
      <c r="O43" s="2">
        <f ca="1">INDEX(INDIRECT(_xlfn.CONCAT("weather.data[",O$1,"]")),MATCH(vp.data[[#This Row],[SDate]],weather.data[Date],0))</f>
        <v>9.4666666666666668</v>
      </c>
      <c r="P43" s="2">
        <f ca="1">INDEX(INDIRECT(_xlfn.CONCAT("weather.data[",P$1,"]")),MATCH(vp.data[[#This Row],[SDate]],weather.data[Date],0))</f>
        <v>7.1357142857142861</v>
      </c>
      <c r="Q43" s="2">
        <f ca="1">INDEX(INDIRECT(_xlfn.CONCAT("weather.data[",Q$1,"]")),MATCH(vp.data[[#This Row],[SDate]],weather.data[Date],0))</f>
        <v>9</v>
      </c>
      <c r="R43" s="2">
        <f ca="1">INDEX(INDIRECT(_xlfn.CONCAT("weather.data[",R$1,"]")),MATCH(vp.data[[#This Row],[SDate]],weather.data[Date],0))</f>
        <v>9</v>
      </c>
      <c r="S43" s="2">
        <f ca="1">INDEX(INDIRECT(_xlfn.CONCAT("weather.data[",S$1,"]")),MATCH(vp.data[[#This Row],[SDate]],weather.data[Date],0))</f>
        <v>7.8</v>
      </c>
      <c r="T43" s="2">
        <f ca="1">INDEX(INDIRECT(_xlfn.CONCAT("weather.data[",T$1,"]")),MATCH(vp.data[[#This Row],[SDate]],weather.data[Date],0))</f>
        <v>11.5</v>
      </c>
      <c r="U43" s="2">
        <f ca="1">INDEX(INDIRECT(_xlfn.CONCAT("weather.data[",U$1,"]")),MATCH(vp.data[[#This Row],[SDate]],weather.data[Date],0))</f>
        <v>9</v>
      </c>
      <c r="V43" s="2">
        <f ca="1">INDEX(INDIRECT(_xlfn.CONCAT("weather.data[",V$1,"]")),MATCH(vp.data[[#This Row],[SDate]],weather.data[Date],0))</f>
        <v>10.5</v>
      </c>
      <c r="W43" t="s">
        <v>44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 s="4">
        <f>IF(AND(vp.data[[#This Row],[SDate]]&gt;=DATE(YEAR(vp.data[[#This Row],[SDate]]),5,1),vp.data[[#This Row],[SDate]]&lt;=DATE(YEAR(vp.data[[#This Row],[SDate]]),9,15)),1,0)</f>
        <v>0</v>
      </c>
      <c r="AJ43" s="4">
        <f>IF(vp.data[[#This Row],[SDate]]&lt;DATE(2016,12,1),0,1)</f>
        <v>0</v>
      </c>
      <c r="AK43">
        <f>MONTH(vp.data[[#This Row],[SDate]])</f>
        <v>4</v>
      </c>
      <c r="AL43" s="5">
        <f>(IF(post_aquisition_adj_bool,vp.data[[#This Row],[VP_Adjusted]],vp.data[[#This Row],[VP]])-INDEX(crudeBD.lkup[Mean_VP],MATCH(vp.data[[#This Row],[Crude_Breakdown]],crudeBD.lkup[Crude Breakdown],0)))^2</f>
        <v>80.999999999999361</v>
      </c>
      <c r="AM43" s="5">
        <f>(vp.data[[#This Row],[Dens]]-INDEX(crudeBD.lkup[Mean_Dens],MATCH(vp.data[[#This Row],[Crude_Breakdown]],crudeBD.lkup[Crude Breakdown],0)))^2</f>
        <v>36.701054624120985</v>
      </c>
      <c r="AN43" s="5">
        <f>(vp.data[[#This Row],[Sulf]]-INDEX(crudeBD.lkup[Mean_Sulf],MATCH(vp.data[[#This Row],[Crude_Breakdown]],crudeBD.lkup[Crude Breakdown],0)))^2</f>
        <v>8.726995352385076E-4</v>
      </c>
      <c r="AO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1" hidden="1" x14ac:dyDescent="0.25">
      <c r="A44">
        <v>43</v>
      </c>
      <c r="B44" t="s">
        <v>42</v>
      </c>
      <c r="C44" t="s">
        <v>42</v>
      </c>
      <c r="D44" t="s">
        <v>43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43.565217391304301</v>
      </c>
      <c r="I44" s="2"/>
      <c r="J44" s="2">
        <f t="array" ref="J44">_xlfn.IFNA(IF(vp.data[[#This Row],[Sulf Input]]="",INDEX([1]DATA!$Q:$Q,MATCH(1,(vp.data[[#This Row],[Battery]]=[1]DATA!$L:$L)*(EOMONTH(vp.data[[#This Row],[SDate]],-1)+1=[1]DATA!$G:$G),0)),vp.data[[#This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Input]]="",INDEX([1]DATA!$O:$O,MATCH(1,(vp.data[[#This Row],[Battery]]=[1]DATA!$L:$L)*(EOMONTH(vp.data[[#This Row],[SDate]],-1)+1=[1]DATA!$G:$G),0)),vp.data[[#This Row],[Dens Input]]),"")</f>
        <v>870.5</v>
      </c>
      <c r="O44" s="2">
        <f ca="1">INDEX(INDIRECT(_xlfn.CONCAT("weather.data[",O$1,"]")),MATCH(vp.data[[#This Row],[SDate]],weather.data[Date],0))</f>
        <v>-7.8333333333333321</v>
      </c>
      <c r="P44" s="2">
        <f ca="1">INDEX(INDIRECT(_xlfn.CONCAT("weather.data[",P$1,"]")),MATCH(vp.data[[#This Row],[SDate]],weather.data[Date],0))</f>
        <v>0.57857142857142863</v>
      </c>
      <c r="Q44" s="2">
        <f ca="1">INDEX(INDIRECT(_xlfn.CONCAT("weather.data[",Q$1,"]")),MATCH(vp.data[[#This Row],[SDate]],weather.data[Date],0))</f>
        <v>-7</v>
      </c>
      <c r="R44" s="2">
        <f ca="1">INDEX(INDIRECT(_xlfn.CONCAT("weather.data[",R$1,"]")),MATCH(vp.data[[#This Row],[SDate]],weather.data[Date],0))</f>
        <v>-7.6</v>
      </c>
      <c r="S44" s="2">
        <f ca="1">INDEX(INDIRECT(_xlfn.CONCAT("weather.data[",S$1,"]")),MATCH(vp.data[[#This Row],[SDate]],weather.data[Date],0))</f>
        <v>-6.8</v>
      </c>
      <c r="T44" s="2">
        <f ca="1">INDEX(INDIRECT(_xlfn.CONCAT("weather.data[",T$1,"]")),MATCH(vp.data[[#This Row],[SDate]],weather.data[Date],0))</f>
        <v>-7</v>
      </c>
      <c r="U44" s="2">
        <f ca="1">INDEX(INDIRECT(_xlfn.CONCAT("weather.data[",U$1,"]")),MATCH(vp.data[[#This Row],[SDate]],weather.data[Date],0))</f>
        <v>-8.1999999999999993</v>
      </c>
      <c r="V44" s="2">
        <f ca="1">INDEX(INDIRECT(_xlfn.CONCAT("weather.data[",V$1,"]")),MATCH(vp.data[[#This Row],[SDate]],weather.data[Date],0))</f>
        <v>-10.4</v>
      </c>
      <c r="W44" t="s">
        <v>44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 s="4">
        <f>IF(AND(vp.data[[#This Row],[SDate]]&gt;=DATE(YEAR(vp.data[[#This Row],[SDate]]),5,1),vp.data[[#This Row],[SDate]]&lt;=DATE(YEAR(vp.data[[#This Row],[SDate]]),9,15)),1,0)</f>
        <v>0</v>
      </c>
      <c r="AJ44" s="4">
        <f>IF(vp.data[[#This Row],[SDate]]&lt;DATE(2016,12,1),0,1)</f>
        <v>0</v>
      </c>
      <c r="AK44">
        <f>MONTH(vp.data[[#This Row],[SDate]])</f>
        <v>11</v>
      </c>
      <c r="AL44" s="5">
        <f>(IF(post_aquisition_adj_bool,vp.data[[#This Row],[VP_Adjusted]],vp.data[[#This Row],[VP]])-INDEX(crudeBD.lkup[Mean_VP],MATCH(vp.data[[#This Row],[Crude_Breakdown]],crudeBD.lkup[Crude Breakdown],0)))^2</f>
        <v>380.25000000000193</v>
      </c>
      <c r="AM44" s="5">
        <f>(vp.data[[#This Row],[Dens]]-INDEX(crudeBD.lkup[Mean_Dens],MATCH(vp.data[[#This Row],[Crude_Breakdown]],crudeBD.lkup[Crude Breakdown],0)))^2</f>
        <v>18.131752298540025</v>
      </c>
      <c r="AN44" s="5">
        <f>(vp.data[[#This Row],[Sulf]]-INDEX(crudeBD.lkup[Mean_Sulf],MATCH(vp.data[[#This Row],[Crude_Breakdown]],crudeBD.lkup[Crude Breakdown],0)))^2</f>
        <v>8.726995352385076E-4</v>
      </c>
      <c r="AO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1" hidden="1" x14ac:dyDescent="0.25">
      <c r="A45">
        <v>44</v>
      </c>
      <c r="B45" t="s">
        <v>64</v>
      </c>
      <c r="C45" t="s">
        <v>64</v>
      </c>
      <c r="D45" t="s">
        <v>65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78.887364419994739</v>
      </c>
      <c r="I45" s="2"/>
      <c r="J45" s="2">
        <f t="array" ref="J45">_xlfn.IFNA(IF(vp.data[[#This Row],[Sulf Input]]="",INDEX([1]DATA!$Q:$Q,MATCH(1,(vp.data[[#This Row],[Battery]]=[1]DATA!$L:$L)*(EOMONTH(vp.data[[#This Row],[SDate]],-1)+1=[1]DATA!$G:$G),0)),vp.data[[#This Row],[Sulf Input]]),"")</f>
        <v>1.73</v>
      </c>
      <c r="K45" s="2"/>
      <c r="L45" s="2"/>
      <c r="M45" s="2"/>
      <c r="N45" s="2">
        <f t="array" ref="N45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5" s="2">
        <f ca="1">INDEX(INDIRECT(_xlfn.CONCAT("weather.data[",O$1,"]")),MATCH(vp.data[[#This Row],[SDate]],weather.data[Date],0))</f>
        <v>-7.8333333333333321</v>
      </c>
      <c r="P45" s="2">
        <f ca="1">INDEX(INDIRECT(_xlfn.CONCAT("weather.data[",P$1,"]")),MATCH(vp.data[[#This Row],[SDate]],weather.data[Date],0))</f>
        <v>0.57857142857142863</v>
      </c>
      <c r="Q45" s="2">
        <f ca="1">INDEX(INDIRECT(_xlfn.CONCAT("weather.data[",Q$1,"]")),MATCH(vp.data[[#This Row],[SDate]],weather.data[Date],0))</f>
        <v>-7</v>
      </c>
      <c r="R45" s="2">
        <f ca="1">INDEX(INDIRECT(_xlfn.CONCAT("weather.data[",R$1,"]")),MATCH(vp.data[[#This Row],[SDate]],weather.data[Date],0))</f>
        <v>-7.6</v>
      </c>
      <c r="S45" s="2">
        <f ca="1">INDEX(INDIRECT(_xlfn.CONCAT("weather.data[",S$1,"]")),MATCH(vp.data[[#This Row],[SDate]],weather.data[Date],0))</f>
        <v>-6.8</v>
      </c>
      <c r="T45" s="2">
        <f ca="1">INDEX(INDIRECT(_xlfn.CONCAT("weather.data[",T$1,"]")),MATCH(vp.data[[#This Row],[SDate]],weather.data[Date],0))</f>
        <v>-7</v>
      </c>
      <c r="U45" s="2">
        <f ca="1">INDEX(INDIRECT(_xlfn.CONCAT("weather.data[",U$1,"]")),MATCH(vp.data[[#This Row],[SDate]],weather.data[Date],0))</f>
        <v>-8.1999999999999993</v>
      </c>
      <c r="V45" s="2">
        <f ca="1">INDEX(INDIRECT(_xlfn.CONCAT("weather.data[",V$1,"]")),MATCH(vp.data[[#This Row],[SDate]],weather.data[Date],0))</f>
        <v>-10.4</v>
      </c>
      <c r="W45" t="s">
        <v>44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 s="4">
        <f>IF(AND(vp.data[[#This Row],[SDate]]&gt;=DATE(YEAR(vp.data[[#This Row],[SDate]]),5,1),vp.data[[#This Row],[SDate]]&lt;=DATE(YEAR(vp.data[[#This Row],[SDate]]),9,15)),1,0)</f>
        <v>0</v>
      </c>
      <c r="AJ45" s="4">
        <f>IF(vp.data[[#This Row],[SDate]]&lt;DATE(2016,12,1),0,1)</f>
        <v>0</v>
      </c>
      <c r="AK45">
        <f>MONTH(vp.data[[#This Row],[SDate]])</f>
        <v>11</v>
      </c>
      <c r="AL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M45" s="5">
        <f>(vp.data[[#This Row],[Dens]]-INDEX(crudeBD.lkup[Mean_Dens],MATCH(vp.data[[#This Row],[Crude_Breakdown]],crudeBD.lkup[Crude Breakdown],0)))^2</f>
        <v>360.56930645127466</v>
      </c>
      <c r="AN45" s="5">
        <f>(vp.data[[#This Row],[Sulf]]-INDEX(crudeBD.lkup[Mean_Sulf],MATCH(vp.data[[#This Row],[Crude_Breakdown]],crudeBD.lkup[Crude Breakdown],0)))^2</f>
        <v>0.12476685612135612</v>
      </c>
      <c r="AO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1" hidden="1" x14ac:dyDescent="0.25">
      <c r="A46">
        <v>45</v>
      </c>
      <c r="B46" t="s">
        <v>45</v>
      </c>
      <c r="C46" t="s">
        <v>45</v>
      </c>
      <c r="D46" t="s">
        <v>46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56.265217391304297</v>
      </c>
      <c r="I46" s="2"/>
      <c r="J46" s="2">
        <f t="array" ref="J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46" s="2"/>
      <c r="L46" s="2"/>
      <c r="M46" s="2"/>
      <c r="N46" s="2">
        <f t="array" ref="N46">_xlfn.IFNA(IF(vp.data[[#This Row],[Dens Input]]="",INDEX([1]DATA!$O:$O,MATCH(1,(vp.data[[#This Row],[Battery]]=[1]DATA!$L:$L)*(EOMONTH(vp.data[[#This Row],[SDate]],-1)+1=[1]DATA!$G:$G),0)),vp.data[[#This Row],[Dens Input]]),"")</f>
        <v>873.1</v>
      </c>
      <c r="O46" s="2">
        <f ca="1">INDEX(INDIRECT(_xlfn.CONCAT("weather.data[",O$1,"]")),MATCH(vp.data[[#This Row],[SDate]],weather.data[Date],0))</f>
        <v>-7.8333333333333321</v>
      </c>
      <c r="P46" s="2">
        <f ca="1">INDEX(INDIRECT(_xlfn.CONCAT("weather.data[",P$1,"]")),MATCH(vp.data[[#This Row],[SDate]],weather.data[Date],0))</f>
        <v>0.57857142857142863</v>
      </c>
      <c r="Q46" s="2">
        <f ca="1">INDEX(INDIRECT(_xlfn.CONCAT("weather.data[",Q$1,"]")),MATCH(vp.data[[#This Row],[SDate]],weather.data[Date],0))</f>
        <v>-7</v>
      </c>
      <c r="R46" s="2">
        <f ca="1">INDEX(INDIRECT(_xlfn.CONCAT("weather.data[",R$1,"]")),MATCH(vp.data[[#This Row],[SDate]],weather.data[Date],0))</f>
        <v>-7.6</v>
      </c>
      <c r="S46" s="2">
        <f ca="1">INDEX(INDIRECT(_xlfn.CONCAT("weather.data[",S$1,"]")),MATCH(vp.data[[#This Row],[SDate]],weather.data[Date],0))</f>
        <v>-6.8</v>
      </c>
      <c r="T46" s="2">
        <f ca="1">INDEX(INDIRECT(_xlfn.CONCAT("weather.data[",T$1,"]")),MATCH(vp.data[[#This Row],[SDate]],weather.data[Date],0))</f>
        <v>-7</v>
      </c>
      <c r="U46" s="2">
        <f ca="1">INDEX(INDIRECT(_xlfn.CONCAT("weather.data[",U$1,"]")),MATCH(vp.data[[#This Row],[SDate]],weather.data[Date],0))</f>
        <v>-8.1999999999999993</v>
      </c>
      <c r="V46" s="2">
        <f ca="1">INDEX(INDIRECT(_xlfn.CONCAT("weather.data[",V$1,"]")),MATCH(vp.data[[#This Row],[SDate]],weather.data[Date],0))</f>
        <v>-10.4</v>
      </c>
      <c r="W46" t="s">
        <v>44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 s="4">
        <f>IF(AND(vp.data[[#This Row],[SDate]]&gt;=DATE(YEAR(vp.data[[#This Row],[SDate]]),5,1),vp.data[[#This Row],[SDate]]&lt;=DATE(YEAR(vp.data[[#This Row],[SDate]]),9,15)),1,0)</f>
        <v>0</v>
      </c>
      <c r="AJ46" s="4">
        <f>IF(vp.data[[#This Row],[SDate]]&lt;DATE(2016,12,1),0,1)</f>
        <v>0</v>
      </c>
      <c r="AK46">
        <f>MONTH(vp.data[[#This Row],[SDate]])</f>
        <v>11</v>
      </c>
      <c r="AL46" s="5">
        <f>(IF(post_aquisition_adj_bool,vp.data[[#This Row],[VP_Adjusted]],vp.data[[#This Row],[VP]])-INDEX(crudeBD.lkup[Mean_VP],MATCH(vp.data[[#This Row],[Crude_Breakdown]],crudeBD.lkup[Crude Breakdown],0)))^2</f>
        <v>46.240000000000734</v>
      </c>
      <c r="AM46" s="5">
        <f>(vp.data[[#This Row],[Dens]]-INDEX(crudeBD.lkup[Mean_Dens],MATCH(vp.data[[#This Row],[Crude_Breakdown]],crudeBD.lkup[Crude Breakdown],0)))^2</f>
        <v>2.7494267171444338</v>
      </c>
      <c r="AN46" s="5">
        <f>(vp.data[[#This Row],[Sulf]]-INDEX(crudeBD.lkup[Mean_Sulf],MATCH(vp.data[[#This Row],[Crude_Breakdown]],crudeBD.lkup[Crude Breakdown],0)))^2</f>
        <v>2.2637763721284933E-2</v>
      </c>
      <c r="AO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1" hidden="1" x14ac:dyDescent="0.25">
      <c r="A47">
        <v>46</v>
      </c>
      <c r="B47" t="s">
        <v>47</v>
      </c>
      <c r="C47" t="s">
        <v>47</v>
      </c>
      <c r="D47" t="s">
        <v>62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105.18736441999475</v>
      </c>
      <c r="I47" s="2"/>
      <c r="J47" s="2">
        <f t="array" ref="J47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Input]]="",INDEX([1]DATA!$O:$O,MATCH(1,(vp.data[[#This Row],[Battery]]=[1]DATA!$L:$L)*(EOMONTH(vp.data[[#This Row],[SDate]],-1)+1=[1]DATA!$G:$G),0)),vp.data[[#This Row],[Dens Input]]),"")</f>
        <v>827</v>
      </c>
      <c r="O47" s="2">
        <f ca="1">INDEX(INDIRECT(_xlfn.CONCAT("weather.data[",O$1,"]")),MATCH(vp.data[[#This Row],[SDate]],weather.data[Date],0))</f>
        <v>-9.4666666666666668</v>
      </c>
      <c r="P47" s="2">
        <f ca="1">INDEX(INDIRECT(_xlfn.CONCAT("weather.data[",P$1,"]")),MATCH(vp.data[[#This Row],[SDate]],weather.data[Date],0))</f>
        <v>-0.96904761904761882</v>
      </c>
      <c r="Q47" s="2">
        <f ca="1">INDEX(INDIRECT(_xlfn.CONCAT("weather.data[",Q$1,"]")),MATCH(vp.data[[#This Row],[SDate]],weather.data[Date],0))</f>
        <v>-9</v>
      </c>
      <c r="R47" s="2">
        <f ca="1">INDEX(INDIRECT(_xlfn.CONCAT("weather.data[",R$1,"]")),MATCH(vp.data[[#This Row],[SDate]],weather.data[Date],0))</f>
        <v>-9.6999999999999993</v>
      </c>
      <c r="S47" s="2">
        <f ca="1">INDEX(INDIRECT(_xlfn.CONCAT("weather.data[",S$1,"]")),MATCH(vp.data[[#This Row],[SDate]],weather.data[Date],0))</f>
        <v>-9.3000000000000007</v>
      </c>
      <c r="T47" s="2">
        <f ca="1">INDEX(INDIRECT(_xlfn.CONCAT("weather.data[",T$1,"]")),MATCH(vp.data[[#This Row],[SDate]],weather.data[Date],0))</f>
        <v>-8.5</v>
      </c>
      <c r="U47" s="2">
        <f ca="1">INDEX(INDIRECT(_xlfn.CONCAT("weather.data[",U$1,"]")),MATCH(vp.data[[#This Row],[SDate]],weather.data[Date],0))</f>
        <v>-9</v>
      </c>
      <c r="V47" s="2">
        <f ca="1">INDEX(INDIRECT(_xlfn.CONCAT("weather.data[",V$1,"]")),MATCH(vp.data[[#This Row],[SDate]],weather.data[Date],0))</f>
        <v>-11.3</v>
      </c>
      <c r="W47" t="s">
        <v>44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 s="4">
        <f>IF(AND(vp.data[[#This Row],[SDate]]&gt;=DATE(YEAR(vp.data[[#This Row],[SDate]]),5,1),vp.data[[#This Row],[SDate]]&lt;=DATE(YEAR(vp.data[[#This Row],[SDate]]),9,15)),1,0)</f>
        <v>0</v>
      </c>
      <c r="AJ47" s="4">
        <f>IF(vp.data[[#This Row],[SDate]]&lt;DATE(2016,12,1),0,1)</f>
        <v>0</v>
      </c>
      <c r="AK47">
        <f>MONTH(vp.data[[#This Row],[SDate]])</f>
        <v>11</v>
      </c>
      <c r="AL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M47" s="5">
        <f>(vp.data[[#This Row],[Dens]]-INDEX(crudeBD.lkup[Mean_Dens],MATCH(vp.data[[#This Row],[Crude_Breakdown]],crudeBD.lkup[Crude Breakdown],0)))^2</f>
        <v>282.62106596048153</v>
      </c>
      <c r="AN47" s="5">
        <f>(vp.data[[#This Row],[Sulf]]-INDEX(crudeBD.lkup[Mean_Sulf],MATCH(vp.data[[#This Row],[Crude_Breakdown]],crudeBD.lkup[Crude Breakdown],0)))^2</f>
        <v>6.5934159925039981E-2</v>
      </c>
      <c r="AO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1" hidden="1" x14ac:dyDescent="0.25">
      <c r="A48">
        <v>47</v>
      </c>
      <c r="B48" t="s">
        <v>52</v>
      </c>
      <c r="C48" t="s">
        <v>52</v>
      </c>
      <c r="D48" t="s">
        <v>53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81.587364419994742</v>
      </c>
      <c r="I48" s="2"/>
      <c r="J48" s="2">
        <f t="array" ref="J48">_xlfn.IFNA(IF(vp.data[[#This Row],[Sulf Input]]="",INDEX([1]DATA!$Q:$Q,MATCH(1,(vp.data[[#This Row],[Battery]]=[1]DATA!$L:$L)*(EOMONTH(vp.data[[#This Row],[SDate]],-1)+1=[1]DATA!$G:$G),0)),vp.data[[#This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Input]]="",INDEX([1]DATA!$O:$O,MATCH(1,(vp.data[[#This Row],[Battery]]=[1]DATA!$L:$L)*(EOMONTH(vp.data[[#This Row],[SDate]],-1)+1=[1]DATA!$G:$G),0)),vp.data[[#This Row],[Dens Input]]),"")</f>
        <v>837</v>
      </c>
      <c r="O48" s="2">
        <f ca="1">INDEX(INDIRECT(_xlfn.CONCAT("weather.data[",O$1,"]")),MATCH(vp.data[[#This Row],[SDate]],weather.data[Date],0))</f>
        <v>-1.3</v>
      </c>
      <c r="P48" s="2">
        <f ca="1">INDEX(INDIRECT(_xlfn.CONCAT("weather.data[",P$1,"]")),MATCH(vp.data[[#This Row],[SDate]],weather.data[Date],0))</f>
        <v>-4.1357142857142852</v>
      </c>
      <c r="Q48" s="2">
        <f ca="1">INDEX(INDIRECT(_xlfn.CONCAT("weather.data[",Q$1,"]")),MATCH(vp.data[[#This Row],[SDate]],weather.data[Date],0))</f>
        <v>-1.5</v>
      </c>
      <c r="R48" s="2">
        <f ca="1">INDEX(INDIRECT(_xlfn.CONCAT("weather.data[",R$1,"]")),MATCH(vp.data[[#This Row],[SDate]],weather.data[Date],0))</f>
        <v>-0.7</v>
      </c>
      <c r="S48" s="2">
        <f ca="1">INDEX(INDIRECT(_xlfn.CONCAT("weather.data[",S$1,"]")),MATCH(vp.data[[#This Row],[SDate]],weather.data[Date],0))</f>
        <v>-2.5</v>
      </c>
      <c r="T48" s="2">
        <f ca="1">INDEX(INDIRECT(_xlfn.CONCAT("weather.data[",T$1,"]")),MATCH(vp.data[[#This Row],[SDate]],weather.data[Date],0))</f>
        <v>-1.5</v>
      </c>
      <c r="U48" s="2">
        <f ca="1">INDEX(INDIRECT(_xlfn.CONCAT("weather.data[",U$1,"]")),MATCH(vp.data[[#This Row],[SDate]],weather.data[Date],0))</f>
        <v>0</v>
      </c>
      <c r="V48" s="2">
        <f ca="1">INDEX(INDIRECT(_xlfn.CONCAT("weather.data[",V$1,"]")),MATCH(vp.data[[#This Row],[SDate]],weather.data[Date],0))</f>
        <v>-1.6</v>
      </c>
      <c r="W48" t="s">
        <v>44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 s="4">
        <f>IF(AND(vp.data[[#This Row],[SDate]]&gt;=DATE(YEAR(vp.data[[#This Row],[SDate]]),5,1),vp.data[[#This Row],[SDate]]&lt;=DATE(YEAR(vp.data[[#This Row],[SDate]]),9,15)),1,0)</f>
        <v>0</v>
      </c>
      <c r="AJ48" s="4">
        <f>IF(vp.data[[#This Row],[SDate]]&lt;DATE(2016,12,1),0,1)</f>
        <v>0</v>
      </c>
      <c r="AK48">
        <f>MONTH(vp.data[[#This Row],[SDate]])</f>
        <v>11</v>
      </c>
      <c r="AL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M48" s="5">
        <f>(vp.data[[#This Row],[Dens]]-INDEX(crudeBD.lkup[Mean_Dens],MATCH(vp.data[[#This Row],[Crude_Breakdown]],crudeBD.lkup[Crude Breakdown],0)))^2</f>
        <v>46.394317494223095</v>
      </c>
      <c r="AN48" s="5">
        <f>(vp.data[[#This Row],[Sulf]]-INDEX(crudeBD.lkup[Mean_Sulf],MATCH(vp.data[[#This Row],[Crude_Breakdown]],crudeBD.lkup[Crude Breakdown],0)))^2</f>
        <v>3.997213667369783E-3</v>
      </c>
      <c r="AO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1" hidden="1" x14ac:dyDescent="0.25">
      <c r="A49">
        <v>48</v>
      </c>
      <c r="B49" t="s">
        <v>47</v>
      </c>
      <c r="C49" t="s">
        <v>47</v>
      </c>
      <c r="D49" t="s">
        <v>67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95.021841435650174</v>
      </c>
      <c r="I49" s="2"/>
      <c r="J49" s="2">
        <f t="array" ref="J49">_xlfn.IFNA(IF(vp.data[[#This Row],[Sulf Input]]="",INDEX([1]DATA!$Q:$Q,MATCH(1,(vp.data[[#This Row],[Battery]]=[1]DATA!$L:$L)*(EOMONTH(vp.data[[#This Row],[SDate]],-1)+1=[1]DATA!$G:$G),0)),vp.data[[#This Row],[Sulf Input]]),"")</f>
        <v>1.37</v>
      </c>
      <c r="K49" s="2"/>
      <c r="L49" s="2"/>
      <c r="M49" s="2"/>
      <c r="N49" s="2">
        <f t="array" ref="N49">_xlfn.IFNA(IF(vp.data[[#This Row],[Dens Input]]="",INDEX([1]DATA!$O:$O,MATCH(1,(vp.data[[#This Row],[Battery]]=[1]DATA!$L:$L)*(EOMONTH(vp.data[[#This Row],[SDate]],-1)+1=[1]DATA!$G:$G),0)),vp.data[[#This Row],[Dens Input]]),"")</f>
        <v>815.1</v>
      </c>
      <c r="O49" s="2">
        <f ca="1">INDEX(INDIRECT(_xlfn.CONCAT("weather.data[",O$1,"]")),MATCH(vp.data[[#This Row],[SDate]],weather.data[Date],0))</f>
        <v>-1.3</v>
      </c>
      <c r="P49" s="2">
        <f ca="1">INDEX(INDIRECT(_xlfn.CONCAT("weather.data[",P$1,"]")),MATCH(vp.data[[#This Row],[SDate]],weather.data[Date],0))</f>
        <v>-4.1357142857142852</v>
      </c>
      <c r="Q49" s="2">
        <f ca="1">INDEX(INDIRECT(_xlfn.CONCAT("weather.data[",Q$1,"]")),MATCH(vp.data[[#This Row],[SDate]],weather.data[Date],0))</f>
        <v>-1.5</v>
      </c>
      <c r="R49" s="2">
        <f ca="1">INDEX(INDIRECT(_xlfn.CONCAT("weather.data[",R$1,"]")),MATCH(vp.data[[#This Row],[SDate]],weather.data[Date],0))</f>
        <v>-0.7</v>
      </c>
      <c r="S49" s="2">
        <f ca="1">INDEX(INDIRECT(_xlfn.CONCAT("weather.data[",S$1,"]")),MATCH(vp.data[[#This Row],[SDate]],weather.data[Date],0))</f>
        <v>-2.5</v>
      </c>
      <c r="T49" s="2">
        <f ca="1">INDEX(INDIRECT(_xlfn.CONCAT("weather.data[",T$1,"]")),MATCH(vp.data[[#This Row],[SDate]],weather.data[Date],0))</f>
        <v>-1.5</v>
      </c>
      <c r="U49" s="2">
        <f ca="1">INDEX(INDIRECT(_xlfn.CONCAT("weather.data[",U$1,"]")),MATCH(vp.data[[#This Row],[SDate]],weather.data[Date],0))</f>
        <v>0</v>
      </c>
      <c r="V49" s="2">
        <f ca="1">INDEX(INDIRECT(_xlfn.CONCAT("weather.data[",V$1,"]")),MATCH(vp.data[[#This Row],[SDate]],weather.data[Date],0))</f>
        <v>-1.6</v>
      </c>
      <c r="W49" t="s">
        <v>44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 s="4">
        <f>IF(AND(vp.data[[#This Row],[SDate]]&gt;=DATE(YEAR(vp.data[[#This Row],[SDate]]),5,1),vp.data[[#This Row],[SDate]]&lt;=DATE(YEAR(vp.data[[#This Row],[SDate]]),9,15)),1,0)</f>
        <v>0</v>
      </c>
      <c r="AJ49" s="4">
        <f>IF(vp.data[[#This Row],[SDate]]&lt;DATE(2016,12,1),0,1)</f>
        <v>0</v>
      </c>
      <c r="AK49">
        <f>MONTH(vp.data[[#This Row],[SDate]])</f>
        <v>11</v>
      </c>
      <c r="AL49" s="5">
        <f>(IF(post_aquisition_adj_bool,vp.data[[#This Row],[VP_Adjusted]],vp.data[[#This Row],[VP]])-INDEX(crudeBD.lkup[Mean_VP],MATCH(vp.data[[#This Row],[Crude_Breakdown]],crudeBD.lkup[Crude Breakdown],0)))^2</f>
        <v>27.959975377038994</v>
      </c>
      <c r="AM49" s="5">
        <f>(vp.data[[#This Row],[Dens]]-INDEX(crudeBD.lkup[Mean_Dens],MATCH(vp.data[[#This Row],[Crude_Breakdown]],crudeBD.lkup[Crude Breakdown],0)))^2</f>
        <v>14.096140784776873</v>
      </c>
      <c r="AN49" s="5">
        <f>(vp.data[[#This Row],[Sulf]]-INDEX(crudeBD.lkup[Mean_Sulf],MATCH(vp.data[[#This Row],[Crude_Breakdown]],crudeBD.lkup[Crude Breakdown],0)))^2</f>
        <v>0.19243043380521122</v>
      </c>
      <c r="AO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1" hidden="1" x14ac:dyDescent="0.25">
      <c r="A50">
        <v>49</v>
      </c>
      <c r="B50" t="s">
        <v>58</v>
      </c>
      <c r="C50" t="s">
        <v>58</v>
      </c>
      <c r="D50" t="s">
        <v>59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146.18736441999476</v>
      </c>
      <c r="I50" s="2"/>
      <c r="J50" s="2">
        <f t="array" ref="J50">_xlfn.IFNA(IF(vp.data[[#This Row],[Sulf Input]]="",INDEX([1]DATA!$Q:$Q,MATCH(1,(vp.data[[#This Row],[Battery]]=[1]DATA!$L:$L)*(EOMONTH(vp.data[[#This Row],[SDate]],-1)+1=[1]DATA!$G:$G),0)),vp.data[[#This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50" s="2">
        <f ca="1">INDEX(INDIRECT(_xlfn.CONCAT("weather.data[",O$1,"]")),MATCH(vp.data[[#This Row],[SDate]],weather.data[Date],0))</f>
        <v>-12</v>
      </c>
      <c r="P50" s="2">
        <f ca="1">INDEX(INDIRECT(_xlfn.CONCAT("weather.data[",P$1,"]")),MATCH(vp.data[[#This Row],[SDate]],weather.data[Date],0))</f>
        <v>-5.7071428571428573</v>
      </c>
      <c r="Q50" s="2">
        <f ca="1">INDEX(INDIRECT(_xlfn.CONCAT("weather.data[",Q$1,"]")),MATCH(vp.data[[#This Row],[SDate]],weather.data[Date],0))</f>
        <v>-14.3</v>
      </c>
      <c r="R50" s="2">
        <f ca="1">INDEX(INDIRECT(_xlfn.CONCAT("weather.data[",R$1,"]")),MATCH(vp.data[[#This Row],[SDate]],weather.data[Date],0))</f>
        <v>-15.3</v>
      </c>
      <c r="S50" s="2">
        <f ca="1">INDEX(INDIRECT(_xlfn.CONCAT("weather.data[",S$1,"]")),MATCH(vp.data[[#This Row],[SDate]],weather.data[Date],0))</f>
        <v>-14</v>
      </c>
      <c r="T50" s="2">
        <f ca="1">INDEX(INDIRECT(_xlfn.CONCAT("weather.data[",T$1,"]")),MATCH(vp.data[[#This Row],[SDate]],weather.data[Date],0))</f>
        <v>-5.5</v>
      </c>
      <c r="U50" s="2">
        <f ca="1">INDEX(INDIRECT(_xlfn.CONCAT("weather.data[",U$1,"]")),MATCH(vp.data[[#This Row],[SDate]],weather.data[Date],0))</f>
        <v>-9.6</v>
      </c>
      <c r="V50" s="2">
        <f ca="1">INDEX(INDIRECT(_xlfn.CONCAT("weather.data[",V$1,"]")),MATCH(vp.data[[#This Row],[SDate]],weather.data[Date],0))</f>
        <v>-13.3</v>
      </c>
      <c r="W50" t="s">
        <v>44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 s="4">
        <f>IF(AND(vp.data[[#This Row],[SDate]]&gt;=DATE(YEAR(vp.data[[#This Row],[SDate]]),5,1),vp.data[[#This Row],[SDate]]&lt;=DATE(YEAR(vp.data[[#This Row],[SDate]]),9,15)),1,0)</f>
        <v>0</v>
      </c>
      <c r="AJ50" s="4">
        <f>IF(vp.data[[#This Row],[SDate]]&lt;DATE(2016,12,1),0,1)</f>
        <v>0</v>
      </c>
      <c r="AK50">
        <f>MONTH(vp.data[[#This Row],[SDate]])</f>
        <v>11</v>
      </c>
      <c r="AL50" s="5">
        <f>(IF(post_aquisition_adj_bool,vp.data[[#This Row],[VP_Adjusted]],vp.data[[#This Row],[VP]])-INDEX(crudeBD.lkup[Mean_VP],MATCH(vp.data[[#This Row],[Crude_Breakdown]],crudeBD.lkup[Crude Breakdown],0)))^2</f>
        <v>4571.0524443122877</v>
      </c>
      <c r="AM50" s="5">
        <f>(vp.data[[#This Row],[Dens]]-INDEX(crudeBD.lkup[Mean_Dens],MATCH(vp.data[[#This Row],[Crude_Breakdown]],crudeBD.lkup[Crude Breakdown],0)))^2</f>
        <v>110.48821442673967</v>
      </c>
      <c r="AN50" s="5">
        <f>(vp.data[[#This Row],[Sulf]]-INDEX(crudeBD.lkup[Mean_Sulf],MATCH(vp.data[[#This Row],[Crude_Breakdown]],crudeBD.lkup[Crude Breakdown],0)))^2</f>
        <v>1.3636745937309302E-2</v>
      </c>
      <c r="AO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1" x14ac:dyDescent="0.25">
      <c r="A51">
        <v>1618</v>
      </c>
      <c r="B51" t="s">
        <v>107</v>
      </c>
      <c r="C51" t="s">
        <v>107</v>
      </c>
      <c r="D51" t="s">
        <v>230</v>
      </c>
      <c r="F51" s="1">
        <v>42893</v>
      </c>
      <c r="G51" s="2">
        <v>77</v>
      </c>
      <c r="H51" s="2">
        <f>vp.data[[#This Row],[VP]]+IF(vp.data[[#This Row],[Post_Aquisition]]=0,INDEX(post_aquisition.tbl[Change_in_VP],MATCH(vp.data[[#This Row],[Crude_Breakdown]],post_aquisition.tbl[Crude_Breakdown],0)),0)</f>
        <v>77</v>
      </c>
      <c r="I51" s="2"/>
      <c r="J51" s="2">
        <f t="array" ref="J51">_xlfn.IFNA(IF(vp.data[[#This Row],[Sulf Input]]="",INDEX([1]DATA!$Q:$Q,MATCH(1,(vp.data[[#This Row],[Battery]]=[1]DATA!$L:$L)*(EOMONTH(vp.data[[#This Row],[SDate]],-1)+1=[1]DATA!$G:$G),0)),vp.data[[#This Row],[Sulf Input]]),"")</f>
        <v>2.6</v>
      </c>
      <c r="K51" s="2"/>
      <c r="L51" s="2"/>
      <c r="M51" s="2"/>
      <c r="N51" s="2">
        <f t="array" ref="N51">_xlfn.IFNA(IF(vp.data[[#This Row],[Dens Input]]="",INDEX([1]DATA!$O:$O,MATCH(1,(vp.data[[#This Row],[Battery]]=[1]DATA!$L:$L)*(EOMONTH(vp.data[[#This Row],[SDate]],-1)+1=[1]DATA!$G:$G),0)),vp.data[[#This Row],[Dens Input]]),"")</f>
        <v>886.4</v>
      </c>
      <c r="O51" s="2">
        <f ca="1">INDEX(INDIRECT(_xlfn.CONCAT("weather.data[",O$1,"]")),MATCH(vp.data[[#This Row],[SDate]],weather.data[Date],0))</f>
        <v>16.900000000000002</v>
      </c>
      <c r="P51" s="2">
        <f ca="1">INDEX(INDIRECT(_xlfn.CONCAT("weather.data[",P$1,"]")),MATCH(vp.data[[#This Row],[SDate]],weather.data[Date],0))</f>
        <v>18.745238095238097</v>
      </c>
      <c r="Q51" s="2">
        <f ca="1">INDEX(INDIRECT(_xlfn.CONCAT("weather.data[",Q$1,"]")),MATCH(vp.data[[#This Row],[SDate]],weather.data[Date],0))</f>
        <v>17.100000000000001</v>
      </c>
      <c r="R51" s="2">
        <f ca="1">INDEX(INDIRECT(_xlfn.CONCAT("weather.data[",R$1,"]")),MATCH(vp.data[[#This Row],[SDate]],weather.data[Date],0))</f>
        <v>15.6</v>
      </c>
      <c r="S51" s="2">
        <f ca="1">INDEX(INDIRECT(_xlfn.CONCAT("weather.data[",S$1,"]")),MATCH(vp.data[[#This Row],[SDate]],weather.data[Date],0))</f>
        <v>18</v>
      </c>
      <c r="T51" s="2">
        <f ca="1">INDEX(INDIRECT(_xlfn.CONCAT("weather.data[",T$1,"]")),MATCH(vp.data[[#This Row],[SDate]],weather.data[Date],0))</f>
        <v>15.7</v>
      </c>
      <c r="U51" s="2">
        <f ca="1">INDEX(INDIRECT(_xlfn.CONCAT("weather.data[",U$1,"]")),MATCH(vp.data[[#This Row],[SDate]],weather.data[Date],0))</f>
        <v>18</v>
      </c>
      <c r="V51" s="2">
        <f ca="1">INDEX(INDIRECT(_xlfn.CONCAT("weather.data[",V$1,"]")),MATCH(vp.data[[#This Row],[SDate]],weather.data[Date],0))</f>
        <v>17</v>
      </c>
      <c r="W51" t="s">
        <v>44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 s="4">
        <f>IF(AND(vp.data[[#This Row],[SDate]]&gt;=DATE(YEAR(vp.data[[#This Row],[SDate]]),5,1),vp.data[[#This Row],[SDate]]&lt;=DATE(YEAR(vp.data[[#This Row],[SDate]]),9,15)),1,0)</f>
        <v>1</v>
      </c>
      <c r="AJ51" s="4">
        <f>IF(vp.data[[#This Row],[SDate]]&lt;DATE(2016,12,1),0,1)</f>
        <v>1</v>
      </c>
      <c r="AK51">
        <f>MONTH(vp.data[[#This Row],[SDate]])</f>
        <v>6</v>
      </c>
      <c r="AL51" s="5">
        <f>(IF(post_aquisition_adj_bool,vp.data[[#This Row],[VP_Adjusted]],vp.data[[#This Row],[VP]])-INDEX(crudeBD.lkup[Mean_VP],MATCH(vp.data[[#This Row],[Crude_Breakdown]],crudeBD.lkup[Crude Breakdown],0)))^2</f>
        <v>194.17816635160671</v>
      </c>
      <c r="AM51" s="5">
        <f>(vp.data[[#This Row],[Dens]]-INDEX(crudeBD.lkup[Mean_Dens],MATCH(vp.data[[#This Row],[Crude_Breakdown]],crudeBD.lkup[Crude Breakdown],0)))^2</f>
        <v>135.53291508923616</v>
      </c>
      <c r="AN51" s="5">
        <f>(vp.data[[#This Row],[Sulf]]-INDEX(crudeBD.lkup[Mean_Sulf],MATCH(vp.data[[#This Row],[Crude_Breakdown]],crudeBD.lkup[Crude Breakdown],0)))^2</f>
        <v>2.574693395384314E-2</v>
      </c>
      <c r="AO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1" x14ac:dyDescent="0.25">
      <c r="A52">
        <v>1661</v>
      </c>
      <c r="B52" t="s">
        <v>107</v>
      </c>
      <c r="C52" t="s">
        <v>107</v>
      </c>
      <c r="D52" t="s">
        <v>230</v>
      </c>
      <c r="F52" s="1">
        <v>42900</v>
      </c>
      <c r="G52" s="2">
        <v>92.9</v>
      </c>
      <c r="H52" s="2">
        <f>vp.data[[#This Row],[VP]]+IF(vp.data[[#This Row],[Post_Aquisition]]=0,INDEX(post_aquisition.tbl[Change_in_VP],MATCH(vp.data[[#This Row],[Crude_Breakdown]],post_aquisition.tbl[Crude_Breakdown],0)),0)</f>
        <v>92.9</v>
      </c>
      <c r="I52" s="2"/>
      <c r="J52" s="2">
        <f t="array" ref="J52">_xlfn.IFNA(IF(vp.data[[#This Row],[Sulf Input]]="",INDEX([1]DATA!$Q:$Q,MATCH(1,(vp.data[[#This Row],[Battery]]=[1]DATA!$L:$L)*(EOMONTH(vp.data[[#This Row],[SDate]],-1)+1=[1]DATA!$G:$G),0)),vp.data[[#This Row],[Sulf Input]]),"")</f>
        <v>2.6</v>
      </c>
      <c r="K52" s="2"/>
      <c r="L52" s="2"/>
      <c r="M52" s="2"/>
      <c r="N52" s="2">
        <f t="array" ref="N52">_xlfn.IFNA(IF(vp.data[[#This Row],[Dens Input]]="",INDEX([1]DATA!$O:$O,MATCH(1,(vp.data[[#This Row],[Battery]]=[1]DATA!$L:$L)*(EOMONTH(vp.data[[#This Row],[SDate]],-1)+1=[1]DATA!$G:$G),0)),vp.data[[#This Row],[Dens Input]]),"")</f>
        <v>886.4</v>
      </c>
      <c r="O52" s="2">
        <f ca="1">INDEX(INDIRECT(_xlfn.CONCAT("weather.data[",O$1,"]")),MATCH(vp.data[[#This Row],[SDate]],weather.data[Date],0))</f>
        <v>12.950000000000001</v>
      </c>
      <c r="P52" s="2">
        <f ca="1">INDEX(INDIRECT(_xlfn.CONCAT("weather.data[",P$1,"]")),MATCH(vp.data[[#This Row],[SDate]],weather.data[Date],0))</f>
        <v>16.728571428571431</v>
      </c>
      <c r="Q52" s="2">
        <f ca="1">INDEX(INDIRECT(_xlfn.CONCAT("weather.data[",Q$1,"]")),MATCH(vp.data[[#This Row],[SDate]],weather.data[Date],0))</f>
        <v>13</v>
      </c>
      <c r="R52" s="2">
        <f ca="1">INDEX(INDIRECT(_xlfn.CONCAT("weather.data[",R$1,"]")),MATCH(vp.data[[#This Row],[SDate]],weather.data[Date],0))</f>
        <v>12.3</v>
      </c>
      <c r="S52" s="2">
        <f ca="1">INDEX(INDIRECT(_xlfn.CONCAT("weather.data[",S$1,"]")),MATCH(vp.data[[#This Row],[SDate]],weather.data[Date],0))</f>
        <v>13.3</v>
      </c>
      <c r="T52" s="2">
        <f ca="1">INDEX(INDIRECT(_xlfn.CONCAT("weather.data[",T$1,"]")),MATCH(vp.data[[#This Row],[SDate]],weather.data[Date],0))</f>
        <v>12.6</v>
      </c>
      <c r="U52" s="2">
        <f ca="1">INDEX(INDIRECT(_xlfn.CONCAT("weather.data[",U$1,"]")),MATCH(vp.data[[#This Row],[SDate]],weather.data[Date],0))</f>
        <v>14.7</v>
      </c>
      <c r="V52" s="2">
        <f ca="1">INDEX(INDIRECT(_xlfn.CONCAT("weather.data[",V$1,"]")),MATCH(vp.data[[#This Row],[SDate]],weather.data[Date],0))</f>
        <v>11.8</v>
      </c>
      <c r="W52" t="s">
        <v>44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 s="4">
        <f>IF(AND(vp.data[[#This Row],[SDate]]&gt;=DATE(YEAR(vp.data[[#This Row],[SDate]]),5,1),vp.data[[#This Row],[SDate]]&lt;=DATE(YEAR(vp.data[[#This Row],[SDate]]),9,15)),1,0)</f>
        <v>1</v>
      </c>
      <c r="AJ52" s="4">
        <f>IF(vp.data[[#This Row],[SDate]]&lt;DATE(2016,12,1),0,1)</f>
        <v>1</v>
      </c>
      <c r="AK52">
        <f>MONTH(vp.data[[#This Row],[SDate]])</f>
        <v>6</v>
      </c>
      <c r="AL52" s="5">
        <f>(IF(post_aquisition_adj_bool,vp.data[[#This Row],[VP_Adjusted]],vp.data[[#This Row],[VP]])-INDEX(crudeBD.lkup[Mean_VP],MATCH(vp.data[[#This Row],[Crude_Breakdown]],crudeBD.lkup[Crude Breakdown],0)))^2</f>
        <v>890.1142533081287</v>
      </c>
      <c r="AM52" s="5">
        <f>(vp.data[[#This Row],[Dens]]-INDEX(crudeBD.lkup[Mean_Dens],MATCH(vp.data[[#This Row],[Crude_Breakdown]],crudeBD.lkup[Crude Breakdown],0)))^2</f>
        <v>135.53291508923616</v>
      </c>
      <c r="AN52" s="5">
        <f>(vp.data[[#This Row],[Sulf]]-INDEX(crudeBD.lkup[Mean_Sulf],MATCH(vp.data[[#This Row],[Crude_Breakdown]],crudeBD.lkup[Crude Breakdown],0)))^2</f>
        <v>2.574693395384314E-2</v>
      </c>
      <c r="AO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1" hidden="1" x14ac:dyDescent="0.25">
      <c r="A53">
        <v>118</v>
      </c>
      <c r="B53" t="s">
        <v>45</v>
      </c>
      <c r="C53" t="s">
        <v>45</v>
      </c>
      <c r="D53" t="s">
        <v>78</v>
      </c>
      <c r="F53" s="1">
        <v>42453</v>
      </c>
      <c r="G53" s="2">
        <v>90.6</v>
      </c>
      <c r="H53" s="2">
        <f>vp.data[[#This Row],[VP]]+IF(vp.data[[#This Row],[Post_Aquisition]]=0,INDEX(post_aquisition.tbl[Change_in_VP],MATCH(vp.data[[#This Row],[Crude_Breakdown]],post_aquisition.tbl[Crude_Breakdown],0)),0)</f>
        <v>74.765217391304304</v>
      </c>
      <c r="I53" s="2"/>
      <c r="J53" s="2">
        <f t="array" ref="J53">_xlfn.IFNA(IF(vp.data[[#This Row],[Sulf Input]]="",INDEX([1]DATA!$Q:$Q,MATCH(1,(vp.data[[#This Row],[Battery]]=[1]DATA!$L:$L)*(EOMONTH(vp.data[[#This Row],[SDate]],-1)+1=[1]DATA!$G:$G),0)),vp.data[[#This Row],[Sulf Input]]),"")</f>
        <v>2.2799999999999998</v>
      </c>
      <c r="K53" s="2"/>
      <c r="L53" s="2"/>
      <c r="M53" s="2">
        <v>868.8</v>
      </c>
      <c r="N53" s="2">
        <f t="array" ref="N53">_xlfn.IFNA(IF(vp.data[[#This Row],[Dens Input]]="",INDEX([1]DATA!$O:$O,MATCH(1,(vp.data[[#This Row],[Battery]]=[1]DATA!$L:$L)*(EOMONTH(vp.data[[#This Row],[SDate]],-1)+1=[1]DATA!$G:$G),0)),vp.data[[#This Row],[Dens Input]]),"")</f>
        <v>868.8</v>
      </c>
      <c r="O53" s="2">
        <f ca="1">INDEX(INDIRECT(_xlfn.CONCAT("weather.data[",O$1,"]")),MATCH(vp.data[[#This Row],[SDate]],weather.data[Date],0))</f>
        <v>2</v>
      </c>
      <c r="P53" s="2">
        <f ca="1">INDEX(INDIRECT(_xlfn.CONCAT("weather.data[",P$1,"]")),MATCH(vp.data[[#This Row],[SDate]],weather.data[Date],0))</f>
        <v>-2.2214285714285715</v>
      </c>
      <c r="Q53" s="2">
        <f ca="1">INDEX(INDIRECT(_xlfn.CONCAT("weather.data[",Q$1,"]")),MATCH(vp.data[[#This Row],[SDate]],weather.data[Date],0))</f>
        <v>3.1</v>
      </c>
      <c r="R53" s="2">
        <f ca="1">INDEX(INDIRECT(_xlfn.CONCAT("weather.data[",R$1,"]")),MATCH(vp.data[[#This Row],[SDate]],weather.data[Date],0))</f>
        <v>2.6</v>
      </c>
      <c r="S53" s="2">
        <f ca="1">INDEX(INDIRECT(_xlfn.CONCAT("weather.data[",S$1,"]")),MATCH(vp.data[[#This Row],[SDate]],weather.data[Date],0))</f>
        <v>1</v>
      </c>
      <c r="T53" s="2">
        <f ca="1">INDEX(INDIRECT(_xlfn.CONCAT("weather.data[",T$1,"]")),MATCH(vp.data[[#This Row],[SDate]],weather.data[Date],0))</f>
        <v>2.2999999999999998</v>
      </c>
      <c r="U53" s="2">
        <f ca="1">INDEX(INDIRECT(_xlfn.CONCAT("weather.data[",U$1,"]")),MATCH(vp.data[[#This Row],[SDate]],weather.data[Date],0))</f>
        <v>3</v>
      </c>
      <c r="V53" s="2">
        <f ca="1">INDEX(INDIRECT(_xlfn.CONCAT("weather.data[",V$1,"]")),MATCH(vp.data[[#This Row],[SDate]],weather.data[Date],0))</f>
        <v>0</v>
      </c>
      <c r="W53" t="s">
        <v>44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 s="4">
        <f>IF(AND(vp.data[[#This Row],[SDate]]&gt;=DATE(YEAR(vp.data[[#This Row],[SDate]]),5,1),vp.data[[#This Row],[SDate]]&lt;=DATE(YEAR(vp.data[[#This Row],[SDate]]),9,15)),1,0)</f>
        <v>0</v>
      </c>
      <c r="AJ53" s="4">
        <f>IF(vp.data[[#This Row],[SDate]]&lt;DATE(2016,12,1),0,1)</f>
        <v>0</v>
      </c>
      <c r="AK53">
        <f>MONTH(vp.data[[#This Row],[SDate]])</f>
        <v>3</v>
      </c>
      <c r="AL53" s="5">
        <f>(IF(post_aquisition_adj_bool,vp.data[[#This Row],[VP_Adjusted]],vp.data[[#This Row],[VP]])-INDEX(crudeBD.lkup[Mean_VP],MATCH(vp.data[[#This Row],[Crude_Breakdown]],crudeBD.lkup[Crude Breakdown],0)))^2</f>
        <v>136.88999999999891</v>
      </c>
      <c r="AM53" s="5">
        <f>(vp.data[[#This Row],[Dens]]-INDEX(crudeBD.lkup[Mean_Dens],MATCH(vp.data[[#This Row],[Crude_Breakdown]],crudeBD.lkup[Crude Breakdown],0)))^2</f>
        <v>35.499426717145326</v>
      </c>
      <c r="AN53" s="5">
        <f>(vp.data[[#This Row],[Sulf]]-INDEX(crudeBD.lkup[Mean_Sulf],MATCH(vp.data[[#This Row],[Crude_Breakdown]],crudeBD.lkup[Crude Breakdown],0)))^2</f>
        <v>2.5453486511982801E-2</v>
      </c>
      <c r="AO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1" x14ac:dyDescent="0.25">
      <c r="A54">
        <v>1098</v>
      </c>
      <c r="B54" t="s">
        <v>104</v>
      </c>
      <c r="C54" t="s">
        <v>104</v>
      </c>
      <c r="D54" t="s">
        <v>222</v>
      </c>
      <c r="F54" s="1">
        <v>42820</v>
      </c>
      <c r="G54" s="2">
        <v>96.5</v>
      </c>
      <c r="H54" s="2">
        <f>vp.data[[#This Row],[VP]]+IF(vp.data[[#This Row],[Post_Aquisition]]=0,INDEX(post_aquisition.tbl[Change_in_VP],MATCH(vp.data[[#This Row],[Crude_Breakdown]],post_aquisition.tbl[Crude_Breakdown],0)),0)</f>
        <v>96.5</v>
      </c>
      <c r="I54" s="2"/>
      <c r="J54" s="2">
        <f t="array" ref="J54">_xlfn.IFNA(IF(vp.data[[#This Row],[Sulf Input]]="",INDEX([1]DATA!$Q:$Q,MATCH(1,(vp.data[[#This Row],[Battery]]=[1]DATA!$L:$L)*(EOMONTH(vp.data[[#This Row],[SDate]],-1)+1=[1]DATA!$G:$G),0)),vp.data[[#This Row],[Sulf Input]]),"")</f>
        <v>2.42</v>
      </c>
      <c r="K54" s="2">
        <v>7.2</v>
      </c>
      <c r="L54" s="2">
        <v>9</v>
      </c>
      <c r="M54" s="2">
        <v>870.4</v>
      </c>
      <c r="N54" s="2">
        <f t="array" ref="N54">_xlfn.IFNA(IF(vp.data[[#This Row],[Dens Input]]="",INDEX([1]DATA!$O:$O,MATCH(1,(vp.data[[#This Row],[Battery]]=[1]DATA!$L:$L)*(EOMONTH(vp.data[[#This Row],[SDate]],-1)+1=[1]DATA!$G:$G),0)),vp.data[[#This Row],[Dens Input]]),"")</f>
        <v>870.4</v>
      </c>
      <c r="O54" s="2">
        <f ca="1">INDEX(INDIRECT(_xlfn.CONCAT("weather.data[",O$1,"]")),MATCH(vp.data[[#This Row],[SDate]],weather.data[Date],0))</f>
        <v>5.166666666666667</v>
      </c>
      <c r="P54" s="2">
        <f ca="1">INDEX(INDIRECT(_xlfn.CONCAT("weather.data[",P$1,"]")),MATCH(vp.data[[#This Row],[SDate]],weather.data[Date],0))</f>
        <v>-1.485714285714286</v>
      </c>
      <c r="Q54" s="2">
        <f ca="1">INDEX(INDIRECT(_xlfn.CONCAT("weather.data[",Q$1,"]")),MATCH(vp.data[[#This Row],[SDate]],weather.data[Date],0))</f>
        <v>7.2</v>
      </c>
      <c r="R54" s="2">
        <f ca="1">INDEX(INDIRECT(_xlfn.CONCAT("weather.data[",R$1,"]")),MATCH(vp.data[[#This Row],[SDate]],weather.data[Date],0))</f>
        <v>5.8</v>
      </c>
      <c r="S54" s="2">
        <f ca="1">INDEX(INDIRECT(_xlfn.CONCAT("weather.data[",S$1,"]")),MATCH(vp.data[[#This Row],[SDate]],weather.data[Date],0))</f>
        <v>3.3</v>
      </c>
      <c r="T54" s="2">
        <f ca="1">INDEX(INDIRECT(_xlfn.CONCAT("weather.data[",T$1,"]")),MATCH(vp.data[[#This Row],[SDate]],weather.data[Date],0))</f>
        <v>5.3</v>
      </c>
      <c r="U54" s="2">
        <f ca="1">INDEX(INDIRECT(_xlfn.CONCAT("weather.data[",U$1,"]")),MATCH(vp.data[[#This Row],[SDate]],weather.data[Date],0))</f>
        <v>2.6</v>
      </c>
      <c r="V54" s="2">
        <f ca="1">INDEX(INDIRECT(_xlfn.CONCAT("weather.data[",V$1,"]")),MATCH(vp.data[[#This Row],[SDate]],weather.data[Date],0))</f>
        <v>6.8</v>
      </c>
      <c r="W54" t="s">
        <v>44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 s="4">
        <f>IF(AND(vp.data[[#This Row],[SDate]]&gt;=DATE(YEAR(vp.data[[#This Row],[SDate]]),5,1),vp.data[[#This Row],[SDate]]&lt;=DATE(YEAR(vp.data[[#This Row],[SDate]]),9,15)),1,0)</f>
        <v>0</v>
      </c>
      <c r="AJ54" s="4">
        <f>IF(vp.data[[#This Row],[SDate]]&lt;DATE(2016,12,1),0,1)</f>
        <v>1</v>
      </c>
      <c r="AK54">
        <f>MONTH(vp.data[[#This Row],[SDate]])</f>
        <v>3</v>
      </c>
      <c r="AL54" s="5">
        <f>(IF(post_aquisition_adj_bool,vp.data[[#This Row],[VP_Adjusted]],vp.data[[#This Row],[VP]])-INDEX(crudeBD.lkup[Mean_VP],MATCH(vp.data[[#This Row],[Crude_Breakdown]],crudeBD.lkup[Crude Breakdown],0)))^2</f>
        <v>1117.884688090737</v>
      </c>
      <c r="AM54" s="5">
        <f>(vp.data[[#This Row],[Dens]]-INDEX(crudeBD.lkup[Mean_Dens],MATCH(vp.data[[#This Row],[Crude_Breakdown]],crudeBD.lkup[Crude Breakdown],0)))^2</f>
        <v>18.993380205516974</v>
      </c>
      <c r="AN54" s="5">
        <f>(vp.data[[#This Row],[Sulf]]-INDEX(crudeBD.lkup[Mean_Sulf],MATCH(vp.data[[#This Row],[Crude_Breakdown]],crudeBD.lkup[Crude Breakdown],0)))^2</f>
        <v>3.8186976779665531E-4</v>
      </c>
      <c r="AO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1" hidden="1" x14ac:dyDescent="0.25">
      <c r="A55">
        <v>54</v>
      </c>
      <c r="B55" t="s">
        <v>52</v>
      </c>
      <c r="C55" t="s">
        <v>52</v>
      </c>
      <c r="D55" t="s">
        <v>53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90.287364419994745</v>
      </c>
      <c r="I55" s="2"/>
      <c r="J55" s="2">
        <f t="array" ref="J55">_xlfn.IFNA(IF(vp.data[[#This Row],[Sulf Input]]="",INDEX([1]DATA!$Q:$Q,MATCH(1,(vp.data[[#This Row],[Battery]]=[1]DATA!$L:$L)*(EOMONTH(vp.data[[#This Row],[SDate]],-1)+1=[1]DATA!$G:$G),0)),vp.data[[#This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Input]]="",INDEX([1]DATA!$O:$O,MATCH(1,(vp.data[[#This Row],[Battery]]=[1]DATA!$L:$L)*(EOMONTH(vp.data[[#This Row],[SDate]],-1)+1=[1]DATA!$G:$G),0)),vp.data[[#This Row],[Dens Input]]),"")</f>
        <v>842.7</v>
      </c>
      <c r="O55" s="2">
        <f ca="1">INDEX(INDIRECT(_xlfn.CONCAT("weather.data[",O$1,"]")),MATCH(vp.data[[#This Row],[SDate]],weather.data[Date],0))</f>
        <v>4.2</v>
      </c>
      <c r="P55" s="2">
        <f ca="1">INDEX(INDIRECT(_xlfn.CONCAT("weather.data[",P$1,"]")),MATCH(vp.data[[#This Row],[SDate]],weather.data[Date],0))</f>
        <v>-0.11428571428571413</v>
      </c>
      <c r="Q55" s="2">
        <f ca="1">INDEX(INDIRECT(_xlfn.CONCAT("weather.data[",Q$1,"]")),MATCH(vp.data[[#This Row],[SDate]],weather.data[Date],0))</f>
        <v>3.9</v>
      </c>
      <c r="R55" s="2">
        <f ca="1">INDEX(INDIRECT(_xlfn.CONCAT("weather.data[",R$1,"]")),MATCH(vp.data[[#This Row],[SDate]],weather.data[Date],0))</f>
        <v>5.5</v>
      </c>
      <c r="S55" s="2">
        <f ca="1">INDEX(INDIRECT(_xlfn.CONCAT("weather.data[",S$1,"]")),MATCH(vp.data[[#This Row],[SDate]],weather.data[Date],0))</f>
        <v>3.3</v>
      </c>
      <c r="T55" s="2">
        <f ca="1">INDEX(INDIRECT(_xlfn.CONCAT("weather.data[",T$1,"]")),MATCH(vp.data[[#This Row],[SDate]],weather.data[Date],0))</f>
        <v>6.5</v>
      </c>
      <c r="U55" s="2">
        <f ca="1">INDEX(INDIRECT(_xlfn.CONCAT("weather.data[",U$1,"]")),MATCH(vp.data[[#This Row],[SDate]],weather.data[Date],0))</f>
        <v>3.2</v>
      </c>
      <c r="V55" s="2">
        <f ca="1">INDEX(INDIRECT(_xlfn.CONCAT("weather.data[",V$1,"]")),MATCH(vp.data[[#This Row],[SDate]],weather.data[Date],0))</f>
        <v>2.8</v>
      </c>
      <c r="W55" t="s">
        <v>44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 s="4">
        <f>IF(AND(vp.data[[#This Row],[SDate]]&gt;=DATE(YEAR(vp.data[[#This Row],[SDate]]),5,1),vp.data[[#This Row],[SDate]]&lt;=DATE(YEAR(vp.data[[#This Row],[SDate]]),9,15)),1,0)</f>
        <v>0</v>
      </c>
      <c r="AJ55" s="4">
        <f>IF(vp.data[[#This Row],[SDate]]&lt;DATE(2016,12,1),0,1)</f>
        <v>0</v>
      </c>
      <c r="AK55">
        <f>MONTH(vp.data[[#This Row],[SDate]])</f>
        <v>12</v>
      </c>
      <c r="AL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M55" s="5">
        <f>(vp.data[[#This Row],[Dens]]-INDEX(crudeBD.lkup[Mean_Dens],MATCH(vp.data[[#This Row],[Crude_Breakdown]],crudeBD.lkup[Crude Breakdown],0)))^2</f>
        <v>1.2350708684557008</v>
      </c>
      <c r="AN55" s="5">
        <f>(vp.data[[#This Row],[Sulf]]-INDEX(crudeBD.lkup[Mean_Sulf],MATCH(vp.data[[#This Row],[Crude_Breakdown]],crudeBD.lkup[Crude Breakdown],0)))^2</f>
        <v>3.997213667369783E-3</v>
      </c>
      <c r="AO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1" hidden="1" x14ac:dyDescent="0.25">
      <c r="A56">
        <v>55</v>
      </c>
      <c r="B56" t="s">
        <v>47</v>
      </c>
      <c r="C56" t="s">
        <v>47</v>
      </c>
      <c r="D56" t="s">
        <v>62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56" s="2"/>
      <c r="J56" s="2">
        <f t="array" ref="J56">_xlfn.IFNA(IF(vp.data[[#This Row],[Sulf Input]]="",INDEX([1]DATA!$Q:$Q,MATCH(1,(vp.data[[#This Row],[Battery]]=[1]DATA!$L:$L)*(EOMONTH(vp.data[[#This Row],[SDate]],-1)+1=[1]DATA!$G:$G),0)),vp.data[[#This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Input]]="",INDEX([1]DATA!$O:$O,MATCH(1,(vp.data[[#This Row],[Battery]]=[1]DATA!$L:$L)*(EOMONTH(vp.data[[#This Row],[SDate]],-1)+1=[1]DATA!$G:$G),0)),vp.data[[#This Row],[Dens Input]]),"")</f>
        <v>825</v>
      </c>
      <c r="O56" s="2">
        <f ca="1">INDEX(INDIRECT(_xlfn.CONCAT("weather.data[",O$1,"]")),MATCH(vp.data[[#This Row],[SDate]],weather.data[Date],0))</f>
        <v>4.4833333333333334</v>
      </c>
      <c r="P56" s="2">
        <f ca="1">INDEX(INDIRECT(_xlfn.CONCAT("weather.data[",P$1,"]")),MATCH(vp.data[[#This Row],[SDate]],weather.data[Date],0))</f>
        <v>2.166666666666667</v>
      </c>
      <c r="Q56" s="2">
        <f ca="1">INDEX(INDIRECT(_xlfn.CONCAT("weather.data[",Q$1,"]")),MATCH(vp.data[[#This Row],[SDate]],weather.data[Date],0))</f>
        <v>6.5</v>
      </c>
      <c r="R56" s="2">
        <f ca="1">INDEX(INDIRECT(_xlfn.CONCAT("weather.data[",R$1,"]")),MATCH(vp.data[[#This Row],[SDate]],weather.data[Date],0))</f>
        <v>4.4000000000000004</v>
      </c>
      <c r="S56" s="2">
        <f ca="1">INDEX(INDIRECT(_xlfn.CONCAT("weather.data[",S$1,"]")),MATCH(vp.data[[#This Row],[SDate]],weather.data[Date],0))</f>
        <v>3.8</v>
      </c>
      <c r="T56" s="2">
        <f ca="1">INDEX(INDIRECT(_xlfn.CONCAT("weather.data[",T$1,"]")),MATCH(vp.data[[#This Row],[SDate]],weather.data[Date],0))</f>
        <v>3.5</v>
      </c>
      <c r="U56" s="2">
        <f ca="1">INDEX(INDIRECT(_xlfn.CONCAT("weather.data[",U$1,"]")),MATCH(vp.data[[#This Row],[SDate]],weather.data[Date],0))</f>
        <v>4.7</v>
      </c>
      <c r="V56" s="2">
        <f ca="1">INDEX(INDIRECT(_xlfn.CONCAT("weather.data[",V$1,"]")),MATCH(vp.data[[#This Row],[SDate]],weather.data[Date],0))</f>
        <v>4</v>
      </c>
      <c r="W56" t="s">
        <v>44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 s="4">
        <f>IF(AND(vp.data[[#This Row],[SDate]]&gt;=DATE(YEAR(vp.data[[#This Row],[SDate]]),5,1),vp.data[[#This Row],[SDate]]&lt;=DATE(YEAR(vp.data[[#This Row],[SDate]]),9,15)),1,0)</f>
        <v>0</v>
      </c>
      <c r="AJ56" s="4">
        <f>IF(vp.data[[#This Row],[SDate]]&lt;DATE(2016,12,1),0,1)</f>
        <v>0</v>
      </c>
      <c r="AK56">
        <f>MONTH(vp.data[[#This Row],[SDate]])</f>
        <v>12</v>
      </c>
      <c r="AL56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56" s="5">
        <f>(vp.data[[#This Row],[Dens]]-INDEX(crudeBD.lkup[Mean_Dens],MATCH(vp.data[[#This Row],[Crude_Breakdown]],crudeBD.lkup[Crude Breakdown],0)))^2</f>
        <v>37.767382164095245</v>
      </c>
      <c r="AN56" s="5">
        <f>(vp.data[[#This Row],[Sulf]]-INDEX(crudeBD.lkup[Mean_Sulf],MATCH(vp.data[[#This Row],[Crude_Breakdown]],crudeBD.lkup[Crude Breakdown],0)))^2</f>
        <v>8.3329753554427455E-2</v>
      </c>
      <c r="AO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1" hidden="1" x14ac:dyDescent="0.25">
      <c r="A57">
        <v>56</v>
      </c>
      <c r="B57" t="s">
        <v>58</v>
      </c>
      <c r="C57" t="s">
        <v>58</v>
      </c>
      <c r="D57" t="s">
        <v>59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89.687364419994751</v>
      </c>
      <c r="I57" s="2"/>
      <c r="J57" s="2">
        <f t="array" ref="J57">_xlfn.IFNA(IF(vp.data[[#This Row],[Sulf Input]]="",INDEX([1]DATA!$Q:$Q,MATCH(1,(vp.data[[#This Row],[Battery]]=[1]DATA!$L:$L)*(EOMONTH(vp.data[[#This Row],[SDate]],-1)+1=[1]DATA!$G:$G),0)),vp.data[[#This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57" s="2">
        <f ca="1">INDEX(INDIRECT(_xlfn.CONCAT("weather.data[",O$1,"]")),MATCH(vp.data[[#This Row],[SDate]],weather.data[Date],0))</f>
        <v>-0.75</v>
      </c>
      <c r="P57" s="2">
        <f ca="1">INDEX(INDIRECT(_xlfn.CONCAT("weather.data[",P$1,"]")),MATCH(vp.data[[#This Row],[SDate]],weather.data[Date],0))</f>
        <v>1.9595238095238092</v>
      </c>
      <c r="Q57" s="2">
        <f ca="1">INDEX(INDIRECT(_xlfn.CONCAT("weather.data[",Q$1,"]")),MATCH(vp.data[[#This Row],[SDate]],weather.data[Date],0))</f>
        <v>-0.2</v>
      </c>
      <c r="R57" s="2">
        <f ca="1">INDEX(INDIRECT(_xlfn.CONCAT("weather.data[",R$1,"]")),MATCH(vp.data[[#This Row],[SDate]],weather.data[Date],0))</f>
        <v>-0.6</v>
      </c>
      <c r="S57" s="2">
        <f ca="1">INDEX(INDIRECT(_xlfn.CONCAT("weather.data[",S$1,"]")),MATCH(vp.data[[#This Row],[SDate]],weather.data[Date],0))</f>
        <v>3.8</v>
      </c>
      <c r="T57" s="2">
        <f ca="1">INDEX(INDIRECT(_xlfn.CONCAT("weather.data[",T$1,"]")),MATCH(vp.data[[#This Row],[SDate]],weather.data[Date],0))</f>
        <v>-1.5</v>
      </c>
      <c r="U57" s="2">
        <f ca="1">INDEX(INDIRECT(_xlfn.CONCAT("weather.data[",U$1,"]")),MATCH(vp.data[[#This Row],[SDate]],weather.data[Date],0))</f>
        <v>-1.9</v>
      </c>
      <c r="V57" s="2">
        <f ca="1">INDEX(INDIRECT(_xlfn.CONCAT("weather.data[",V$1,"]")),MATCH(vp.data[[#This Row],[SDate]],weather.data[Date],0))</f>
        <v>-4.0999999999999996</v>
      </c>
      <c r="W57" t="s">
        <v>44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 s="4">
        <f>IF(AND(vp.data[[#This Row],[SDate]]&gt;=DATE(YEAR(vp.data[[#This Row],[SDate]]),5,1),vp.data[[#This Row],[SDate]]&lt;=DATE(YEAR(vp.data[[#This Row],[SDate]]),9,15)),1,0)</f>
        <v>0</v>
      </c>
      <c r="AJ57" s="4">
        <f>IF(vp.data[[#This Row],[SDate]]&lt;DATE(2016,12,1),0,1)</f>
        <v>0</v>
      </c>
      <c r="AK57">
        <f>MONTH(vp.data[[#This Row],[SDate]])</f>
        <v>12</v>
      </c>
      <c r="AL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M57" s="5">
        <f>(vp.data[[#This Row],[Dens]]-INDEX(crudeBD.lkup[Mean_Dens],MATCH(vp.data[[#This Row],[Crude_Breakdown]],crudeBD.lkup[Crude Breakdown],0)))^2</f>
        <v>196.31757638993042</v>
      </c>
      <c r="AN57" s="5">
        <f>(vp.data[[#This Row],[Sulf]]-INDEX(crudeBD.lkup[Mean_Sulf],MATCH(vp.data[[#This Row],[Crude_Breakdown]],crudeBD.lkup[Crude Breakdown],0)))^2</f>
        <v>1.3636745937309302E-2</v>
      </c>
      <c r="AO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1" hidden="1" x14ac:dyDescent="0.25">
      <c r="A58">
        <v>17</v>
      </c>
      <c r="B58" t="s">
        <v>45</v>
      </c>
      <c r="C58" t="s">
        <v>45</v>
      </c>
      <c r="D58" t="s">
        <v>46</v>
      </c>
      <c r="F58" s="1">
        <v>42293</v>
      </c>
      <c r="G58" s="2">
        <v>112.9</v>
      </c>
      <c r="H58" s="2">
        <f>vp.data[[#This Row],[VP]]+IF(vp.data[[#This Row],[Post_Aquisition]]=0,INDEX(post_aquisition.tbl[Change_in_VP],MATCH(vp.data[[#This Row],[Crude_Breakdown]],post_aquisition.tbl[Crude_Breakdown],0)),0)</f>
        <v>97.065217391304316</v>
      </c>
      <c r="I58" s="2"/>
      <c r="J58" s="2">
        <f t="array" ref="J58">_xlfn.IFNA(IF(vp.data[[#This Row],[Sulf Input]]="",INDEX([1]DATA!$Q:$Q,MATCH(1,(vp.data[[#This Row],[Battery]]=[1]DATA!$L:$L)*(EOMONTH(vp.data[[#This Row],[SDate]],-1)+1=[1]DATA!$G:$G),0)),vp.data[[#This Row],[Sulf Input]]),"")</f>
        <v>2.59</v>
      </c>
      <c r="K58" s="2"/>
      <c r="L58" s="2"/>
      <c r="M58" s="2">
        <v>877.5</v>
      </c>
      <c r="N58" s="2">
        <f t="array" ref="N58">_xlfn.IFNA(IF(vp.data[[#This Row],[Dens Input]]="",INDEX([1]DATA!$O:$O,MATCH(1,(vp.data[[#This Row],[Battery]]=[1]DATA!$L:$L)*(EOMONTH(vp.data[[#This Row],[SDate]],-1)+1=[1]DATA!$G:$G),0)),vp.data[[#This Row],[Dens Input]]),"")</f>
        <v>877.5</v>
      </c>
      <c r="O58" s="2">
        <f ca="1">INDEX(INDIRECT(_xlfn.CONCAT("weather.data[",O$1,"]")),MATCH(vp.data[[#This Row],[SDate]],weather.data[Date],0))</f>
        <v>6.0166666666666666</v>
      </c>
      <c r="P58" s="2">
        <f ca="1">INDEX(INDIRECT(_xlfn.CONCAT("weather.data[",P$1,"]")),MATCH(vp.data[[#This Row],[SDate]],weather.data[Date],0))</f>
        <v>9.8833333333333346</v>
      </c>
      <c r="Q58" s="2">
        <f ca="1">INDEX(INDIRECT(_xlfn.CONCAT("weather.data[",Q$1,"]")),MATCH(vp.data[[#This Row],[SDate]],weather.data[Date],0))</f>
        <v>5.2</v>
      </c>
      <c r="R58" s="2">
        <f ca="1">INDEX(INDIRECT(_xlfn.CONCAT("weather.data[",R$1,"]")),MATCH(vp.data[[#This Row],[SDate]],weather.data[Date],0))</f>
        <v>5.5</v>
      </c>
      <c r="S58" s="2">
        <f ca="1">INDEX(INDIRECT(_xlfn.CONCAT("weather.data[",S$1,"]")),MATCH(vp.data[[#This Row],[SDate]],weather.data[Date],0))</f>
        <v>8.8000000000000007</v>
      </c>
      <c r="T58" s="2">
        <f ca="1">INDEX(INDIRECT(_xlfn.CONCAT("weather.data[",T$1,"]")),MATCH(vp.data[[#This Row],[SDate]],weather.data[Date],0))</f>
        <v>7.5</v>
      </c>
      <c r="U58" s="2">
        <f ca="1">INDEX(INDIRECT(_xlfn.CONCAT("weather.data[",U$1,"]")),MATCH(vp.data[[#This Row],[SDate]],weather.data[Date],0))</f>
        <v>4.5</v>
      </c>
      <c r="V58" s="2">
        <f ca="1">INDEX(INDIRECT(_xlfn.CONCAT("weather.data[",V$1,"]")),MATCH(vp.data[[#This Row],[SDate]],weather.data[Date],0))</f>
        <v>4.5999999999999996</v>
      </c>
      <c r="W58" t="s">
        <v>44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 s="4">
        <f>IF(AND(vp.data[[#This Row],[SDate]]&gt;=DATE(YEAR(vp.data[[#This Row],[SDate]]),5,1),vp.data[[#This Row],[SDate]]&lt;=DATE(YEAR(vp.data[[#This Row],[SDate]]),9,15)),1,0)</f>
        <v>0</v>
      </c>
      <c r="AJ58" s="4">
        <f>IF(vp.data[[#This Row],[SDate]]&lt;DATE(2016,12,1),0,1)</f>
        <v>0</v>
      </c>
      <c r="AK58">
        <f>MONTH(vp.data[[#This Row],[SDate]])</f>
        <v>10</v>
      </c>
      <c r="AL5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58" s="5">
        <f>(vp.data[[#This Row],[Dens]]-INDEX(crudeBD.lkup[Mean_Dens],MATCH(vp.data[[#This Row],[Crude_Breakdown]],crudeBD.lkup[Crude Breakdown],0)))^2</f>
        <v>7.5177988101674815</v>
      </c>
      <c r="AN58" s="5">
        <f>(vp.data[[#This Row],[Sulf]]-INDEX(crudeBD.lkup[Mean_Sulf],MATCH(vp.data[[#This Row],[Crude_Breakdown]],crudeBD.lkup[Crude Breakdown],0)))^2</f>
        <v>2.2637763721284933E-2</v>
      </c>
      <c r="AO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1" hidden="1" x14ac:dyDescent="0.25">
      <c r="A59">
        <v>58</v>
      </c>
      <c r="B59" t="s">
        <v>58</v>
      </c>
      <c r="C59" t="s">
        <v>58</v>
      </c>
      <c r="D59" t="s">
        <v>59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111.92184143565017</v>
      </c>
      <c r="I59" s="2"/>
      <c r="J59" s="2">
        <f t="array" ref="J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59" s="2"/>
      <c r="L59" s="2"/>
      <c r="M59" s="2"/>
      <c r="N59" s="2">
        <f t="array" ref="N59">_xlfn.IFNA(IF(vp.data[[#This Row],[Dens Input]]="",INDEX([1]DATA!$O:$O,MATCH(1,(vp.data[[#This Row],[Battery]]=[1]DATA!$L:$L)*(EOMONTH(vp.data[[#This Row],[SDate]],-1)+1=[1]DATA!$G:$G),0)),vp.data[[#This Row],[Dens Input]]),"")</f>
        <v>801.6</v>
      </c>
      <c r="O59" s="2">
        <f ca="1">INDEX(INDIRECT(_xlfn.CONCAT("weather.data[",O$1,"]")),MATCH(vp.data[[#This Row],[SDate]],weather.data[Date],0))</f>
        <v>-3.85</v>
      </c>
      <c r="P59" s="2">
        <f ca="1">INDEX(INDIRECT(_xlfn.CONCAT("weather.data[",P$1,"]")),MATCH(vp.data[[#This Row],[SDate]],weather.data[Date],0))</f>
        <v>1.0714285714285716</v>
      </c>
      <c r="Q59" s="2">
        <f ca="1">INDEX(INDIRECT(_xlfn.CONCAT("weather.data[",Q$1,"]")),MATCH(vp.data[[#This Row],[SDate]],weather.data[Date],0))</f>
        <v>-5.7</v>
      </c>
      <c r="R59" s="2">
        <f ca="1">INDEX(INDIRECT(_xlfn.CONCAT("weather.data[",R$1,"]")),MATCH(vp.data[[#This Row],[SDate]],weather.data[Date],0))</f>
        <v>-5.2</v>
      </c>
      <c r="S59" s="2">
        <f ca="1">INDEX(INDIRECT(_xlfn.CONCAT("weather.data[",S$1,"]")),MATCH(vp.data[[#This Row],[SDate]],weather.data[Date],0))</f>
        <v>3.8</v>
      </c>
      <c r="T59" s="2">
        <f ca="1">INDEX(INDIRECT(_xlfn.CONCAT("weather.data[",T$1,"]")),MATCH(vp.data[[#This Row],[SDate]],weather.data[Date],0))</f>
        <v>-4</v>
      </c>
      <c r="U59" s="2">
        <f ca="1">INDEX(INDIRECT(_xlfn.CONCAT("weather.data[",U$1,"]")),MATCH(vp.data[[#This Row],[SDate]],weather.data[Date],0))</f>
        <v>-5.3</v>
      </c>
      <c r="V59" s="2">
        <f ca="1">INDEX(INDIRECT(_xlfn.CONCAT("weather.data[",V$1,"]")),MATCH(vp.data[[#This Row],[SDate]],weather.data[Date],0))</f>
        <v>-6.7</v>
      </c>
      <c r="W59" t="s">
        <v>44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 s="4">
        <f>IF(AND(vp.data[[#This Row],[SDate]]&gt;=DATE(YEAR(vp.data[[#This Row],[SDate]]),5,1),vp.data[[#This Row],[SDate]]&lt;=DATE(YEAR(vp.data[[#This Row],[SDate]]),9,15)),1,0)</f>
        <v>0</v>
      </c>
      <c r="AJ59" s="4">
        <f>IF(vp.data[[#This Row],[SDate]]&lt;DATE(2016,12,1),0,1)</f>
        <v>0</v>
      </c>
      <c r="AK59">
        <f>MONTH(vp.data[[#This Row],[SDate]])</f>
        <v>12</v>
      </c>
      <c r="AL59" s="5">
        <f>(IF(post_aquisition_adj_bool,vp.data[[#This Row],[VP_Adjusted]],vp.data[[#This Row],[VP]])-INDEX(crudeBD.lkup[Mean_VP],MATCH(vp.data[[#This Row],[Crude_Breakdown]],crudeBD.lkup[Crude Breakdown],0)))^2</f>
        <v>492.29488765774005</v>
      </c>
      <c r="AM59" s="5">
        <f>(vp.data[[#This Row],[Dens]]-INDEX(crudeBD.lkup[Mean_Dens],MATCH(vp.data[[#This Row],[Crude_Breakdown]],crudeBD.lkup[Crude Breakdown],0)))^2</f>
        <v>297.71717526752417</v>
      </c>
      <c r="AN59" s="5">
        <f>(vp.data[[#This Row],[Sulf]]-INDEX(crudeBD.lkup[Mean_Sulf],MATCH(vp.data[[#This Row],[Crude_Breakdown]],crudeBD.lkup[Crude Breakdown],0)))^2</f>
        <v>0.10802326828796978</v>
      </c>
      <c r="AO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1" hidden="1" x14ac:dyDescent="0.25">
      <c r="A60">
        <v>59</v>
      </c>
      <c r="B60" t="s">
        <v>47</v>
      </c>
      <c r="C60" t="s">
        <v>47</v>
      </c>
      <c r="D60" t="s">
        <v>48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63.865217391304306</v>
      </c>
      <c r="I60" s="2"/>
      <c r="J60" s="2">
        <f t="array" ref="J60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Input]]="",INDEX([1]DATA!$O:$O,MATCH(1,(vp.data[[#This Row],[Battery]]=[1]DATA!$L:$L)*(EOMONTH(vp.data[[#This Row],[SDate]],-1)+1=[1]DATA!$G:$G),0)),vp.data[[#This Row],[Dens Input]]),"")</f>
        <v>872.2</v>
      </c>
      <c r="O60" s="2">
        <f ca="1">INDEX(INDIRECT(_xlfn.CONCAT("weather.data[",O$1,"]")),MATCH(vp.data[[#This Row],[SDate]],weather.data[Date],0))</f>
        <v>-5.9666666666666677</v>
      </c>
      <c r="P60" s="2">
        <f ca="1">INDEX(INDIRECT(_xlfn.CONCAT("weather.data[",P$1,"]")),MATCH(vp.data[[#This Row],[SDate]],weather.data[Date],0))</f>
        <v>-1.7928571428571429</v>
      </c>
      <c r="Q60" s="2">
        <f ca="1">INDEX(INDIRECT(_xlfn.CONCAT("weather.data[",Q$1,"]")),MATCH(vp.data[[#This Row],[SDate]],weather.data[Date],0))</f>
        <v>-5.3</v>
      </c>
      <c r="R60" s="2">
        <f ca="1">INDEX(INDIRECT(_xlfn.CONCAT("weather.data[",R$1,"]")),MATCH(vp.data[[#This Row],[SDate]],weather.data[Date],0))</f>
        <v>-4.4000000000000004</v>
      </c>
      <c r="S60" s="2">
        <f ca="1">INDEX(INDIRECT(_xlfn.CONCAT("weather.data[",S$1,"]")),MATCH(vp.data[[#This Row],[SDate]],weather.data[Date],0))</f>
        <v>-7.8</v>
      </c>
      <c r="T60" s="2">
        <f ca="1">INDEX(INDIRECT(_xlfn.CONCAT("weather.data[",T$1,"]")),MATCH(vp.data[[#This Row],[SDate]],weather.data[Date],0))</f>
        <v>-3.8</v>
      </c>
      <c r="U60" s="2">
        <f ca="1">INDEX(INDIRECT(_xlfn.CONCAT("weather.data[",U$1,"]")),MATCH(vp.data[[#This Row],[SDate]],weather.data[Date],0))</f>
        <v>-6.8</v>
      </c>
      <c r="V60" s="2">
        <f ca="1">INDEX(INDIRECT(_xlfn.CONCAT("weather.data[",V$1,"]")),MATCH(vp.data[[#This Row],[SDate]],weather.data[Date],0))</f>
        <v>-7.7</v>
      </c>
      <c r="W60" t="s">
        <v>44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 s="4">
        <f>IF(AND(vp.data[[#This Row],[SDate]]&gt;=DATE(YEAR(vp.data[[#This Row],[SDate]]),5,1),vp.data[[#This Row],[SDate]]&lt;=DATE(YEAR(vp.data[[#This Row],[SDate]]),9,15)),1,0)</f>
        <v>0</v>
      </c>
      <c r="AJ60" s="4">
        <f>IF(vp.data[[#This Row],[SDate]]&lt;DATE(2016,12,1),0,1)</f>
        <v>0</v>
      </c>
      <c r="AK60">
        <f>MONTH(vp.data[[#This Row],[SDate]])</f>
        <v>12</v>
      </c>
      <c r="AL60" s="5">
        <f>(IF(post_aquisition_adj_bool,vp.data[[#This Row],[VP_Adjusted]],vp.data[[#This Row],[VP]])-INDEX(crudeBD.lkup[Mean_VP],MATCH(vp.data[[#This Row],[Crude_Breakdown]],crudeBD.lkup[Crude Breakdown],0)))^2</f>
        <v>0.63999999999992729</v>
      </c>
      <c r="AM60" s="5">
        <f>(vp.data[[#This Row],[Dens]]-INDEX(crudeBD.lkup[Mean_Dens],MATCH(vp.data[[#This Row],[Crude_Breakdown]],crudeBD.lkup[Crude Breakdown],0)))^2</f>
        <v>6.5440778799350321</v>
      </c>
      <c r="AN60" s="5">
        <f>(vp.data[[#This Row],[Sulf]]-INDEX(crudeBD.lkup[Mean_Sulf],MATCH(vp.data[[#This Row],[Crude_Breakdown]],crudeBD.lkup[Crude Breakdown],0)))^2</f>
        <v>1.9471826977099062E-2</v>
      </c>
      <c r="AO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1" hidden="1" x14ac:dyDescent="0.25">
      <c r="A61">
        <v>37</v>
      </c>
      <c r="B61" t="s">
        <v>45</v>
      </c>
      <c r="C61" t="s">
        <v>45</v>
      </c>
      <c r="D61" t="s">
        <v>46</v>
      </c>
      <c r="F61" s="1">
        <v>42321</v>
      </c>
      <c r="G61" s="2">
        <v>115.1</v>
      </c>
      <c r="H61" s="2">
        <f>vp.data[[#This Row],[VP]]+IF(vp.data[[#This Row],[Post_Aquisition]]=0,INDEX(post_aquisition.tbl[Change_in_VP],MATCH(vp.data[[#This Row],[Crude_Breakdown]],post_aquisition.tbl[Crude_Breakdown],0)),0)</f>
        <v>99.265217391304304</v>
      </c>
      <c r="I61" s="2"/>
      <c r="J61" s="2">
        <f t="array" ref="J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61" s="2"/>
      <c r="L61" s="2"/>
      <c r="M61" s="2">
        <v>875.8</v>
      </c>
      <c r="N61" s="2">
        <f t="array" ref="N61">_xlfn.IFNA(IF(vp.data[[#This Row],[Dens Input]]="",INDEX([1]DATA!$O:$O,MATCH(1,(vp.data[[#This Row],[Battery]]=[1]DATA!$L:$L)*(EOMONTH(vp.data[[#This Row],[SDate]],-1)+1=[1]DATA!$G:$G),0)),vp.data[[#This Row],[Dens Input]]),"")</f>
        <v>875.8</v>
      </c>
      <c r="O61" s="2">
        <f ca="1">INDEX(INDIRECT(_xlfn.CONCAT("weather.data[",O$1,"]")),MATCH(vp.data[[#This Row],[SDate]],weather.data[Date],0))</f>
        <v>1.3666666666666665</v>
      </c>
      <c r="P61" s="2">
        <f ca="1">INDEX(INDIRECT(_xlfn.CONCAT("weather.data[",P$1,"]")),MATCH(vp.data[[#This Row],[SDate]],weather.data[Date],0))</f>
        <v>2.1714285714285717</v>
      </c>
      <c r="Q61" s="2">
        <f ca="1">INDEX(INDIRECT(_xlfn.CONCAT("weather.data[",Q$1,"]")),MATCH(vp.data[[#This Row],[SDate]],weather.data[Date],0))</f>
        <v>1.8</v>
      </c>
      <c r="R61" s="2">
        <f ca="1">INDEX(INDIRECT(_xlfn.CONCAT("weather.data[",R$1,"]")),MATCH(vp.data[[#This Row],[SDate]],weather.data[Date],0))</f>
        <v>1.5</v>
      </c>
      <c r="S61" s="2">
        <f ca="1">INDEX(INDIRECT(_xlfn.CONCAT("weather.data[",S$1,"]")),MATCH(vp.data[[#This Row],[SDate]],weather.data[Date],0))</f>
        <v>3</v>
      </c>
      <c r="T61" s="2">
        <f ca="1">INDEX(INDIRECT(_xlfn.CONCAT("weather.data[",T$1,"]")),MATCH(vp.data[[#This Row],[SDate]],weather.data[Date],0))</f>
        <v>1.3</v>
      </c>
      <c r="U61" s="2">
        <f ca="1">INDEX(INDIRECT(_xlfn.CONCAT("weather.data[",U$1,"]")),MATCH(vp.data[[#This Row],[SDate]],weather.data[Date],0))</f>
        <v>0.4</v>
      </c>
      <c r="V61" s="2">
        <f ca="1">INDEX(INDIRECT(_xlfn.CONCAT("weather.data[",V$1,"]")),MATCH(vp.data[[#This Row],[SDate]],weather.data[Date],0))</f>
        <v>0.2</v>
      </c>
      <c r="W61" t="s">
        <v>44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 s="4">
        <f>IF(AND(vp.data[[#This Row],[SDate]]&gt;=DATE(YEAR(vp.data[[#This Row],[SDate]]),5,1),vp.data[[#This Row],[SDate]]&lt;=DATE(YEAR(vp.data[[#This Row],[SDate]]),9,15)),1,0)</f>
        <v>0</v>
      </c>
      <c r="AJ61" s="4">
        <f>IF(vp.data[[#This Row],[SDate]]&lt;DATE(2016,12,1),0,1)</f>
        <v>0</v>
      </c>
      <c r="AK61">
        <f>MONTH(vp.data[[#This Row],[SDate]])</f>
        <v>11</v>
      </c>
      <c r="AL61" s="5">
        <f>(IF(post_aquisition_adj_bool,vp.data[[#This Row],[VP_Adjusted]],vp.data[[#This Row],[VP]])-INDEX(crudeBD.lkup[Mean_VP],MATCH(vp.data[[#This Row],[Crude_Breakdown]],crudeBD.lkup[Crude Breakdown],0)))^2</f>
        <v>1310.4399999999966</v>
      </c>
      <c r="AM61" s="5">
        <f>(vp.data[[#This Row],[Dens]]-INDEX(crudeBD.lkup[Mean_Dens],MATCH(vp.data[[#This Row],[Crude_Breakdown]],crudeBD.lkup[Crude Breakdown],0)))^2</f>
        <v>1.0854732287721474</v>
      </c>
      <c r="AN61" s="5">
        <f>(vp.data[[#This Row],[Sulf]]-INDEX(crudeBD.lkup[Mean_Sulf],MATCH(vp.data[[#This Row],[Crude_Breakdown]],crudeBD.lkup[Crude Breakdown],0)))^2</f>
        <v>2.2637763721284933E-2</v>
      </c>
      <c r="AO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1" hidden="1" x14ac:dyDescent="0.25">
      <c r="A62">
        <v>61</v>
      </c>
      <c r="B62" t="s">
        <v>47</v>
      </c>
      <c r="C62" t="s">
        <v>47</v>
      </c>
      <c r="D62" t="s">
        <v>67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91.821841435650171</v>
      </c>
      <c r="I62" s="2"/>
      <c r="J62" s="2">
        <f t="array" ref="J62">_xlfn.IFNA(IF(vp.data[[#This Row],[Sulf Input]]="",INDEX([1]DATA!$Q:$Q,MATCH(1,(vp.data[[#This Row],[Battery]]=[1]DATA!$L:$L)*(EOMONTH(vp.data[[#This Row],[SDate]],-1)+1=[1]DATA!$G:$G),0)),vp.data[[#This Row],[Sulf Input]]),"")</f>
        <v>1.36</v>
      </c>
      <c r="K62" s="2"/>
      <c r="L62" s="2"/>
      <c r="M62" s="2"/>
      <c r="N62" s="2">
        <f t="array" ref="N62">_xlfn.IFNA(IF(vp.data[[#This Row],[Dens Input]]="",INDEX([1]DATA!$O:$O,MATCH(1,(vp.data[[#This Row],[Battery]]=[1]DATA!$L:$L)*(EOMONTH(vp.data[[#This Row],[SDate]],-1)+1=[1]DATA!$G:$G),0)),vp.data[[#This Row],[Dens Input]]),"")</f>
        <v>813.7</v>
      </c>
      <c r="O62" s="2">
        <f ca="1">INDEX(INDIRECT(_xlfn.CONCAT("weather.data[",O$1,"]")),MATCH(vp.data[[#This Row],[SDate]],weather.data[Date],0))</f>
        <v>-5.9666666666666677</v>
      </c>
      <c r="P62" s="2">
        <f ca="1">INDEX(INDIRECT(_xlfn.CONCAT("weather.data[",P$1,"]")),MATCH(vp.data[[#This Row],[SDate]],weather.data[Date],0))</f>
        <v>-1.7928571428571429</v>
      </c>
      <c r="Q62" s="2">
        <f ca="1">INDEX(INDIRECT(_xlfn.CONCAT("weather.data[",Q$1,"]")),MATCH(vp.data[[#This Row],[SDate]],weather.data[Date],0))</f>
        <v>-5.3</v>
      </c>
      <c r="R62" s="2">
        <f ca="1">INDEX(INDIRECT(_xlfn.CONCAT("weather.data[",R$1,"]")),MATCH(vp.data[[#This Row],[SDate]],weather.data[Date],0))</f>
        <v>-4.4000000000000004</v>
      </c>
      <c r="S62" s="2">
        <f ca="1">INDEX(INDIRECT(_xlfn.CONCAT("weather.data[",S$1,"]")),MATCH(vp.data[[#This Row],[SDate]],weather.data[Date],0))</f>
        <v>-7.8</v>
      </c>
      <c r="T62" s="2">
        <f ca="1">INDEX(INDIRECT(_xlfn.CONCAT("weather.data[",T$1,"]")),MATCH(vp.data[[#This Row],[SDate]],weather.data[Date],0))</f>
        <v>-3.8</v>
      </c>
      <c r="U62" s="2">
        <f ca="1">INDEX(INDIRECT(_xlfn.CONCAT("weather.data[",U$1,"]")),MATCH(vp.data[[#This Row],[SDate]],weather.data[Date],0))</f>
        <v>-6.8</v>
      </c>
      <c r="V62" s="2">
        <f ca="1">INDEX(INDIRECT(_xlfn.CONCAT("weather.data[",V$1,"]")),MATCH(vp.data[[#This Row],[SDate]],weather.data[Date],0))</f>
        <v>-7.7</v>
      </c>
      <c r="W62" t="s">
        <v>44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 s="4">
        <f>IF(AND(vp.data[[#This Row],[SDate]]&gt;=DATE(YEAR(vp.data[[#This Row],[SDate]]),5,1),vp.data[[#This Row],[SDate]]&lt;=DATE(YEAR(vp.data[[#This Row],[SDate]]),9,15)),1,0)</f>
        <v>0</v>
      </c>
      <c r="AJ62" s="4">
        <f>IF(vp.data[[#This Row],[SDate]]&lt;DATE(2016,12,1),0,1)</f>
        <v>0</v>
      </c>
      <c r="AK62">
        <f>MONTH(vp.data[[#This Row],[SDate]])</f>
        <v>12</v>
      </c>
      <c r="AL62" s="5">
        <f>(IF(post_aquisition_adj_bool,vp.data[[#This Row],[VP_Adjusted]],vp.data[[#This Row],[VP]])-INDEX(crudeBD.lkup[Mean_VP],MATCH(vp.data[[#This Row],[Crude_Breakdown]],crudeBD.lkup[Crude Breakdown],0)))^2</f>
        <v>4.3585718682671102</v>
      </c>
      <c r="AM62" s="5">
        <f>(vp.data[[#This Row],[Dens]]-INDEX(crudeBD.lkup[Mean_Dens],MATCH(vp.data[[#This Row],[Crude_Breakdown]],crudeBD.lkup[Crude Breakdown],0)))^2</f>
        <v>26.568692508913394</v>
      </c>
      <c r="AN62" s="5">
        <f>(vp.data[[#This Row],[Sulf]]-INDEX(crudeBD.lkup[Mean_Sulf],MATCH(vp.data[[#This Row],[Crude_Breakdown]],crudeBD.lkup[Crude Breakdown],0)))^2</f>
        <v>0.18375705512182564</v>
      </c>
      <c r="AO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1" hidden="1" x14ac:dyDescent="0.25">
      <c r="A63">
        <v>62</v>
      </c>
      <c r="B63" t="s">
        <v>60</v>
      </c>
      <c r="C63" t="s">
        <v>60</v>
      </c>
      <c r="D63" t="s">
        <v>61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85.687364419994751</v>
      </c>
      <c r="I63" s="2"/>
      <c r="J63" s="2">
        <f t="array" ref="J63">_xlfn.IFNA(IF(vp.data[[#This Row],[Sulf Input]]="",INDEX([1]DATA!$Q:$Q,MATCH(1,(vp.data[[#This Row],[Battery]]=[1]DATA!$L:$L)*(EOMONTH(vp.data[[#This Row],[SDate]],-1)+1=[1]DATA!$G:$G),0)),vp.data[[#This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Input]]="",INDEX([1]DATA!$O:$O,MATCH(1,(vp.data[[#This Row],[Battery]]=[1]DATA!$L:$L)*(EOMONTH(vp.data[[#This Row],[SDate]],-1)+1=[1]DATA!$G:$G),0)),vp.data[[#This Row],[Dens Input]]),"")</f>
        <v>829.3</v>
      </c>
      <c r="O63" s="2">
        <f ca="1">INDEX(INDIRECT(_xlfn.CONCAT("weather.data[",O$1,"]")),MATCH(vp.data[[#This Row],[SDate]],weather.data[Date],0))</f>
        <v>-5.1000000000000005</v>
      </c>
      <c r="P63" s="2">
        <f ca="1">INDEX(INDIRECT(_xlfn.CONCAT("weather.data[",P$1,"]")),MATCH(vp.data[[#This Row],[SDate]],weather.data[Date],0))</f>
        <v>-2.8071428571428574</v>
      </c>
      <c r="Q63" s="2">
        <f ca="1">INDEX(INDIRECT(_xlfn.CONCAT("weather.data[",Q$1,"]")),MATCH(vp.data[[#This Row],[SDate]],weather.data[Date],0))</f>
        <v>-4.3</v>
      </c>
      <c r="R63" s="2">
        <f ca="1">INDEX(INDIRECT(_xlfn.CONCAT("weather.data[",R$1,"]")),MATCH(vp.data[[#This Row],[SDate]],weather.data[Date],0))</f>
        <v>-4</v>
      </c>
      <c r="S63" s="2">
        <f ca="1">INDEX(INDIRECT(_xlfn.CONCAT("weather.data[",S$1,"]")),MATCH(vp.data[[#This Row],[SDate]],weather.data[Date],0))</f>
        <v>-6</v>
      </c>
      <c r="T63" s="2">
        <f ca="1">INDEX(INDIRECT(_xlfn.CONCAT("weather.data[",T$1,"]")),MATCH(vp.data[[#This Row],[SDate]],weather.data[Date],0))</f>
        <v>-4.5</v>
      </c>
      <c r="U63" s="2">
        <f ca="1">INDEX(INDIRECT(_xlfn.CONCAT("weather.data[",U$1,"]")),MATCH(vp.data[[#This Row],[SDate]],weather.data[Date],0))</f>
        <v>-6.2</v>
      </c>
      <c r="V63" s="2">
        <f ca="1">INDEX(INDIRECT(_xlfn.CONCAT("weather.data[",V$1,"]")),MATCH(vp.data[[#This Row],[SDate]],weather.data[Date],0))</f>
        <v>-5.6</v>
      </c>
      <c r="W63" t="s">
        <v>44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 s="4">
        <f>IF(AND(vp.data[[#This Row],[SDate]]&gt;=DATE(YEAR(vp.data[[#This Row],[SDate]]),5,1),vp.data[[#This Row],[SDate]]&lt;=DATE(YEAR(vp.data[[#This Row],[SDate]]),9,15)),1,0)</f>
        <v>0</v>
      </c>
      <c r="AJ63" s="4">
        <f>IF(vp.data[[#This Row],[SDate]]&lt;DATE(2016,12,1),0,1)</f>
        <v>0</v>
      </c>
      <c r="AK63">
        <f>MONTH(vp.data[[#This Row],[SDate]])</f>
        <v>12</v>
      </c>
      <c r="AL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M63" s="5">
        <f>(vp.data[[#This Row],[Dens]]-INDEX(crudeBD.lkup[Mean_Dens],MATCH(vp.data[[#This Row],[Crude_Breakdown]],crudeBD.lkup[Crude Breakdown],0)))^2</f>
        <v>210.57891381324339</v>
      </c>
      <c r="AN63" s="5">
        <f>(vp.data[[#This Row],[Sulf]]-INDEX(crudeBD.lkup[Mean_Sulf],MATCH(vp.data[[#This Row],[Crude_Breakdown]],crudeBD.lkup[Crude Breakdown],0)))^2</f>
        <v>0.4945233211520294</v>
      </c>
      <c r="AO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1" hidden="1" x14ac:dyDescent="0.25">
      <c r="A64">
        <v>63</v>
      </c>
      <c r="B64" t="s">
        <v>52</v>
      </c>
      <c r="C64" t="s">
        <v>52</v>
      </c>
      <c r="D64" t="s">
        <v>53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80.487364419994748</v>
      </c>
      <c r="I64" s="2"/>
      <c r="J64" s="2">
        <f t="array" ref="J64">_xlfn.IFNA(IF(vp.data[[#This Row],[Sulf Input]]="",INDEX([1]DATA!$Q:$Q,MATCH(1,(vp.data[[#This Row],[Battery]]=[1]DATA!$L:$L)*(EOMONTH(vp.data[[#This Row],[SDate]],-1)+1=[1]DATA!$G:$G),0)),vp.data[[#This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Input]]="",INDEX([1]DATA!$O:$O,MATCH(1,(vp.data[[#This Row],[Battery]]=[1]DATA!$L:$L)*(EOMONTH(vp.data[[#This Row],[SDate]],-1)+1=[1]DATA!$G:$G),0)),vp.data[[#This Row],[Dens Input]]),"")</f>
        <v>833.9</v>
      </c>
      <c r="O64" s="2">
        <f ca="1">INDEX(INDIRECT(_xlfn.CONCAT("weather.data[",O$1,"]")),MATCH(vp.data[[#This Row],[SDate]],weather.data[Date],0))</f>
        <v>-5.1000000000000005</v>
      </c>
      <c r="P64" s="2">
        <f ca="1">INDEX(INDIRECT(_xlfn.CONCAT("weather.data[",P$1,"]")),MATCH(vp.data[[#This Row],[SDate]],weather.data[Date],0))</f>
        <v>-2.8071428571428574</v>
      </c>
      <c r="Q64" s="2">
        <f ca="1">INDEX(INDIRECT(_xlfn.CONCAT("weather.data[",Q$1,"]")),MATCH(vp.data[[#This Row],[SDate]],weather.data[Date],0))</f>
        <v>-4.3</v>
      </c>
      <c r="R64" s="2">
        <f ca="1">INDEX(INDIRECT(_xlfn.CONCAT("weather.data[",R$1,"]")),MATCH(vp.data[[#This Row],[SDate]],weather.data[Date],0))</f>
        <v>-4</v>
      </c>
      <c r="S64" s="2">
        <f ca="1">INDEX(INDIRECT(_xlfn.CONCAT("weather.data[",S$1,"]")),MATCH(vp.data[[#This Row],[SDate]],weather.data[Date],0))</f>
        <v>-6</v>
      </c>
      <c r="T64" s="2">
        <f ca="1">INDEX(INDIRECT(_xlfn.CONCAT("weather.data[",T$1,"]")),MATCH(vp.data[[#This Row],[SDate]],weather.data[Date],0))</f>
        <v>-4.5</v>
      </c>
      <c r="U64" s="2">
        <f ca="1">INDEX(INDIRECT(_xlfn.CONCAT("weather.data[",U$1,"]")),MATCH(vp.data[[#This Row],[SDate]],weather.data[Date],0))</f>
        <v>-6.2</v>
      </c>
      <c r="V64" s="2">
        <f ca="1">INDEX(INDIRECT(_xlfn.CONCAT("weather.data[",V$1,"]")),MATCH(vp.data[[#This Row],[SDate]],weather.data[Date],0))</f>
        <v>-5.6</v>
      </c>
      <c r="W64" t="s">
        <v>44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 s="4">
        <f>IF(AND(vp.data[[#This Row],[SDate]]&gt;=DATE(YEAR(vp.data[[#This Row],[SDate]]),5,1),vp.data[[#This Row],[SDate]]&lt;=DATE(YEAR(vp.data[[#This Row],[SDate]]),9,15)),1,0)</f>
        <v>0</v>
      </c>
      <c r="AJ64" s="4">
        <f>IF(vp.data[[#This Row],[SDate]]&lt;DATE(2016,12,1),0,1)</f>
        <v>0</v>
      </c>
      <c r="AK64">
        <f>MONTH(vp.data[[#This Row],[SDate]])</f>
        <v>12</v>
      </c>
      <c r="AL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M64" s="5">
        <f>(vp.data[[#This Row],[Dens]]-INDEX(crudeBD.lkup[Mean_Dens],MATCH(vp.data[[#This Row],[Crude_Breakdown]],crudeBD.lkup[Crude Breakdown],0)))^2</f>
        <v>98.234609518763662</v>
      </c>
      <c r="AN64" s="5">
        <f>(vp.data[[#This Row],[Sulf]]-INDEX(crudeBD.lkup[Mean_Sulf],MATCH(vp.data[[#This Row],[Crude_Breakdown]],crudeBD.lkup[Crude Breakdown],0)))^2</f>
        <v>3.997213667369783E-3</v>
      </c>
      <c r="AO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1" hidden="1" x14ac:dyDescent="0.25">
      <c r="A65">
        <v>64</v>
      </c>
      <c r="B65" t="s">
        <v>47</v>
      </c>
      <c r="C65" t="s">
        <v>47</v>
      </c>
      <c r="D65" t="s">
        <v>54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81.387364419994739</v>
      </c>
      <c r="I65" s="2"/>
      <c r="J65" s="2">
        <f t="array" ref="J65">_xlfn.IFNA(IF(vp.data[[#This Row],[Sulf Input]]="",INDEX([1]DATA!$Q:$Q,MATCH(1,(vp.data[[#This Row],[Battery]]=[1]DATA!$L:$L)*(EOMONTH(vp.data[[#This Row],[SDate]],-1)+1=[1]DATA!$G:$G),0)),vp.data[[#This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Input]]="",INDEX([1]DATA!$O:$O,MATCH(1,(vp.data[[#This Row],[Battery]]=[1]DATA!$L:$L)*(EOMONTH(vp.data[[#This Row],[SDate]],-1)+1=[1]DATA!$G:$G),0)),vp.data[[#This Row],[Dens Input]]),"")</f>
        <v>835.9</v>
      </c>
      <c r="O65" s="2">
        <f ca="1">INDEX(INDIRECT(_xlfn.CONCAT("weather.data[",O$1,"]")),MATCH(vp.data[[#This Row],[SDate]],weather.data[Date],0))</f>
        <v>-5.1000000000000005</v>
      </c>
      <c r="P65" s="2">
        <f ca="1">INDEX(INDIRECT(_xlfn.CONCAT("weather.data[",P$1,"]")),MATCH(vp.data[[#This Row],[SDate]],weather.data[Date],0))</f>
        <v>-2.8071428571428574</v>
      </c>
      <c r="Q65" s="2">
        <f ca="1">INDEX(INDIRECT(_xlfn.CONCAT("weather.data[",Q$1,"]")),MATCH(vp.data[[#This Row],[SDate]],weather.data[Date],0))</f>
        <v>-4.3</v>
      </c>
      <c r="R65" s="2">
        <f ca="1">INDEX(INDIRECT(_xlfn.CONCAT("weather.data[",R$1,"]")),MATCH(vp.data[[#This Row],[SDate]],weather.data[Date],0))</f>
        <v>-4</v>
      </c>
      <c r="S65" s="2">
        <f ca="1">INDEX(INDIRECT(_xlfn.CONCAT("weather.data[",S$1,"]")),MATCH(vp.data[[#This Row],[SDate]],weather.data[Date],0))</f>
        <v>-6</v>
      </c>
      <c r="T65" s="2">
        <f ca="1">INDEX(INDIRECT(_xlfn.CONCAT("weather.data[",T$1,"]")),MATCH(vp.data[[#This Row],[SDate]],weather.data[Date],0))</f>
        <v>-4.5</v>
      </c>
      <c r="U65" s="2">
        <f ca="1">INDEX(INDIRECT(_xlfn.CONCAT("weather.data[",U$1,"]")),MATCH(vp.data[[#This Row],[SDate]],weather.data[Date],0))</f>
        <v>-6.2</v>
      </c>
      <c r="V65" s="2">
        <f ca="1">INDEX(INDIRECT(_xlfn.CONCAT("weather.data[",V$1,"]")),MATCH(vp.data[[#This Row],[SDate]],weather.data[Date],0))</f>
        <v>-5.6</v>
      </c>
      <c r="W65" t="s">
        <v>44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 s="4">
        <f>IF(AND(vp.data[[#This Row],[SDate]]&gt;=DATE(YEAR(vp.data[[#This Row],[SDate]]),5,1),vp.data[[#This Row],[SDate]]&lt;=DATE(YEAR(vp.data[[#This Row],[SDate]]),9,15)),1,0)</f>
        <v>0</v>
      </c>
      <c r="AJ65" s="4">
        <f>IF(vp.data[[#This Row],[SDate]]&lt;DATE(2016,12,1),0,1)</f>
        <v>0</v>
      </c>
      <c r="AK65">
        <f>MONTH(vp.data[[#This Row],[SDate]])</f>
        <v>12</v>
      </c>
      <c r="AL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M65" s="5">
        <f>(vp.data[[#This Row],[Dens]]-INDEX(crudeBD.lkup[Mean_Dens],MATCH(vp.data[[#This Row],[Crude_Breakdown]],crudeBD.lkup[Crude Breakdown],0)))^2</f>
        <v>62.589259825511881</v>
      </c>
      <c r="AN65" s="5">
        <f>(vp.data[[#This Row],[Sulf]]-INDEX(crudeBD.lkup[Mean_Sulf],MATCH(vp.data[[#This Row],[Crude_Breakdown]],crudeBD.lkup[Crude Breakdown],0)))^2</f>
        <v>1.0391090682960257E-5</v>
      </c>
      <c r="AO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1" hidden="1" x14ac:dyDescent="0.25">
      <c r="A66">
        <v>65</v>
      </c>
      <c r="B66" t="s">
        <v>64</v>
      </c>
      <c r="C66" t="s">
        <v>64</v>
      </c>
      <c r="D66" t="s">
        <v>65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77.487364419994748</v>
      </c>
      <c r="I66" s="2"/>
      <c r="J66" s="2">
        <f t="array" ref="J66">_xlfn.IFNA(IF(vp.data[[#This Row],[Sulf Input]]="",INDEX([1]DATA!$Q:$Q,MATCH(1,(vp.data[[#This Row],[Battery]]=[1]DATA!$L:$L)*(EOMONTH(vp.data[[#This Row],[SDate]],-1)+1=[1]DATA!$G:$G),0)),vp.data[[#This Row],[Sulf Input]]),"")</f>
        <v>1.73</v>
      </c>
      <c r="K66" s="2"/>
      <c r="L66" s="2"/>
      <c r="M66" s="2"/>
      <c r="N66" s="2">
        <f t="array" ref="N66">_xlfn.IFNA(IF(vp.data[[#This Row],[Dens Input]]="",INDEX([1]DATA!$O:$O,MATCH(1,(vp.data[[#This Row],[Battery]]=[1]DATA!$L:$L)*(EOMONTH(vp.data[[#This Row],[SDate]],-1)+1=[1]DATA!$G:$G),0)),vp.data[[#This Row],[Dens Input]]),"")</f>
        <v>865.1</v>
      </c>
      <c r="O66" s="2">
        <f ca="1">INDEX(INDIRECT(_xlfn.CONCAT("weather.data[",O$1,"]")),MATCH(vp.data[[#This Row],[SDate]],weather.data[Date],0))</f>
        <v>-5.1000000000000005</v>
      </c>
      <c r="P66" s="2">
        <f ca="1">INDEX(INDIRECT(_xlfn.CONCAT("weather.data[",P$1,"]")),MATCH(vp.data[[#This Row],[SDate]],weather.data[Date],0))</f>
        <v>-2.8071428571428574</v>
      </c>
      <c r="Q66" s="2">
        <f ca="1">INDEX(INDIRECT(_xlfn.CONCAT("weather.data[",Q$1,"]")),MATCH(vp.data[[#This Row],[SDate]],weather.data[Date],0))</f>
        <v>-4.3</v>
      </c>
      <c r="R66" s="2">
        <f ca="1">INDEX(INDIRECT(_xlfn.CONCAT("weather.data[",R$1,"]")),MATCH(vp.data[[#This Row],[SDate]],weather.data[Date],0))</f>
        <v>-4</v>
      </c>
      <c r="S66" s="2">
        <f ca="1">INDEX(INDIRECT(_xlfn.CONCAT("weather.data[",S$1,"]")),MATCH(vp.data[[#This Row],[SDate]],weather.data[Date],0))</f>
        <v>-6</v>
      </c>
      <c r="T66" s="2">
        <f ca="1">INDEX(INDIRECT(_xlfn.CONCAT("weather.data[",T$1,"]")),MATCH(vp.data[[#This Row],[SDate]],weather.data[Date],0))</f>
        <v>-4.5</v>
      </c>
      <c r="U66" s="2">
        <f ca="1">INDEX(INDIRECT(_xlfn.CONCAT("weather.data[",U$1,"]")),MATCH(vp.data[[#This Row],[SDate]],weather.data[Date],0))</f>
        <v>-6.2</v>
      </c>
      <c r="V66" s="2">
        <f ca="1">INDEX(INDIRECT(_xlfn.CONCAT("weather.data[",V$1,"]")),MATCH(vp.data[[#This Row],[SDate]],weather.data[Date],0))</f>
        <v>-5.6</v>
      </c>
      <c r="W66" t="s">
        <v>44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 s="4">
        <f>IF(AND(vp.data[[#This Row],[SDate]]&gt;=DATE(YEAR(vp.data[[#This Row],[SDate]]),5,1),vp.data[[#This Row],[SDate]]&lt;=DATE(YEAR(vp.data[[#This Row],[SDate]]),9,15)),1,0)</f>
        <v>0</v>
      </c>
      <c r="AJ66" s="4">
        <f>IF(vp.data[[#This Row],[SDate]]&lt;DATE(2016,12,1),0,1)</f>
        <v>0</v>
      </c>
      <c r="AK66">
        <f>MONTH(vp.data[[#This Row],[SDate]])</f>
        <v>12</v>
      </c>
      <c r="AL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M66" s="5">
        <f>(vp.data[[#This Row],[Dens]]-INDEX(crudeBD.lkup[Mean_Dens],MATCH(vp.data[[#This Row],[Crude_Breakdown]],crudeBD.lkup[Crude Breakdown],0)))^2</f>
        <v>453.20715430403794</v>
      </c>
      <c r="AN66" s="5">
        <f>(vp.data[[#This Row],[Sulf]]-INDEX(crudeBD.lkup[Mean_Sulf],MATCH(vp.data[[#This Row],[Crude_Breakdown]],crudeBD.lkup[Crude Breakdown],0)))^2</f>
        <v>0.12476685612135612</v>
      </c>
      <c r="AO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1" hidden="1" x14ac:dyDescent="0.25">
      <c r="A67">
        <v>66</v>
      </c>
      <c r="B67" t="s">
        <v>45</v>
      </c>
      <c r="C67" t="s">
        <v>45</v>
      </c>
      <c r="D67" t="s">
        <v>55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62.387364419994739</v>
      </c>
      <c r="I67" s="2"/>
      <c r="J67" s="2">
        <f t="array" ref="J67">_xlfn.IFNA(IF(vp.data[[#This Row],[Sulf Input]]="",INDEX([1]DATA!$Q:$Q,MATCH(1,(vp.data[[#This Row],[Battery]]=[1]DATA!$L:$L)*(EOMONTH(vp.data[[#This Row],[SDate]],-1)+1=[1]DATA!$G:$G),0)),vp.data[[#This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Input]]="",INDEX([1]DATA!$O:$O,MATCH(1,(vp.data[[#This Row],[Battery]]=[1]DATA!$L:$L)*(EOMONTH(vp.data[[#This Row],[SDate]],-1)+1=[1]DATA!$G:$G),0)),vp.data[[#This Row],[Dens Input]]),"")</f>
        <v>847.3</v>
      </c>
      <c r="O67" s="2">
        <f ca="1">INDEX(INDIRECT(_xlfn.CONCAT("weather.data[",O$1,"]")),MATCH(vp.data[[#This Row],[SDate]],weather.data[Date],0))</f>
        <v>-11.533333333333331</v>
      </c>
      <c r="P67" s="2">
        <f ca="1">INDEX(INDIRECT(_xlfn.CONCAT("weather.data[",P$1,"]")),MATCH(vp.data[[#This Row],[SDate]],weather.data[Date],0))</f>
        <v>-5.8500000000000005</v>
      </c>
      <c r="Q67" s="2">
        <f ca="1">INDEX(INDIRECT(_xlfn.CONCAT("weather.data[",Q$1,"]")),MATCH(vp.data[[#This Row],[SDate]],weather.data[Date],0))</f>
        <v>-11.3</v>
      </c>
      <c r="R67" s="2">
        <f ca="1">INDEX(INDIRECT(_xlfn.CONCAT("weather.data[",R$1,"]")),MATCH(vp.data[[#This Row],[SDate]],weather.data[Date],0))</f>
        <v>-12.1</v>
      </c>
      <c r="S67" s="2">
        <f ca="1">INDEX(INDIRECT(_xlfn.CONCAT("weather.data[",S$1,"]")),MATCH(vp.data[[#This Row],[SDate]],weather.data[Date],0))</f>
        <v>-11.5</v>
      </c>
      <c r="T67" s="2">
        <f ca="1">INDEX(INDIRECT(_xlfn.CONCAT("weather.data[",T$1,"]")),MATCH(vp.data[[#This Row],[SDate]],weather.data[Date],0))</f>
        <v>-12</v>
      </c>
      <c r="U67" s="2">
        <f ca="1">INDEX(INDIRECT(_xlfn.CONCAT("weather.data[",U$1,"]")),MATCH(vp.data[[#This Row],[SDate]],weather.data[Date],0))</f>
        <v>-9.1999999999999993</v>
      </c>
      <c r="V67" s="2">
        <f ca="1">INDEX(INDIRECT(_xlfn.CONCAT("weather.data[",V$1,"]")),MATCH(vp.data[[#This Row],[SDate]],weather.data[Date],0))</f>
        <v>-13.1</v>
      </c>
      <c r="W67" t="s">
        <v>44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 s="4">
        <f>IF(AND(vp.data[[#This Row],[SDate]]&gt;=DATE(YEAR(vp.data[[#This Row],[SDate]]),5,1),vp.data[[#This Row],[SDate]]&lt;=DATE(YEAR(vp.data[[#This Row],[SDate]]),9,15)),1,0)</f>
        <v>0</v>
      </c>
      <c r="AJ67" s="4">
        <f>IF(vp.data[[#This Row],[SDate]]&lt;DATE(2016,12,1),0,1)</f>
        <v>0</v>
      </c>
      <c r="AK67">
        <f>MONTH(vp.data[[#This Row],[SDate]])</f>
        <v>12</v>
      </c>
      <c r="AL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67" s="5">
        <f>(vp.data[[#This Row],[Dens]]-INDEX(crudeBD.lkup[Mean_Dens],MATCH(vp.data[[#This Row],[Crude_Breakdown]],crudeBD.lkup[Crude Breakdown],0)))^2</f>
        <v>12.170766573976614</v>
      </c>
      <c r="AN67" s="5">
        <f>(vp.data[[#This Row],[Sulf]]-INDEX(crudeBD.lkup[Mean_Sulf],MATCH(vp.data[[#This Row],[Crude_Breakdown]],crudeBD.lkup[Crude Breakdown],0)))^2</f>
        <v>2.3477447532400043E-2</v>
      </c>
      <c r="AO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1" hidden="1" x14ac:dyDescent="0.25">
      <c r="A68">
        <v>53</v>
      </c>
      <c r="B68" t="s">
        <v>45</v>
      </c>
      <c r="C68" t="s">
        <v>45</v>
      </c>
      <c r="D68" t="s">
        <v>46</v>
      </c>
      <c r="F68" s="1">
        <v>42339</v>
      </c>
      <c r="G68" s="2">
        <v>112.9</v>
      </c>
      <c r="H68" s="2">
        <f>vp.data[[#This Row],[VP]]+IF(vp.data[[#This Row],[Post_Aquisition]]=0,INDEX(post_aquisition.tbl[Change_in_VP],MATCH(vp.data[[#This Row],[Crude_Breakdown]],post_aquisition.tbl[Crude_Breakdown],0)),0)</f>
        <v>97.065217391304316</v>
      </c>
      <c r="I68" s="2"/>
      <c r="J68" s="2">
        <f t="array" ref="J68">_xlfn.IFNA(IF(vp.data[[#This Row],[Sulf Input]]="",INDEX([1]DATA!$Q:$Q,MATCH(1,(vp.data[[#This Row],[Battery]]=[1]DATA!$L:$L)*(EOMONTH(vp.data[[#This Row],[SDate]],-1)+1=[1]DATA!$G:$G),0)),vp.data[[#This Row],[Sulf Input]]),"")</f>
        <v>2.59</v>
      </c>
      <c r="K68" s="2"/>
      <c r="L68" s="2"/>
      <c r="M68" s="2">
        <v>878</v>
      </c>
      <c r="N68" s="2">
        <f t="array" ref="N68">_xlfn.IFNA(IF(vp.data[[#This Row],[Dens Input]]="",INDEX([1]DATA!$O:$O,MATCH(1,(vp.data[[#This Row],[Battery]]=[1]DATA!$L:$L)*(EOMONTH(vp.data[[#This Row],[SDate]],-1)+1=[1]DATA!$G:$G),0)),vp.data[[#This Row],[Dens Input]]),"")</f>
        <v>878</v>
      </c>
      <c r="O68" s="2">
        <f ca="1">INDEX(INDIRECT(_xlfn.CONCAT("weather.data[",O$1,"]")),MATCH(vp.data[[#This Row],[SDate]],weather.data[Date],0))</f>
        <v>-5.4666666666666659</v>
      </c>
      <c r="P68" s="2">
        <f ca="1">INDEX(INDIRECT(_xlfn.CONCAT("weather.data[",P$1,"]")),MATCH(vp.data[[#This Row],[SDate]],weather.data[Date],0))</f>
        <v>-8.0857142857142872</v>
      </c>
      <c r="Q68" s="2">
        <f ca="1">INDEX(INDIRECT(_xlfn.CONCAT("weather.data[",Q$1,"]")),MATCH(vp.data[[#This Row],[SDate]],weather.data[Date],0))</f>
        <v>-6.2</v>
      </c>
      <c r="R68" s="2">
        <f ca="1">INDEX(INDIRECT(_xlfn.CONCAT("weather.data[",R$1,"]")),MATCH(vp.data[[#This Row],[SDate]],weather.data[Date],0))</f>
        <v>-6.7</v>
      </c>
      <c r="S68" s="2">
        <f ca="1">INDEX(INDIRECT(_xlfn.CONCAT("weather.data[",S$1,"]")),MATCH(vp.data[[#This Row],[SDate]],weather.data[Date],0))</f>
        <v>-5.5</v>
      </c>
      <c r="T68" s="2">
        <f ca="1">INDEX(INDIRECT(_xlfn.CONCAT("weather.data[",T$1,"]")),MATCH(vp.data[[#This Row],[SDate]],weather.data[Date],0))</f>
        <v>-5.5</v>
      </c>
      <c r="U68" s="2">
        <f ca="1">INDEX(INDIRECT(_xlfn.CONCAT("weather.data[",U$1,"]")),MATCH(vp.data[[#This Row],[SDate]],weather.data[Date],0))</f>
        <v>-5.3</v>
      </c>
      <c r="V68" s="2">
        <f ca="1">INDEX(INDIRECT(_xlfn.CONCAT("weather.data[",V$1,"]")),MATCH(vp.data[[#This Row],[SDate]],weather.data[Date],0))</f>
        <v>-3.6</v>
      </c>
      <c r="W68" t="s">
        <v>44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 s="4">
        <f>IF(AND(vp.data[[#This Row],[SDate]]&gt;=DATE(YEAR(vp.data[[#This Row],[SDate]]),5,1),vp.data[[#This Row],[SDate]]&lt;=DATE(YEAR(vp.data[[#This Row],[SDate]]),9,15)),1,0)</f>
        <v>0</v>
      </c>
      <c r="AJ68" s="4">
        <f>IF(vp.data[[#This Row],[SDate]]&lt;DATE(2016,12,1),0,1)</f>
        <v>0</v>
      </c>
      <c r="AK68">
        <f>MONTH(vp.data[[#This Row],[SDate]])</f>
        <v>12</v>
      </c>
      <c r="AL6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68" s="5">
        <f>(vp.data[[#This Row],[Dens]]-INDEX(crudeBD.lkup[Mean_Dens],MATCH(vp.data[[#This Row],[Crude_Breakdown]],crudeBD.lkup[Crude Breakdown],0)))^2</f>
        <v>10.509659275283727</v>
      </c>
      <c r="AN68" s="5">
        <f>(vp.data[[#This Row],[Sulf]]-INDEX(crudeBD.lkup[Mean_Sulf],MATCH(vp.data[[#This Row],[Crude_Breakdown]],crudeBD.lkup[Crude Breakdown],0)))^2</f>
        <v>2.2637763721284933E-2</v>
      </c>
      <c r="AO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1" hidden="1" x14ac:dyDescent="0.25">
      <c r="A69">
        <v>68</v>
      </c>
      <c r="B69" t="s">
        <v>49</v>
      </c>
      <c r="C69" t="s">
        <v>49</v>
      </c>
      <c r="D69" t="s">
        <v>50</v>
      </c>
      <c r="E69" t="s">
        <v>51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69.487364419994748</v>
      </c>
      <c r="I69" s="2"/>
      <c r="J69" s="2">
        <f t="array" ref="J69">_xlfn.IFNA(IF(vp.data[[#This Row],[Sulf Input]]="",INDEX([1]DATA!$Q:$Q,MATCH(1,(vp.data[[#This Row],[Battery]]=[1]DATA!$L:$L)*(EOMONTH(vp.data[[#This Row],[SDate]],-1)+1=[1]DATA!$G:$G),0)),vp.data[[#This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Input]]="",INDEX([1]DATA!$O:$O,MATCH(1,(vp.data[[#This Row],[Battery]]=[1]DATA!$L:$L)*(EOMONTH(vp.data[[#This Row],[SDate]],-1)+1=[1]DATA!$G:$G),0)),vp.data[[#This Row],[Dens Input]]),"")</f>
        <v>830</v>
      </c>
      <c r="O69" s="2">
        <f ca="1">INDEX(INDIRECT(_xlfn.CONCAT("weather.data[",O$1,"]")),MATCH(vp.data[[#This Row],[SDate]],weather.data[Date],0))</f>
        <v>-19.116666666666667</v>
      </c>
      <c r="P69" s="2">
        <f ca="1">INDEX(INDIRECT(_xlfn.CONCAT("weather.data[",P$1,"]")),MATCH(vp.data[[#This Row],[SDate]],weather.data[Date],0))</f>
        <v>-16.861904761904761</v>
      </c>
      <c r="Q69" s="2">
        <f ca="1">INDEX(INDIRECT(_xlfn.CONCAT("weather.data[",Q$1,"]")),MATCH(vp.data[[#This Row],[SDate]],weather.data[Date],0))</f>
        <v>-16.3</v>
      </c>
      <c r="R69" s="2">
        <f ca="1">INDEX(INDIRECT(_xlfn.CONCAT("weather.data[",R$1,"]")),MATCH(vp.data[[#This Row],[SDate]],weather.data[Date],0))</f>
        <v>-18.8</v>
      </c>
      <c r="S69" s="2">
        <f ca="1">INDEX(INDIRECT(_xlfn.CONCAT("weather.data[",S$1,"]")),MATCH(vp.data[[#This Row],[SDate]],weather.data[Date],0))</f>
        <v>-17.3</v>
      </c>
      <c r="T69" s="2">
        <f ca="1">INDEX(INDIRECT(_xlfn.CONCAT("weather.data[",T$1,"]")),MATCH(vp.data[[#This Row],[SDate]],weather.data[Date],0))</f>
        <v>-21</v>
      </c>
      <c r="U69" s="2">
        <f ca="1">INDEX(INDIRECT(_xlfn.CONCAT("weather.data[",U$1,"]")),MATCH(vp.data[[#This Row],[SDate]],weather.data[Date],0))</f>
        <v>-20.6</v>
      </c>
      <c r="V69" s="2">
        <f ca="1">INDEX(INDIRECT(_xlfn.CONCAT("weather.data[",V$1,"]")),MATCH(vp.data[[#This Row],[SDate]],weather.data[Date],0))</f>
        <v>-20.7</v>
      </c>
      <c r="W69" t="s">
        <v>44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 s="4">
        <f>IF(AND(vp.data[[#This Row],[SDate]]&gt;=DATE(YEAR(vp.data[[#This Row],[SDate]]),5,1),vp.data[[#This Row],[SDate]]&lt;=DATE(YEAR(vp.data[[#This Row],[SDate]]),9,15)),1,0)</f>
        <v>0</v>
      </c>
      <c r="AJ69" s="4">
        <f>IF(vp.data[[#This Row],[SDate]]&lt;DATE(2016,12,1),0,1)</f>
        <v>0</v>
      </c>
      <c r="AK69">
        <f>MONTH(vp.data[[#This Row],[SDate]])</f>
        <v>1</v>
      </c>
      <c r="AL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69" s="5">
        <f>(vp.data[[#This Row],[Dens]]-INDEX(crudeBD.lkup[Mean_Dens],MATCH(vp.data[[#This Row],[Crude_Breakdown]],crudeBD.lkup[Crude Breakdown],0)))^2</f>
        <v>190.75304142060398</v>
      </c>
      <c r="AN69" s="5">
        <f>(vp.data[[#This Row],[Sulf]]-INDEX(crudeBD.lkup[Mean_Sulf],MATCH(vp.data[[#This Row],[Crude_Breakdown]],crudeBD.lkup[Crude Breakdown],0)))^2</f>
        <v>9.8108974403564878E-2</v>
      </c>
      <c r="AO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1" hidden="1" x14ac:dyDescent="0.25">
      <c r="A70">
        <v>69</v>
      </c>
      <c r="B70" t="s">
        <v>47</v>
      </c>
      <c r="C70" t="s">
        <v>47</v>
      </c>
      <c r="D70" t="s">
        <v>54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68.587364419994742</v>
      </c>
      <c r="I70" s="2"/>
      <c r="J70" s="2">
        <f t="array" ref="J70">_xlfn.IFNA(IF(vp.data[[#This Row],[Sulf Input]]="",INDEX([1]DATA!$Q:$Q,MATCH(1,(vp.data[[#This Row],[Battery]]=[1]DATA!$L:$L)*(EOMONTH(vp.data[[#This Row],[SDate]],-1)+1=[1]DATA!$G:$G),0)),vp.data[[#This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Input]]="",INDEX([1]DATA!$O:$O,MATCH(1,(vp.data[[#This Row],[Battery]]=[1]DATA!$L:$L)*(EOMONTH(vp.data[[#This Row],[SDate]],-1)+1=[1]DATA!$G:$G),0)),vp.data[[#This Row],[Dens Input]]),"")</f>
        <v>839.2</v>
      </c>
      <c r="O70" s="2">
        <f ca="1">INDEX(INDIRECT(_xlfn.CONCAT("weather.data[",O$1,"]")),MATCH(vp.data[[#This Row],[SDate]],weather.data[Date],0))</f>
        <v>-19.116666666666667</v>
      </c>
      <c r="P70" s="2">
        <f ca="1">INDEX(INDIRECT(_xlfn.CONCAT("weather.data[",P$1,"]")),MATCH(vp.data[[#This Row],[SDate]],weather.data[Date],0))</f>
        <v>-16.861904761904761</v>
      </c>
      <c r="Q70" s="2">
        <f ca="1">INDEX(INDIRECT(_xlfn.CONCAT("weather.data[",Q$1,"]")),MATCH(vp.data[[#This Row],[SDate]],weather.data[Date],0))</f>
        <v>-16.3</v>
      </c>
      <c r="R70" s="2">
        <f ca="1">INDEX(INDIRECT(_xlfn.CONCAT("weather.data[",R$1,"]")),MATCH(vp.data[[#This Row],[SDate]],weather.data[Date],0))</f>
        <v>-18.8</v>
      </c>
      <c r="S70" s="2">
        <f ca="1">INDEX(INDIRECT(_xlfn.CONCAT("weather.data[",S$1,"]")),MATCH(vp.data[[#This Row],[SDate]],weather.data[Date],0))</f>
        <v>-17.3</v>
      </c>
      <c r="T70" s="2">
        <f ca="1">INDEX(INDIRECT(_xlfn.CONCAT("weather.data[",T$1,"]")),MATCH(vp.data[[#This Row],[SDate]],weather.data[Date],0))</f>
        <v>-21</v>
      </c>
      <c r="U70" s="2">
        <f ca="1">INDEX(INDIRECT(_xlfn.CONCAT("weather.data[",U$1,"]")),MATCH(vp.data[[#This Row],[SDate]],weather.data[Date],0))</f>
        <v>-20.6</v>
      </c>
      <c r="V70" s="2">
        <f ca="1">INDEX(INDIRECT(_xlfn.CONCAT("weather.data[",V$1,"]")),MATCH(vp.data[[#This Row],[SDate]],weather.data[Date],0))</f>
        <v>-20.7</v>
      </c>
      <c r="W70" t="s">
        <v>44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 s="4">
        <f>IF(AND(vp.data[[#This Row],[SDate]]&gt;=DATE(YEAR(vp.data[[#This Row],[SDate]]),5,1),vp.data[[#This Row],[SDate]]&lt;=DATE(YEAR(vp.data[[#This Row],[SDate]]),9,15)),1,0)</f>
        <v>0</v>
      </c>
      <c r="AJ70" s="4">
        <f>IF(vp.data[[#This Row],[SDate]]&lt;DATE(2016,12,1),0,1)</f>
        <v>0</v>
      </c>
      <c r="AK70">
        <f>MONTH(vp.data[[#This Row],[SDate]])</f>
        <v>1</v>
      </c>
      <c r="AL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M70" s="5">
        <f>(vp.data[[#This Row],[Dens]]-INDEX(crudeBD.lkup[Mean_Dens],MATCH(vp.data[[#This Row],[Crude_Breakdown]],crudeBD.lkup[Crude Breakdown],0)))^2</f>
        <v>21.264432831645827</v>
      </c>
      <c r="AN70" s="5">
        <f>(vp.data[[#This Row],[Sulf]]-INDEX(crudeBD.lkup[Mean_Sulf],MATCH(vp.data[[#This Row],[Crude_Breakdown]],crudeBD.lkup[Crude Breakdown],0)))^2</f>
        <v>2.8145023178734803E-4</v>
      </c>
      <c r="AO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1" hidden="1" x14ac:dyDescent="0.25">
      <c r="A71">
        <v>70</v>
      </c>
      <c r="B71" t="s">
        <v>60</v>
      </c>
      <c r="C71" t="s">
        <v>60</v>
      </c>
      <c r="D71" t="s">
        <v>61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62.687364419994751</v>
      </c>
      <c r="I71" s="2"/>
      <c r="J71" s="2">
        <f t="array" ref="J71">_xlfn.IFNA(IF(vp.data[[#This Row],[Sulf Input]]="",INDEX([1]DATA!$Q:$Q,MATCH(1,(vp.data[[#This Row],[Battery]]=[1]DATA!$L:$L)*(EOMONTH(vp.data[[#This Row],[SDate]],-1)+1=[1]DATA!$G:$G),0)),vp.data[[#This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Input]]="",INDEX([1]DATA!$O:$O,MATCH(1,(vp.data[[#This Row],[Battery]]=[1]DATA!$L:$L)*(EOMONTH(vp.data[[#This Row],[SDate]],-1)+1=[1]DATA!$G:$G),0)),vp.data[[#This Row],[Dens Input]]),"")</f>
        <v>873.1</v>
      </c>
      <c r="O71" s="2">
        <f ca="1">INDEX(INDIRECT(_xlfn.CONCAT("weather.data[",O$1,"]")),MATCH(vp.data[[#This Row],[SDate]],weather.data[Date],0))</f>
        <v>-19.116666666666667</v>
      </c>
      <c r="P71" s="2">
        <f ca="1">INDEX(INDIRECT(_xlfn.CONCAT("weather.data[",P$1,"]")),MATCH(vp.data[[#This Row],[SDate]],weather.data[Date],0))</f>
        <v>-16.861904761904761</v>
      </c>
      <c r="Q71" s="2">
        <f ca="1">INDEX(INDIRECT(_xlfn.CONCAT("weather.data[",Q$1,"]")),MATCH(vp.data[[#This Row],[SDate]],weather.data[Date],0))</f>
        <v>-16.3</v>
      </c>
      <c r="R71" s="2">
        <f ca="1">INDEX(INDIRECT(_xlfn.CONCAT("weather.data[",R$1,"]")),MATCH(vp.data[[#This Row],[SDate]],weather.data[Date],0))</f>
        <v>-18.8</v>
      </c>
      <c r="S71" s="2">
        <f ca="1">INDEX(INDIRECT(_xlfn.CONCAT("weather.data[",S$1,"]")),MATCH(vp.data[[#This Row],[SDate]],weather.data[Date],0))</f>
        <v>-17.3</v>
      </c>
      <c r="T71" s="2">
        <f ca="1">INDEX(INDIRECT(_xlfn.CONCAT("weather.data[",T$1,"]")),MATCH(vp.data[[#This Row],[SDate]],weather.data[Date],0))</f>
        <v>-21</v>
      </c>
      <c r="U71" s="2">
        <f ca="1">INDEX(INDIRECT(_xlfn.CONCAT("weather.data[",U$1,"]")),MATCH(vp.data[[#This Row],[SDate]],weather.data[Date],0))</f>
        <v>-20.6</v>
      </c>
      <c r="V71" s="2">
        <f ca="1">INDEX(INDIRECT(_xlfn.CONCAT("weather.data[",V$1,"]")),MATCH(vp.data[[#This Row],[SDate]],weather.data[Date],0))</f>
        <v>-20.7</v>
      </c>
      <c r="W71" t="s">
        <v>44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 s="4">
        <f>IF(AND(vp.data[[#This Row],[SDate]]&gt;=DATE(YEAR(vp.data[[#This Row],[SDate]]),5,1),vp.data[[#This Row],[SDate]]&lt;=DATE(YEAR(vp.data[[#This Row],[SDate]]),9,15)),1,0)</f>
        <v>0</v>
      </c>
      <c r="AJ71" s="4">
        <f>IF(vp.data[[#This Row],[SDate]]&lt;DATE(2016,12,1),0,1)</f>
        <v>0</v>
      </c>
      <c r="AK71">
        <f>MONTH(vp.data[[#This Row],[SDate]])</f>
        <v>1</v>
      </c>
      <c r="AL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71" s="5">
        <f>(vp.data[[#This Row],[Dens]]-INDEX(crudeBD.lkup[Mean_Dens],MATCH(vp.data[[#This Row],[Crude_Breakdown]],crudeBD.lkup[Crude Breakdown],0)))^2</f>
        <v>857.82575553103152</v>
      </c>
      <c r="AN71" s="5">
        <f>(vp.data[[#This Row],[Sulf]]-INDEX(crudeBD.lkup[Mean_Sulf],MATCH(vp.data[[#This Row],[Crude_Breakdown]],crudeBD.lkup[Crude Breakdown],0)))^2</f>
        <v>0.37604308728699903</v>
      </c>
      <c r="AO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1" hidden="1" x14ac:dyDescent="0.25">
      <c r="A72">
        <v>71</v>
      </c>
      <c r="B72" t="s">
        <v>64</v>
      </c>
      <c r="C72" t="s">
        <v>64</v>
      </c>
      <c r="D72" t="s">
        <v>65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72" s="2"/>
      <c r="J72" s="2">
        <f t="array" ref="J72">_xlfn.IFNA(IF(vp.data[[#This Row],[Sulf Input]]="",INDEX([1]DATA!$Q:$Q,MATCH(1,(vp.data[[#This Row],[Battery]]=[1]DATA!$L:$L)*(EOMONTH(vp.data[[#This Row],[SDate]],-1)+1=[1]DATA!$G:$G),0)),vp.data[[#This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72" s="2">
        <f ca="1">INDEX(INDIRECT(_xlfn.CONCAT("weather.data[",O$1,"]")),MATCH(vp.data[[#This Row],[SDate]],weather.data[Date],0))</f>
        <v>-19.399999999999999</v>
      </c>
      <c r="P72" s="2">
        <f ca="1">INDEX(INDIRECT(_xlfn.CONCAT("weather.data[",P$1,"]")),MATCH(vp.data[[#This Row],[SDate]],weather.data[Date],0))</f>
        <v>-18.133333333333333</v>
      </c>
      <c r="Q72" s="2">
        <f ca="1">INDEX(INDIRECT(_xlfn.CONCAT("weather.data[",Q$1,"]")),MATCH(vp.data[[#This Row],[SDate]],weather.data[Date],0))</f>
        <v>-21.2</v>
      </c>
      <c r="R72" s="2">
        <f ca="1">INDEX(INDIRECT(_xlfn.CONCAT("weather.data[",R$1,"]")),MATCH(vp.data[[#This Row],[SDate]],weather.data[Date],0))</f>
        <v>-21.1</v>
      </c>
      <c r="S72" s="2">
        <f ca="1">INDEX(INDIRECT(_xlfn.CONCAT("weather.data[",S$1,"]")),MATCH(vp.data[[#This Row],[SDate]],weather.data[Date],0))</f>
        <v>-20.3</v>
      </c>
      <c r="T72" s="2">
        <f ca="1">INDEX(INDIRECT(_xlfn.CONCAT("weather.data[",T$1,"]")),MATCH(vp.data[[#This Row],[SDate]],weather.data[Date],0))</f>
        <v>-18</v>
      </c>
      <c r="U72" s="2">
        <f ca="1">INDEX(INDIRECT(_xlfn.CONCAT("weather.data[",U$1,"]")),MATCH(vp.data[[#This Row],[SDate]],weather.data[Date],0))</f>
        <v>-19.100000000000001</v>
      </c>
      <c r="V72" s="2">
        <f ca="1">INDEX(INDIRECT(_xlfn.CONCAT("weather.data[",V$1,"]")),MATCH(vp.data[[#This Row],[SDate]],weather.data[Date],0))</f>
        <v>-16.7</v>
      </c>
      <c r="W72" t="s">
        <v>44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 s="4">
        <f>IF(AND(vp.data[[#This Row],[SDate]]&gt;=DATE(YEAR(vp.data[[#This Row],[SDate]]),5,1),vp.data[[#This Row],[SDate]]&lt;=DATE(YEAR(vp.data[[#This Row],[SDate]]),9,15)),1,0)</f>
        <v>0</v>
      </c>
      <c r="AJ72" s="4">
        <f>IF(vp.data[[#This Row],[SDate]]&lt;DATE(2016,12,1),0,1)</f>
        <v>0</v>
      </c>
      <c r="AK72">
        <f>MONTH(vp.data[[#This Row],[SDate]])</f>
        <v>1</v>
      </c>
      <c r="AL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72" s="5">
        <f>(vp.data[[#This Row],[Dens]]-INDEX(crudeBD.lkup[Mean_Dens],MATCH(vp.data[[#This Row],[Crude_Breakdown]],crudeBD.lkup[Crude Breakdown],0)))^2</f>
        <v>256.36292608318229</v>
      </c>
      <c r="AN72" s="5">
        <f>(vp.data[[#This Row],[Sulf]]-INDEX(crudeBD.lkup[Mean_Sulf],MATCH(vp.data[[#This Row],[Crude_Breakdown]],crudeBD.lkup[Crude Breakdown],0)))^2</f>
        <v>0.12476685612135612</v>
      </c>
      <c r="AO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1" hidden="1" x14ac:dyDescent="0.25">
      <c r="A73">
        <v>72</v>
      </c>
      <c r="B73" t="s">
        <v>45</v>
      </c>
      <c r="C73" t="s">
        <v>45</v>
      </c>
      <c r="D73" t="s">
        <v>55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102.78736441999474</v>
      </c>
      <c r="I73" s="2"/>
      <c r="J73" s="2">
        <f t="array" ref="J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Input]]="",INDEX([1]DATA!$O:$O,MATCH(1,(vp.data[[#This Row],[Battery]]=[1]DATA!$L:$L)*(EOMONTH(vp.data[[#This Row],[SDate]],-1)+1=[1]DATA!$G:$G),0)),vp.data[[#This Row],[Dens Input]]),"")</f>
        <v>845.3</v>
      </c>
      <c r="O73" s="2">
        <f ca="1">INDEX(INDIRECT(_xlfn.CONCAT("weather.data[",O$1,"]")),MATCH(vp.data[[#This Row],[SDate]],weather.data[Date],0))</f>
        <v>-10.433333333333335</v>
      </c>
      <c r="P73" s="2">
        <f ca="1">INDEX(INDIRECT(_xlfn.CONCAT("weather.data[",P$1,"]")),MATCH(vp.data[[#This Row],[SDate]],weather.data[Date],0))</f>
        <v>-17.276190476190475</v>
      </c>
      <c r="Q73" s="2">
        <f ca="1">INDEX(INDIRECT(_xlfn.CONCAT("weather.data[",Q$1,"]")),MATCH(vp.data[[#This Row],[SDate]],weather.data[Date],0))</f>
        <v>-9.8000000000000007</v>
      </c>
      <c r="R73" s="2">
        <f ca="1">INDEX(INDIRECT(_xlfn.CONCAT("weather.data[",R$1,"]")),MATCH(vp.data[[#This Row],[SDate]],weather.data[Date],0))</f>
        <v>-9.3000000000000007</v>
      </c>
      <c r="S73" s="2">
        <f ca="1">INDEX(INDIRECT(_xlfn.CONCAT("weather.data[",S$1,"]")),MATCH(vp.data[[#This Row],[SDate]],weather.data[Date],0))</f>
        <v>-11.5</v>
      </c>
      <c r="T73" s="2">
        <f ca="1">INDEX(INDIRECT(_xlfn.CONCAT("weather.data[",T$1,"]")),MATCH(vp.data[[#This Row],[SDate]],weather.data[Date],0))</f>
        <v>-9.3000000000000007</v>
      </c>
      <c r="U73" s="2">
        <f ca="1">INDEX(INDIRECT(_xlfn.CONCAT("weather.data[",U$1,"]")),MATCH(vp.data[[#This Row],[SDate]],weather.data[Date],0))</f>
        <v>-11.5</v>
      </c>
      <c r="V73" s="2">
        <f ca="1">INDEX(INDIRECT(_xlfn.CONCAT("weather.data[",V$1,"]")),MATCH(vp.data[[#This Row],[SDate]],weather.data[Date],0))</f>
        <v>-11.2</v>
      </c>
      <c r="W73" t="s">
        <v>44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 s="4">
        <f>IF(AND(vp.data[[#This Row],[SDate]]&gt;=DATE(YEAR(vp.data[[#This Row],[SDate]]),5,1),vp.data[[#This Row],[SDate]]&lt;=DATE(YEAR(vp.data[[#This Row],[SDate]]),9,15)),1,0)</f>
        <v>0</v>
      </c>
      <c r="AJ73" s="4">
        <f>IF(vp.data[[#This Row],[SDate]]&lt;DATE(2016,12,1),0,1)</f>
        <v>0</v>
      </c>
      <c r="AK73">
        <f>MONTH(vp.data[[#This Row],[SDate]])</f>
        <v>1</v>
      </c>
      <c r="AL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M73" s="5">
        <f>(vp.data[[#This Row],[Dens]]-INDEX(crudeBD.lkup[Mean_Dens],MATCH(vp.data[[#This Row],[Crude_Breakdown]],crudeBD.lkup[Crude Breakdown],0)))^2</f>
        <v>2.2161162672284789</v>
      </c>
      <c r="AN73" s="5">
        <f>(vp.data[[#This Row],[Sulf]]-INDEX(crudeBD.lkup[Mean_Sulf],MATCH(vp.data[[#This Row],[Crude_Breakdown]],crudeBD.lkup[Crude Breakdown],0)))^2</f>
        <v>2.3477447532400043E-2</v>
      </c>
      <c r="AO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1" hidden="1" x14ac:dyDescent="0.25">
      <c r="A74">
        <v>60</v>
      </c>
      <c r="B74" t="s">
        <v>45</v>
      </c>
      <c r="C74" t="s">
        <v>45</v>
      </c>
      <c r="D74" t="s">
        <v>46</v>
      </c>
      <c r="F74" s="1">
        <v>42352</v>
      </c>
      <c r="G74" s="2">
        <v>111.4</v>
      </c>
      <c r="H74" s="2">
        <f>vp.data[[#This Row],[VP]]+IF(vp.data[[#This Row],[Post_Aquisition]]=0,INDEX(post_aquisition.tbl[Change_in_VP],MATCH(vp.data[[#This Row],[Crude_Breakdown]],post_aquisition.tbl[Crude_Breakdown],0)),0)</f>
        <v>95.565217391304316</v>
      </c>
      <c r="I74" s="2"/>
      <c r="J74" s="2">
        <f t="array" ref="J74">_xlfn.IFNA(IF(vp.data[[#This Row],[Sulf Input]]="",INDEX([1]DATA!$Q:$Q,MATCH(1,(vp.data[[#This Row],[Battery]]=[1]DATA!$L:$L)*(EOMONTH(vp.data[[#This Row],[SDate]],-1)+1=[1]DATA!$G:$G),0)),vp.data[[#This Row],[Sulf Input]]),"")</f>
        <v>2.59</v>
      </c>
      <c r="K74" s="2"/>
      <c r="L74" s="2"/>
      <c r="M74" s="2">
        <v>873.7</v>
      </c>
      <c r="N74" s="2">
        <f t="array" ref="N74">_xlfn.IFNA(IF(vp.data[[#This Row],[Dens Input]]="",INDEX([1]DATA!$O:$O,MATCH(1,(vp.data[[#This Row],[Battery]]=[1]DATA!$L:$L)*(EOMONTH(vp.data[[#This Row],[SDate]],-1)+1=[1]DATA!$G:$G),0)),vp.data[[#This Row],[Dens Input]]),"")</f>
        <v>873.7</v>
      </c>
      <c r="O74" s="2">
        <f ca="1">INDEX(INDIRECT(_xlfn.CONCAT("weather.data[",O$1,"]")),MATCH(vp.data[[#This Row],[SDate]],weather.data[Date],0))</f>
        <v>-5.9666666666666677</v>
      </c>
      <c r="P74" s="2">
        <f ca="1">INDEX(INDIRECT(_xlfn.CONCAT("weather.data[",P$1,"]")),MATCH(vp.data[[#This Row],[SDate]],weather.data[Date],0))</f>
        <v>-1.7928571428571429</v>
      </c>
      <c r="Q74" s="2">
        <f ca="1">INDEX(INDIRECT(_xlfn.CONCAT("weather.data[",Q$1,"]")),MATCH(vp.data[[#This Row],[SDate]],weather.data[Date],0))</f>
        <v>-5.3</v>
      </c>
      <c r="R74" s="2">
        <f ca="1">INDEX(INDIRECT(_xlfn.CONCAT("weather.data[",R$1,"]")),MATCH(vp.data[[#This Row],[SDate]],weather.data[Date],0))</f>
        <v>-4.4000000000000004</v>
      </c>
      <c r="S74" s="2">
        <f ca="1">INDEX(INDIRECT(_xlfn.CONCAT("weather.data[",S$1,"]")),MATCH(vp.data[[#This Row],[SDate]],weather.data[Date],0))</f>
        <v>-7.8</v>
      </c>
      <c r="T74" s="2">
        <f ca="1">INDEX(INDIRECT(_xlfn.CONCAT("weather.data[",T$1,"]")),MATCH(vp.data[[#This Row],[SDate]],weather.data[Date],0))</f>
        <v>-3.8</v>
      </c>
      <c r="U74" s="2">
        <f ca="1">INDEX(INDIRECT(_xlfn.CONCAT("weather.data[",U$1,"]")),MATCH(vp.data[[#This Row],[SDate]],weather.data[Date],0))</f>
        <v>-6.8</v>
      </c>
      <c r="V74" s="2">
        <f ca="1">INDEX(INDIRECT(_xlfn.CONCAT("weather.data[",V$1,"]")),MATCH(vp.data[[#This Row],[SDate]],weather.data[Date],0))</f>
        <v>-7.7</v>
      </c>
      <c r="W74" t="s">
        <v>44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 s="4">
        <f>IF(AND(vp.data[[#This Row],[SDate]]&gt;=DATE(YEAR(vp.data[[#This Row],[SDate]]),5,1),vp.data[[#This Row],[SDate]]&lt;=DATE(YEAR(vp.data[[#This Row],[SDate]]),9,15)),1,0)</f>
        <v>0</v>
      </c>
      <c r="AJ74" s="4">
        <f>IF(vp.data[[#This Row],[SDate]]&lt;DATE(2016,12,1),0,1)</f>
        <v>0</v>
      </c>
      <c r="AK74">
        <f>MONTH(vp.data[[#This Row],[SDate]])</f>
        <v>12</v>
      </c>
      <c r="AL74" s="5">
        <f>(IF(post_aquisition_adj_bool,vp.data[[#This Row],[VP_Adjusted]],vp.data[[#This Row],[VP]])-INDEX(crudeBD.lkup[Mean_VP],MATCH(vp.data[[#This Row],[Crude_Breakdown]],crudeBD.lkup[Crude Breakdown],0)))^2</f>
        <v>1056.2499999999977</v>
      </c>
      <c r="AM74" s="5">
        <f>(vp.data[[#This Row],[Dens]]-INDEX(crudeBD.lkup[Mean_Dens],MATCH(vp.data[[#This Row],[Crude_Breakdown]],crudeBD.lkup[Crude Breakdown],0)))^2</f>
        <v>1.1196592752839092</v>
      </c>
      <c r="AN74" s="5">
        <f>(vp.data[[#This Row],[Sulf]]-INDEX(crudeBD.lkup[Mean_Sulf],MATCH(vp.data[[#This Row],[Crude_Breakdown]],crudeBD.lkup[Crude Breakdown],0)))^2</f>
        <v>2.2637763721284933E-2</v>
      </c>
      <c r="AO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1" hidden="1" x14ac:dyDescent="0.25">
      <c r="A75">
        <v>74</v>
      </c>
      <c r="B75" t="s">
        <v>45</v>
      </c>
      <c r="C75" t="s">
        <v>45</v>
      </c>
      <c r="D75" t="s">
        <v>46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53.665217391304303</v>
      </c>
      <c r="I75" s="2"/>
      <c r="J75" s="2">
        <f t="array" ref="J75">_xlfn.IFNA(IF(vp.data[[#This Row],[Sulf Input]]="",INDEX([1]DATA!$Q:$Q,MATCH(1,(vp.data[[#This Row],[Battery]]=[1]DATA!$L:$L)*(EOMONTH(vp.data[[#This Row],[SDate]],-1)+1=[1]DATA!$G:$G),0)),vp.data[[#This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Input]]="",INDEX([1]DATA!$O:$O,MATCH(1,(vp.data[[#This Row],[Battery]]=[1]DATA!$L:$L)*(EOMONTH(vp.data[[#This Row],[SDate]],-1)+1=[1]DATA!$G:$G),0)),vp.data[[#This Row],[Dens Input]]),"")</f>
        <v>873.2</v>
      </c>
      <c r="O75" s="2">
        <f ca="1">INDEX(INDIRECT(_xlfn.CONCAT("weather.data[",O$1,"]")),MATCH(vp.data[[#This Row],[SDate]],weather.data[Date],0))</f>
        <v>-10.433333333333335</v>
      </c>
      <c r="P75" s="2">
        <f ca="1">INDEX(INDIRECT(_xlfn.CONCAT("weather.data[",P$1,"]")),MATCH(vp.data[[#This Row],[SDate]],weather.data[Date],0))</f>
        <v>-17.276190476190475</v>
      </c>
      <c r="Q75" s="2">
        <f ca="1">INDEX(INDIRECT(_xlfn.CONCAT("weather.data[",Q$1,"]")),MATCH(vp.data[[#This Row],[SDate]],weather.data[Date],0))</f>
        <v>-9.8000000000000007</v>
      </c>
      <c r="R75" s="2">
        <f ca="1">INDEX(INDIRECT(_xlfn.CONCAT("weather.data[",R$1,"]")),MATCH(vp.data[[#This Row],[SDate]],weather.data[Date],0))</f>
        <v>-9.3000000000000007</v>
      </c>
      <c r="S75" s="2">
        <f ca="1">INDEX(INDIRECT(_xlfn.CONCAT("weather.data[",S$1,"]")),MATCH(vp.data[[#This Row],[SDate]],weather.data[Date],0))</f>
        <v>-11.5</v>
      </c>
      <c r="T75" s="2">
        <f ca="1">INDEX(INDIRECT(_xlfn.CONCAT("weather.data[",T$1,"]")),MATCH(vp.data[[#This Row],[SDate]],weather.data[Date],0))</f>
        <v>-9.3000000000000007</v>
      </c>
      <c r="U75" s="2">
        <f ca="1">INDEX(INDIRECT(_xlfn.CONCAT("weather.data[",U$1,"]")),MATCH(vp.data[[#This Row],[SDate]],weather.data[Date],0))</f>
        <v>-11.5</v>
      </c>
      <c r="V75" s="2">
        <f ca="1">INDEX(INDIRECT(_xlfn.CONCAT("weather.data[",V$1,"]")),MATCH(vp.data[[#This Row],[SDate]],weather.data[Date],0))</f>
        <v>-11.2</v>
      </c>
      <c r="W75" t="s">
        <v>44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 s="4">
        <f>IF(AND(vp.data[[#This Row],[SDate]]&gt;=DATE(YEAR(vp.data[[#This Row],[SDate]]),5,1),vp.data[[#This Row],[SDate]]&lt;=DATE(YEAR(vp.data[[#This Row],[SDate]]),9,15)),1,0)</f>
        <v>0</v>
      </c>
      <c r="AJ75" s="4">
        <f>IF(vp.data[[#This Row],[SDate]]&lt;DATE(2016,12,1),0,1)</f>
        <v>0</v>
      </c>
      <c r="AK75">
        <f>MONTH(vp.data[[#This Row],[SDate]])</f>
        <v>1</v>
      </c>
      <c r="AL75" s="5">
        <f>(IF(post_aquisition_adj_bool,vp.data[[#This Row],[VP_Adjusted]],vp.data[[#This Row],[VP]])-INDEX(crudeBD.lkup[Mean_VP],MATCH(vp.data[[#This Row],[Crude_Breakdown]],crudeBD.lkup[Crude Breakdown],0)))^2</f>
        <v>88.360000000000909</v>
      </c>
      <c r="AM75" s="5">
        <f>(vp.data[[#This Row],[Dens]]-INDEX(crudeBD.lkup[Mean_Dens],MATCH(vp.data[[#This Row],[Crude_Breakdown]],crudeBD.lkup[Crude Breakdown],0)))^2</f>
        <v>2.4277988101676171</v>
      </c>
      <c r="AN75" s="5">
        <f>(vp.data[[#This Row],[Sulf]]-INDEX(crudeBD.lkup[Mean_Sulf],MATCH(vp.data[[#This Row],[Crude_Breakdown]],crudeBD.lkup[Crude Breakdown],0)))^2</f>
        <v>2.2637763721284933E-2</v>
      </c>
      <c r="AO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1" hidden="1" x14ac:dyDescent="0.25">
      <c r="A76">
        <v>75</v>
      </c>
      <c r="B76" t="s">
        <v>52</v>
      </c>
      <c r="C76" t="s">
        <v>52</v>
      </c>
      <c r="D76" t="s">
        <v>53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97.987364419994748</v>
      </c>
      <c r="I76" s="2"/>
      <c r="J76" s="2">
        <f t="array" ref="J76">_xlfn.IFNA(IF(vp.data[[#This Row],[Sulf Input]]="",INDEX([1]DATA!$Q:$Q,MATCH(1,(vp.data[[#This Row],[Battery]]=[1]DATA!$L:$L)*(EOMONTH(vp.data[[#This Row],[SDate]],-1)+1=[1]DATA!$G:$G),0)),vp.data[[#This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6" s="2">
        <f ca="1">INDEX(INDIRECT(_xlfn.CONCAT("weather.data[",O$1,"]")),MATCH(vp.data[[#This Row],[SDate]],weather.data[Date],0))</f>
        <v>-9.1666666666666679</v>
      </c>
      <c r="P76" s="2">
        <f ca="1">INDEX(INDIRECT(_xlfn.CONCAT("weather.data[",P$1,"]")),MATCH(vp.data[[#This Row],[SDate]],weather.data[Date],0))</f>
        <v>-17.064285714285713</v>
      </c>
      <c r="Q76" s="2">
        <f ca="1">INDEX(INDIRECT(_xlfn.CONCAT("weather.data[",Q$1,"]")),MATCH(vp.data[[#This Row],[SDate]],weather.data[Date],0))</f>
        <v>-9.5</v>
      </c>
      <c r="R76" s="2">
        <f ca="1">INDEX(INDIRECT(_xlfn.CONCAT("weather.data[",R$1,"]")),MATCH(vp.data[[#This Row],[SDate]],weather.data[Date],0))</f>
        <v>-10.1</v>
      </c>
      <c r="S76" s="2">
        <f ca="1">INDEX(INDIRECT(_xlfn.CONCAT("weather.data[",S$1,"]")),MATCH(vp.data[[#This Row],[SDate]],weather.data[Date],0))</f>
        <v>-7.3</v>
      </c>
      <c r="T76" s="2">
        <f ca="1">INDEX(INDIRECT(_xlfn.CONCAT("weather.data[",T$1,"]")),MATCH(vp.data[[#This Row],[SDate]],weather.data[Date],0))</f>
        <v>-9.3000000000000007</v>
      </c>
      <c r="U76" s="2">
        <f ca="1">INDEX(INDIRECT(_xlfn.CONCAT("weather.data[",U$1,"]")),MATCH(vp.data[[#This Row],[SDate]],weather.data[Date],0))</f>
        <v>-8.6999999999999993</v>
      </c>
      <c r="V76" s="2">
        <f ca="1">INDEX(INDIRECT(_xlfn.CONCAT("weather.data[",V$1,"]")),MATCH(vp.data[[#This Row],[SDate]],weather.data[Date],0))</f>
        <v>-10.1</v>
      </c>
      <c r="W76" t="s">
        <v>44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 s="4">
        <f>IF(AND(vp.data[[#This Row],[SDate]]&gt;=DATE(YEAR(vp.data[[#This Row],[SDate]]),5,1),vp.data[[#This Row],[SDate]]&lt;=DATE(YEAR(vp.data[[#This Row],[SDate]]),9,15)),1,0)</f>
        <v>0</v>
      </c>
      <c r="AJ76" s="4">
        <f>IF(vp.data[[#This Row],[SDate]]&lt;DATE(2016,12,1),0,1)</f>
        <v>0</v>
      </c>
      <c r="AK76">
        <f>MONTH(vp.data[[#This Row],[SDate]])</f>
        <v>1</v>
      </c>
      <c r="AL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M76" s="5">
        <f>(vp.data[[#This Row],[Dens]]-INDEX(crudeBD.lkup[Mean_Dens],MATCH(vp.data[[#This Row],[Crude_Breakdown]],crudeBD.lkup[Crude Breakdown],0)))^2</f>
        <v>0.47425614452928738</v>
      </c>
      <c r="AN76" s="5">
        <f>(vp.data[[#This Row],[Sulf]]-INDEX(crudeBD.lkup[Mean_Sulf],MATCH(vp.data[[#This Row],[Crude_Breakdown]],crudeBD.lkup[Crude Breakdown],0)))^2</f>
        <v>3.997213667369783E-3</v>
      </c>
      <c r="AO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1" hidden="1" x14ac:dyDescent="0.25">
      <c r="A77">
        <v>76</v>
      </c>
      <c r="B77" t="s">
        <v>58</v>
      </c>
      <c r="C77" t="s">
        <v>58</v>
      </c>
      <c r="D77" t="s">
        <v>59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99.121841435650168</v>
      </c>
      <c r="I77" s="2"/>
      <c r="J77" s="2">
        <f t="array" ref="J77">_xlfn.IFNA(IF(vp.data[[#This Row],[Sulf Input]]="",INDEX([1]DATA!$Q:$Q,MATCH(1,(vp.data[[#This Row],[Battery]]=[1]DATA!$L:$L)*(EOMONTH(vp.data[[#This Row],[SDate]],-1)+1=[1]DATA!$G:$G),0)),vp.data[[#This Row],[Sulf Input]]),"")</f>
        <v>1.26</v>
      </c>
      <c r="K77" s="2"/>
      <c r="L77" s="2"/>
      <c r="M77" s="2"/>
      <c r="N77" s="2">
        <f t="array" ref="N7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7" s="2">
        <f ca="1">INDEX(INDIRECT(_xlfn.CONCAT("weather.data[",O$1,"]")),MATCH(vp.data[[#This Row],[SDate]],weather.data[Date],0))</f>
        <v>-9.1666666666666679</v>
      </c>
      <c r="P77" s="2">
        <f ca="1">INDEX(INDIRECT(_xlfn.CONCAT("weather.data[",P$1,"]")),MATCH(vp.data[[#This Row],[SDate]],weather.data[Date],0))</f>
        <v>-17.064285714285713</v>
      </c>
      <c r="Q77" s="2">
        <f ca="1">INDEX(INDIRECT(_xlfn.CONCAT("weather.data[",Q$1,"]")),MATCH(vp.data[[#This Row],[SDate]],weather.data[Date],0))</f>
        <v>-9.5</v>
      </c>
      <c r="R77" s="2">
        <f ca="1">INDEX(INDIRECT(_xlfn.CONCAT("weather.data[",R$1,"]")),MATCH(vp.data[[#This Row],[SDate]],weather.data[Date],0))</f>
        <v>-10.1</v>
      </c>
      <c r="S77" s="2">
        <f ca="1">INDEX(INDIRECT(_xlfn.CONCAT("weather.data[",S$1,"]")),MATCH(vp.data[[#This Row],[SDate]],weather.data[Date],0))</f>
        <v>-7.3</v>
      </c>
      <c r="T77" s="2">
        <f ca="1">INDEX(INDIRECT(_xlfn.CONCAT("weather.data[",T$1,"]")),MATCH(vp.data[[#This Row],[SDate]],weather.data[Date],0))</f>
        <v>-9.3000000000000007</v>
      </c>
      <c r="U77" s="2">
        <f ca="1">INDEX(INDIRECT(_xlfn.CONCAT("weather.data[",U$1,"]")),MATCH(vp.data[[#This Row],[SDate]],weather.data[Date],0))</f>
        <v>-8.6999999999999993</v>
      </c>
      <c r="V77" s="2">
        <f ca="1">INDEX(INDIRECT(_xlfn.CONCAT("weather.data[",V$1,"]")),MATCH(vp.data[[#This Row],[SDate]],weather.data[Date],0))</f>
        <v>-10.1</v>
      </c>
      <c r="W77" t="s">
        <v>44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 s="4">
        <f>IF(AND(vp.data[[#This Row],[SDate]]&gt;=DATE(YEAR(vp.data[[#This Row],[SDate]]),5,1),vp.data[[#This Row],[SDate]]&lt;=DATE(YEAR(vp.data[[#This Row],[SDate]]),9,15)),1,0)</f>
        <v>0</v>
      </c>
      <c r="AJ77" s="4">
        <f>IF(vp.data[[#This Row],[SDate]]&lt;DATE(2016,12,1),0,1)</f>
        <v>0</v>
      </c>
      <c r="AK77">
        <f>MONTH(vp.data[[#This Row],[SDate]])</f>
        <v>1</v>
      </c>
      <c r="AL77" s="5">
        <f>(IF(post_aquisition_adj_bool,vp.data[[#This Row],[VP_Adjusted]],vp.data[[#This Row],[VP]])-INDEX(crudeBD.lkup[Mean_VP],MATCH(vp.data[[#This Row],[Crude_Breakdown]],crudeBD.lkup[Crude Breakdown],0)))^2</f>
        <v>88.129273622652846</v>
      </c>
      <c r="AM77" s="5">
        <f>(vp.data[[#This Row],[Dens]]-INDEX(crudeBD.lkup[Mean_Dens],MATCH(vp.data[[#This Row],[Crude_Breakdown]],crudeBD.lkup[Crude Breakdown],0)))^2</f>
        <v>18.100623543397141</v>
      </c>
      <c r="AN77" s="5">
        <f>(vp.data[[#This Row],[Sulf]]-INDEX(crudeBD.lkup[Mean_Sulf],MATCH(vp.data[[#This Row],[Crude_Breakdown]],crudeBD.lkup[Crude Breakdown],0)))^2</f>
        <v>0.10802326828796978</v>
      </c>
      <c r="AO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1" hidden="1" x14ac:dyDescent="0.25">
      <c r="A78">
        <v>77</v>
      </c>
      <c r="B78" t="s">
        <v>45</v>
      </c>
      <c r="C78" t="s">
        <v>45</v>
      </c>
      <c r="D78" t="s">
        <v>63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74.734029126213628</v>
      </c>
      <c r="I78" s="2"/>
      <c r="J78" s="2">
        <f t="array" ref="J78">_xlfn.IFNA(IF(vp.data[[#This Row],[Sulf Input]]="",INDEX([1]DATA!$Q:$Q,MATCH(1,(vp.data[[#This Row],[Battery]]=[1]DATA!$L:$L)*(EOMONTH(vp.data[[#This Row],[SDate]],-1)+1=[1]DATA!$G:$G),0)),vp.data[[#This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Input]]="",INDEX([1]DATA!$O:$O,MATCH(1,(vp.data[[#This Row],[Battery]]=[1]DATA!$L:$L)*(EOMONTH(vp.data[[#This Row],[SDate]],-1)+1=[1]DATA!$G:$G),0)),vp.data[[#This Row],[Dens Input]]),"")</f>
        <v>800.5</v>
      </c>
      <c r="O78" s="2">
        <f ca="1">INDEX(INDIRECT(_xlfn.CONCAT("weather.data[",O$1,"]")),MATCH(vp.data[[#This Row],[SDate]],weather.data[Date],0))</f>
        <v>-8.9</v>
      </c>
      <c r="P78" s="2">
        <f ca="1">INDEX(INDIRECT(_xlfn.CONCAT("weather.data[",P$1,"]")),MATCH(vp.data[[#This Row],[SDate]],weather.data[Date],0))</f>
        <v>-16.076190476190479</v>
      </c>
      <c r="Q78" s="2">
        <f ca="1">INDEX(INDIRECT(_xlfn.CONCAT("weather.data[",Q$1,"]")),MATCH(vp.data[[#This Row],[SDate]],weather.data[Date],0))</f>
        <v>-7.9</v>
      </c>
      <c r="R78" s="2">
        <f ca="1">INDEX(INDIRECT(_xlfn.CONCAT("weather.data[",R$1,"]")),MATCH(vp.data[[#This Row],[SDate]],weather.data[Date],0))</f>
        <v>-7.3</v>
      </c>
      <c r="S78" s="2">
        <f ca="1">INDEX(INDIRECT(_xlfn.CONCAT("weather.data[",S$1,"]")),MATCH(vp.data[[#This Row],[SDate]],weather.data[Date],0))</f>
        <v>-11</v>
      </c>
      <c r="T78" s="2">
        <f ca="1">INDEX(INDIRECT(_xlfn.CONCAT("weather.data[",T$1,"]")),MATCH(vp.data[[#This Row],[SDate]],weather.data[Date],0))</f>
        <v>-6.8</v>
      </c>
      <c r="U78" s="2">
        <f ca="1">INDEX(INDIRECT(_xlfn.CONCAT("weather.data[",U$1,"]")),MATCH(vp.data[[#This Row],[SDate]],weather.data[Date],0))</f>
        <v>-11.7</v>
      </c>
      <c r="V78" s="2">
        <f ca="1">INDEX(INDIRECT(_xlfn.CONCAT("weather.data[",V$1,"]")),MATCH(vp.data[[#This Row],[SDate]],weather.data[Date],0))</f>
        <v>-8.6999999999999993</v>
      </c>
      <c r="W78" t="s">
        <v>44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 s="4">
        <f>IF(AND(vp.data[[#This Row],[SDate]]&gt;=DATE(YEAR(vp.data[[#This Row],[SDate]]),5,1),vp.data[[#This Row],[SDate]]&lt;=DATE(YEAR(vp.data[[#This Row],[SDate]]),9,15)),1,0)</f>
        <v>0</v>
      </c>
      <c r="AJ78" s="4">
        <f>IF(vp.data[[#This Row],[SDate]]&lt;DATE(2016,12,1),0,1)</f>
        <v>0</v>
      </c>
      <c r="AK78">
        <f>MONTH(vp.data[[#This Row],[SDate]])</f>
        <v>1</v>
      </c>
      <c r="AL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M78" s="5">
        <f>(vp.data[[#This Row],[Dens]]-INDEX(crudeBD.lkup[Mean_Dens],MATCH(vp.data[[#This Row],[Crude_Breakdown]],crudeBD.lkup[Crude Breakdown],0)))^2</f>
        <v>66.562363192679328</v>
      </c>
      <c r="AN78" s="5">
        <f>(vp.data[[#This Row],[Sulf]]-INDEX(crudeBD.lkup[Mean_Sulf],MATCH(vp.data[[#This Row],[Crude_Breakdown]],crudeBD.lkup[Crude Breakdown],0)))^2</f>
        <v>9.0027186518782493E-4</v>
      </c>
      <c r="AO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1" hidden="1" x14ac:dyDescent="0.25">
      <c r="A79">
        <v>78</v>
      </c>
      <c r="B79" t="s">
        <v>47</v>
      </c>
      <c r="C79" t="s">
        <v>47</v>
      </c>
      <c r="D79" t="s">
        <v>67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85.487364419994748</v>
      </c>
      <c r="I79" s="2"/>
      <c r="J79" s="2">
        <f t="array" ref="J79">_xlfn.IFNA(IF(vp.data[[#This Row],[Sulf Input]]="",INDEX([1]DATA!$Q:$Q,MATCH(1,(vp.data[[#This Row],[Battery]]=[1]DATA!$L:$L)*(EOMONTH(vp.data[[#This Row],[SDate]],-1)+1=[1]DATA!$G:$G),0)),vp.data[[#This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Input]]="",INDEX([1]DATA!$O:$O,MATCH(1,(vp.data[[#This Row],[Battery]]=[1]DATA!$L:$L)*(EOMONTH(vp.data[[#This Row],[SDate]],-1)+1=[1]DATA!$G:$G),0)),vp.data[[#This Row],[Dens Input]]),"")</f>
        <v>844</v>
      </c>
      <c r="O79" s="2">
        <f ca="1">INDEX(INDIRECT(_xlfn.CONCAT("weather.data[",O$1,"]")),MATCH(vp.data[[#This Row],[SDate]],weather.data[Date],0))</f>
        <v>-8.9</v>
      </c>
      <c r="P79" s="2">
        <f ca="1">INDEX(INDIRECT(_xlfn.CONCAT("weather.data[",P$1,"]")),MATCH(vp.data[[#This Row],[SDate]],weather.data[Date],0))</f>
        <v>-16.076190476190479</v>
      </c>
      <c r="Q79" s="2">
        <f ca="1">INDEX(INDIRECT(_xlfn.CONCAT("weather.data[",Q$1,"]")),MATCH(vp.data[[#This Row],[SDate]],weather.data[Date],0))</f>
        <v>-7.9</v>
      </c>
      <c r="R79" s="2">
        <f ca="1">INDEX(INDIRECT(_xlfn.CONCAT("weather.data[",R$1,"]")),MATCH(vp.data[[#This Row],[SDate]],weather.data[Date],0))</f>
        <v>-7.3</v>
      </c>
      <c r="S79" s="2">
        <f ca="1">INDEX(INDIRECT(_xlfn.CONCAT("weather.data[",S$1,"]")),MATCH(vp.data[[#This Row],[SDate]],weather.data[Date],0))</f>
        <v>-11</v>
      </c>
      <c r="T79" s="2">
        <f ca="1">INDEX(INDIRECT(_xlfn.CONCAT("weather.data[",T$1,"]")),MATCH(vp.data[[#This Row],[SDate]],weather.data[Date],0))</f>
        <v>-6.8</v>
      </c>
      <c r="U79" s="2">
        <f ca="1">INDEX(INDIRECT(_xlfn.CONCAT("weather.data[",U$1,"]")),MATCH(vp.data[[#This Row],[SDate]],weather.data[Date],0))</f>
        <v>-11.7</v>
      </c>
      <c r="V79" s="2">
        <f ca="1">INDEX(INDIRECT(_xlfn.CONCAT("weather.data[",V$1,"]")),MATCH(vp.data[[#This Row],[SDate]],weather.data[Date],0))</f>
        <v>-8.6999999999999993</v>
      </c>
      <c r="W79" t="s">
        <v>44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 s="4">
        <f>IF(AND(vp.data[[#This Row],[SDate]]&gt;=DATE(YEAR(vp.data[[#This Row],[SDate]]),5,1),vp.data[[#This Row],[SDate]]&lt;=DATE(YEAR(vp.data[[#This Row],[SDate]]),9,15)),1,0)</f>
        <v>0</v>
      </c>
      <c r="AJ79" s="4">
        <f>IF(vp.data[[#This Row],[SDate]]&lt;DATE(2016,12,1),0,1)</f>
        <v>0</v>
      </c>
      <c r="AK79">
        <f>MONTH(vp.data[[#This Row],[SDate]])</f>
        <v>1</v>
      </c>
      <c r="AL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M79" s="5">
        <f>(vp.data[[#This Row],[Dens]]-INDEX(crudeBD.lkup[Mean_Dens],MATCH(vp.data[[#This Row],[Crude_Breakdown]],crudeBD.lkup[Crude Breakdown],0)))^2</f>
        <v>3.5593567842208081E-2</v>
      </c>
      <c r="AN79" s="5">
        <f>(vp.data[[#This Row],[Sulf]]-INDEX(crudeBD.lkup[Mean_Sulf],MATCH(vp.data[[#This Row],[Crude_Breakdown]],crudeBD.lkup[Crude Breakdown],0)))^2</f>
        <v>1.2819565814608812E-2</v>
      </c>
      <c r="AO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1" hidden="1" x14ac:dyDescent="0.25">
      <c r="A80">
        <v>79</v>
      </c>
      <c r="B80" t="s">
        <v>47</v>
      </c>
      <c r="C80" t="s">
        <v>47</v>
      </c>
      <c r="D80" t="s">
        <v>68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67.187364419994751</v>
      </c>
      <c r="I80" s="2"/>
      <c r="J80" s="2">
        <f t="array" ref="J80">_xlfn.IFNA(IF(vp.data[[#This Row],[Sulf Input]]="",INDEX([1]DATA!$Q:$Q,MATCH(1,(vp.data[[#This Row],[Battery]]=[1]DATA!$L:$L)*(EOMONTH(vp.data[[#This Row],[SDate]],-1)+1=[1]DATA!$G:$G),0)),vp.data[[#This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Input]]="",INDEX([1]DATA!$O:$O,MATCH(1,(vp.data[[#This Row],[Battery]]=[1]DATA!$L:$L)*(EOMONTH(vp.data[[#This Row],[SDate]],-1)+1=[1]DATA!$G:$G),0)),vp.data[[#This Row],[Dens Input]]),"")</f>
        <v>834</v>
      </c>
      <c r="O80" s="2">
        <f ca="1">INDEX(INDIRECT(_xlfn.CONCAT("weather.data[",O$1,"]")),MATCH(vp.data[[#This Row],[SDate]],weather.data[Date],0))</f>
        <v>-3.7333333333333329</v>
      </c>
      <c r="P80" s="2">
        <f ca="1">INDEX(INDIRECT(_xlfn.CONCAT("weather.data[",P$1,"]")),MATCH(vp.data[[#This Row],[SDate]],weather.data[Date],0))</f>
        <v>-4.6976190476190478</v>
      </c>
      <c r="Q80" s="2">
        <f ca="1">INDEX(INDIRECT(_xlfn.CONCAT("weather.data[",Q$1,"]")),MATCH(vp.data[[#This Row],[SDate]],weather.data[Date],0))</f>
        <v>-3.5</v>
      </c>
      <c r="R80" s="2">
        <f ca="1">INDEX(INDIRECT(_xlfn.CONCAT("weather.data[",R$1,"]")),MATCH(vp.data[[#This Row],[SDate]],weather.data[Date],0))</f>
        <v>-4.2</v>
      </c>
      <c r="S80" s="2">
        <f ca="1">INDEX(INDIRECT(_xlfn.CONCAT("weather.data[",S$1,"]")),MATCH(vp.data[[#This Row],[SDate]],weather.data[Date],0))</f>
        <v>-3.8</v>
      </c>
      <c r="T80" s="2">
        <f ca="1">INDEX(INDIRECT(_xlfn.CONCAT("weather.data[",T$1,"]")),MATCH(vp.data[[#This Row],[SDate]],weather.data[Date],0))</f>
        <v>-5.5</v>
      </c>
      <c r="U80" s="2">
        <f ca="1">INDEX(INDIRECT(_xlfn.CONCAT("weather.data[",U$1,"]")),MATCH(vp.data[[#This Row],[SDate]],weather.data[Date],0))</f>
        <v>-1.7</v>
      </c>
      <c r="V80" s="2">
        <f ca="1">INDEX(INDIRECT(_xlfn.CONCAT("weather.data[",V$1,"]")),MATCH(vp.data[[#This Row],[SDate]],weather.data[Date],0))</f>
        <v>-3.7</v>
      </c>
      <c r="W80" t="s">
        <v>44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 s="4">
        <f>IF(AND(vp.data[[#This Row],[SDate]]&gt;=DATE(YEAR(vp.data[[#This Row],[SDate]]),5,1),vp.data[[#This Row],[SDate]]&lt;=DATE(YEAR(vp.data[[#This Row],[SDate]]),9,15)),1,0)</f>
        <v>0</v>
      </c>
      <c r="AJ80" s="4">
        <f>IF(vp.data[[#This Row],[SDate]]&lt;DATE(2016,12,1),0,1)</f>
        <v>0</v>
      </c>
      <c r="AK80">
        <f>MONTH(vp.data[[#This Row],[SDate]])</f>
        <v>1</v>
      </c>
      <c r="AL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M80" s="5">
        <f>(vp.data[[#This Row],[Dens]]-INDEX(crudeBD.lkup[Mean_Dens],MATCH(vp.data[[#This Row],[Crude_Breakdown]],crudeBD.lkup[Crude Breakdown],0)))^2</f>
        <v>96.262342034100627</v>
      </c>
      <c r="AN80" s="5">
        <f>(vp.data[[#This Row],[Sulf]]-INDEX(crudeBD.lkup[Mean_Sulf],MATCH(vp.data[[#This Row],[Crude_Breakdown]],crudeBD.lkup[Crude Breakdown],0)))^2</f>
        <v>8.8076278207248768E-2</v>
      </c>
      <c r="AO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1" hidden="1" x14ac:dyDescent="0.25">
      <c r="A81">
        <v>80</v>
      </c>
      <c r="B81" t="s">
        <v>47</v>
      </c>
      <c r="C81" t="s">
        <v>47</v>
      </c>
      <c r="D81" t="s">
        <v>62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105.68736441999475</v>
      </c>
      <c r="I81" s="2"/>
      <c r="J81" s="2">
        <f t="array" ref="J81">_xlfn.IFNA(IF(vp.data[[#This Row],[Sulf Input]]="",INDEX([1]DATA!$Q:$Q,MATCH(1,(vp.data[[#This Row],[Battery]]=[1]DATA!$L:$L)*(EOMONTH(vp.data[[#This Row],[SDate]],-1)+1=[1]DATA!$G:$G),0)),vp.data[[#This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Input]]="",INDEX([1]DATA!$O:$O,MATCH(1,(vp.data[[#This Row],[Battery]]=[1]DATA!$L:$L)*(EOMONTH(vp.data[[#This Row],[SDate]],-1)+1=[1]DATA!$G:$G),0)),vp.data[[#This Row],[Dens Input]]),"")</f>
        <v>827.8</v>
      </c>
      <c r="O81" s="2">
        <f ca="1">INDEX(INDIRECT(_xlfn.CONCAT("weather.data[",O$1,"]")),MATCH(vp.data[[#This Row],[SDate]],weather.data[Date],0))</f>
        <v>0.46666666666666662</v>
      </c>
      <c r="P81" s="2">
        <f ca="1">INDEX(INDIRECT(_xlfn.CONCAT("weather.data[",P$1,"]")),MATCH(vp.data[[#This Row],[SDate]],weather.data[Date],0))</f>
        <v>-3.3595238095238096</v>
      </c>
      <c r="Q81" s="2">
        <f ca="1">INDEX(INDIRECT(_xlfn.CONCAT("weather.data[",Q$1,"]")),MATCH(vp.data[[#This Row],[SDate]],weather.data[Date],0))</f>
        <v>1.8</v>
      </c>
      <c r="R81" s="2">
        <f ca="1">INDEX(INDIRECT(_xlfn.CONCAT("weather.data[",R$1,"]")),MATCH(vp.data[[#This Row],[SDate]],weather.data[Date],0))</f>
        <v>2.2000000000000002</v>
      </c>
      <c r="S81" s="2">
        <f ca="1">INDEX(INDIRECT(_xlfn.CONCAT("weather.data[",S$1,"]")),MATCH(vp.data[[#This Row],[SDate]],weather.data[Date],0))</f>
        <v>0.3</v>
      </c>
      <c r="T81" s="2">
        <f ca="1">INDEX(INDIRECT(_xlfn.CONCAT("weather.data[",T$1,"]")),MATCH(vp.data[[#This Row],[SDate]],weather.data[Date],0))</f>
        <v>-5.5</v>
      </c>
      <c r="U81" s="2">
        <f ca="1">INDEX(INDIRECT(_xlfn.CONCAT("weather.data[",U$1,"]")),MATCH(vp.data[[#This Row],[SDate]],weather.data[Date],0))</f>
        <v>1.9</v>
      </c>
      <c r="V81" s="2">
        <f ca="1">INDEX(INDIRECT(_xlfn.CONCAT("weather.data[",V$1,"]")),MATCH(vp.data[[#This Row],[SDate]],weather.data[Date],0))</f>
        <v>2.1</v>
      </c>
      <c r="W81" t="s">
        <v>44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 s="4">
        <f>IF(AND(vp.data[[#This Row],[SDate]]&gt;=DATE(YEAR(vp.data[[#This Row],[SDate]]),5,1),vp.data[[#This Row],[SDate]]&lt;=DATE(YEAR(vp.data[[#This Row],[SDate]]),9,15)),1,0)</f>
        <v>0</v>
      </c>
      <c r="AJ81" s="4">
        <f>IF(vp.data[[#This Row],[SDate]]&lt;DATE(2016,12,1),0,1)</f>
        <v>0</v>
      </c>
      <c r="AK81">
        <f>MONTH(vp.data[[#This Row],[SDate]])</f>
        <v>1</v>
      </c>
      <c r="AL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M81" s="5">
        <f>(vp.data[[#This Row],[Dens]]-INDEX(crudeBD.lkup[Mean_Dens],MATCH(vp.data[[#This Row],[Crude_Breakdown]],crudeBD.lkup[Crude Breakdown],0)))^2</f>
        <v>256.36292608318229</v>
      </c>
      <c r="AN81" s="5">
        <f>(vp.data[[#This Row],[Sulf]]-INDEX(crudeBD.lkup[Mean_Sulf],MATCH(vp.data[[#This Row],[Crude_Breakdown]],crudeBD.lkup[Crude Breakdown],0)))^2</f>
        <v>0.18213816262442739</v>
      </c>
      <c r="AO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1" hidden="1" x14ac:dyDescent="0.25">
      <c r="A82">
        <v>81</v>
      </c>
      <c r="B82" t="s">
        <v>47</v>
      </c>
      <c r="C82" t="s">
        <v>47</v>
      </c>
      <c r="D82" t="s">
        <v>68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105.28736441999474</v>
      </c>
      <c r="I82" s="2"/>
      <c r="J82" s="2">
        <f t="array" ref="J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Input]]="",INDEX([1]DATA!$O:$O,MATCH(1,(vp.data[[#This Row],[Battery]]=[1]DATA!$L:$L)*(EOMONTH(vp.data[[#This Row],[SDate]],-1)+1=[1]DATA!$G:$G),0)),vp.data[[#This Row],[Dens Input]]),"")</f>
        <v>834.8</v>
      </c>
      <c r="O82" s="2">
        <f ca="1">INDEX(INDIRECT(_xlfn.CONCAT("weather.data[",O$1,"]")),MATCH(vp.data[[#This Row],[SDate]],weather.data[Date],0))</f>
        <v>-6.5</v>
      </c>
      <c r="P82" s="2">
        <f ca="1">INDEX(INDIRECT(_xlfn.CONCAT("weather.data[",P$1,"]")),MATCH(vp.data[[#This Row],[SDate]],weather.data[Date],0))</f>
        <v>-3.4119047619047618</v>
      </c>
      <c r="Q82" s="2">
        <f ca="1">INDEX(INDIRECT(_xlfn.CONCAT("weather.data[",Q$1,"]")),MATCH(vp.data[[#This Row],[SDate]],weather.data[Date],0))</f>
        <v>-7.1</v>
      </c>
      <c r="R82" s="2">
        <f ca="1">INDEX(INDIRECT(_xlfn.CONCAT("weather.data[",R$1,"]")),MATCH(vp.data[[#This Row],[SDate]],weather.data[Date],0))</f>
        <v>-7.4</v>
      </c>
      <c r="S82" s="2">
        <f ca="1">INDEX(INDIRECT(_xlfn.CONCAT("weather.data[",S$1,"]")),MATCH(vp.data[[#This Row],[SDate]],weather.data[Date],0))</f>
        <v>-7.3</v>
      </c>
      <c r="T82" s="2">
        <f ca="1">INDEX(INDIRECT(_xlfn.CONCAT("weather.data[",T$1,"]")),MATCH(vp.data[[#This Row],[SDate]],weather.data[Date],0))</f>
        <v>-5.5</v>
      </c>
      <c r="U82" s="2">
        <f ca="1">INDEX(INDIRECT(_xlfn.CONCAT("weather.data[",U$1,"]")),MATCH(vp.data[[#This Row],[SDate]],weather.data[Date],0))</f>
        <v>-5.2</v>
      </c>
      <c r="V82" s="2">
        <f ca="1">INDEX(INDIRECT(_xlfn.CONCAT("weather.data[",V$1,"]")),MATCH(vp.data[[#This Row],[SDate]],weather.data[Date],0))</f>
        <v>-6.5</v>
      </c>
      <c r="W82" t="s">
        <v>44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 s="4">
        <f>IF(AND(vp.data[[#This Row],[SDate]]&gt;=DATE(YEAR(vp.data[[#This Row],[SDate]]),5,1),vp.data[[#This Row],[SDate]]&lt;=DATE(YEAR(vp.data[[#This Row],[SDate]]),9,15)),1,0)</f>
        <v>0</v>
      </c>
      <c r="AJ82" s="4">
        <f>IF(vp.data[[#This Row],[SDate]]&lt;DATE(2016,12,1),0,1)</f>
        <v>0</v>
      </c>
      <c r="AK82">
        <f>MONTH(vp.data[[#This Row],[SDate]])</f>
        <v>2</v>
      </c>
      <c r="AL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M82" s="5">
        <f>(vp.data[[#This Row],[Dens]]-INDEX(crudeBD.lkup[Mean_Dens],MATCH(vp.data[[#This Row],[Crude_Breakdown]],crudeBD.lkup[Crude Breakdown],0)))^2</f>
        <v>81.204202156800775</v>
      </c>
      <c r="AN82" s="5">
        <f>(vp.data[[#This Row],[Sulf]]-INDEX(crudeBD.lkup[Mean_Sulf],MATCH(vp.data[[#This Row],[Crude_Breakdown]],crudeBD.lkup[Crude Breakdown],0)))^2</f>
        <v>8.8076278207248768E-2</v>
      </c>
      <c r="AO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1" hidden="1" x14ac:dyDescent="0.25">
      <c r="A83">
        <v>82</v>
      </c>
      <c r="B83" t="s">
        <v>47</v>
      </c>
      <c r="C83" t="s">
        <v>47</v>
      </c>
      <c r="D83" t="s">
        <v>62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107.88736441999474</v>
      </c>
      <c r="I83" s="2"/>
      <c r="J83" s="2">
        <f t="array" ref="J83">_xlfn.IFNA(IF(vp.data[[#This Row],[Sulf Input]]="",INDEX([1]DATA!$Q:$Q,MATCH(1,(vp.data[[#This Row],[Battery]]=[1]DATA!$L:$L)*(EOMONTH(vp.data[[#This Row],[SDate]],-1)+1=[1]DATA!$G:$G),0)),vp.data[[#This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Input]]="",INDEX([1]DATA!$O:$O,MATCH(1,(vp.data[[#This Row],[Battery]]=[1]DATA!$L:$L)*(EOMONTH(vp.data[[#This Row],[SDate]],-1)+1=[1]DATA!$G:$G),0)),vp.data[[#This Row],[Dens Input]]),"")</f>
        <v>828.3</v>
      </c>
      <c r="O83" s="2">
        <f ca="1">INDEX(INDIRECT(_xlfn.CONCAT("weather.data[",O$1,"]")),MATCH(vp.data[[#This Row],[SDate]],weather.data[Date],0))</f>
        <v>-7.75</v>
      </c>
      <c r="P83" s="2">
        <f ca="1">INDEX(INDIRECT(_xlfn.CONCAT("weather.data[",P$1,"]")),MATCH(vp.data[[#This Row],[SDate]],weather.data[Date],0))</f>
        <v>-4.7285714285714286</v>
      </c>
      <c r="Q83" s="2">
        <f ca="1">INDEX(INDIRECT(_xlfn.CONCAT("weather.data[",Q$1,"]")),MATCH(vp.data[[#This Row],[SDate]],weather.data[Date],0))</f>
        <v>-7.1</v>
      </c>
      <c r="R83" s="2">
        <f ca="1">INDEX(INDIRECT(_xlfn.CONCAT("weather.data[",R$1,"]")),MATCH(vp.data[[#This Row],[SDate]],weather.data[Date],0))</f>
        <v>-7.5</v>
      </c>
      <c r="S83" s="2">
        <f ca="1">INDEX(INDIRECT(_xlfn.CONCAT("weather.data[",S$1,"]")),MATCH(vp.data[[#This Row],[SDate]],weather.data[Date],0))</f>
        <v>-9.5</v>
      </c>
      <c r="T83" s="2">
        <f ca="1">INDEX(INDIRECT(_xlfn.CONCAT("weather.data[",T$1,"]")),MATCH(vp.data[[#This Row],[SDate]],weather.data[Date],0))</f>
        <v>-4.8</v>
      </c>
      <c r="U83" s="2">
        <f ca="1">INDEX(INDIRECT(_xlfn.CONCAT("weather.data[",U$1,"]")),MATCH(vp.data[[#This Row],[SDate]],weather.data[Date],0))</f>
        <v>-8.3000000000000007</v>
      </c>
      <c r="V83" s="2">
        <f ca="1">INDEX(INDIRECT(_xlfn.CONCAT("weather.data[",V$1,"]")),MATCH(vp.data[[#This Row],[SDate]],weather.data[Date],0))</f>
        <v>-9.3000000000000007</v>
      </c>
      <c r="W83" t="s">
        <v>44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 s="4">
        <f>IF(AND(vp.data[[#This Row],[SDate]]&gt;=DATE(YEAR(vp.data[[#This Row],[SDate]]),5,1),vp.data[[#This Row],[SDate]]&lt;=DATE(YEAR(vp.data[[#This Row],[SDate]]),9,15)),1,0)</f>
        <v>0</v>
      </c>
      <c r="AJ83" s="4">
        <f>IF(vp.data[[#This Row],[SDate]]&lt;DATE(2016,12,1),0,1)</f>
        <v>0</v>
      </c>
      <c r="AK83">
        <f>MONTH(vp.data[[#This Row],[SDate]])</f>
        <v>2</v>
      </c>
      <c r="AL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M83" s="5">
        <f>(vp.data[[#This Row],[Dens]]-INDEX(crudeBD.lkup[Mean_Dens],MATCH(vp.data[[#This Row],[Crude_Breakdown]],crudeBD.lkup[Crude Breakdown],0)))^2</f>
        <v>240.60158865986932</v>
      </c>
      <c r="AN83" s="5">
        <f>(vp.data[[#This Row],[Sulf]]-INDEX(crudeBD.lkup[Mean_Sulf],MATCH(vp.data[[#This Row],[Crude_Breakdown]],crudeBD.lkup[Crude Breakdown],0)))^2</f>
        <v>0.18213816262442739</v>
      </c>
      <c r="AO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1" hidden="1" x14ac:dyDescent="0.25">
      <c r="A84">
        <v>83</v>
      </c>
      <c r="B84" t="s">
        <v>52</v>
      </c>
      <c r="C84" t="s">
        <v>52</v>
      </c>
      <c r="D84" t="s">
        <v>53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83.887364419994739</v>
      </c>
      <c r="I84" s="2"/>
      <c r="J84" s="2">
        <f t="array" ref="J84">_xlfn.IFNA(IF(vp.data[[#This Row],[Sulf Input]]="",INDEX([1]DATA!$Q:$Q,MATCH(1,(vp.data[[#This Row],[Battery]]=[1]DATA!$L:$L)*(EOMONTH(vp.data[[#This Row],[SDate]],-1)+1=[1]DATA!$G:$G),0)),vp.data[[#This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Input]]="",INDEX([1]DATA!$O:$O,MATCH(1,(vp.data[[#This Row],[Battery]]=[1]DATA!$L:$L)*(EOMONTH(vp.data[[#This Row],[SDate]],-1)+1=[1]DATA!$G:$G),0)),vp.data[[#This Row],[Dens Input]]),"")</f>
        <v>845.5</v>
      </c>
      <c r="O84" s="2">
        <f ca="1">INDEX(INDIRECT(_xlfn.CONCAT("weather.data[",O$1,"]")),MATCH(vp.data[[#This Row],[SDate]],weather.data[Date],0))</f>
        <v>-7.75</v>
      </c>
      <c r="P84" s="2">
        <f ca="1">INDEX(INDIRECT(_xlfn.CONCAT("weather.data[",P$1,"]")),MATCH(vp.data[[#This Row],[SDate]],weather.data[Date],0))</f>
        <v>-4.7285714285714286</v>
      </c>
      <c r="Q84" s="2">
        <f ca="1">INDEX(INDIRECT(_xlfn.CONCAT("weather.data[",Q$1,"]")),MATCH(vp.data[[#This Row],[SDate]],weather.data[Date],0))</f>
        <v>-7.1</v>
      </c>
      <c r="R84" s="2">
        <f ca="1">INDEX(INDIRECT(_xlfn.CONCAT("weather.data[",R$1,"]")),MATCH(vp.data[[#This Row],[SDate]],weather.data[Date],0))</f>
        <v>-7.5</v>
      </c>
      <c r="S84" s="2">
        <f ca="1">INDEX(INDIRECT(_xlfn.CONCAT("weather.data[",S$1,"]")),MATCH(vp.data[[#This Row],[SDate]],weather.data[Date],0))</f>
        <v>-9.5</v>
      </c>
      <c r="T84" s="2">
        <f ca="1">INDEX(INDIRECT(_xlfn.CONCAT("weather.data[",T$1,"]")),MATCH(vp.data[[#This Row],[SDate]],weather.data[Date],0))</f>
        <v>-4.8</v>
      </c>
      <c r="U84" s="2">
        <f ca="1">INDEX(INDIRECT(_xlfn.CONCAT("weather.data[",U$1,"]")),MATCH(vp.data[[#This Row],[SDate]],weather.data[Date],0))</f>
        <v>-8.3000000000000007</v>
      </c>
      <c r="V84" s="2">
        <f ca="1">INDEX(INDIRECT(_xlfn.CONCAT("weather.data[",V$1,"]")),MATCH(vp.data[[#This Row],[SDate]],weather.data[Date],0))</f>
        <v>-9.3000000000000007</v>
      </c>
      <c r="W84" t="s">
        <v>44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 s="4">
        <f>IF(AND(vp.data[[#This Row],[SDate]]&gt;=DATE(YEAR(vp.data[[#This Row],[SDate]]),5,1),vp.data[[#This Row],[SDate]]&lt;=DATE(YEAR(vp.data[[#This Row],[SDate]]),9,15)),1,0)</f>
        <v>0</v>
      </c>
      <c r="AJ84" s="4">
        <f>IF(vp.data[[#This Row],[SDate]]&lt;DATE(2016,12,1),0,1)</f>
        <v>0</v>
      </c>
      <c r="AK84">
        <f>MONTH(vp.data[[#This Row],[SDate]])</f>
        <v>2</v>
      </c>
      <c r="AL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M84" s="5">
        <f>(vp.data[[#This Row],[Dens]]-INDEX(crudeBD.lkup[Mean_Dens],MATCH(vp.data[[#This Row],[Crude_Breakdown]],crudeBD.lkup[Crude Breakdown],0)))^2</f>
        <v>2.8515812979034458</v>
      </c>
      <c r="AN84" s="5">
        <f>(vp.data[[#This Row],[Sulf]]-INDEX(crudeBD.lkup[Mean_Sulf],MATCH(vp.data[[#This Row],[Crude_Breakdown]],crudeBD.lkup[Crude Breakdown],0)))^2</f>
        <v>3.997213667369783E-3</v>
      </c>
      <c r="AO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1" hidden="1" x14ac:dyDescent="0.25">
      <c r="A85">
        <v>84</v>
      </c>
      <c r="B85" t="s">
        <v>56</v>
      </c>
      <c r="C85" t="s">
        <v>56</v>
      </c>
      <c r="D85" t="s">
        <v>57</v>
      </c>
      <c r="E85" t="s">
        <v>69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48.121841435650168</v>
      </c>
      <c r="I85" s="2"/>
      <c r="J85" s="2">
        <f t="array" ref="J85">_xlfn.IFNA(IF(vp.data[[#This Row],[Sulf Input]]="",INDEX([1]DATA!$Q:$Q,MATCH(1,(vp.data[[#This Row],[Battery]]=[1]DATA!$L:$L)*(EOMONTH(vp.data[[#This Row],[SDate]],-1)+1=[1]DATA!$G:$G),0)),vp.data[[#This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Input]]="",INDEX([1]DATA!$O:$O,MATCH(1,(vp.data[[#This Row],[Battery]]=[1]DATA!$L:$L)*(EOMONTH(vp.data[[#This Row],[SDate]],-1)+1=[1]DATA!$G:$G),0)),vp.data[[#This Row],[Dens Input]]),"")</f>
        <v>824</v>
      </c>
      <c r="O85" s="2">
        <f ca="1">INDEX(INDIRECT(_xlfn.CONCAT("weather.data[",O$1,"]")),MATCH(vp.data[[#This Row],[SDate]],weather.data[Date],0))</f>
        <v>-5.8166666666666664</v>
      </c>
      <c r="P85" s="2">
        <f ca="1">INDEX(INDIRECT(_xlfn.CONCAT("weather.data[",P$1,"]")),MATCH(vp.data[[#This Row],[SDate]],weather.data[Date],0))</f>
        <v>-5.4190476190476193</v>
      </c>
      <c r="Q85" s="2">
        <f ca="1">INDEX(INDIRECT(_xlfn.CONCAT("weather.data[",Q$1,"]")),MATCH(vp.data[[#This Row],[SDate]],weather.data[Date],0))</f>
        <v>-5.0999999999999996</v>
      </c>
      <c r="R85" s="2">
        <f ca="1">INDEX(INDIRECT(_xlfn.CONCAT("weather.data[",R$1,"]")),MATCH(vp.data[[#This Row],[SDate]],weather.data[Date],0))</f>
        <v>-5.2</v>
      </c>
      <c r="S85" s="2">
        <f ca="1">INDEX(INDIRECT(_xlfn.CONCAT("weather.data[",S$1,"]")),MATCH(vp.data[[#This Row],[SDate]],weather.data[Date],0))</f>
        <v>-6.5</v>
      </c>
      <c r="T85" s="2">
        <f ca="1">INDEX(INDIRECT(_xlfn.CONCAT("weather.data[",T$1,"]")),MATCH(vp.data[[#This Row],[SDate]],weather.data[Date],0))</f>
        <v>-3.5</v>
      </c>
      <c r="U85" s="2">
        <f ca="1">INDEX(INDIRECT(_xlfn.CONCAT("weather.data[",U$1,"]")),MATCH(vp.data[[#This Row],[SDate]],weather.data[Date],0))</f>
        <v>-7.1</v>
      </c>
      <c r="V85" s="2">
        <f ca="1">INDEX(INDIRECT(_xlfn.CONCAT("weather.data[",V$1,"]")),MATCH(vp.data[[#This Row],[SDate]],weather.data[Date],0))</f>
        <v>-7.5</v>
      </c>
      <c r="W85" t="s">
        <v>44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 s="4">
        <f>IF(AND(vp.data[[#This Row],[SDate]]&gt;=DATE(YEAR(vp.data[[#This Row],[SDate]]),5,1),vp.data[[#This Row],[SDate]]&lt;=DATE(YEAR(vp.data[[#This Row],[SDate]]),9,15)),1,0)</f>
        <v>0</v>
      </c>
      <c r="AJ85" s="4">
        <f>IF(vp.data[[#This Row],[SDate]]&lt;DATE(2016,12,1),0,1)</f>
        <v>0</v>
      </c>
      <c r="AK85">
        <f>MONTH(vp.data[[#This Row],[SDate]])</f>
        <v>2</v>
      </c>
      <c r="AL85" s="5">
        <f>(IF(post_aquisition_adj_bool,vp.data[[#This Row],[VP_Adjusted]],vp.data[[#This Row],[VP]])-INDEX(crudeBD.lkup[Mean_VP],MATCH(vp.data[[#This Row],[Crude_Breakdown]],crudeBD.lkup[Crude Breakdown],0)))^2</f>
        <v>1731.5819052016018</v>
      </c>
      <c r="AM85" s="5">
        <f>(vp.data[[#This Row],[Dens]]-INDEX(crudeBD.lkup[Mean_Dens],MATCH(vp.data[[#This Row],[Crude_Breakdown]],crudeBD.lkup[Crude Breakdown],0)))^2</f>
        <v>26.476347681335831</v>
      </c>
      <c r="AN85" s="5">
        <f>(vp.data[[#This Row],[Sulf]]-INDEX(crudeBD.lkup[Mean_Sulf],MATCH(vp.data[[#This Row],[Crude_Breakdown]],crudeBD.lkup[Crude Breakdown],0)))^2</f>
        <v>8.2190778640244423E-4</v>
      </c>
      <c r="AO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1" hidden="1" x14ac:dyDescent="0.25">
      <c r="A86">
        <v>85</v>
      </c>
      <c r="B86" t="s">
        <v>56</v>
      </c>
      <c r="C86" t="s">
        <v>56</v>
      </c>
      <c r="D86" t="s">
        <v>57</v>
      </c>
      <c r="E86" t="s">
        <v>51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90.987364419994748</v>
      </c>
      <c r="I86" s="2"/>
      <c r="J86" s="2">
        <f t="array" ref="J86">_xlfn.IFNA(IF(vp.data[[#This Row],[Sulf Input]]="",INDEX([1]DATA!$Q:$Q,MATCH(1,(vp.data[[#This Row],[Battery]]=[1]DATA!$L:$L)*(EOMONTH(vp.data[[#This Row],[SDate]],-1)+1=[1]DATA!$G:$G),0)),vp.data[[#This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Input]]="",INDEX([1]DATA!$O:$O,MATCH(1,(vp.data[[#This Row],[Battery]]=[1]DATA!$L:$L)*(EOMONTH(vp.data[[#This Row],[SDate]],-1)+1=[1]DATA!$G:$G),0)),vp.data[[#This Row],[Dens Input]]),"")</f>
        <v>833</v>
      </c>
      <c r="O86" s="2">
        <f ca="1">INDEX(INDIRECT(_xlfn.CONCAT("weather.data[",O$1,"]")),MATCH(vp.data[[#This Row],[SDate]],weather.data[Date],0))</f>
        <v>-5.8166666666666664</v>
      </c>
      <c r="P86" s="2">
        <f ca="1">INDEX(INDIRECT(_xlfn.CONCAT("weather.data[",P$1,"]")),MATCH(vp.data[[#This Row],[SDate]],weather.data[Date],0))</f>
        <v>-5.4190476190476193</v>
      </c>
      <c r="Q86" s="2">
        <f ca="1">INDEX(INDIRECT(_xlfn.CONCAT("weather.data[",Q$1,"]")),MATCH(vp.data[[#This Row],[SDate]],weather.data[Date],0))</f>
        <v>-5.0999999999999996</v>
      </c>
      <c r="R86" s="2">
        <f ca="1">INDEX(INDIRECT(_xlfn.CONCAT("weather.data[",R$1,"]")),MATCH(vp.data[[#This Row],[SDate]],weather.data[Date],0))</f>
        <v>-5.2</v>
      </c>
      <c r="S86" s="2">
        <f ca="1">INDEX(INDIRECT(_xlfn.CONCAT("weather.data[",S$1,"]")),MATCH(vp.data[[#This Row],[SDate]],weather.data[Date],0))</f>
        <v>-6.5</v>
      </c>
      <c r="T86" s="2">
        <f ca="1">INDEX(INDIRECT(_xlfn.CONCAT("weather.data[",T$1,"]")),MATCH(vp.data[[#This Row],[SDate]],weather.data[Date],0))</f>
        <v>-3.5</v>
      </c>
      <c r="U86" s="2">
        <f ca="1">INDEX(INDIRECT(_xlfn.CONCAT("weather.data[",U$1,"]")),MATCH(vp.data[[#This Row],[SDate]],weather.data[Date],0))</f>
        <v>-7.1</v>
      </c>
      <c r="V86" s="2">
        <f ca="1">INDEX(INDIRECT(_xlfn.CONCAT("weather.data[",V$1,"]")),MATCH(vp.data[[#This Row],[SDate]],weather.data[Date],0))</f>
        <v>-7.5</v>
      </c>
      <c r="W86" t="s">
        <v>44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 s="4">
        <f>IF(AND(vp.data[[#This Row],[SDate]]&gt;=DATE(YEAR(vp.data[[#This Row],[SDate]]),5,1),vp.data[[#This Row],[SDate]]&lt;=DATE(YEAR(vp.data[[#This Row],[SDate]]),9,15)),1,0)</f>
        <v>0</v>
      </c>
      <c r="AJ86" s="4">
        <f>IF(vp.data[[#This Row],[SDate]]&lt;DATE(2016,12,1),0,1)</f>
        <v>0</v>
      </c>
      <c r="AK86">
        <f>MONTH(vp.data[[#This Row],[SDate]])</f>
        <v>2</v>
      </c>
      <c r="AL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M86" s="5">
        <f>(vp.data[[#This Row],[Dens]]-INDEX(crudeBD.lkup[Mean_Dens],MATCH(vp.data[[#This Row],[Crude_Breakdown]],crudeBD.lkup[Crude Breakdown],0)))^2</f>
        <v>116.88501688072647</v>
      </c>
      <c r="AN86" s="5">
        <f>(vp.data[[#This Row],[Sulf]]-INDEX(crudeBD.lkup[Mean_Sulf],MATCH(vp.data[[#This Row],[Crude_Breakdown]],crudeBD.lkup[Crude Breakdown],0)))^2</f>
        <v>0.17370263305387518</v>
      </c>
      <c r="AO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1" hidden="1" x14ac:dyDescent="0.25">
      <c r="A87">
        <v>86</v>
      </c>
      <c r="B87" t="s">
        <v>45</v>
      </c>
      <c r="C87" t="s">
        <v>45</v>
      </c>
      <c r="D87" t="s">
        <v>63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112.83402912621362</v>
      </c>
      <c r="I87" s="2"/>
      <c r="J87" s="2">
        <f t="array" ref="J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Input]]="",INDEX([1]DATA!$O:$O,MATCH(1,(vp.data[[#This Row],[Battery]]=[1]DATA!$L:$L)*(EOMONTH(vp.data[[#This Row],[SDate]],-1)+1=[1]DATA!$G:$G),0)),vp.data[[#This Row],[Dens Input]]),"")</f>
        <v>801.9</v>
      </c>
      <c r="O87" s="2">
        <f ca="1">INDEX(INDIRECT(_xlfn.CONCAT("weather.data[",O$1,"]")),MATCH(vp.data[[#This Row],[SDate]],weather.data[Date],0))</f>
        <v>-0.83333333333333337</v>
      </c>
      <c r="P87" s="2">
        <f ca="1">INDEX(INDIRECT(_xlfn.CONCAT("weather.data[",P$1,"]")),MATCH(vp.data[[#This Row],[SDate]],weather.data[Date],0))</f>
        <v>0.56904761904761902</v>
      </c>
      <c r="Q87" s="2">
        <f ca="1">INDEX(INDIRECT(_xlfn.CONCAT("weather.data[",Q$1,"]")),MATCH(vp.data[[#This Row],[SDate]],weather.data[Date],0))</f>
        <v>-1.9</v>
      </c>
      <c r="R87" s="2">
        <f ca="1">INDEX(INDIRECT(_xlfn.CONCAT("weather.data[",R$1,"]")),MATCH(vp.data[[#This Row],[SDate]],weather.data[Date],0))</f>
        <v>-1.5</v>
      </c>
      <c r="S87" s="2">
        <f ca="1">INDEX(INDIRECT(_xlfn.CONCAT("weather.data[",S$1,"]")),MATCH(vp.data[[#This Row],[SDate]],weather.data[Date],0))</f>
        <v>3.3</v>
      </c>
      <c r="T87" s="2">
        <f ca="1">INDEX(INDIRECT(_xlfn.CONCAT("weather.data[",T$1,"]")),MATCH(vp.data[[#This Row],[SDate]],weather.data[Date],0))</f>
        <v>-0.3</v>
      </c>
      <c r="U87" s="2">
        <f ca="1">INDEX(INDIRECT(_xlfn.CONCAT("weather.data[",U$1,"]")),MATCH(vp.data[[#This Row],[SDate]],weather.data[Date],0))</f>
        <v>-0.4</v>
      </c>
      <c r="V87" s="2">
        <f ca="1">INDEX(INDIRECT(_xlfn.CONCAT("weather.data[",V$1,"]")),MATCH(vp.data[[#This Row],[SDate]],weather.data[Date],0))</f>
        <v>-4.2</v>
      </c>
      <c r="W87" t="s">
        <v>44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 s="4">
        <f>IF(AND(vp.data[[#This Row],[SDate]]&gt;=DATE(YEAR(vp.data[[#This Row],[SDate]]),5,1),vp.data[[#This Row],[SDate]]&lt;=DATE(YEAR(vp.data[[#This Row],[SDate]]),9,15)),1,0)</f>
        <v>0</v>
      </c>
      <c r="AJ87" s="4">
        <f>IF(vp.data[[#This Row],[SDate]]&lt;DATE(2016,12,1),0,1)</f>
        <v>0</v>
      </c>
      <c r="AK87">
        <f>MONTH(vp.data[[#This Row],[SDate]])</f>
        <v>3</v>
      </c>
      <c r="AL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M87" s="5">
        <f>(vp.data[[#This Row],[Dens]]-INDEX(crudeBD.lkup[Mean_Dens],MATCH(vp.data[[#This Row],[Crude_Breakdown]],crudeBD.lkup[Crude Breakdown],0)))^2</f>
        <v>45.678350247695434</v>
      </c>
      <c r="AN87" s="5">
        <f>(vp.data[[#This Row],[Sulf]]-INDEX(crudeBD.lkup[Mean_Sulf],MATCH(vp.data[[#This Row],[Crude_Breakdown]],crudeBD.lkup[Crude Breakdown],0)))^2</f>
        <v>9.0027186518782493E-4</v>
      </c>
      <c r="AO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1" hidden="1" x14ac:dyDescent="0.25">
      <c r="A88">
        <v>87</v>
      </c>
      <c r="B88" t="s">
        <v>47</v>
      </c>
      <c r="C88" t="s">
        <v>47</v>
      </c>
      <c r="D88" t="s">
        <v>62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114.48736441999475</v>
      </c>
      <c r="I88" s="2"/>
      <c r="J88" s="2">
        <f t="array" ref="J88">_xlfn.IFNA(IF(vp.data[[#This Row],[Sulf Input]]="",INDEX([1]DATA!$Q:$Q,MATCH(1,(vp.data[[#This Row],[Battery]]=[1]DATA!$L:$L)*(EOMONTH(vp.data[[#This Row],[SDate]],-1)+1=[1]DATA!$G:$G),0)),vp.data[[#This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Input]]="",INDEX([1]DATA!$O:$O,MATCH(1,(vp.data[[#This Row],[Battery]]=[1]DATA!$L:$L)*(EOMONTH(vp.data[[#This Row],[SDate]],-1)+1=[1]DATA!$G:$G),0)),vp.data[[#This Row],[Dens Input]]),"")</f>
        <v>828.4</v>
      </c>
      <c r="O88" s="2">
        <f ca="1">INDEX(INDIRECT(_xlfn.CONCAT("weather.data[",O$1,"]")),MATCH(vp.data[[#This Row],[SDate]],weather.data[Date],0))</f>
        <v>-0.83333333333333337</v>
      </c>
      <c r="P88" s="2">
        <f ca="1">INDEX(INDIRECT(_xlfn.CONCAT("weather.data[",P$1,"]")),MATCH(vp.data[[#This Row],[SDate]],weather.data[Date],0))</f>
        <v>0.56904761904761902</v>
      </c>
      <c r="Q88" s="2">
        <f ca="1">INDEX(INDIRECT(_xlfn.CONCAT("weather.data[",Q$1,"]")),MATCH(vp.data[[#This Row],[SDate]],weather.data[Date],0))</f>
        <v>-1.9</v>
      </c>
      <c r="R88" s="2">
        <f ca="1">INDEX(INDIRECT(_xlfn.CONCAT("weather.data[",R$1,"]")),MATCH(vp.data[[#This Row],[SDate]],weather.data[Date],0))</f>
        <v>-1.5</v>
      </c>
      <c r="S88" s="2">
        <f ca="1">INDEX(INDIRECT(_xlfn.CONCAT("weather.data[",S$1,"]")),MATCH(vp.data[[#This Row],[SDate]],weather.data[Date],0))</f>
        <v>3.3</v>
      </c>
      <c r="T88" s="2">
        <f ca="1">INDEX(INDIRECT(_xlfn.CONCAT("weather.data[",T$1,"]")),MATCH(vp.data[[#This Row],[SDate]],weather.data[Date],0))</f>
        <v>-0.3</v>
      </c>
      <c r="U88" s="2">
        <f ca="1">INDEX(INDIRECT(_xlfn.CONCAT("weather.data[",U$1,"]")),MATCH(vp.data[[#This Row],[SDate]],weather.data[Date],0))</f>
        <v>-0.4</v>
      </c>
      <c r="V88" s="2">
        <f ca="1">INDEX(INDIRECT(_xlfn.CONCAT("weather.data[",V$1,"]")),MATCH(vp.data[[#This Row],[SDate]],weather.data[Date],0))</f>
        <v>-4.2</v>
      </c>
      <c r="W88" t="s">
        <v>44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 s="4">
        <f>IF(AND(vp.data[[#This Row],[SDate]]&gt;=DATE(YEAR(vp.data[[#This Row],[SDate]]),5,1),vp.data[[#This Row],[SDate]]&lt;=DATE(YEAR(vp.data[[#This Row],[SDate]]),9,15)),1,0)</f>
        <v>0</v>
      </c>
      <c r="AJ88" s="4">
        <f>IF(vp.data[[#This Row],[SDate]]&lt;DATE(2016,12,1),0,1)</f>
        <v>0</v>
      </c>
      <c r="AK88">
        <f>MONTH(vp.data[[#This Row],[SDate]])</f>
        <v>3</v>
      </c>
      <c r="AL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M88" s="5">
        <f>(vp.data[[#This Row],[Dens]]-INDEX(crudeBD.lkup[Mean_Dens],MATCH(vp.data[[#This Row],[Crude_Breakdown]],crudeBD.lkup[Crude Breakdown],0)))^2</f>
        <v>237.50932117520603</v>
      </c>
      <c r="AN88" s="5">
        <f>(vp.data[[#This Row],[Sulf]]-INDEX(crudeBD.lkup[Mean_Sulf],MATCH(vp.data[[#This Row],[Crude_Breakdown]],crudeBD.lkup[Crude Breakdown],0)))^2</f>
        <v>0.21788028090663611</v>
      </c>
      <c r="AO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1" hidden="1" x14ac:dyDescent="0.25">
      <c r="A89">
        <v>88</v>
      </c>
      <c r="B89" t="s">
        <v>45</v>
      </c>
      <c r="C89" t="s">
        <v>45</v>
      </c>
      <c r="D89" t="s">
        <v>70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126.33402912621362</v>
      </c>
      <c r="I89" s="2"/>
      <c r="J89" s="2">
        <f t="array" ref="J8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Input]]="",INDEX([1]DATA!$O:$O,MATCH(1,(vp.data[[#This Row],[Battery]]=[1]DATA!$L:$L)*(EOMONTH(vp.data[[#This Row],[SDate]],-1)+1=[1]DATA!$G:$G),0)),vp.data[[#This Row],[Dens Input]]),"")</f>
        <v>796.4</v>
      </c>
      <c r="O89" s="2">
        <f ca="1">INDEX(INDIRECT(_xlfn.CONCAT("weather.data[",O$1,"]")),MATCH(vp.data[[#This Row],[SDate]],weather.data[Date],0))</f>
        <v>1.6666666666666646E-2</v>
      </c>
      <c r="P89" s="2">
        <f ca="1">INDEX(INDIRECT(_xlfn.CONCAT("weather.data[",P$1,"]")),MATCH(vp.data[[#This Row],[SDate]],weather.data[Date],0))</f>
        <v>1.1666666666666667</v>
      </c>
      <c r="Q89" s="2">
        <f ca="1">INDEX(INDIRECT(_xlfn.CONCAT("weather.data[",Q$1,"]")),MATCH(vp.data[[#This Row],[SDate]],weather.data[Date],0))</f>
        <v>0.3</v>
      </c>
      <c r="R89" s="2">
        <f ca="1">INDEX(INDIRECT(_xlfn.CONCAT("weather.data[",R$1,"]")),MATCH(vp.data[[#This Row],[SDate]],weather.data[Date],0))</f>
        <v>-0.8</v>
      </c>
      <c r="S89" s="2">
        <f ca="1">INDEX(INDIRECT(_xlfn.CONCAT("weather.data[",S$1,"]")),MATCH(vp.data[[#This Row],[SDate]],weather.data[Date],0))</f>
        <v>0.3</v>
      </c>
      <c r="T89" s="2">
        <f ca="1">INDEX(INDIRECT(_xlfn.CONCAT("weather.data[",T$1,"]")),MATCH(vp.data[[#This Row],[SDate]],weather.data[Date],0))</f>
        <v>0</v>
      </c>
      <c r="U89" s="2">
        <f ca="1">INDEX(INDIRECT(_xlfn.CONCAT("weather.data[",U$1,"]")),MATCH(vp.data[[#This Row],[SDate]],weather.data[Date],0))</f>
        <v>1.9</v>
      </c>
      <c r="V89" s="2">
        <f ca="1">INDEX(INDIRECT(_xlfn.CONCAT("weather.data[",V$1,"]")),MATCH(vp.data[[#This Row],[SDate]],weather.data[Date],0))</f>
        <v>-1.6</v>
      </c>
      <c r="W89" t="s">
        <v>44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 s="4">
        <f>IF(AND(vp.data[[#This Row],[SDate]]&gt;=DATE(YEAR(vp.data[[#This Row],[SDate]]),5,1),vp.data[[#This Row],[SDate]]&lt;=DATE(YEAR(vp.data[[#This Row],[SDate]]),9,15)),1,0)</f>
        <v>0</v>
      </c>
      <c r="AJ89" s="4">
        <f>IF(vp.data[[#This Row],[SDate]]&lt;DATE(2016,12,1),0,1)</f>
        <v>0</v>
      </c>
      <c r="AK89">
        <f>MONTH(vp.data[[#This Row],[SDate]])</f>
        <v>3</v>
      </c>
      <c r="AL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M89" s="5">
        <f>(vp.data[[#This Row],[Dens]]-INDEX(crudeBD.lkup[Mean_Dens],MATCH(vp.data[[#This Row],[Crude_Breakdown]],crudeBD.lkup[Crude Breakdown],0)))^2</f>
        <v>150.27268681727651</v>
      </c>
      <c r="AN89" s="5">
        <f>(vp.data[[#This Row],[Sulf]]-INDEX(crudeBD.lkup[Mean_Sulf],MATCH(vp.data[[#This Row],[Crude_Breakdown]],crudeBD.lkup[Crude Breakdown],0)))^2</f>
        <v>1.0000906169394908E-2</v>
      </c>
      <c r="AO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1" hidden="1" x14ac:dyDescent="0.25">
      <c r="A90">
        <v>89</v>
      </c>
      <c r="B90" t="s">
        <v>45</v>
      </c>
      <c r="C90" t="s">
        <v>45</v>
      </c>
      <c r="D90" t="s">
        <v>71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117.63402912621362</v>
      </c>
      <c r="I90" s="2"/>
      <c r="J90" s="2">
        <f t="array" ref="J90">_xlfn.IFNA(IF(vp.data[[#This Row],[Sulf Input]]="",INDEX([1]DATA!$Q:$Q,MATCH(1,(vp.data[[#This Row],[Battery]]=[1]DATA!$L:$L)*(EOMONTH(vp.data[[#This Row],[SDate]],-1)+1=[1]DATA!$G:$G),0)),vp.data[[#This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Input]]="",INDEX([1]DATA!$O:$O,MATCH(1,(vp.data[[#This Row],[Battery]]=[1]DATA!$L:$L)*(EOMONTH(vp.data[[#This Row],[SDate]],-1)+1=[1]DATA!$G:$G),0)),vp.data[[#This Row],[Dens Input]]),"")</f>
        <v>798.4</v>
      </c>
      <c r="O90" s="2">
        <f ca="1">INDEX(INDIRECT(_xlfn.CONCAT("weather.data[",O$1,"]")),MATCH(vp.data[[#This Row],[SDate]],weather.data[Date],0))</f>
        <v>1.6666666666666646E-2</v>
      </c>
      <c r="P90" s="2">
        <f ca="1">INDEX(INDIRECT(_xlfn.CONCAT("weather.data[",P$1,"]")),MATCH(vp.data[[#This Row],[SDate]],weather.data[Date],0))</f>
        <v>1.1666666666666667</v>
      </c>
      <c r="Q90" s="2">
        <f ca="1">INDEX(INDIRECT(_xlfn.CONCAT("weather.data[",Q$1,"]")),MATCH(vp.data[[#This Row],[SDate]],weather.data[Date],0))</f>
        <v>0.3</v>
      </c>
      <c r="R90" s="2">
        <f ca="1">INDEX(INDIRECT(_xlfn.CONCAT("weather.data[",R$1,"]")),MATCH(vp.data[[#This Row],[SDate]],weather.data[Date],0))</f>
        <v>-0.8</v>
      </c>
      <c r="S90" s="2">
        <f ca="1">INDEX(INDIRECT(_xlfn.CONCAT("weather.data[",S$1,"]")),MATCH(vp.data[[#This Row],[SDate]],weather.data[Date],0))</f>
        <v>0.3</v>
      </c>
      <c r="T90" s="2">
        <f ca="1">INDEX(INDIRECT(_xlfn.CONCAT("weather.data[",T$1,"]")),MATCH(vp.data[[#This Row],[SDate]],weather.data[Date],0))</f>
        <v>0</v>
      </c>
      <c r="U90" s="2">
        <f ca="1">INDEX(INDIRECT(_xlfn.CONCAT("weather.data[",U$1,"]")),MATCH(vp.data[[#This Row],[SDate]],weather.data[Date],0))</f>
        <v>1.9</v>
      </c>
      <c r="V90" s="2">
        <f ca="1">INDEX(INDIRECT(_xlfn.CONCAT("weather.data[",V$1,"]")),MATCH(vp.data[[#This Row],[SDate]],weather.data[Date],0))</f>
        <v>-1.6</v>
      </c>
      <c r="W90" t="s">
        <v>44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 s="4">
        <f>IF(AND(vp.data[[#This Row],[SDate]]&gt;=DATE(YEAR(vp.data[[#This Row],[SDate]]),5,1),vp.data[[#This Row],[SDate]]&lt;=DATE(YEAR(vp.data[[#This Row],[SDate]]),9,15)),1,0)</f>
        <v>0</v>
      </c>
      <c r="AJ90" s="4">
        <f>IF(vp.data[[#This Row],[SDate]]&lt;DATE(2016,12,1),0,1)</f>
        <v>0</v>
      </c>
      <c r="AK90">
        <f>MONTH(vp.data[[#This Row],[SDate]])</f>
        <v>3</v>
      </c>
      <c r="AL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M90" s="5">
        <f>(vp.data[[#This Row],[Dens]]-INDEX(crudeBD.lkup[Mean_Dens],MATCH(vp.data[[#This Row],[Crude_Breakdown]],crudeBD.lkup[Crude Breakdown],0)))^2</f>
        <v>105.23838261015611</v>
      </c>
      <c r="AN90" s="5">
        <f>(vp.data[[#This Row],[Sulf]]-INDEX(crudeBD.lkup[Mean_Sulf],MATCH(vp.data[[#This Row],[Crude_Breakdown]],crudeBD.lkup[Crude Breakdown],0)))^2</f>
        <v>8.100815554508185E-3</v>
      </c>
      <c r="AO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1" hidden="1" x14ac:dyDescent="0.25">
      <c r="A91">
        <v>90</v>
      </c>
      <c r="B91" t="s">
        <v>47</v>
      </c>
      <c r="C91" t="s">
        <v>47</v>
      </c>
      <c r="D91" t="s">
        <v>67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81.487364419994748</v>
      </c>
      <c r="I91" s="2"/>
      <c r="J91" s="2">
        <f t="array" ref="J91">_xlfn.IFNA(IF(vp.data[[#This Row],[Sulf Input]]="",INDEX([1]DATA!$Q:$Q,MATCH(1,(vp.data[[#This Row],[Battery]]=[1]DATA!$L:$L)*(EOMONTH(vp.data[[#This Row],[SDate]],-1)+1=[1]DATA!$G:$G),0)),vp.data[[#This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Input]]="",INDEX([1]DATA!$O:$O,MATCH(1,(vp.data[[#This Row],[Battery]]=[1]DATA!$L:$L)*(EOMONTH(vp.data[[#This Row],[SDate]],-1)+1=[1]DATA!$G:$G),0)),vp.data[[#This Row],[Dens Input]]),"")</f>
        <v>827.3</v>
      </c>
      <c r="O91" s="2">
        <f ca="1">INDEX(INDIRECT(_xlfn.CONCAT("weather.data[",O$1,"]")),MATCH(vp.data[[#This Row],[SDate]],weather.data[Date],0))</f>
        <v>1.6666666666666646E-2</v>
      </c>
      <c r="P91" s="2">
        <f ca="1">INDEX(INDIRECT(_xlfn.CONCAT("weather.data[",P$1,"]")),MATCH(vp.data[[#This Row],[SDate]],weather.data[Date],0))</f>
        <v>1.1666666666666667</v>
      </c>
      <c r="Q91" s="2">
        <f ca="1">INDEX(INDIRECT(_xlfn.CONCAT("weather.data[",Q$1,"]")),MATCH(vp.data[[#This Row],[SDate]],weather.data[Date],0))</f>
        <v>0.3</v>
      </c>
      <c r="R91" s="2">
        <f ca="1">INDEX(INDIRECT(_xlfn.CONCAT("weather.data[",R$1,"]")),MATCH(vp.data[[#This Row],[SDate]],weather.data[Date],0))</f>
        <v>-0.8</v>
      </c>
      <c r="S91" s="2">
        <f ca="1">INDEX(INDIRECT(_xlfn.CONCAT("weather.data[",S$1,"]")),MATCH(vp.data[[#This Row],[SDate]],weather.data[Date],0))</f>
        <v>0.3</v>
      </c>
      <c r="T91" s="2">
        <f ca="1">INDEX(INDIRECT(_xlfn.CONCAT("weather.data[",T$1,"]")),MATCH(vp.data[[#This Row],[SDate]],weather.data[Date],0))</f>
        <v>0</v>
      </c>
      <c r="U91" s="2">
        <f ca="1">INDEX(INDIRECT(_xlfn.CONCAT("weather.data[",U$1,"]")),MATCH(vp.data[[#This Row],[SDate]],weather.data[Date],0))</f>
        <v>1.9</v>
      </c>
      <c r="V91" s="2">
        <f ca="1">INDEX(INDIRECT(_xlfn.CONCAT("weather.data[",V$1,"]")),MATCH(vp.data[[#This Row],[SDate]],weather.data[Date],0))</f>
        <v>-1.6</v>
      </c>
      <c r="W91" t="s">
        <v>44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 s="4">
        <f>IF(AND(vp.data[[#This Row],[SDate]]&gt;=DATE(YEAR(vp.data[[#This Row],[SDate]]),5,1),vp.data[[#This Row],[SDate]]&lt;=DATE(YEAR(vp.data[[#This Row],[SDate]]),9,15)),1,0)</f>
        <v>0</v>
      </c>
      <c r="AJ91" s="4">
        <f>IF(vp.data[[#This Row],[SDate]]&lt;DATE(2016,12,1),0,1)</f>
        <v>0</v>
      </c>
      <c r="AK91">
        <f>MONTH(vp.data[[#This Row],[SDate]])</f>
        <v>3</v>
      </c>
      <c r="AL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91" s="5">
        <f>(vp.data[[#This Row],[Dens]]-INDEX(crudeBD.lkup[Mean_Dens],MATCH(vp.data[[#This Row],[Crude_Breakdown]],crudeBD.lkup[Crude Breakdown],0)))^2</f>
        <v>272.62426350649525</v>
      </c>
      <c r="AN91" s="5">
        <f>(vp.data[[#This Row],[Sulf]]-INDEX(crudeBD.lkup[Mean_Sulf],MATCH(vp.data[[#This Row],[Crude_Breakdown]],crudeBD.lkup[Crude Breakdown],0)))^2</f>
        <v>6.9261545262653936E-3</v>
      </c>
      <c r="AO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1" hidden="1" x14ac:dyDescent="0.25">
      <c r="A92">
        <v>91</v>
      </c>
      <c r="B92" t="s">
        <v>56</v>
      </c>
      <c r="C92" t="s">
        <v>56</v>
      </c>
      <c r="D92" t="s">
        <v>57</v>
      </c>
      <c r="E92" t="s">
        <v>51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102.88736441999474</v>
      </c>
      <c r="I92" s="2"/>
      <c r="J92" s="2">
        <f t="array" ref="J92">_xlfn.IFNA(IF(vp.data[[#This Row],[Sulf Input]]="",INDEX([1]DATA!$Q:$Q,MATCH(1,(vp.data[[#This Row],[Battery]]=[1]DATA!$L:$L)*(EOMONTH(vp.data[[#This Row],[SDate]],-1)+1=[1]DATA!$G:$G),0)),vp.data[[#This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Input]]="",INDEX([1]DATA!$O:$O,MATCH(1,(vp.data[[#This Row],[Battery]]=[1]DATA!$L:$L)*(EOMONTH(vp.data[[#This Row],[SDate]],-1)+1=[1]DATA!$G:$G),0)),vp.data[[#This Row],[Dens Input]]),"")</f>
        <v>835.3</v>
      </c>
      <c r="O92" s="2">
        <f ca="1">INDEX(INDIRECT(_xlfn.CONCAT("weather.data[",O$1,"]")),MATCH(vp.data[[#This Row],[SDate]],weather.data[Date],0))</f>
        <v>1.6666666666666646E-2</v>
      </c>
      <c r="P92" s="2">
        <f ca="1">INDEX(INDIRECT(_xlfn.CONCAT("weather.data[",P$1,"]")),MATCH(vp.data[[#This Row],[SDate]],weather.data[Date],0))</f>
        <v>1.1666666666666667</v>
      </c>
      <c r="Q92" s="2">
        <f ca="1">INDEX(INDIRECT(_xlfn.CONCAT("weather.data[",Q$1,"]")),MATCH(vp.data[[#This Row],[SDate]],weather.data[Date],0))</f>
        <v>0.3</v>
      </c>
      <c r="R92" s="2">
        <f ca="1">INDEX(INDIRECT(_xlfn.CONCAT("weather.data[",R$1,"]")),MATCH(vp.data[[#This Row],[SDate]],weather.data[Date],0))</f>
        <v>-0.8</v>
      </c>
      <c r="S92" s="2">
        <f ca="1">INDEX(INDIRECT(_xlfn.CONCAT("weather.data[",S$1,"]")),MATCH(vp.data[[#This Row],[SDate]],weather.data[Date],0))</f>
        <v>0.3</v>
      </c>
      <c r="T92" s="2">
        <f ca="1">INDEX(INDIRECT(_xlfn.CONCAT("weather.data[",T$1,"]")),MATCH(vp.data[[#This Row],[SDate]],weather.data[Date],0))</f>
        <v>0</v>
      </c>
      <c r="U92" s="2">
        <f ca="1">INDEX(INDIRECT(_xlfn.CONCAT("weather.data[",U$1,"]")),MATCH(vp.data[[#This Row],[SDate]],weather.data[Date],0))</f>
        <v>1.9</v>
      </c>
      <c r="V92" s="2">
        <f ca="1">INDEX(INDIRECT(_xlfn.CONCAT("weather.data[",V$1,"]")),MATCH(vp.data[[#This Row],[SDate]],weather.data[Date],0))</f>
        <v>-1.6</v>
      </c>
      <c r="W92" t="s">
        <v>44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 s="4">
        <f>IF(AND(vp.data[[#This Row],[SDate]]&gt;=DATE(YEAR(vp.data[[#This Row],[SDate]]),5,1),vp.data[[#This Row],[SDate]]&lt;=DATE(YEAR(vp.data[[#This Row],[SDate]]),9,15)),1,0)</f>
        <v>0</v>
      </c>
      <c r="AJ92" s="4">
        <f>IF(vp.data[[#This Row],[SDate]]&lt;DATE(2016,12,1),0,1)</f>
        <v>0</v>
      </c>
      <c r="AK92">
        <f>MONTH(vp.data[[#This Row],[SDate]])</f>
        <v>3</v>
      </c>
      <c r="AL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M92" s="5">
        <f>(vp.data[[#This Row],[Dens]]-INDEX(crudeBD.lkup[Mean_Dens],MATCH(vp.data[[#This Row],[Crude_Breakdown]],crudeBD.lkup[Crude Breakdown],0)))^2</f>
        <v>72.442864733487809</v>
      </c>
      <c r="AN92" s="5">
        <f>(vp.data[[#This Row],[Sulf]]-INDEX(crudeBD.lkup[Mean_Sulf],MATCH(vp.data[[#This Row],[Crude_Breakdown]],crudeBD.lkup[Crude Breakdown],0)))^2</f>
        <v>0.165467103483323</v>
      </c>
      <c r="AO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1" hidden="1" x14ac:dyDescent="0.25">
      <c r="A93">
        <v>92</v>
      </c>
      <c r="B93" t="s">
        <v>72</v>
      </c>
      <c r="C93" t="s">
        <v>72</v>
      </c>
      <c r="D93" t="s">
        <v>73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108.63402912621362</v>
      </c>
      <c r="I93" s="2"/>
      <c r="J93" s="2">
        <f t="array" ref="J93">_xlfn.IFNA(IF(vp.data[[#This Row],[Sulf Input]]="",INDEX([1]DATA!$Q:$Q,MATCH(1,(vp.data[[#This Row],[Battery]]=[1]DATA!$L:$L)*(EOMONTH(vp.data[[#This Row],[SDate]],-1)+1=[1]DATA!$G:$G),0)),vp.data[[#This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Input]]="",INDEX([1]DATA!$O:$O,MATCH(1,(vp.data[[#This Row],[Battery]]=[1]DATA!$L:$L)*(EOMONTH(vp.data[[#This Row],[SDate]],-1)+1=[1]DATA!$G:$G),0)),vp.data[[#This Row],[Dens Input]]),"")</f>
        <v>797</v>
      </c>
      <c r="O93" s="2">
        <f ca="1">INDEX(INDIRECT(_xlfn.CONCAT("weather.data[",O$1,"]")),MATCH(vp.data[[#This Row],[SDate]],weather.data[Date],0))</f>
        <v>5.0000000000000009</v>
      </c>
      <c r="P93" s="2">
        <f ca="1">INDEX(INDIRECT(_xlfn.CONCAT("weather.data[",P$1,"]")),MATCH(vp.data[[#This Row],[SDate]],weather.data[Date],0))</f>
        <v>2.1619047619047622</v>
      </c>
      <c r="Q93" s="2">
        <f ca="1">INDEX(INDIRECT(_xlfn.CONCAT("weather.data[",Q$1,"]")),MATCH(vp.data[[#This Row],[SDate]],weather.data[Date],0))</f>
        <v>5.0999999999999996</v>
      </c>
      <c r="R93" s="2">
        <f ca="1">INDEX(INDIRECT(_xlfn.CONCAT("weather.data[",R$1,"]")),MATCH(vp.data[[#This Row],[SDate]],weather.data[Date],0))</f>
        <v>5.4</v>
      </c>
      <c r="S93" s="2">
        <f ca="1">INDEX(INDIRECT(_xlfn.CONCAT("weather.data[",S$1,"]")),MATCH(vp.data[[#This Row],[SDate]],weather.data[Date],0))</f>
        <v>5.8</v>
      </c>
      <c r="T93" s="2">
        <f ca="1">INDEX(INDIRECT(_xlfn.CONCAT("weather.data[",T$1,"]")),MATCH(vp.data[[#This Row],[SDate]],weather.data[Date],0))</f>
        <v>5.3</v>
      </c>
      <c r="U93" s="2">
        <f ca="1">INDEX(INDIRECT(_xlfn.CONCAT("weather.data[",U$1,"]")),MATCH(vp.data[[#This Row],[SDate]],weather.data[Date],0))</f>
        <v>4.8</v>
      </c>
      <c r="V93" s="2">
        <f ca="1">INDEX(INDIRECT(_xlfn.CONCAT("weather.data[",V$1,"]")),MATCH(vp.data[[#This Row],[SDate]],weather.data[Date],0))</f>
        <v>3.6</v>
      </c>
      <c r="W93" t="s">
        <v>44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 s="4">
        <f>IF(AND(vp.data[[#This Row],[SDate]]&gt;=DATE(YEAR(vp.data[[#This Row],[SDate]]),5,1),vp.data[[#This Row],[SDate]]&lt;=DATE(YEAR(vp.data[[#This Row],[SDate]]),9,15)),1,0)</f>
        <v>0</v>
      </c>
      <c r="AJ93" s="4">
        <f>IF(vp.data[[#This Row],[SDate]]&lt;DATE(2016,12,1),0,1)</f>
        <v>0</v>
      </c>
      <c r="AK93">
        <f>MONTH(vp.data[[#This Row],[SDate]])</f>
        <v>3</v>
      </c>
      <c r="AL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M93" s="5">
        <f>(vp.data[[#This Row],[Dens]]-INDEX(crudeBD.lkup[Mean_Dens],MATCH(vp.data[[#This Row],[Crude_Breakdown]],crudeBD.lkup[Crude Breakdown],0)))^2</f>
        <v>135.92239555513984</v>
      </c>
      <c r="AN93" s="5">
        <f>(vp.data[[#This Row],[Sulf]]-INDEX(crudeBD.lkup[Mean_Sulf],MATCH(vp.data[[#This Row],[Crude_Breakdown]],crudeBD.lkup[Crude Breakdown],0)))^2</f>
        <v>1.4401087399168367E-2</v>
      </c>
      <c r="AO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1" hidden="1" x14ac:dyDescent="0.25">
      <c r="A94">
        <v>93</v>
      </c>
      <c r="B94" t="s">
        <v>45</v>
      </c>
      <c r="C94" t="s">
        <v>45</v>
      </c>
      <c r="D94" t="s">
        <v>74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83.334029126213622</v>
      </c>
      <c r="I94" s="2"/>
      <c r="J94" s="2">
        <f t="array" ref="J94">_xlfn.IFNA(IF(vp.data[[#This Row],[Sulf Input]]="",INDEX([1]DATA!$Q:$Q,MATCH(1,(vp.data[[#This Row],[Battery]]=[1]DATA!$L:$L)*(EOMONTH(vp.data[[#This Row],[SDate]],-1)+1=[1]DATA!$G:$G),0)),vp.data[[#This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Input]]="",INDEX([1]DATA!$O:$O,MATCH(1,(vp.data[[#This Row],[Battery]]=[1]DATA!$L:$L)*(EOMONTH(vp.data[[#This Row],[SDate]],-1)+1=[1]DATA!$G:$G),0)),vp.data[[#This Row],[Dens Input]]),"")</f>
        <v>807.1</v>
      </c>
      <c r="O94" s="2">
        <f ca="1">INDEX(INDIRECT(_xlfn.CONCAT("weather.data[",O$1,"]")),MATCH(vp.data[[#This Row],[SDate]],weather.data[Date],0))</f>
        <v>5.0000000000000009</v>
      </c>
      <c r="P94" s="2">
        <f ca="1">INDEX(INDIRECT(_xlfn.CONCAT("weather.data[",P$1,"]")),MATCH(vp.data[[#This Row],[SDate]],weather.data[Date],0))</f>
        <v>2.1619047619047622</v>
      </c>
      <c r="Q94" s="2">
        <f ca="1">INDEX(INDIRECT(_xlfn.CONCAT("weather.data[",Q$1,"]")),MATCH(vp.data[[#This Row],[SDate]],weather.data[Date],0))</f>
        <v>5.0999999999999996</v>
      </c>
      <c r="R94" s="2">
        <f ca="1">INDEX(INDIRECT(_xlfn.CONCAT("weather.data[",R$1,"]")),MATCH(vp.data[[#This Row],[SDate]],weather.data[Date],0))</f>
        <v>5.4</v>
      </c>
      <c r="S94" s="2">
        <f ca="1">INDEX(INDIRECT(_xlfn.CONCAT("weather.data[",S$1,"]")),MATCH(vp.data[[#This Row],[SDate]],weather.data[Date],0))</f>
        <v>5.8</v>
      </c>
      <c r="T94" s="2">
        <f ca="1">INDEX(INDIRECT(_xlfn.CONCAT("weather.data[",T$1,"]")),MATCH(vp.data[[#This Row],[SDate]],weather.data[Date],0))</f>
        <v>5.3</v>
      </c>
      <c r="U94" s="2">
        <f ca="1">INDEX(INDIRECT(_xlfn.CONCAT("weather.data[",U$1,"]")),MATCH(vp.data[[#This Row],[SDate]],weather.data[Date],0))</f>
        <v>4.8</v>
      </c>
      <c r="V94" s="2">
        <f ca="1">INDEX(INDIRECT(_xlfn.CONCAT("weather.data[",V$1,"]")),MATCH(vp.data[[#This Row],[SDate]],weather.data[Date],0))</f>
        <v>3.6</v>
      </c>
      <c r="W94" t="s">
        <v>44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 s="4">
        <f>IF(AND(vp.data[[#This Row],[SDate]]&gt;=DATE(YEAR(vp.data[[#This Row],[SDate]]),5,1),vp.data[[#This Row],[SDate]]&lt;=DATE(YEAR(vp.data[[#This Row],[SDate]]),9,15)),1,0)</f>
        <v>0</v>
      </c>
      <c r="AJ94" s="4">
        <f>IF(vp.data[[#This Row],[SDate]]&lt;DATE(2016,12,1),0,1)</f>
        <v>0</v>
      </c>
      <c r="AK94">
        <f>MONTH(vp.data[[#This Row],[SDate]])</f>
        <v>3</v>
      </c>
      <c r="AL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M94" s="5">
        <f>(vp.data[[#This Row],[Dens]]-INDEX(crudeBD.lkup[Mean_Dens],MATCH(vp.data[[#This Row],[Crude_Breakdown]],crudeBD.lkup[Crude Breakdown],0)))^2</f>
        <v>2.4291593091822916</v>
      </c>
      <c r="AN94" s="5">
        <f>(vp.data[[#This Row],[Sulf]]-INDEX(crudeBD.lkup[Mean_Sulf],MATCH(vp.data[[#This Row],[Crude_Breakdown]],crudeBD.lkup[Crude Breakdown],0)))^2</f>
        <v>8.100815554508185E-3</v>
      </c>
      <c r="AO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1" hidden="1" x14ac:dyDescent="0.25">
      <c r="A95">
        <v>94</v>
      </c>
      <c r="B95" t="s">
        <v>58</v>
      </c>
      <c r="C95" t="s">
        <v>58</v>
      </c>
      <c r="D95" t="s">
        <v>75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100.33402912621362</v>
      </c>
      <c r="I95" s="2"/>
      <c r="J95" s="2">
        <f t="array" ref="J95">_xlfn.IFNA(IF(vp.data[[#This Row],[Sulf Input]]="",INDEX([1]DATA!$Q:$Q,MATCH(1,(vp.data[[#This Row],[Battery]]=[1]DATA!$L:$L)*(EOMONTH(vp.data[[#This Row],[SDate]],-1)+1=[1]DATA!$G:$G),0)),vp.data[[#This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Input]]="",INDEX([1]DATA!$O:$O,MATCH(1,(vp.data[[#This Row],[Battery]]=[1]DATA!$L:$L)*(EOMONTH(vp.data[[#This Row],[SDate]],-1)+1=[1]DATA!$G:$G),0)),vp.data[[#This Row],[Dens Input]]),"")</f>
        <v>813</v>
      </c>
      <c r="O95" s="2">
        <f ca="1">INDEX(INDIRECT(_xlfn.CONCAT("weather.data[",O$1,"]")),MATCH(vp.data[[#This Row],[SDate]],weather.data[Date],0))</f>
        <v>5.0000000000000009</v>
      </c>
      <c r="P95" s="2">
        <f ca="1">INDEX(INDIRECT(_xlfn.CONCAT("weather.data[",P$1,"]")),MATCH(vp.data[[#This Row],[SDate]],weather.data[Date],0))</f>
        <v>2.1619047619047622</v>
      </c>
      <c r="Q95" s="2">
        <f ca="1">INDEX(INDIRECT(_xlfn.CONCAT("weather.data[",Q$1,"]")),MATCH(vp.data[[#This Row],[SDate]],weather.data[Date],0))</f>
        <v>5.0999999999999996</v>
      </c>
      <c r="R95" s="2">
        <f ca="1">INDEX(INDIRECT(_xlfn.CONCAT("weather.data[",R$1,"]")),MATCH(vp.data[[#This Row],[SDate]],weather.data[Date],0))</f>
        <v>5.4</v>
      </c>
      <c r="S95" s="2">
        <f ca="1">INDEX(INDIRECT(_xlfn.CONCAT("weather.data[",S$1,"]")),MATCH(vp.data[[#This Row],[SDate]],weather.data[Date],0))</f>
        <v>5.8</v>
      </c>
      <c r="T95" s="2">
        <f ca="1">INDEX(INDIRECT(_xlfn.CONCAT("weather.data[",T$1,"]")),MATCH(vp.data[[#This Row],[SDate]],weather.data[Date],0))</f>
        <v>5.3</v>
      </c>
      <c r="U95" s="2">
        <f ca="1">INDEX(INDIRECT(_xlfn.CONCAT("weather.data[",U$1,"]")),MATCH(vp.data[[#This Row],[SDate]],weather.data[Date],0))</f>
        <v>4.8</v>
      </c>
      <c r="V95" s="2">
        <f ca="1">INDEX(INDIRECT(_xlfn.CONCAT("weather.data[",V$1,"]")),MATCH(vp.data[[#This Row],[SDate]],weather.data[Date],0))</f>
        <v>3.6</v>
      </c>
      <c r="W95" t="s">
        <v>44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 s="4">
        <f>IF(AND(vp.data[[#This Row],[SDate]]&gt;=DATE(YEAR(vp.data[[#This Row],[SDate]]),5,1),vp.data[[#This Row],[SDate]]&lt;=DATE(YEAR(vp.data[[#This Row],[SDate]]),9,15)),1,0)</f>
        <v>0</v>
      </c>
      <c r="AJ95" s="4">
        <f>IF(vp.data[[#This Row],[SDate]]&lt;DATE(2016,12,1),0,1)</f>
        <v>0</v>
      </c>
      <c r="AK95">
        <f>MONTH(vp.data[[#This Row],[SDate]])</f>
        <v>3</v>
      </c>
      <c r="AL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M95" s="5">
        <f>(vp.data[[#This Row],[Dens]]-INDEX(crudeBD.lkup[Mean_Dens],MATCH(vp.data[[#This Row],[Crude_Breakdown]],crudeBD.lkup[Crude Breakdown],0)))^2</f>
        <v>18.847961898177495</v>
      </c>
      <c r="AN95" s="5">
        <f>(vp.data[[#This Row],[Sulf]]-INDEX(crudeBD.lkup[Mean_Sulf],MATCH(vp.data[[#This Row],[Crude_Breakdown]],crudeBD.lkup[Crude Breakdown],0)))^2</f>
        <v>3.9981879075419116E-4</v>
      </c>
      <c r="AO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1" hidden="1" x14ac:dyDescent="0.25">
      <c r="A96">
        <v>95</v>
      </c>
      <c r="B96" t="s">
        <v>64</v>
      </c>
      <c r="C96" t="s">
        <v>64</v>
      </c>
      <c r="D96" t="s">
        <v>65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105.38736441999474</v>
      </c>
      <c r="I96" s="2"/>
      <c r="J96" s="2">
        <f t="array" ref="J96">_xlfn.IFNA(IF(vp.data[[#This Row],[Sulf Input]]="",INDEX([1]DATA!$Q:$Q,MATCH(1,(vp.data[[#This Row],[Battery]]=[1]DATA!$L:$L)*(EOMONTH(vp.data[[#This Row],[SDate]],-1)+1=[1]DATA!$G:$G),0)),vp.data[[#This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96" s="2">
        <f ca="1">INDEX(INDIRECT(_xlfn.CONCAT("weather.data[",O$1,"]")),MATCH(vp.data[[#This Row],[SDate]],weather.data[Date],0))</f>
        <v>5.0000000000000009</v>
      </c>
      <c r="P96" s="2">
        <f ca="1">INDEX(INDIRECT(_xlfn.CONCAT("weather.data[",P$1,"]")),MATCH(vp.data[[#This Row],[SDate]],weather.data[Date],0))</f>
        <v>2.1619047619047622</v>
      </c>
      <c r="Q96" s="2">
        <f ca="1">INDEX(INDIRECT(_xlfn.CONCAT("weather.data[",Q$1,"]")),MATCH(vp.data[[#This Row],[SDate]],weather.data[Date],0))</f>
        <v>5.0999999999999996</v>
      </c>
      <c r="R96" s="2">
        <f ca="1">INDEX(INDIRECT(_xlfn.CONCAT("weather.data[",R$1,"]")),MATCH(vp.data[[#This Row],[SDate]],weather.data[Date],0))</f>
        <v>5.4</v>
      </c>
      <c r="S96" s="2">
        <f ca="1">INDEX(INDIRECT(_xlfn.CONCAT("weather.data[",S$1,"]")),MATCH(vp.data[[#This Row],[SDate]],weather.data[Date],0))</f>
        <v>5.8</v>
      </c>
      <c r="T96" s="2">
        <f ca="1">INDEX(INDIRECT(_xlfn.CONCAT("weather.data[",T$1,"]")),MATCH(vp.data[[#This Row],[SDate]],weather.data[Date],0))</f>
        <v>5.3</v>
      </c>
      <c r="U96" s="2">
        <f ca="1">INDEX(INDIRECT(_xlfn.CONCAT("weather.data[",U$1,"]")),MATCH(vp.data[[#This Row],[SDate]],weather.data[Date],0))</f>
        <v>4.8</v>
      </c>
      <c r="V96" s="2">
        <f ca="1">INDEX(INDIRECT(_xlfn.CONCAT("weather.data[",V$1,"]")),MATCH(vp.data[[#This Row],[SDate]],weather.data[Date],0))</f>
        <v>3.6</v>
      </c>
      <c r="W96" t="s">
        <v>44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 s="4">
        <f>IF(AND(vp.data[[#This Row],[SDate]]&gt;=DATE(YEAR(vp.data[[#This Row],[SDate]]),5,1),vp.data[[#This Row],[SDate]]&lt;=DATE(YEAR(vp.data[[#This Row],[SDate]]),9,15)),1,0)</f>
        <v>0</v>
      </c>
      <c r="AJ96" s="4">
        <f>IF(vp.data[[#This Row],[SDate]]&lt;DATE(2016,12,1),0,1)</f>
        <v>0</v>
      </c>
      <c r="AK96">
        <f>MONTH(vp.data[[#This Row],[SDate]])</f>
        <v>3</v>
      </c>
      <c r="AL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M96" s="5">
        <f>(vp.data[[#This Row],[Dens]]-INDEX(crudeBD.lkup[Mean_Dens],MATCH(vp.data[[#This Row],[Crude_Breakdown]],crudeBD.lkup[Crude Breakdown],0)))^2</f>
        <v>240.60158865986932</v>
      </c>
      <c r="AN96" s="5">
        <f>(vp.data[[#This Row],[Sulf]]-INDEX(crudeBD.lkup[Mean_Sulf],MATCH(vp.data[[#This Row],[Crude_Breakdown]],crudeBD.lkup[Crude Breakdown],0)))^2</f>
        <v>0.12476685612135612</v>
      </c>
      <c r="AO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1" hidden="1" x14ac:dyDescent="0.25">
      <c r="A97">
        <v>155</v>
      </c>
      <c r="B97" t="s">
        <v>45</v>
      </c>
      <c r="C97" t="s">
        <v>45</v>
      </c>
      <c r="D97" t="s">
        <v>46</v>
      </c>
      <c r="F97" s="1">
        <v>42485</v>
      </c>
      <c r="G97" s="2">
        <v>112.8</v>
      </c>
      <c r="H97" s="2">
        <f>vp.data[[#This Row],[VP]]+IF(vp.data[[#This Row],[Post_Aquisition]]=0,INDEX(post_aquisition.tbl[Change_in_VP],MATCH(vp.data[[#This Row],[Crude_Breakdown]],post_aquisition.tbl[Crude_Breakdown],0)),0)</f>
        <v>96.965217391304293</v>
      </c>
      <c r="I97" s="2"/>
      <c r="J97" s="2">
        <f t="array" ref="J97">_xlfn.IFNA(IF(vp.data[[#This Row],[Sulf Input]]="",INDEX([1]DATA!$Q:$Q,MATCH(1,(vp.data[[#This Row],[Battery]]=[1]DATA!$L:$L)*(EOMONTH(vp.data[[#This Row],[SDate]],-1)+1=[1]DATA!$G:$G),0)),vp.data[[#This Row],[Sulf Input]]),"")</f>
        <v>2.59</v>
      </c>
      <c r="K97" s="2"/>
      <c r="L97" s="2"/>
      <c r="M97" s="2">
        <v>869.3</v>
      </c>
      <c r="N97" s="2">
        <f t="array" ref="N97">_xlfn.IFNA(IF(vp.data[[#This Row],[Dens Input]]="",INDEX([1]DATA!$O:$O,MATCH(1,(vp.data[[#This Row],[Battery]]=[1]DATA!$L:$L)*(EOMONTH(vp.data[[#This Row],[SDate]],-1)+1=[1]DATA!$G:$G),0)),vp.data[[#This Row],[Dens Input]]),"")</f>
        <v>869.3</v>
      </c>
      <c r="O97" s="2">
        <f ca="1">INDEX(INDIRECT(_xlfn.CONCAT("weather.data[",O$1,"]")),MATCH(vp.data[[#This Row],[SDate]],weather.data[Date],0))</f>
        <v>6.6333333333333329</v>
      </c>
      <c r="P97" s="2">
        <f ca="1">INDEX(INDIRECT(_xlfn.CONCAT("weather.data[",P$1,"]")),MATCH(vp.data[[#This Row],[SDate]],weather.data[Date],0))</f>
        <v>7.7404761904761914</v>
      </c>
      <c r="Q97" s="2">
        <f ca="1">INDEX(INDIRECT(_xlfn.CONCAT("weather.data[",Q$1,"]")),MATCH(vp.data[[#This Row],[SDate]],weather.data[Date],0))</f>
        <v>7.3</v>
      </c>
      <c r="R97" s="2">
        <f ca="1">INDEX(INDIRECT(_xlfn.CONCAT("weather.data[",R$1,"]")),MATCH(vp.data[[#This Row],[SDate]],weather.data[Date],0))</f>
        <v>6.9</v>
      </c>
      <c r="S97" s="2">
        <f ca="1">INDEX(INDIRECT(_xlfn.CONCAT("weather.data[",S$1,"]")),MATCH(vp.data[[#This Row],[SDate]],weather.data[Date],0))</f>
        <v>6.3</v>
      </c>
      <c r="T97" s="2">
        <f ca="1">INDEX(INDIRECT(_xlfn.CONCAT("weather.data[",T$1,"]")),MATCH(vp.data[[#This Row],[SDate]],weather.data[Date],0))</f>
        <v>8</v>
      </c>
      <c r="U97" s="2">
        <f ca="1">INDEX(INDIRECT(_xlfn.CONCAT("weather.data[",U$1,"]")),MATCH(vp.data[[#This Row],[SDate]],weather.data[Date],0))</f>
        <v>6.5</v>
      </c>
      <c r="V97" s="2">
        <f ca="1">INDEX(INDIRECT(_xlfn.CONCAT("weather.data[",V$1,"]")),MATCH(vp.data[[#This Row],[SDate]],weather.data[Date],0))</f>
        <v>4.8</v>
      </c>
      <c r="W97" t="s">
        <v>44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 s="4">
        <f>IF(AND(vp.data[[#This Row],[SDate]]&gt;=DATE(YEAR(vp.data[[#This Row],[SDate]]),5,1),vp.data[[#This Row],[SDate]]&lt;=DATE(YEAR(vp.data[[#This Row],[SDate]]),9,15)),1,0)</f>
        <v>0</v>
      </c>
      <c r="AJ97" s="4">
        <f>IF(vp.data[[#This Row],[SDate]]&lt;DATE(2016,12,1),0,1)</f>
        <v>0</v>
      </c>
      <c r="AK97">
        <f>MONTH(vp.data[[#This Row],[SDate]])</f>
        <v>4</v>
      </c>
      <c r="AL97" s="5">
        <f>(IF(post_aquisition_adj_bool,vp.data[[#This Row],[VP_Adjusted]],vp.data[[#This Row],[VP]])-INDEX(crudeBD.lkup[Mean_VP],MATCH(vp.data[[#This Row],[Crude_Breakdown]],crudeBD.lkup[Crude Breakdown],0)))^2</f>
        <v>1149.2099999999959</v>
      </c>
      <c r="AM97" s="5">
        <f>(vp.data[[#This Row],[Dens]]-INDEX(crudeBD.lkup[Mean_Dens],MATCH(vp.data[[#This Row],[Crude_Breakdown]],crudeBD.lkup[Crude Breakdown],0)))^2</f>
        <v>29.791287182261531</v>
      </c>
      <c r="AN97" s="5">
        <f>(vp.data[[#This Row],[Sulf]]-INDEX(crudeBD.lkup[Mean_Sulf],MATCH(vp.data[[#This Row],[Crude_Breakdown]],crudeBD.lkup[Crude Breakdown],0)))^2</f>
        <v>2.2637763721284933E-2</v>
      </c>
      <c r="AO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1" hidden="1" x14ac:dyDescent="0.25">
      <c r="A98">
        <v>97</v>
      </c>
      <c r="B98" t="s">
        <v>45</v>
      </c>
      <c r="C98" t="s">
        <v>45</v>
      </c>
      <c r="D98" t="s">
        <v>71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97.434029126213616</v>
      </c>
      <c r="I98" s="2"/>
      <c r="J98" s="2">
        <f t="array" ref="J98">_xlfn.IFNA(IF(vp.data[[#This Row],[Sulf Input]]="",INDEX([1]DATA!$Q:$Q,MATCH(1,(vp.data[[#This Row],[Battery]]=[1]DATA!$L:$L)*(EOMONTH(vp.data[[#This Row],[SDate]],-1)+1=[1]DATA!$G:$G),0)),vp.data[[#This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Input]]="",INDEX([1]DATA!$O:$O,MATCH(1,(vp.data[[#This Row],[Battery]]=[1]DATA!$L:$L)*(EOMONTH(vp.data[[#This Row],[SDate]],-1)+1=[1]DATA!$G:$G),0)),vp.data[[#This Row],[Dens Input]]),"")</f>
        <v>799.3</v>
      </c>
      <c r="O98" s="2">
        <f ca="1">INDEX(INDIRECT(_xlfn.CONCAT("weather.data[",O$1,"]")),MATCH(vp.data[[#This Row],[SDate]],weather.data[Date],0))</f>
        <v>8.2333333333333325</v>
      </c>
      <c r="P98" s="2">
        <f ca="1">INDEX(INDIRECT(_xlfn.CONCAT("weather.data[",P$1,"]")),MATCH(vp.data[[#This Row],[SDate]],weather.data[Date],0))</f>
        <v>3.5571428571428569</v>
      </c>
      <c r="Q98" s="2">
        <f ca="1">INDEX(INDIRECT(_xlfn.CONCAT("weather.data[",Q$1,"]")),MATCH(vp.data[[#This Row],[SDate]],weather.data[Date],0))</f>
        <v>9.1999999999999993</v>
      </c>
      <c r="R98" s="2">
        <f ca="1">INDEX(INDIRECT(_xlfn.CONCAT("weather.data[",R$1,"]")),MATCH(vp.data[[#This Row],[SDate]],weather.data[Date],0))</f>
        <v>7.6</v>
      </c>
      <c r="S98" s="2">
        <f ca="1">INDEX(INDIRECT(_xlfn.CONCAT("weather.data[",S$1,"]")),MATCH(vp.data[[#This Row],[SDate]],weather.data[Date],0))</f>
        <v>8.8000000000000007</v>
      </c>
      <c r="T98" s="2">
        <f ca="1">INDEX(INDIRECT(_xlfn.CONCAT("weather.data[",T$1,"]")),MATCH(vp.data[[#This Row],[SDate]],weather.data[Date],0))</f>
        <v>8</v>
      </c>
      <c r="U98" s="2">
        <f ca="1">INDEX(INDIRECT(_xlfn.CONCAT("weather.data[",U$1,"]")),MATCH(vp.data[[#This Row],[SDate]],weather.data[Date],0))</f>
        <v>7.5</v>
      </c>
      <c r="V98" s="2">
        <f ca="1">INDEX(INDIRECT(_xlfn.CONCAT("weather.data[",V$1,"]")),MATCH(vp.data[[#This Row],[SDate]],weather.data[Date],0))</f>
        <v>8.3000000000000007</v>
      </c>
      <c r="W98" t="s">
        <v>44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 s="4">
        <f>IF(AND(vp.data[[#This Row],[SDate]]&gt;=DATE(YEAR(vp.data[[#This Row],[SDate]]),5,1),vp.data[[#This Row],[SDate]]&lt;=DATE(YEAR(vp.data[[#This Row],[SDate]]),9,15)),1,0)</f>
        <v>0</v>
      </c>
      <c r="AJ98" s="4">
        <f>IF(vp.data[[#This Row],[SDate]]&lt;DATE(2016,12,1),0,1)</f>
        <v>0</v>
      </c>
      <c r="AK98">
        <f>MONTH(vp.data[[#This Row],[SDate]])</f>
        <v>3</v>
      </c>
      <c r="AL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M98" s="5">
        <f>(vp.data[[#This Row],[Dens]]-INDEX(crudeBD.lkup[Mean_Dens],MATCH(vp.data[[#This Row],[Crude_Breakdown]],crudeBD.lkup[Crude Breakdown],0)))^2</f>
        <v>87.582945716952366</v>
      </c>
      <c r="AN98" s="5">
        <f>(vp.data[[#This Row],[Sulf]]-INDEX(crudeBD.lkup[Mean_Sulf],MATCH(vp.data[[#This Row],[Crude_Breakdown]],crudeBD.lkup[Crude Breakdown],0)))^2</f>
        <v>8.100815554508185E-3</v>
      </c>
      <c r="AO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1" hidden="1" x14ac:dyDescent="0.25">
      <c r="A99">
        <v>98</v>
      </c>
      <c r="B99" t="s">
        <v>45</v>
      </c>
      <c r="C99" t="s">
        <v>45</v>
      </c>
      <c r="D99" t="s">
        <v>70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119.93402912621362</v>
      </c>
      <c r="I99" s="2"/>
      <c r="J99" s="2">
        <f t="array" ref="J9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Input]]="",INDEX([1]DATA!$O:$O,MATCH(1,(vp.data[[#This Row],[Battery]]=[1]DATA!$L:$L)*(EOMONTH(vp.data[[#This Row],[SDate]],-1)+1=[1]DATA!$G:$G),0)),vp.data[[#This Row],[Dens Input]]),"")</f>
        <v>802.2</v>
      </c>
      <c r="O99" s="2">
        <f ca="1">INDEX(INDIRECT(_xlfn.CONCAT("weather.data[",O$1,"]")),MATCH(vp.data[[#This Row],[SDate]],weather.data[Date],0))</f>
        <v>8.2333333333333325</v>
      </c>
      <c r="P99" s="2">
        <f ca="1">INDEX(INDIRECT(_xlfn.CONCAT("weather.data[",P$1,"]")),MATCH(vp.data[[#This Row],[SDate]],weather.data[Date],0))</f>
        <v>3.5571428571428569</v>
      </c>
      <c r="Q99" s="2">
        <f ca="1">INDEX(INDIRECT(_xlfn.CONCAT("weather.data[",Q$1,"]")),MATCH(vp.data[[#This Row],[SDate]],weather.data[Date],0))</f>
        <v>9.1999999999999993</v>
      </c>
      <c r="R99" s="2">
        <f ca="1">INDEX(INDIRECT(_xlfn.CONCAT("weather.data[",R$1,"]")),MATCH(vp.data[[#This Row],[SDate]],weather.data[Date],0))</f>
        <v>7.6</v>
      </c>
      <c r="S99" s="2">
        <f ca="1">INDEX(INDIRECT(_xlfn.CONCAT("weather.data[",S$1,"]")),MATCH(vp.data[[#This Row],[SDate]],weather.data[Date],0))</f>
        <v>8.8000000000000007</v>
      </c>
      <c r="T99" s="2">
        <f ca="1">INDEX(INDIRECT(_xlfn.CONCAT("weather.data[",T$1,"]")),MATCH(vp.data[[#This Row],[SDate]],weather.data[Date],0))</f>
        <v>8</v>
      </c>
      <c r="U99" s="2">
        <f ca="1">INDEX(INDIRECT(_xlfn.CONCAT("weather.data[",U$1,"]")),MATCH(vp.data[[#This Row],[SDate]],weather.data[Date],0))</f>
        <v>7.5</v>
      </c>
      <c r="V99" s="2">
        <f ca="1">INDEX(INDIRECT(_xlfn.CONCAT("weather.data[",V$1,"]")),MATCH(vp.data[[#This Row],[SDate]],weather.data[Date],0))</f>
        <v>8.3000000000000007</v>
      </c>
      <c r="W99" t="s">
        <v>44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 s="4">
        <f>IF(AND(vp.data[[#This Row],[SDate]]&gt;=DATE(YEAR(vp.data[[#This Row],[SDate]]),5,1),vp.data[[#This Row],[SDate]]&lt;=DATE(YEAR(vp.data[[#This Row],[SDate]]),9,15)),1,0)</f>
        <v>0</v>
      </c>
      <c r="AJ99" s="4">
        <f>IF(vp.data[[#This Row],[SDate]]&lt;DATE(2016,12,1),0,1)</f>
        <v>0</v>
      </c>
      <c r="AK99">
        <f>MONTH(vp.data[[#This Row],[SDate]])</f>
        <v>3</v>
      </c>
      <c r="AL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M99" s="5">
        <f>(vp.data[[#This Row],[Dens]]-INDEX(crudeBD.lkup[Mean_Dens],MATCH(vp.data[[#This Row],[Crude_Breakdown]],crudeBD.lkup[Crude Breakdown],0)))^2</f>
        <v>41.713204616626498</v>
      </c>
      <c r="AN99" s="5">
        <f>(vp.data[[#This Row],[Sulf]]-INDEX(crudeBD.lkup[Mean_Sulf],MATCH(vp.data[[#This Row],[Crude_Breakdown]],crudeBD.lkup[Crude Breakdown],0)))^2</f>
        <v>1.0000906169394908E-2</v>
      </c>
      <c r="AO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1" hidden="1" x14ac:dyDescent="0.25">
      <c r="A100">
        <v>99</v>
      </c>
      <c r="B100" t="s">
        <v>45</v>
      </c>
      <c r="C100" t="s">
        <v>45</v>
      </c>
      <c r="D100" t="s">
        <v>76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115.73402912621363</v>
      </c>
      <c r="I100" s="2"/>
      <c r="J100" s="2">
        <f t="array" ref="J10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Input]]="",INDEX([1]DATA!$O:$O,MATCH(1,(vp.data[[#This Row],[Battery]]=[1]DATA!$L:$L)*(EOMONTH(vp.data[[#This Row],[SDate]],-1)+1=[1]DATA!$G:$G),0)),vp.data[[#This Row],[Dens Input]]),"")</f>
        <v>813.2</v>
      </c>
      <c r="O100" s="2">
        <f ca="1">INDEX(INDIRECT(_xlfn.CONCAT("weather.data[",O$1,"]")),MATCH(vp.data[[#This Row],[SDate]],weather.data[Date],0))</f>
        <v>8.2333333333333325</v>
      </c>
      <c r="P100" s="2">
        <f ca="1">INDEX(INDIRECT(_xlfn.CONCAT("weather.data[",P$1,"]")),MATCH(vp.data[[#This Row],[SDate]],weather.data[Date],0))</f>
        <v>3.5571428571428569</v>
      </c>
      <c r="Q100" s="2">
        <f ca="1">INDEX(INDIRECT(_xlfn.CONCAT("weather.data[",Q$1,"]")),MATCH(vp.data[[#This Row],[SDate]],weather.data[Date],0))</f>
        <v>9.1999999999999993</v>
      </c>
      <c r="R100" s="2">
        <f ca="1">INDEX(INDIRECT(_xlfn.CONCAT("weather.data[",R$1,"]")),MATCH(vp.data[[#This Row],[SDate]],weather.data[Date],0))</f>
        <v>7.6</v>
      </c>
      <c r="S100" s="2">
        <f ca="1">INDEX(INDIRECT(_xlfn.CONCAT("weather.data[",S$1,"]")),MATCH(vp.data[[#This Row],[SDate]],weather.data[Date],0))</f>
        <v>8.8000000000000007</v>
      </c>
      <c r="T100" s="2">
        <f ca="1">INDEX(INDIRECT(_xlfn.CONCAT("weather.data[",T$1,"]")),MATCH(vp.data[[#This Row],[SDate]],weather.data[Date],0))</f>
        <v>8</v>
      </c>
      <c r="U100" s="2">
        <f ca="1">INDEX(INDIRECT(_xlfn.CONCAT("weather.data[",U$1,"]")),MATCH(vp.data[[#This Row],[SDate]],weather.data[Date],0))</f>
        <v>7.5</v>
      </c>
      <c r="V100" s="2">
        <f ca="1">INDEX(INDIRECT(_xlfn.CONCAT("weather.data[",V$1,"]")),MATCH(vp.data[[#This Row],[SDate]],weather.data[Date],0))</f>
        <v>8.3000000000000007</v>
      </c>
      <c r="W100" t="s">
        <v>44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 s="4">
        <f>IF(AND(vp.data[[#This Row],[SDate]]&gt;=DATE(YEAR(vp.data[[#This Row],[SDate]]),5,1),vp.data[[#This Row],[SDate]]&lt;=DATE(YEAR(vp.data[[#This Row],[SDate]]),9,15)),1,0)</f>
        <v>0</v>
      </c>
      <c r="AJ100" s="4">
        <f>IF(vp.data[[#This Row],[SDate]]&lt;DATE(2016,12,1),0,1)</f>
        <v>0</v>
      </c>
      <c r="AK100">
        <f>MONTH(vp.data[[#This Row],[SDate]])</f>
        <v>3</v>
      </c>
      <c r="AL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M100" s="5">
        <f>(vp.data[[#This Row],[Dens]]-INDEX(crudeBD.lkup[Mean_Dens],MATCH(vp.data[[#This Row],[Crude_Breakdown]],crudeBD.lkup[Crude Breakdown],0)))^2</f>
        <v>20.624531477465879</v>
      </c>
      <c r="AN100" s="5">
        <f>(vp.data[[#This Row],[Sulf]]-INDEX(crudeBD.lkup[Mean_Sulf],MATCH(vp.data[[#This Row],[Crude_Breakdown]],crudeBD.lkup[Crude Breakdown],0)))^2</f>
        <v>1.6898822027000195E-2</v>
      </c>
      <c r="AO1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1" hidden="1" x14ac:dyDescent="0.25">
      <c r="A101">
        <v>100</v>
      </c>
      <c r="B101" t="s">
        <v>58</v>
      </c>
      <c r="C101" t="s">
        <v>58</v>
      </c>
      <c r="D101" t="s">
        <v>59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96.221841435650163</v>
      </c>
      <c r="I101" s="2"/>
      <c r="J101" s="2">
        <f t="array" ref="J10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Input]]="",INDEX([1]DATA!$O:$O,MATCH(1,(vp.data[[#This Row],[Battery]]=[1]DATA!$L:$L)*(EOMONTH(vp.data[[#This Row],[SDate]],-1)+1=[1]DATA!$G:$G),0)),vp.data[[#This Row],[Dens Input]]),"")</f>
        <v>821</v>
      </c>
      <c r="O101" s="2">
        <f ca="1">INDEX(INDIRECT(_xlfn.CONCAT("weather.data[",O$1,"]")),MATCH(vp.data[[#This Row],[SDate]],weather.data[Date],0))</f>
        <v>8.2333333333333325</v>
      </c>
      <c r="P101" s="2">
        <f ca="1">INDEX(INDIRECT(_xlfn.CONCAT("weather.data[",P$1,"]")),MATCH(vp.data[[#This Row],[SDate]],weather.data[Date],0))</f>
        <v>3.5571428571428569</v>
      </c>
      <c r="Q101" s="2">
        <f ca="1">INDEX(INDIRECT(_xlfn.CONCAT("weather.data[",Q$1,"]")),MATCH(vp.data[[#This Row],[SDate]],weather.data[Date],0))</f>
        <v>9.1999999999999993</v>
      </c>
      <c r="R101" s="2">
        <f ca="1">INDEX(INDIRECT(_xlfn.CONCAT("weather.data[",R$1,"]")),MATCH(vp.data[[#This Row],[SDate]],weather.data[Date],0))</f>
        <v>7.6</v>
      </c>
      <c r="S101" s="2">
        <f ca="1">INDEX(INDIRECT(_xlfn.CONCAT("weather.data[",S$1,"]")),MATCH(vp.data[[#This Row],[SDate]],weather.data[Date],0))</f>
        <v>8.8000000000000007</v>
      </c>
      <c r="T101" s="2">
        <f ca="1">INDEX(INDIRECT(_xlfn.CONCAT("weather.data[",T$1,"]")),MATCH(vp.data[[#This Row],[SDate]],weather.data[Date],0))</f>
        <v>8</v>
      </c>
      <c r="U101" s="2">
        <f ca="1">INDEX(INDIRECT(_xlfn.CONCAT("weather.data[",U$1,"]")),MATCH(vp.data[[#This Row],[SDate]],weather.data[Date],0))</f>
        <v>7.5</v>
      </c>
      <c r="V101" s="2">
        <f ca="1">INDEX(INDIRECT(_xlfn.CONCAT("weather.data[",V$1,"]")),MATCH(vp.data[[#This Row],[SDate]],weather.data[Date],0))</f>
        <v>8.3000000000000007</v>
      </c>
      <c r="W101" t="s">
        <v>44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 s="4">
        <f>IF(AND(vp.data[[#This Row],[SDate]]&gt;=DATE(YEAR(vp.data[[#This Row],[SDate]]),5,1),vp.data[[#This Row],[SDate]]&lt;=DATE(YEAR(vp.data[[#This Row],[SDate]]),9,15)),1,0)</f>
        <v>0</v>
      </c>
      <c r="AJ101" s="4">
        <f>IF(vp.data[[#This Row],[SDate]]&lt;DATE(2016,12,1),0,1)</f>
        <v>0</v>
      </c>
      <c r="AK101">
        <f>MONTH(vp.data[[#This Row],[SDate]])</f>
        <v>3</v>
      </c>
      <c r="AL101" s="5">
        <f>(IF(post_aquisition_adj_bool,vp.data[[#This Row],[VP_Adjusted]],vp.data[[#This Row],[VP]])-INDEX(crudeBD.lkup[Mean_VP],MATCH(vp.data[[#This Row],[Crude_Breakdown]],crudeBD.lkup[Crude Breakdown],0)))^2</f>
        <v>42.090501692828298</v>
      </c>
      <c r="AM101" s="5">
        <f>(vp.data[[#This Row],[Dens]]-INDEX(crudeBD.lkup[Mean_Dens],MATCH(vp.data[[#This Row],[Crude_Breakdown]],crudeBD.lkup[Crude Breakdown],0)))^2</f>
        <v>4.6032442330575885</v>
      </c>
      <c r="AN101" s="5">
        <f>(vp.data[[#This Row],[Sulf]]-INDEX(crudeBD.lkup[Mean_Sulf],MATCH(vp.data[[#This Row],[Crude_Breakdown]],crudeBD.lkup[Crude Breakdown],0)))^2</f>
        <v>0.10802326828796978</v>
      </c>
      <c r="AO1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1" hidden="1" x14ac:dyDescent="0.25">
      <c r="A102">
        <v>101</v>
      </c>
      <c r="B102" t="s">
        <v>47</v>
      </c>
      <c r="C102" t="s">
        <v>47</v>
      </c>
      <c r="D102" t="s">
        <v>62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118.08736441999474</v>
      </c>
      <c r="I102" s="2"/>
      <c r="J102" s="2">
        <f t="array" ref="J102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02" s="2">
        <f ca="1">INDEX(INDIRECT(_xlfn.CONCAT("weather.data[",O$1,"]")),MATCH(vp.data[[#This Row],[SDate]],weather.data[Date],0))</f>
        <v>8.2333333333333325</v>
      </c>
      <c r="P102" s="2">
        <f ca="1">INDEX(INDIRECT(_xlfn.CONCAT("weather.data[",P$1,"]")),MATCH(vp.data[[#This Row],[SDate]],weather.data[Date],0))</f>
        <v>3.5571428571428569</v>
      </c>
      <c r="Q102" s="2">
        <f ca="1">INDEX(INDIRECT(_xlfn.CONCAT("weather.data[",Q$1,"]")),MATCH(vp.data[[#This Row],[SDate]],weather.data[Date],0))</f>
        <v>9.1999999999999993</v>
      </c>
      <c r="R102" s="2">
        <f ca="1">INDEX(INDIRECT(_xlfn.CONCAT("weather.data[",R$1,"]")),MATCH(vp.data[[#This Row],[SDate]],weather.data[Date],0))</f>
        <v>7.6</v>
      </c>
      <c r="S102" s="2">
        <f ca="1">INDEX(INDIRECT(_xlfn.CONCAT("weather.data[",S$1,"]")),MATCH(vp.data[[#This Row],[SDate]],weather.data[Date],0))</f>
        <v>8.8000000000000007</v>
      </c>
      <c r="T102" s="2">
        <f ca="1">INDEX(INDIRECT(_xlfn.CONCAT("weather.data[",T$1,"]")),MATCH(vp.data[[#This Row],[SDate]],weather.data[Date],0))</f>
        <v>8</v>
      </c>
      <c r="U102" s="2">
        <f ca="1">INDEX(INDIRECT(_xlfn.CONCAT("weather.data[",U$1,"]")),MATCH(vp.data[[#This Row],[SDate]],weather.data[Date],0))</f>
        <v>7.5</v>
      </c>
      <c r="V102" s="2">
        <f ca="1">INDEX(INDIRECT(_xlfn.CONCAT("weather.data[",V$1,"]")),MATCH(vp.data[[#This Row],[SDate]],weather.data[Date],0))</f>
        <v>8.3000000000000007</v>
      </c>
      <c r="W102" t="s">
        <v>44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 s="4">
        <f>IF(AND(vp.data[[#This Row],[SDate]]&gt;=DATE(YEAR(vp.data[[#This Row],[SDate]]),5,1),vp.data[[#This Row],[SDate]]&lt;=DATE(YEAR(vp.data[[#This Row],[SDate]]),9,15)),1,0)</f>
        <v>0</v>
      </c>
      <c r="AJ102" s="4">
        <f>IF(vp.data[[#This Row],[SDate]]&lt;DATE(2016,12,1),0,1)</f>
        <v>0</v>
      </c>
      <c r="AK102">
        <f>MONTH(vp.data[[#This Row],[SDate]])</f>
        <v>3</v>
      </c>
      <c r="AL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M102" s="5">
        <f>(vp.data[[#This Row],[Dens]]-INDEX(crudeBD.lkup[Mean_Dens],MATCH(vp.data[[#This Row],[Crude_Breakdown]],crudeBD.lkup[Crude Breakdown],0)))^2</f>
        <v>272.62426350649525</v>
      </c>
      <c r="AN102" s="5">
        <f>(vp.data[[#This Row],[Sulf]]-INDEX(crudeBD.lkup[Mean_Sulf],MATCH(vp.data[[#This Row],[Crude_Breakdown]],crudeBD.lkup[Crude Breakdown],0)))^2</f>
        <v>0.21788028090663611</v>
      </c>
      <c r="AO1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1" hidden="1" x14ac:dyDescent="0.25">
      <c r="A103">
        <v>102</v>
      </c>
      <c r="B103" t="s">
        <v>47</v>
      </c>
      <c r="C103" t="s">
        <v>47</v>
      </c>
      <c r="D103" t="s">
        <v>68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57.087364419994742</v>
      </c>
      <c r="I103" s="2"/>
      <c r="J103" s="2">
        <f t="array" ref="J10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Input]]="",INDEX([1]DATA!$O:$O,MATCH(1,(vp.data[[#This Row],[Battery]]=[1]DATA!$L:$L)*(EOMONTH(vp.data[[#This Row],[SDate]],-1)+1=[1]DATA!$G:$G),0)),vp.data[[#This Row],[Dens Input]]),"")</f>
        <v>836.8</v>
      </c>
      <c r="O103" s="2">
        <f ca="1">INDEX(INDIRECT(_xlfn.CONCAT("weather.data[",O$1,"]")),MATCH(vp.data[[#This Row],[SDate]],weather.data[Date],0))</f>
        <v>8.2333333333333325</v>
      </c>
      <c r="P103" s="2">
        <f ca="1">INDEX(INDIRECT(_xlfn.CONCAT("weather.data[",P$1,"]")),MATCH(vp.data[[#This Row],[SDate]],weather.data[Date],0))</f>
        <v>3.5571428571428569</v>
      </c>
      <c r="Q103" s="2">
        <f ca="1">INDEX(INDIRECT(_xlfn.CONCAT("weather.data[",Q$1,"]")),MATCH(vp.data[[#This Row],[SDate]],weather.data[Date],0))</f>
        <v>9.1999999999999993</v>
      </c>
      <c r="R103" s="2">
        <f ca="1">INDEX(INDIRECT(_xlfn.CONCAT("weather.data[",R$1,"]")),MATCH(vp.data[[#This Row],[SDate]],weather.data[Date],0))</f>
        <v>7.6</v>
      </c>
      <c r="S103" s="2">
        <f ca="1">INDEX(INDIRECT(_xlfn.CONCAT("weather.data[",S$1,"]")),MATCH(vp.data[[#This Row],[SDate]],weather.data[Date],0))</f>
        <v>8.8000000000000007</v>
      </c>
      <c r="T103" s="2">
        <f ca="1">INDEX(INDIRECT(_xlfn.CONCAT("weather.data[",T$1,"]")),MATCH(vp.data[[#This Row],[SDate]],weather.data[Date],0))</f>
        <v>8</v>
      </c>
      <c r="U103" s="2">
        <f ca="1">INDEX(INDIRECT(_xlfn.CONCAT("weather.data[",U$1,"]")),MATCH(vp.data[[#This Row],[SDate]],weather.data[Date],0))</f>
        <v>7.5</v>
      </c>
      <c r="V103" s="2">
        <f ca="1">INDEX(INDIRECT(_xlfn.CONCAT("weather.data[",V$1,"]")),MATCH(vp.data[[#This Row],[SDate]],weather.data[Date],0))</f>
        <v>8.3000000000000007</v>
      </c>
      <c r="W103" t="s">
        <v>44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 s="4">
        <f>IF(AND(vp.data[[#This Row],[SDate]]&gt;=DATE(YEAR(vp.data[[#This Row],[SDate]]),5,1),vp.data[[#This Row],[SDate]]&lt;=DATE(YEAR(vp.data[[#This Row],[SDate]]),9,15)),1,0)</f>
        <v>0</v>
      </c>
      <c r="AJ103" s="4">
        <f>IF(vp.data[[#This Row],[SDate]]&lt;DATE(2016,12,1),0,1)</f>
        <v>0</v>
      </c>
      <c r="AK103">
        <f>MONTH(vp.data[[#This Row],[SDate]])</f>
        <v>3</v>
      </c>
      <c r="AL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M103" s="5">
        <f>(vp.data[[#This Row],[Dens]]-INDEX(crudeBD.lkup[Mean_Dens],MATCH(vp.data[[#This Row],[Crude_Breakdown]],crudeBD.lkup[Crude Breakdown],0)))^2</f>
        <v>49.158852463548904</v>
      </c>
      <c r="AN103" s="5">
        <f>(vp.data[[#This Row],[Sulf]]-INDEX(crudeBD.lkup[Mean_Sulf],MATCH(vp.data[[#This Row],[Crude_Breakdown]],crudeBD.lkup[Crude Breakdown],0)))^2</f>
        <v>8.8076278207248768E-2</v>
      </c>
      <c r="AO1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1" hidden="1" x14ac:dyDescent="0.25">
      <c r="A104">
        <v>103</v>
      </c>
      <c r="B104" t="s">
        <v>56</v>
      </c>
      <c r="C104" t="s">
        <v>56</v>
      </c>
      <c r="D104" t="s">
        <v>57</v>
      </c>
      <c r="E104" t="s">
        <v>51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100.28736441999474</v>
      </c>
      <c r="I104" s="2"/>
      <c r="J104" s="2">
        <f t="array" ref="J104">_xlfn.IFNA(IF(vp.data[[#This Row],[Sulf Input]]="",INDEX([1]DATA!$Q:$Q,MATCH(1,(vp.data[[#This Row],[Battery]]=[1]DATA!$L:$L)*(EOMONTH(vp.data[[#This Row],[SDate]],-1)+1=[1]DATA!$G:$G),0)),vp.data[[#This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Input]]="",INDEX([1]DATA!$O:$O,MATCH(1,(vp.data[[#This Row],[Battery]]=[1]DATA!$L:$L)*(EOMONTH(vp.data[[#This Row],[SDate]],-1)+1=[1]DATA!$G:$G),0)),vp.data[[#This Row],[Dens Input]]),"")</f>
        <v>832</v>
      </c>
      <c r="O104" s="2">
        <f ca="1">INDEX(INDIRECT(_xlfn.CONCAT("weather.data[",O$1,"]")),MATCH(vp.data[[#This Row],[SDate]],weather.data[Date],0))</f>
        <v>8.2333333333333325</v>
      </c>
      <c r="P104" s="2">
        <f ca="1">INDEX(INDIRECT(_xlfn.CONCAT("weather.data[",P$1,"]")),MATCH(vp.data[[#This Row],[SDate]],weather.data[Date],0))</f>
        <v>3.5571428571428569</v>
      </c>
      <c r="Q104" s="2">
        <f ca="1">INDEX(INDIRECT(_xlfn.CONCAT("weather.data[",Q$1,"]")),MATCH(vp.data[[#This Row],[SDate]],weather.data[Date],0))</f>
        <v>9.1999999999999993</v>
      </c>
      <c r="R104" s="2">
        <f ca="1">INDEX(INDIRECT(_xlfn.CONCAT("weather.data[",R$1,"]")),MATCH(vp.data[[#This Row],[SDate]],weather.data[Date],0))</f>
        <v>7.6</v>
      </c>
      <c r="S104" s="2">
        <f ca="1">INDEX(INDIRECT(_xlfn.CONCAT("weather.data[",S$1,"]")),MATCH(vp.data[[#This Row],[SDate]],weather.data[Date],0))</f>
        <v>8.8000000000000007</v>
      </c>
      <c r="T104" s="2">
        <f ca="1">INDEX(INDIRECT(_xlfn.CONCAT("weather.data[",T$1,"]")),MATCH(vp.data[[#This Row],[SDate]],weather.data[Date],0))</f>
        <v>8</v>
      </c>
      <c r="U104" s="2">
        <f ca="1">INDEX(INDIRECT(_xlfn.CONCAT("weather.data[",U$1,"]")),MATCH(vp.data[[#This Row],[SDate]],weather.data[Date],0))</f>
        <v>7.5</v>
      </c>
      <c r="V104" s="2">
        <f ca="1">INDEX(INDIRECT(_xlfn.CONCAT("weather.data[",V$1,"]")),MATCH(vp.data[[#This Row],[SDate]],weather.data[Date],0))</f>
        <v>8.3000000000000007</v>
      </c>
      <c r="W104" t="s">
        <v>44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 s="4">
        <f>IF(AND(vp.data[[#This Row],[SDate]]&gt;=DATE(YEAR(vp.data[[#This Row],[SDate]]),5,1),vp.data[[#This Row],[SDate]]&lt;=DATE(YEAR(vp.data[[#This Row],[SDate]]),9,15)),1,0)</f>
        <v>0</v>
      </c>
      <c r="AJ104" s="4">
        <f>IF(vp.data[[#This Row],[SDate]]&lt;DATE(2016,12,1),0,1)</f>
        <v>0</v>
      </c>
      <c r="AK104">
        <f>MONTH(vp.data[[#This Row],[SDate]])</f>
        <v>3</v>
      </c>
      <c r="AL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M104" s="5">
        <f>(vp.data[[#This Row],[Dens]]-INDEX(crudeBD.lkup[Mean_Dens],MATCH(vp.data[[#This Row],[Crude_Breakdown]],crudeBD.lkup[Crude Breakdown],0)))^2</f>
        <v>139.5076917273523</v>
      </c>
      <c r="AN104" s="5">
        <f>(vp.data[[#This Row],[Sulf]]-INDEX(crudeBD.lkup[Mean_Sulf],MATCH(vp.data[[#This Row],[Crude_Breakdown]],crudeBD.lkup[Crude Breakdown],0)))^2</f>
        <v>0.165467103483323</v>
      </c>
      <c r="AO1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1" hidden="1" x14ac:dyDescent="0.25">
      <c r="A105">
        <v>104</v>
      </c>
      <c r="B105" t="s">
        <v>49</v>
      </c>
      <c r="C105" t="s">
        <v>49</v>
      </c>
      <c r="D105" t="s">
        <v>50</v>
      </c>
      <c r="E105" t="s">
        <v>51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77.887364419994739</v>
      </c>
      <c r="I105" s="2"/>
      <c r="J105" s="2">
        <f t="array" ref="J1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105" s="2">
        <f ca="1">INDEX(INDIRECT(_xlfn.CONCAT("weather.data[",O$1,"]")),MATCH(vp.data[[#This Row],[SDate]],weather.data[Date],0))</f>
        <v>0.66666666666666663</v>
      </c>
      <c r="P105" s="2">
        <f ca="1">INDEX(INDIRECT(_xlfn.CONCAT("weather.data[",P$1,"]")),MATCH(vp.data[[#This Row],[SDate]],weather.data[Date],0))</f>
        <v>5.0785714285714283</v>
      </c>
      <c r="Q105" s="2">
        <f ca="1">INDEX(INDIRECT(_xlfn.CONCAT("weather.data[",Q$1,"]")),MATCH(vp.data[[#This Row],[SDate]],weather.data[Date],0))</f>
        <v>-0.2</v>
      </c>
      <c r="R105" s="2">
        <f ca="1">INDEX(INDIRECT(_xlfn.CONCAT("weather.data[",R$1,"]")),MATCH(vp.data[[#This Row],[SDate]],weather.data[Date],0))</f>
        <v>0.5</v>
      </c>
      <c r="S105" s="2">
        <f ca="1">INDEX(INDIRECT(_xlfn.CONCAT("weather.data[",S$1,"]")),MATCH(vp.data[[#This Row],[SDate]],weather.data[Date],0))</f>
        <v>0.3</v>
      </c>
      <c r="T105" s="2">
        <f ca="1">INDEX(INDIRECT(_xlfn.CONCAT("weather.data[",T$1,"]")),MATCH(vp.data[[#This Row],[SDate]],weather.data[Date],0))</f>
        <v>0</v>
      </c>
      <c r="U105" s="2">
        <f ca="1">INDEX(INDIRECT(_xlfn.CONCAT("weather.data[",U$1,"]")),MATCH(vp.data[[#This Row],[SDate]],weather.data[Date],0))</f>
        <v>2.9</v>
      </c>
      <c r="V105" s="2">
        <f ca="1">INDEX(INDIRECT(_xlfn.CONCAT("weather.data[",V$1,"]")),MATCH(vp.data[[#This Row],[SDate]],weather.data[Date],0))</f>
        <v>0.5</v>
      </c>
      <c r="W105" t="s">
        <v>44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 s="4">
        <f>IF(AND(vp.data[[#This Row],[SDate]]&gt;=DATE(YEAR(vp.data[[#This Row],[SDate]]),5,1),vp.data[[#This Row],[SDate]]&lt;=DATE(YEAR(vp.data[[#This Row],[SDate]]),9,15)),1,0)</f>
        <v>0</v>
      </c>
      <c r="AJ105" s="4">
        <f>IF(vp.data[[#This Row],[SDate]]&lt;DATE(2016,12,1),0,1)</f>
        <v>0</v>
      </c>
      <c r="AK105">
        <f>MONTH(vp.data[[#This Row],[SDate]])</f>
        <v>3</v>
      </c>
      <c r="AL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M105" s="5">
        <f>(vp.data[[#This Row],[Dens]]-INDEX(crudeBD.lkup[Mean_Dens],MATCH(vp.data[[#This Row],[Crude_Breakdown]],crudeBD.lkup[Crude Breakdown],0)))^2</f>
        <v>350.11414816906978</v>
      </c>
      <c r="AN105" s="5">
        <f>(vp.data[[#This Row],[Sulf]]-INDEX(crudeBD.lkup[Mean_Sulf],MATCH(vp.data[[#This Row],[Crude_Breakdown]],crudeBD.lkup[Crude Breakdown],0)))^2</f>
        <v>9.1944503974117062E-2</v>
      </c>
      <c r="AO1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1" hidden="1" x14ac:dyDescent="0.25">
      <c r="A106">
        <v>105</v>
      </c>
      <c r="B106" t="s">
        <v>47</v>
      </c>
      <c r="C106" t="s">
        <v>47</v>
      </c>
      <c r="D106" t="s">
        <v>54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68.687364419994751</v>
      </c>
      <c r="I106" s="2"/>
      <c r="J106" s="2">
        <f t="array" ref="J106">_xlfn.IFNA(IF(vp.data[[#This Row],[Sulf Input]]="",INDEX([1]DATA!$Q:$Q,MATCH(1,(vp.data[[#This Row],[Battery]]=[1]DATA!$L:$L)*(EOMONTH(vp.data[[#This Row],[SDate]],-1)+1=[1]DATA!$G:$G),0)),vp.data[[#This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6" s="2">
        <f ca="1">INDEX(INDIRECT(_xlfn.CONCAT("weather.data[",O$1,"]")),MATCH(vp.data[[#This Row],[SDate]],weather.data[Date],0))</f>
        <v>0.66666666666666663</v>
      </c>
      <c r="P106" s="2">
        <f ca="1">INDEX(INDIRECT(_xlfn.CONCAT("weather.data[",P$1,"]")),MATCH(vp.data[[#This Row],[SDate]],weather.data[Date],0))</f>
        <v>5.0785714285714283</v>
      </c>
      <c r="Q106" s="2">
        <f ca="1">INDEX(INDIRECT(_xlfn.CONCAT("weather.data[",Q$1,"]")),MATCH(vp.data[[#This Row],[SDate]],weather.data[Date],0))</f>
        <v>-0.2</v>
      </c>
      <c r="R106" s="2">
        <f ca="1">INDEX(INDIRECT(_xlfn.CONCAT("weather.data[",R$1,"]")),MATCH(vp.data[[#This Row],[SDate]],weather.data[Date],0))</f>
        <v>0.5</v>
      </c>
      <c r="S106" s="2">
        <f ca="1">INDEX(INDIRECT(_xlfn.CONCAT("weather.data[",S$1,"]")),MATCH(vp.data[[#This Row],[SDate]],weather.data[Date],0))</f>
        <v>0.3</v>
      </c>
      <c r="T106" s="2">
        <f ca="1">INDEX(INDIRECT(_xlfn.CONCAT("weather.data[",T$1,"]")),MATCH(vp.data[[#This Row],[SDate]],weather.data[Date],0))</f>
        <v>0</v>
      </c>
      <c r="U106" s="2">
        <f ca="1">INDEX(INDIRECT(_xlfn.CONCAT("weather.data[",U$1,"]")),MATCH(vp.data[[#This Row],[SDate]],weather.data[Date],0))</f>
        <v>2.9</v>
      </c>
      <c r="V106" s="2">
        <f ca="1">INDEX(INDIRECT(_xlfn.CONCAT("weather.data[",V$1,"]")),MATCH(vp.data[[#This Row],[SDate]],weather.data[Date],0))</f>
        <v>0.5</v>
      </c>
      <c r="W106" t="s">
        <v>44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 s="4">
        <f>IF(AND(vp.data[[#This Row],[SDate]]&gt;=DATE(YEAR(vp.data[[#This Row],[SDate]]),5,1),vp.data[[#This Row],[SDate]]&lt;=DATE(YEAR(vp.data[[#This Row],[SDate]]),9,15)),1,0)</f>
        <v>0</v>
      </c>
      <c r="AJ106" s="4">
        <f>IF(vp.data[[#This Row],[SDate]]&lt;DATE(2016,12,1),0,1)</f>
        <v>0</v>
      </c>
      <c r="AK106">
        <f>MONTH(vp.data[[#This Row],[SDate]])</f>
        <v>3</v>
      </c>
      <c r="AL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M106" s="5">
        <f>(vp.data[[#This Row],[Dens]]-INDEX(crudeBD.lkup[Mean_Dens],MATCH(vp.data[[#This Row],[Crude_Breakdown]],crudeBD.lkup[Crude Breakdown],0)))^2</f>
        <v>256.36292608318229</v>
      </c>
      <c r="AN106" s="5">
        <f>(vp.data[[#This Row],[Sulf]]-INDEX(crudeBD.lkup[Mean_Sulf],MATCH(vp.data[[#This Row],[Crude_Breakdown]],crudeBD.lkup[Crude Breakdown],0)))^2</f>
        <v>2.4578864219518094E-2</v>
      </c>
      <c r="AO1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1" hidden="1" x14ac:dyDescent="0.25">
      <c r="A107">
        <v>106</v>
      </c>
      <c r="B107" t="s">
        <v>52</v>
      </c>
      <c r="C107" t="s">
        <v>52</v>
      </c>
      <c r="D107" t="s">
        <v>53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56.287364419994745</v>
      </c>
      <c r="I107" s="2"/>
      <c r="J107" s="2">
        <f t="array" ref="J107">_xlfn.IFNA(IF(vp.data[[#This Row],[Sulf Input]]="",INDEX([1]DATA!$Q:$Q,MATCH(1,(vp.data[[#This Row],[Battery]]=[1]DATA!$L:$L)*(EOMONTH(vp.data[[#This Row],[SDate]],-1)+1=[1]DATA!$G:$G),0)),vp.data[[#This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Input]]="",INDEX([1]DATA!$O:$O,MATCH(1,(vp.data[[#This Row],[Battery]]=[1]DATA!$L:$L)*(EOMONTH(vp.data[[#This Row],[SDate]],-1)+1=[1]DATA!$G:$G),0)),vp.data[[#This Row],[Dens Input]]),"")</f>
        <v>837.1</v>
      </c>
      <c r="O107" s="2">
        <f ca="1">INDEX(INDIRECT(_xlfn.CONCAT("weather.data[",O$1,"]")),MATCH(vp.data[[#This Row],[SDate]],weather.data[Date],0))</f>
        <v>0.66666666666666663</v>
      </c>
      <c r="P107" s="2">
        <f ca="1">INDEX(INDIRECT(_xlfn.CONCAT("weather.data[",P$1,"]")),MATCH(vp.data[[#This Row],[SDate]],weather.data[Date],0))</f>
        <v>5.0785714285714283</v>
      </c>
      <c r="Q107" s="2">
        <f ca="1">INDEX(INDIRECT(_xlfn.CONCAT("weather.data[",Q$1,"]")),MATCH(vp.data[[#This Row],[SDate]],weather.data[Date],0))</f>
        <v>-0.2</v>
      </c>
      <c r="R107" s="2">
        <f ca="1">INDEX(INDIRECT(_xlfn.CONCAT("weather.data[",R$1,"]")),MATCH(vp.data[[#This Row],[SDate]],weather.data[Date],0))</f>
        <v>0.5</v>
      </c>
      <c r="S107" s="2">
        <f ca="1">INDEX(INDIRECT(_xlfn.CONCAT("weather.data[",S$1,"]")),MATCH(vp.data[[#This Row],[SDate]],weather.data[Date],0))</f>
        <v>0.3</v>
      </c>
      <c r="T107" s="2">
        <f ca="1">INDEX(INDIRECT(_xlfn.CONCAT("weather.data[",T$1,"]")),MATCH(vp.data[[#This Row],[SDate]],weather.data[Date],0))</f>
        <v>0</v>
      </c>
      <c r="U107" s="2">
        <f ca="1">INDEX(INDIRECT(_xlfn.CONCAT("weather.data[",U$1,"]")),MATCH(vp.data[[#This Row],[SDate]],weather.data[Date],0))</f>
        <v>2.9</v>
      </c>
      <c r="V107" s="2">
        <f ca="1">INDEX(INDIRECT(_xlfn.CONCAT("weather.data[",V$1,"]")),MATCH(vp.data[[#This Row],[SDate]],weather.data[Date],0))</f>
        <v>0.5</v>
      </c>
      <c r="W107" t="s">
        <v>44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 s="4">
        <f>IF(AND(vp.data[[#This Row],[SDate]]&gt;=DATE(YEAR(vp.data[[#This Row],[SDate]]),5,1),vp.data[[#This Row],[SDate]]&lt;=DATE(YEAR(vp.data[[#This Row],[SDate]]),9,15)),1,0)</f>
        <v>0</v>
      </c>
      <c r="AJ107" s="4">
        <f>IF(vp.data[[#This Row],[SDate]]&lt;DATE(2016,12,1),0,1)</f>
        <v>0</v>
      </c>
      <c r="AK107">
        <f>MONTH(vp.data[[#This Row],[SDate]])</f>
        <v>3</v>
      </c>
      <c r="AL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M107" s="5">
        <f>(vp.data[[#This Row],[Dens]]-INDEX(crudeBD.lkup[Mean_Dens],MATCH(vp.data[[#This Row],[Crude_Breakdown]],crudeBD.lkup[Crude Breakdown],0)))^2</f>
        <v>45.042050009560207</v>
      </c>
      <c r="AN107" s="5">
        <f>(vp.data[[#This Row],[Sulf]]-INDEX(crudeBD.lkup[Mean_Sulf],MATCH(vp.data[[#This Row],[Crude_Breakdown]],crudeBD.lkup[Crude Breakdown],0)))^2</f>
        <v>3.997213667369783E-3</v>
      </c>
      <c r="AO1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1" hidden="1" x14ac:dyDescent="0.25">
      <c r="A108">
        <v>107</v>
      </c>
      <c r="B108" t="s">
        <v>60</v>
      </c>
      <c r="C108" t="s">
        <v>60</v>
      </c>
      <c r="D108" t="s">
        <v>61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72.387364419994739</v>
      </c>
      <c r="I108" s="2"/>
      <c r="J108" s="2">
        <f t="array" ref="J10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Input]]="",INDEX([1]DATA!$O:$O,MATCH(1,(vp.data[[#This Row],[Battery]]=[1]DATA!$L:$L)*(EOMONTH(vp.data[[#This Row],[SDate]],-1)+1=[1]DATA!$G:$G),0)),vp.data[[#This Row],[Dens Input]]),"")</f>
        <v>876.4</v>
      </c>
      <c r="O108" s="2">
        <f ca="1">INDEX(INDIRECT(_xlfn.CONCAT("weather.data[",O$1,"]")),MATCH(vp.data[[#This Row],[SDate]],weather.data[Date],0))</f>
        <v>0.66666666666666663</v>
      </c>
      <c r="P108" s="2">
        <f ca="1">INDEX(INDIRECT(_xlfn.CONCAT("weather.data[",P$1,"]")),MATCH(vp.data[[#This Row],[SDate]],weather.data[Date],0))</f>
        <v>5.0785714285714283</v>
      </c>
      <c r="Q108" s="2">
        <f ca="1">INDEX(INDIRECT(_xlfn.CONCAT("weather.data[",Q$1,"]")),MATCH(vp.data[[#This Row],[SDate]],weather.data[Date],0))</f>
        <v>-0.2</v>
      </c>
      <c r="R108" s="2">
        <f ca="1">INDEX(INDIRECT(_xlfn.CONCAT("weather.data[",R$1,"]")),MATCH(vp.data[[#This Row],[SDate]],weather.data[Date],0))</f>
        <v>0.5</v>
      </c>
      <c r="S108" s="2">
        <f ca="1">INDEX(INDIRECT(_xlfn.CONCAT("weather.data[",S$1,"]")),MATCH(vp.data[[#This Row],[SDate]],weather.data[Date],0))</f>
        <v>0.3</v>
      </c>
      <c r="T108" s="2">
        <f ca="1">INDEX(INDIRECT(_xlfn.CONCAT("weather.data[",T$1,"]")),MATCH(vp.data[[#This Row],[SDate]],weather.data[Date],0))</f>
        <v>0</v>
      </c>
      <c r="U108" s="2">
        <f ca="1">INDEX(INDIRECT(_xlfn.CONCAT("weather.data[",U$1,"]")),MATCH(vp.data[[#This Row],[SDate]],weather.data[Date],0))</f>
        <v>2.9</v>
      </c>
      <c r="V108" s="2">
        <f ca="1">INDEX(INDIRECT(_xlfn.CONCAT("weather.data[",V$1,"]")),MATCH(vp.data[[#This Row],[SDate]],weather.data[Date],0))</f>
        <v>0.5</v>
      </c>
      <c r="W108" t="s">
        <v>44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 s="4">
        <f>IF(AND(vp.data[[#This Row],[SDate]]&gt;=DATE(YEAR(vp.data[[#This Row],[SDate]]),5,1),vp.data[[#This Row],[SDate]]&lt;=DATE(YEAR(vp.data[[#This Row],[SDate]]),9,15)),1,0)</f>
        <v>0</v>
      </c>
      <c r="AJ108" s="4">
        <f>IF(vp.data[[#This Row],[SDate]]&lt;DATE(2016,12,1),0,1)</f>
        <v>0</v>
      </c>
      <c r="AK108">
        <f>MONTH(vp.data[[#This Row],[SDate]])</f>
        <v>3</v>
      </c>
      <c r="AL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M108" s="5">
        <f>(vp.data[[#This Row],[Dens]]-INDEX(crudeBD.lkup[Mean_Dens],MATCH(vp.data[[#This Row],[Crude_Breakdown]],crudeBD.lkup[Crude Breakdown],0)))^2</f>
        <v>1062.0209285371634</v>
      </c>
      <c r="AN108" s="5">
        <f>(vp.data[[#This Row],[Sulf]]-INDEX(crudeBD.lkup[Mean_Sulf],MATCH(vp.data[[#This Row],[Crude_Breakdown]],crudeBD.lkup[Crude Breakdown],0)))^2</f>
        <v>0.37604308728699903</v>
      </c>
      <c r="AO1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1" hidden="1" x14ac:dyDescent="0.25">
      <c r="A109">
        <v>108</v>
      </c>
      <c r="B109" t="s">
        <v>47</v>
      </c>
      <c r="C109" t="s">
        <v>47</v>
      </c>
      <c r="D109" t="s">
        <v>62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76.287364419994745</v>
      </c>
      <c r="I109" s="2"/>
      <c r="J109" s="2">
        <f t="array" ref="J10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09" s="2">
        <f ca="1">INDEX(INDIRECT(_xlfn.CONCAT("weather.data[",O$1,"]")),MATCH(vp.data[[#This Row],[SDate]],weather.data[Date],0))</f>
        <v>-0.45</v>
      </c>
      <c r="P109" s="2">
        <f ca="1">INDEX(INDIRECT(_xlfn.CONCAT("weather.data[",P$1,"]")),MATCH(vp.data[[#This Row],[SDate]],weather.data[Date],0))</f>
        <v>5.011904761904761</v>
      </c>
      <c r="Q109" s="2">
        <f ca="1">INDEX(INDIRECT(_xlfn.CONCAT("weather.data[",Q$1,"]")),MATCH(vp.data[[#This Row],[SDate]],weather.data[Date],0))</f>
        <v>-1.7</v>
      </c>
      <c r="R109" s="2">
        <f ca="1">INDEX(INDIRECT(_xlfn.CONCAT("weather.data[",R$1,"]")),MATCH(vp.data[[#This Row],[SDate]],weather.data[Date],0))</f>
        <v>-2.2999999999999998</v>
      </c>
      <c r="S109" s="2">
        <f ca="1">INDEX(INDIRECT(_xlfn.CONCAT("weather.data[",S$1,"]")),MATCH(vp.data[[#This Row],[SDate]],weather.data[Date],0))</f>
        <v>0.8</v>
      </c>
      <c r="T109" s="2">
        <f ca="1">INDEX(INDIRECT(_xlfn.CONCAT("weather.data[",T$1,"]")),MATCH(vp.data[[#This Row],[SDate]],weather.data[Date],0))</f>
        <v>0.5</v>
      </c>
      <c r="U109" s="2">
        <f ca="1">INDEX(INDIRECT(_xlfn.CONCAT("weather.data[",U$1,"]")),MATCH(vp.data[[#This Row],[SDate]],weather.data[Date],0))</f>
        <v>1</v>
      </c>
      <c r="V109" s="2">
        <f ca="1">INDEX(INDIRECT(_xlfn.CONCAT("weather.data[",V$1,"]")),MATCH(vp.data[[#This Row],[SDate]],weather.data[Date],0))</f>
        <v>-1</v>
      </c>
      <c r="W109" t="s">
        <v>44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 s="4">
        <f>IF(AND(vp.data[[#This Row],[SDate]]&gt;=DATE(YEAR(vp.data[[#This Row],[SDate]]),5,1),vp.data[[#This Row],[SDate]]&lt;=DATE(YEAR(vp.data[[#This Row],[SDate]]),9,15)),1,0)</f>
        <v>0</v>
      </c>
      <c r="AJ109" s="4">
        <f>IF(vp.data[[#This Row],[SDate]]&lt;DATE(2016,12,1),0,1)</f>
        <v>0</v>
      </c>
      <c r="AK109">
        <f>MONTH(vp.data[[#This Row],[SDate]])</f>
        <v>3</v>
      </c>
      <c r="AL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M109" s="5">
        <f>(vp.data[[#This Row],[Dens]]-INDEX(crudeBD.lkup[Mean_Dens],MATCH(vp.data[[#This Row],[Crude_Breakdown]],crudeBD.lkup[Crude Breakdown],0)))^2</f>
        <v>269.33199602183191</v>
      </c>
      <c r="AN109" s="5">
        <f>(vp.data[[#This Row],[Sulf]]-INDEX(crudeBD.lkup[Mean_Sulf],MATCH(vp.data[[#This Row],[Crude_Breakdown]],crudeBD.lkup[Crude Breakdown],0)))^2</f>
        <v>0.21788028090663611</v>
      </c>
      <c r="AO1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1" hidden="1" x14ac:dyDescent="0.25">
      <c r="A110">
        <v>109</v>
      </c>
      <c r="B110" t="s">
        <v>42</v>
      </c>
      <c r="C110" t="s">
        <v>42</v>
      </c>
      <c r="D110" t="s">
        <v>43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51.165217391304303</v>
      </c>
      <c r="I110" s="2"/>
      <c r="J110" s="2">
        <f t="array" ref="J1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10" s="2">
        <f ca="1">INDEX(INDIRECT(_xlfn.CONCAT("weather.data[",O$1,"]")),MATCH(vp.data[[#This Row],[SDate]],weather.data[Date],0))</f>
        <v>-0.45</v>
      </c>
      <c r="P110" s="2">
        <f ca="1">INDEX(INDIRECT(_xlfn.CONCAT("weather.data[",P$1,"]")),MATCH(vp.data[[#This Row],[SDate]],weather.data[Date],0))</f>
        <v>5.011904761904761</v>
      </c>
      <c r="Q110" s="2">
        <f ca="1">INDEX(INDIRECT(_xlfn.CONCAT("weather.data[",Q$1,"]")),MATCH(vp.data[[#This Row],[SDate]],weather.data[Date],0))</f>
        <v>-1.7</v>
      </c>
      <c r="R110" s="2">
        <f ca="1">INDEX(INDIRECT(_xlfn.CONCAT("weather.data[",R$1,"]")),MATCH(vp.data[[#This Row],[SDate]],weather.data[Date],0))</f>
        <v>-2.2999999999999998</v>
      </c>
      <c r="S110" s="2">
        <f ca="1">INDEX(INDIRECT(_xlfn.CONCAT("weather.data[",S$1,"]")),MATCH(vp.data[[#This Row],[SDate]],weather.data[Date],0))</f>
        <v>0.8</v>
      </c>
      <c r="T110" s="2">
        <f ca="1">INDEX(INDIRECT(_xlfn.CONCAT("weather.data[",T$1,"]")),MATCH(vp.data[[#This Row],[SDate]],weather.data[Date],0))</f>
        <v>0.5</v>
      </c>
      <c r="U110" s="2">
        <f ca="1">INDEX(INDIRECT(_xlfn.CONCAT("weather.data[",U$1,"]")),MATCH(vp.data[[#This Row],[SDate]],weather.data[Date],0))</f>
        <v>1</v>
      </c>
      <c r="V110" s="2">
        <f ca="1">INDEX(INDIRECT(_xlfn.CONCAT("weather.data[",V$1,"]")),MATCH(vp.data[[#This Row],[SDate]],weather.data[Date],0))</f>
        <v>-1</v>
      </c>
      <c r="W110" t="s">
        <v>44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 s="4">
        <f>IF(AND(vp.data[[#This Row],[SDate]]&gt;=DATE(YEAR(vp.data[[#This Row],[SDate]]),5,1),vp.data[[#This Row],[SDate]]&lt;=DATE(YEAR(vp.data[[#This Row],[SDate]]),9,15)),1,0)</f>
        <v>0</v>
      </c>
      <c r="AJ110" s="4">
        <f>IF(vp.data[[#This Row],[SDate]]&lt;DATE(2016,12,1),0,1)</f>
        <v>0</v>
      </c>
      <c r="AK110">
        <f>MONTH(vp.data[[#This Row],[SDate]])</f>
        <v>3</v>
      </c>
      <c r="AL110" s="5">
        <f>(IF(post_aquisition_adj_bool,vp.data[[#This Row],[VP_Adjusted]],vp.data[[#This Row],[VP]])-INDEX(crudeBD.lkup[Mean_VP],MATCH(vp.data[[#This Row],[Crude_Breakdown]],crudeBD.lkup[Crude Breakdown],0)))^2</f>
        <v>141.61000000000115</v>
      </c>
      <c r="AM110" s="5">
        <f>(vp.data[[#This Row],[Dens]]-INDEX(crudeBD.lkup[Mean_Dens],MATCH(vp.data[[#This Row],[Crude_Breakdown]],crudeBD.lkup[Crude Breakdown],0)))^2</f>
        <v>21.698263926446817</v>
      </c>
      <c r="AN110" s="5">
        <f>(vp.data[[#This Row],[Sulf]]-INDEX(crudeBD.lkup[Mean_Sulf],MATCH(vp.data[[#This Row],[Crude_Breakdown]],crudeBD.lkup[Crude Breakdown],0)))^2</f>
        <v>8.726995352385076E-4</v>
      </c>
      <c r="AO1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1" hidden="1" x14ac:dyDescent="0.25">
      <c r="A111">
        <v>110</v>
      </c>
      <c r="B111" t="s">
        <v>64</v>
      </c>
      <c r="C111" t="s">
        <v>64</v>
      </c>
      <c r="D111" t="s">
        <v>65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59.487364419994748</v>
      </c>
      <c r="I111" s="2"/>
      <c r="J111" s="2">
        <f t="array" ref="J11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Input]]="",INDEX([1]DATA!$O:$O,MATCH(1,(vp.data[[#This Row],[Battery]]=[1]DATA!$L:$L)*(EOMONTH(vp.data[[#This Row],[SDate]],-1)+1=[1]DATA!$G:$G),0)),vp.data[[#This Row],[Dens Input]]),"")</f>
        <v>828.4</v>
      </c>
      <c r="O111" s="2">
        <f ca="1">INDEX(INDIRECT(_xlfn.CONCAT("weather.data[",O$1,"]")),MATCH(vp.data[[#This Row],[SDate]],weather.data[Date],0))</f>
        <v>-4.3166666666666664</v>
      </c>
      <c r="P111" s="2">
        <f ca="1">INDEX(INDIRECT(_xlfn.CONCAT("weather.data[",P$1,"]")),MATCH(vp.data[[#This Row],[SDate]],weather.data[Date],0))</f>
        <v>3.6809523809523812</v>
      </c>
      <c r="Q111" s="2">
        <f ca="1">INDEX(INDIRECT(_xlfn.CONCAT("weather.data[",Q$1,"]")),MATCH(vp.data[[#This Row],[SDate]],weather.data[Date],0))</f>
        <v>-4.2</v>
      </c>
      <c r="R111" s="2">
        <f ca="1">INDEX(INDIRECT(_xlfn.CONCAT("weather.data[",R$1,"]")),MATCH(vp.data[[#This Row],[SDate]],weather.data[Date],0))</f>
        <v>-5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-2.4</v>
      </c>
      <c r="V111" s="2">
        <f ca="1">INDEX(INDIRECT(_xlfn.CONCAT("weather.data[",V$1,"]")),MATCH(vp.data[[#This Row],[SDate]],weather.data[Date],0))</f>
        <v>-5.3</v>
      </c>
      <c r="W111" t="s">
        <v>44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 s="4">
        <f>IF(AND(vp.data[[#This Row],[SDate]]&gt;=DATE(YEAR(vp.data[[#This Row],[SDate]]),5,1),vp.data[[#This Row],[SDate]]&lt;=DATE(YEAR(vp.data[[#This Row],[SDate]]),9,15)),1,0)</f>
        <v>0</v>
      </c>
      <c r="AJ111" s="4">
        <f>IF(vp.data[[#This Row],[SDate]]&lt;DATE(2016,12,1),0,1)</f>
        <v>0</v>
      </c>
      <c r="AK111">
        <f>MONTH(vp.data[[#This Row],[SDate]])</f>
        <v>3</v>
      </c>
      <c r="AL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M111" s="5">
        <f>(vp.data[[#This Row],[Dens]]-INDEX(crudeBD.lkup[Mean_Dens],MATCH(vp.data[[#This Row],[Crude_Breakdown]],crudeBD.lkup[Crude Breakdown],0)))^2</f>
        <v>237.50932117520603</v>
      </c>
      <c r="AN111" s="5">
        <f>(vp.data[[#This Row],[Sulf]]-INDEX(crudeBD.lkup[Mean_Sulf],MATCH(vp.data[[#This Row],[Crude_Breakdown]],crudeBD.lkup[Crude Breakdown],0)))^2</f>
        <v>0.12476685612135612</v>
      </c>
      <c r="AO1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1" hidden="1" x14ac:dyDescent="0.25">
      <c r="A112">
        <v>111</v>
      </c>
      <c r="B112" t="s">
        <v>47</v>
      </c>
      <c r="C112" t="s">
        <v>47</v>
      </c>
      <c r="D112" t="s">
        <v>48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50.765217391304297</v>
      </c>
      <c r="I112" s="2"/>
      <c r="J112" s="2">
        <f t="array" ref="J11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Input]]="",INDEX([1]DATA!$O:$O,MATCH(1,(vp.data[[#This Row],[Battery]]=[1]DATA!$L:$L)*(EOMONTH(vp.data[[#This Row],[SDate]],-1)+1=[1]DATA!$G:$G),0)),vp.data[[#This Row],[Dens Input]]),"")</f>
        <v>875.1</v>
      </c>
      <c r="O112" s="2">
        <f ca="1">INDEX(INDIRECT(_xlfn.CONCAT("weather.data[",O$1,"]")),MATCH(vp.data[[#This Row],[SDate]],weather.data[Date],0))</f>
        <v>-4.3166666666666664</v>
      </c>
      <c r="P112" s="2">
        <f ca="1">INDEX(INDIRECT(_xlfn.CONCAT("weather.data[",P$1,"]")),MATCH(vp.data[[#This Row],[SDate]],weather.data[Date],0))</f>
        <v>3.6809523809523812</v>
      </c>
      <c r="Q112" s="2">
        <f ca="1">INDEX(INDIRECT(_xlfn.CONCAT("weather.data[",Q$1,"]")),MATCH(vp.data[[#This Row],[SDate]],weather.data[Date],0))</f>
        <v>-4.2</v>
      </c>
      <c r="R112" s="2">
        <f ca="1">INDEX(INDIRECT(_xlfn.CONCAT("weather.data[",R$1,"]")),MATCH(vp.data[[#This Row],[SDate]],weather.data[Date],0))</f>
        <v>-5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-2.4</v>
      </c>
      <c r="V112" s="2">
        <f ca="1">INDEX(INDIRECT(_xlfn.CONCAT("weather.data[",V$1,"]")),MATCH(vp.data[[#This Row],[SDate]],weather.data[Date],0))</f>
        <v>-5.3</v>
      </c>
      <c r="W112" t="s">
        <v>44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 s="4">
        <f>IF(AND(vp.data[[#This Row],[SDate]]&gt;=DATE(YEAR(vp.data[[#This Row],[SDate]]),5,1),vp.data[[#This Row],[SDate]]&lt;=DATE(YEAR(vp.data[[#This Row],[SDate]]),9,15)),1,0)</f>
        <v>0</v>
      </c>
      <c r="AJ112" s="4">
        <f>IF(vp.data[[#This Row],[SDate]]&lt;DATE(2016,12,1),0,1)</f>
        <v>0</v>
      </c>
      <c r="AK112">
        <f>MONTH(vp.data[[#This Row],[SDate]])</f>
        <v>3</v>
      </c>
      <c r="AL112" s="5">
        <f>(IF(post_aquisition_adj_bool,vp.data[[#This Row],[VP_Adjusted]],vp.data[[#This Row],[VP]])-INDEX(crudeBD.lkup[Mean_VP],MATCH(vp.data[[#This Row],[Crude_Breakdown]],crudeBD.lkup[Crude Breakdown],0)))^2</f>
        <v>151.29000000000133</v>
      </c>
      <c r="AM112" s="5">
        <f>(vp.data[[#This Row],[Dens]]-INDEX(crudeBD.lkup[Mean_Dens],MATCH(vp.data[[#This Row],[Crude_Breakdown]],crudeBD.lkup[Crude Breakdown],0)))^2</f>
        <v>0.11686857760951215</v>
      </c>
      <c r="AN112" s="5">
        <f>(vp.data[[#This Row],[Sulf]]-INDEX(crudeBD.lkup[Mean_Sulf],MATCH(vp.data[[#This Row],[Crude_Breakdown]],crudeBD.lkup[Crude Breakdown],0)))^2</f>
        <v>1.9471826977099062E-2</v>
      </c>
      <c r="AO1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1" hidden="1" x14ac:dyDescent="0.25">
      <c r="A113">
        <v>112</v>
      </c>
      <c r="B113" t="s">
        <v>45</v>
      </c>
      <c r="C113" t="s">
        <v>45</v>
      </c>
      <c r="D113" t="s">
        <v>46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39.4652173913043</v>
      </c>
      <c r="I113" s="2"/>
      <c r="J113" s="2">
        <f t="array" ref="J113">_xlfn.IFNA(IF(vp.data[[#This Row],[Sulf Input]]="",INDEX([1]DATA!$Q:$Q,MATCH(1,(vp.data[[#This Row],[Battery]]=[1]DATA!$L:$L)*(EOMONTH(vp.data[[#This Row],[SDate]],-1)+1=[1]DATA!$G:$G),0)),vp.data[[#This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Input]]="",INDEX([1]DATA!$O:$O,MATCH(1,(vp.data[[#This Row],[Battery]]=[1]DATA!$L:$L)*(EOMONTH(vp.data[[#This Row],[SDate]],-1)+1=[1]DATA!$G:$G),0)),vp.data[[#This Row],[Dens Input]]),"")</f>
        <v>878.5</v>
      </c>
      <c r="O113" s="2">
        <f ca="1">INDEX(INDIRECT(_xlfn.CONCAT("weather.data[",O$1,"]")),MATCH(vp.data[[#This Row],[SDate]],weather.data[Date],0))</f>
        <v>-4.3166666666666664</v>
      </c>
      <c r="P113" s="2">
        <f ca="1">INDEX(INDIRECT(_xlfn.CONCAT("weather.data[",P$1,"]")),MATCH(vp.data[[#This Row],[SDate]],weather.data[Date],0))</f>
        <v>3.6809523809523812</v>
      </c>
      <c r="Q113" s="2">
        <f ca="1">INDEX(INDIRECT(_xlfn.CONCAT("weather.data[",Q$1,"]")),MATCH(vp.data[[#This Row],[SDate]],weather.data[Date],0))</f>
        <v>-4.2</v>
      </c>
      <c r="R113" s="2">
        <f ca="1">INDEX(INDIRECT(_xlfn.CONCAT("weather.data[",R$1,"]")),MATCH(vp.data[[#This Row],[SDate]],weather.data[Date],0))</f>
        <v>-5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-2.4</v>
      </c>
      <c r="V113" s="2">
        <f ca="1">INDEX(INDIRECT(_xlfn.CONCAT("weather.data[",V$1,"]")),MATCH(vp.data[[#This Row],[SDate]],weather.data[Date],0))</f>
        <v>-5.3</v>
      </c>
      <c r="W113" t="s">
        <v>44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 s="4">
        <f>IF(AND(vp.data[[#This Row],[SDate]]&gt;=DATE(YEAR(vp.data[[#This Row],[SDate]]),5,1),vp.data[[#This Row],[SDate]]&lt;=DATE(YEAR(vp.data[[#This Row],[SDate]]),9,15)),1,0)</f>
        <v>0</v>
      </c>
      <c r="AJ113" s="4">
        <f>IF(vp.data[[#This Row],[SDate]]&lt;DATE(2016,12,1),0,1)</f>
        <v>0</v>
      </c>
      <c r="AK113">
        <f>MONTH(vp.data[[#This Row],[SDate]])</f>
        <v>3</v>
      </c>
      <c r="AL113" s="5">
        <f>(IF(post_aquisition_adj_bool,vp.data[[#This Row],[VP_Adjusted]],vp.data[[#This Row],[VP]])-INDEX(crudeBD.lkup[Mean_VP],MATCH(vp.data[[#This Row],[Crude_Breakdown]],crudeBD.lkup[Crude Breakdown],0)))^2</f>
        <v>556.96000000000242</v>
      </c>
      <c r="AM113" s="5">
        <f>(vp.data[[#This Row],[Dens]]-INDEX(crudeBD.lkup[Mean_Dens],MATCH(vp.data[[#This Row],[Crude_Breakdown]],crudeBD.lkup[Crude Breakdown],0)))^2</f>
        <v>14.001519740399974</v>
      </c>
      <c r="AN113" s="5">
        <f>(vp.data[[#This Row],[Sulf]]-INDEX(crudeBD.lkup[Mean_Sulf],MATCH(vp.data[[#This Row],[Crude_Breakdown]],crudeBD.lkup[Crude Breakdown],0)))^2</f>
        <v>2.2637763721284933E-2</v>
      </c>
      <c r="AO1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1" hidden="1" x14ac:dyDescent="0.25">
      <c r="A114">
        <v>113</v>
      </c>
      <c r="B114" t="s">
        <v>45</v>
      </c>
      <c r="C114" t="s">
        <v>45</v>
      </c>
      <c r="D114" t="s">
        <v>63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116.63402912621362</v>
      </c>
      <c r="I114" s="2"/>
      <c r="J114" s="2">
        <f t="array" ref="J114">_xlfn.IFNA(IF(vp.data[[#This Row],[Sulf Input]]="",INDEX([1]DATA!$Q:$Q,MATCH(1,(vp.data[[#This Row],[Battery]]=[1]DATA!$L:$L)*(EOMONTH(vp.data[[#This Row],[SDate]],-1)+1=[1]DATA!$G:$G),0)),vp.data[[#This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14" s="2">
        <f ca="1">INDEX(INDIRECT(_xlfn.CONCAT("weather.data[",O$1,"]")),MATCH(vp.data[[#This Row],[SDate]],weather.data[Date],0))</f>
        <v>-3.5333333333333337</v>
      </c>
      <c r="P114" s="2">
        <f ca="1">INDEX(INDIRECT(_xlfn.CONCAT("weather.data[",P$1,"]")),MATCH(vp.data[[#This Row],[SDate]],weather.data[Date],0))</f>
        <v>2.0000000000000004</v>
      </c>
      <c r="Q114" s="2">
        <f ca="1">INDEX(INDIRECT(_xlfn.CONCAT("weather.data[",Q$1,"]")),MATCH(vp.data[[#This Row],[SDate]],weather.data[Date],0))</f>
        <v>-4.0999999999999996</v>
      </c>
      <c r="R114" s="2">
        <f ca="1">INDEX(INDIRECT(_xlfn.CONCAT("weather.data[",R$1,"]")),MATCH(vp.data[[#This Row],[SDate]],weather.data[Date],0))</f>
        <v>-4.2</v>
      </c>
      <c r="S114" s="2">
        <f ca="1">INDEX(INDIRECT(_xlfn.CONCAT("weather.data[",S$1,"]")),MATCH(vp.data[[#This Row],[SDate]],weather.data[Date],0))</f>
        <v>-3.3</v>
      </c>
      <c r="T114" s="2">
        <f ca="1">INDEX(INDIRECT(_xlfn.CONCAT("weather.data[",T$1,"]")),MATCH(vp.data[[#This Row],[SDate]],weather.data[Date],0))</f>
        <v>-3.5</v>
      </c>
      <c r="U114" s="2">
        <f ca="1">INDEX(INDIRECT(_xlfn.CONCAT("weather.data[",U$1,"]")),MATCH(vp.data[[#This Row],[SDate]],weather.data[Date],0))</f>
        <v>-0.8</v>
      </c>
      <c r="V114" s="2">
        <f ca="1">INDEX(INDIRECT(_xlfn.CONCAT("weather.data[",V$1,"]")),MATCH(vp.data[[#This Row],[SDate]],weather.data[Date],0))</f>
        <v>-5.3</v>
      </c>
      <c r="W114" t="s">
        <v>44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 s="4">
        <f>IF(AND(vp.data[[#This Row],[SDate]]&gt;=DATE(YEAR(vp.data[[#This Row],[SDate]]),5,1),vp.data[[#This Row],[SDate]]&lt;=DATE(YEAR(vp.data[[#This Row],[SDate]]),9,15)),1,0)</f>
        <v>0</v>
      </c>
      <c r="AJ114" s="4">
        <f>IF(vp.data[[#This Row],[SDate]]&lt;DATE(2016,12,1),0,1)</f>
        <v>0</v>
      </c>
      <c r="AK114">
        <f>MONTH(vp.data[[#This Row],[SDate]])</f>
        <v>3</v>
      </c>
      <c r="AL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M114" s="5">
        <f>(vp.data[[#This Row],[Dens]]-INDEX(crudeBD.lkup[Mean_Dens],MATCH(vp.data[[#This Row],[Crude_Breakdown]],crudeBD.lkup[Crude Breakdown],0)))^2</f>
        <v>57.132071930542899</v>
      </c>
      <c r="AN114" s="5">
        <f>(vp.data[[#This Row],[Sulf]]-INDEX(crudeBD.lkup[Mean_Sulf],MATCH(vp.data[[#This Row],[Crude_Breakdown]],crudeBD.lkup[Crude Breakdown],0)))^2</f>
        <v>9.0027186518782493E-4</v>
      </c>
      <c r="AO1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1" hidden="1" x14ac:dyDescent="0.25">
      <c r="A115">
        <v>114</v>
      </c>
      <c r="B115" t="s">
        <v>45</v>
      </c>
      <c r="C115" t="s">
        <v>45</v>
      </c>
      <c r="D115" t="s">
        <v>77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5" s="2"/>
      <c r="J115" s="2">
        <f t="array" ref="J115">_xlfn.IFNA(IF(vp.data[[#This Row],[Sulf Input]]="",INDEX([1]DATA!$Q:$Q,MATCH(1,(vp.data[[#This Row],[Battery]]=[1]DATA!$L:$L)*(EOMONTH(vp.data[[#This Row],[SDate]],-1)+1=[1]DATA!$G:$G),0)),vp.data[[#This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15" s="2">
        <f ca="1">INDEX(INDIRECT(_xlfn.CONCAT("weather.data[",O$1,"]")),MATCH(vp.data[[#This Row],[SDate]],weather.data[Date],0))</f>
        <v>1.05</v>
      </c>
      <c r="P115" s="2">
        <f ca="1">INDEX(INDIRECT(_xlfn.CONCAT("weather.data[",P$1,"]")),MATCH(vp.data[[#This Row],[SDate]],weather.data[Date],0))</f>
        <v>-1.5738095238095238</v>
      </c>
      <c r="Q115" s="2">
        <f ca="1">INDEX(INDIRECT(_xlfn.CONCAT("weather.data[",Q$1,"]")),MATCH(vp.data[[#This Row],[SDate]],weather.data[Date],0))</f>
        <v>0.5</v>
      </c>
      <c r="R115" s="2">
        <f ca="1">INDEX(INDIRECT(_xlfn.CONCAT("weather.data[",R$1,"]")),MATCH(vp.data[[#This Row],[SDate]],weather.data[Date],0))</f>
        <v>2.1</v>
      </c>
      <c r="S115" s="2">
        <f ca="1">INDEX(INDIRECT(_xlfn.CONCAT("weather.data[",S$1,"]")),MATCH(vp.data[[#This Row],[SDate]],weather.data[Date],0))</f>
        <v>0.8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-0.1</v>
      </c>
      <c r="W115" t="s">
        <v>44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 s="4">
        <f>IF(AND(vp.data[[#This Row],[SDate]]&gt;=DATE(YEAR(vp.data[[#This Row],[SDate]]),5,1),vp.data[[#This Row],[SDate]]&lt;=DATE(YEAR(vp.data[[#This Row],[SDate]]),9,15)),1,0)</f>
        <v>0</v>
      </c>
      <c r="AJ115" s="4">
        <f>IF(vp.data[[#This Row],[SDate]]&lt;DATE(2016,12,1),0,1)</f>
        <v>0</v>
      </c>
      <c r="AK115">
        <f>MONTH(vp.data[[#This Row],[SDate]])</f>
        <v>3</v>
      </c>
      <c r="AL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5" s="5">
        <f>(vp.data[[#This Row],[Dens]]-INDEX(crudeBD.lkup[Mean_Dens],MATCH(vp.data[[#This Row],[Crude_Breakdown]],crudeBD.lkup[Crude Breakdown],0)))^2</f>
        <v>104.88676448717216</v>
      </c>
      <c r="AN115" s="5">
        <f>(vp.data[[#This Row],[Sulf]]-INDEX(crudeBD.lkup[Mean_Sulf],MATCH(vp.data[[#This Row],[Crude_Breakdown]],crudeBD.lkup[Crude Breakdown],0)))^2</f>
        <v>5.7597825263246194E-2</v>
      </c>
      <c r="AO1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1" hidden="1" x14ac:dyDescent="0.25">
      <c r="A116">
        <v>115</v>
      </c>
      <c r="B116" t="s">
        <v>45</v>
      </c>
      <c r="C116" t="s">
        <v>45</v>
      </c>
      <c r="D116" t="s">
        <v>70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102.83402912621362</v>
      </c>
      <c r="I116" s="2"/>
      <c r="J116" s="2">
        <f t="array" ref="J11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Input]]="",INDEX([1]DATA!$O:$O,MATCH(1,(vp.data[[#This Row],[Battery]]=[1]DATA!$L:$L)*(EOMONTH(vp.data[[#This Row],[SDate]],-1)+1=[1]DATA!$G:$G),0)),vp.data[[#This Row],[Dens Input]]),"")</f>
        <v>799.4</v>
      </c>
      <c r="O116" s="2">
        <f ca="1">INDEX(INDIRECT(_xlfn.CONCAT("weather.data[",O$1,"]")),MATCH(vp.data[[#This Row],[SDate]],weather.data[Date],0))</f>
        <v>-4.7333333333333334</v>
      </c>
      <c r="P116" s="2">
        <f ca="1">INDEX(INDIRECT(_xlfn.CONCAT("weather.data[",P$1,"]")),MATCH(vp.data[[#This Row],[SDate]],weather.data[Date],0))</f>
        <v>-2.3452380952380953</v>
      </c>
      <c r="Q116" s="2">
        <f ca="1">INDEX(INDIRECT(_xlfn.CONCAT("weather.data[",Q$1,"]")),MATCH(vp.data[[#This Row],[SDate]],weather.data[Date],0))</f>
        <v>-3.1</v>
      </c>
      <c r="R116" s="2">
        <f ca="1">INDEX(INDIRECT(_xlfn.CONCAT("weather.data[",R$1,"]")),MATCH(vp.data[[#This Row],[SDate]],weather.data[Date],0))</f>
        <v>-3.7</v>
      </c>
      <c r="S116" s="2">
        <f ca="1">INDEX(INDIRECT(_xlfn.CONCAT("weather.data[",S$1,"]")),MATCH(vp.data[[#This Row],[SDate]],weather.data[Date],0))</f>
        <v>-6</v>
      </c>
      <c r="T116" s="2">
        <f ca="1">INDEX(INDIRECT(_xlfn.CONCAT("weather.data[",T$1,"]")),MATCH(vp.data[[#This Row],[SDate]],weather.data[Date],0))</f>
        <v>-3.3</v>
      </c>
      <c r="U116" s="2">
        <f ca="1">INDEX(INDIRECT(_xlfn.CONCAT("weather.data[",U$1,"]")),MATCH(vp.data[[#This Row],[SDate]],weather.data[Date],0))</f>
        <v>-6.5</v>
      </c>
      <c r="V116" s="2">
        <f ca="1">INDEX(INDIRECT(_xlfn.CONCAT("weather.data[",V$1,"]")),MATCH(vp.data[[#This Row],[SDate]],weather.data[Date],0))</f>
        <v>-5.8</v>
      </c>
      <c r="W116" t="s">
        <v>44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 s="4">
        <f>IF(AND(vp.data[[#This Row],[SDate]]&gt;=DATE(YEAR(vp.data[[#This Row],[SDate]]),5,1),vp.data[[#This Row],[SDate]]&lt;=DATE(YEAR(vp.data[[#This Row],[SDate]]),9,15)),1,0)</f>
        <v>0</v>
      </c>
      <c r="AJ116" s="4">
        <f>IF(vp.data[[#This Row],[SDate]]&lt;DATE(2016,12,1),0,1)</f>
        <v>0</v>
      </c>
      <c r="AK116">
        <f>MONTH(vp.data[[#This Row],[SDate]])</f>
        <v>3</v>
      </c>
      <c r="AL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M116" s="5">
        <f>(vp.data[[#This Row],[Dens]]-INDEX(crudeBD.lkup[Mean_Dens],MATCH(vp.data[[#This Row],[Crude_Breakdown]],crudeBD.lkup[Crude Breakdown],0)))^2</f>
        <v>85.721230506595916</v>
      </c>
      <c r="AN116" s="5">
        <f>(vp.data[[#This Row],[Sulf]]-INDEX(crudeBD.lkup[Mean_Sulf],MATCH(vp.data[[#This Row],[Crude_Breakdown]],crudeBD.lkup[Crude Breakdown],0)))^2</f>
        <v>1.0000906169394908E-2</v>
      </c>
      <c r="AO1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1" hidden="1" x14ac:dyDescent="0.25">
      <c r="A117">
        <v>116</v>
      </c>
      <c r="B117" t="s">
        <v>58</v>
      </c>
      <c r="C117" t="s">
        <v>58</v>
      </c>
      <c r="D117" t="s">
        <v>75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7" s="2"/>
      <c r="J117" s="2">
        <f t="array" ref="J11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Input]]="",INDEX([1]DATA!$O:$O,MATCH(1,(vp.data[[#This Row],[Battery]]=[1]DATA!$L:$L)*(EOMONTH(vp.data[[#This Row],[SDate]],-1)+1=[1]DATA!$G:$G),0)),vp.data[[#This Row],[Dens Input]]),"")</f>
        <v>806.6</v>
      </c>
      <c r="O117" s="2">
        <f ca="1">INDEX(INDIRECT(_xlfn.CONCAT("weather.data[",O$1,"]")),MATCH(vp.data[[#This Row],[SDate]],weather.data[Date],0))</f>
        <v>-4.7333333333333334</v>
      </c>
      <c r="P117" s="2">
        <f ca="1">INDEX(INDIRECT(_xlfn.CONCAT("weather.data[",P$1,"]")),MATCH(vp.data[[#This Row],[SDate]],weather.data[Date],0))</f>
        <v>-2.3452380952380953</v>
      </c>
      <c r="Q117" s="2">
        <f ca="1">INDEX(INDIRECT(_xlfn.CONCAT("weather.data[",Q$1,"]")),MATCH(vp.data[[#This Row],[SDate]],weather.data[Date],0))</f>
        <v>-3.1</v>
      </c>
      <c r="R117" s="2">
        <f ca="1">INDEX(INDIRECT(_xlfn.CONCAT("weather.data[",R$1,"]")),MATCH(vp.data[[#This Row],[SDate]],weather.data[Date],0))</f>
        <v>-3.7</v>
      </c>
      <c r="S117" s="2">
        <f ca="1">INDEX(INDIRECT(_xlfn.CONCAT("weather.data[",S$1,"]")),MATCH(vp.data[[#This Row],[SDate]],weather.data[Date],0))</f>
        <v>-6</v>
      </c>
      <c r="T117" s="2">
        <f ca="1">INDEX(INDIRECT(_xlfn.CONCAT("weather.data[",T$1,"]")),MATCH(vp.data[[#This Row],[SDate]],weather.data[Date],0))</f>
        <v>-3.3</v>
      </c>
      <c r="U117" s="2">
        <f ca="1">INDEX(INDIRECT(_xlfn.CONCAT("weather.data[",U$1,"]")),MATCH(vp.data[[#This Row],[SDate]],weather.data[Date],0))</f>
        <v>-6.5</v>
      </c>
      <c r="V117" s="2">
        <f ca="1">INDEX(INDIRECT(_xlfn.CONCAT("weather.data[",V$1,"]")),MATCH(vp.data[[#This Row],[SDate]],weather.data[Date],0))</f>
        <v>-5.8</v>
      </c>
      <c r="W117" t="s">
        <v>44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 s="4">
        <f>IF(AND(vp.data[[#This Row],[SDate]]&gt;=DATE(YEAR(vp.data[[#This Row],[SDate]]),5,1),vp.data[[#This Row],[SDate]]&lt;=DATE(YEAR(vp.data[[#This Row],[SDate]]),9,15)),1,0)</f>
        <v>0</v>
      </c>
      <c r="AJ117" s="4">
        <f>IF(vp.data[[#This Row],[SDate]]&lt;DATE(2016,12,1),0,1)</f>
        <v>0</v>
      </c>
      <c r="AK117">
        <f>MONTH(vp.data[[#This Row],[SDate]])</f>
        <v>3</v>
      </c>
      <c r="AL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7" s="5">
        <f>(vp.data[[#This Row],[Dens]]-INDEX(crudeBD.lkup[Mean_Dens],MATCH(vp.data[[#This Row],[Crude_Breakdown]],crudeBD.lkup[Crude Breakdown],0)))^2</f>
        <v>4.2377353609623425</v>
      </c>
      <c r="AN117" s="5">
        <f>(vp.data[[#This Row],[Sulf]]-INDEX(crudeBD.lkup[Mean_Sulf],MATCH(vp.data[[#This Row],[Crude_Breakdown]],crudeBD.lkup[Crude Breakdown],0)))^2</f>
        <v>3.9981879075419116E-4</v>
      </c>
      <c r="AO1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1" hidden="1" x14ac:dyDescent="0.25">
      <c r="A118">
        <v>117</v>
      </c>
      <c r="B118" t="s">
        <v>47</v>
      </c>
      <c r="C118" t="s">
        <v>47</v>
      </c>
      <c r="D118" t="s">
        <v>54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92.221841435650163</v>
      </c>
      <c r="I118" s="2"/>
      <c r="J118" s="2">
        <f t="array" ref="J118">_xlfn.IFNA(IF(vp.data[[#This Row],[Sulf Input]]="",INDEX([1]DATA!$Q:$Q,MATCH(1,(vp.data[[#This Row],[Battery]]=[1]DATA!$L:$L)*(EOMONTH(vp.data[[#This Row],[SDate]],-1)+1=[1]DATA!$G:$G),0)),vp.data[[#This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18" s="2">
        <f ca="1">INDEX(INDIRECT(_xlfn.CONCAT("weather.data[",O$1,"]")),MATCH(vp.data[[#This Row],[SDate]],weather.data[Date],0))</f>
        <v>-5.9000000000000012</v>
      </c>
      <c r="P118" s="2">
        <f ca="1">INDEX(INDIRECT(_xlfn.CONCAT("weather.data[",P$1,"]")),MATCH(vp.data[[#This Row],[SDate]],weather.data[Date],0))</f>
        <v>-3.1238095238095238</v>
      </c>
      <c r="Q118" s="2">
        <f ca="1">INDEX(INDIRECT(_xlfn.CONCAT("weather.data[",Q$1,"]")),MATCH(vp.data[[#This Row],[SDate]],weather.data[Date],0))</f>
        <v>-2.2999999999999998</v>
      </c>
      <c r="R118" s="2">
        <f ca="1">INDEX(INDIRECT(_xlfn.CONCAT("weather.data[",R$1,"]")),MATCH(vp.data[[#This Row],[SDate]],weather.data[Date],0))</f>
        <v>-5.4</v>
      </c>
      <c r="S118" s="2">
        <f ca="1">INDEX(INDIRECT(_xlfn.CONCAT("weather.data[",S$1,"]")),MATCH(vp.data[[#This Row],[SDate]],weather.data[Date],0))</f>
        <v>-5.3</v>
      </c>
      <c r="T118" s="2">
        <f ca="1">INDEX(INDIRECT(_xlfn.CONCAT("weather.data[",T$1,"]")),MATCH(vp.data[[#This Row],[SDate]],weather.data[Date],0))</f>
        <v>-3.3</v>
      </c>
      <c r="U118" s="2">
        <f ca="1">INDEX(INDIRECT(_xlfn.CONCAT("weather.data[",U$1,"]")),MATCH(vp.data[[#This Row],[SDate]],weather.data[Date],0))</f>
        <v>-9.3000000000000007</v>
      </c>
      <c r="V118" s="2">
        <f ca="1">INDEX(INDIRECT(_xlfn.CONCAT("weather.data[",V$1,"]")),MATCH(vp.data[[#This Row],[SDate]],weather.data[Date],0))</f>
        <v>-9.8000000000000007</v>
      </c>
      <c r="W118" t="s">
        <v>44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 s="4">
        <f>IF(AND(vp.data[[#This Row],[SDate]]&gt;=DATE(YEAR(vp.data[[#This Row],[SDate]]),5,1),vp.data[[#This Row],[SDate]]&lt;=DATE(YEAR(vp.data[[#This Row],[SDate]]),9,15)),1,0)</f>
        <v>0</v>
      </c>
      <c r="AJ118" s="4">
        <f>IF(vp.data[[#This Row],[SDate]]&lt;DATE(2016,12,1),0,1)</f>
        <v>0</v>
      </c>
      <c r="AK118">
        <f>MONTH(vp.data[[#This Row],[SDate]])</f>
        <v>3</v>
      </c>
      <c r="AL118" s="5">
        <f>(IF(post_aquisition_adj_bool,vp.data[[#This Row],[VP_Adjusted]],vp.data[[#This Row],[VP]])-INDEX(crudeBD.lkup[Mean_VP],MATCH(vp.data[[#This Row],[Crude_Breakdown]],crudeBD.lkup[Crude Breakdown],0)))^2</f>
        <v>6.1887473068635499</v>
      </c>
      <c r="AM118" s="5">
        <f>(vp.data[[#This Row],[Dens]]-INDEX(crudeBD.lkup[Mean_Dens],MATCH(vp.data[[#This Row],[Crude_Breakdown]],crudeBD.lkup[Crude Breakdown],0)))^2</f>
        <v>29.751382164086287</v>
      </c>
      <c r="AN118" s="5">
        <f>(vp.data[[#This Row],[Sulf]]-INDEX(crudeBD.lkup[Mean_Sulf],MATCH(vp.data[[#This Row],[Crude_Breakdown]],crudeBD.lkup[Crude Breakdown],0)))^2</f>
        <v>8.3329753554427455E-2</v>
      </c>
      <c r="AO1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1" x14ac:dyDescent="0.25">
      <c r="A119">
        <v>385</v>
      </c>
      <c r="B119" t="s">
        <v>45</v>
      </c>
      <c r="C119" t="s">
        <v>45</v>
      </c>
      <c r="D119" t="s">
        <v>46</v>
      </c>
      <c r="F119" s="1">
        <v>42712</v>
      </c>
      <c r="G119" s="2">
        <v>80.5</v>
      </c>
      <c r="H119" s="2">
        <f>vp.data[[#This Row],[VP]]+IF(vp.data[[#This Row],[Post_Aquisition]]=0,INDEX(post_aquisition.tbl[Change_in_VP],MATCH(vp.data[[#This Row],[Crude_Breakdown]],post_aquisition.tbl[Crude_Breakdown],0)),0)</f>
        <v>80.5</v>
      </c>
      <c r="I119" s="2">
        <v>2.88476</v>
      </c>
      <c r="J119" s="2">
        <f t="array" ref="J119">_xlfn.IFNA(IF(vp.data[[#This Row],[Sulf Input]]="",INDEX([1]DATA!$Q:$Q,MATCH(1,(vp.data[[#This Row],[Battery]]=[1]DATA!$L:$L)*(EOMONTH(vp.data[[#This Row],[SDate]],-1)+1=[1]DATA!$G:$G),0)),vp.data[[#This Row],[Sulf Input]]),"")</f>
        <v>2.88476</v>
      </c>
      <c r="K119" s="2">
        <v>20.5</v>
      </c>
      <c r="L119" s="2">
        <v>-25</v>
      </c>
      <c r="M119" s="2">
        <v>872</v>
      </c>
      <c r="N119" s="2">
        <f t="array" ref="N119">_xlfn.IFNA(IF(vp.data[[#This Row],[Dens Input]]="",INDEX([1]DATA!$O:$O,MATCH(1,(vp.data[[#This Row],[Battery]]=[1]DATA!$L:$L)*(EOMONTH(vp.data[[#This Row],[SDate]],-1)+1=[1]DATA!$G:$G),0)),vp.data[[#This Row],[Dens Input]]),"")</f>
        <v>872</v>
      </c>
      <c r="O119" s="2">
        <f ca="1">INDEX(INDIRECT(_xlfn.CONCAT("weather.data[",O$1,"]")),MATCH(vp.data[[#This Row],[SDate]],weather.data[Date],0))</f>
        <v>-21.183333333333334</v>
      </c>
      <c r="P119" s="2">
        <f ca="1">INDEX(INDIRECT(_xlfn.CONCAT("weather.data[",P$1,"]")),MATCH(vp.data[[#This Row],[SDate]],weather.data[Date],0))</f>
        <v>-10.37857142857143</v>
      </c>
      <c r="Q119" s="2">
        <f ca="1">INDEX(INDIRECT(_xlfn.CONCAT("weather.data[",Q$1,"]")),MATCH(vp.data[[#This Row],[SDate]],weather.data[Date],0))</f>
        <v>-22.7</v>
      </c>
      <c r="R119" s="2">
        <f ca="1">INDEX(INDIRECT(_xlfn.CONCAT("weather.data[",R$1,"]")),MATCH(vp.data[[#This Row],[SDate]],weather.data[Date],0))</f>
        <v>-23.3</v>
      </c>
      <c r="S119" s="2">
        <f ca="1">INDEX(INDIRECT(_xlfn.CONCAT("weather.data[",S$1,"]")),MATCH(vp.data[[#This Row],[SDate]],weather.data[Date],0))</f>
        <v>-20.5</v>
      </c>
      <c r="T119" s="2">
        <f ca="1">INDEX(INDIRECT(_xlfn.CONCAT("weather.data[",T$1,"]")),MATCH(vp.data[[#This Row],[SDate]],weather.data[Date],0))</f>
        <v>-20.5</v>
      </c>
      <c r="U119" s="2">
        <f ca="1">INDEX(INDIRECT(_xlfn.CONCAT("weather.data[",U$1,"]")),MATCH(vp.data[[#This Row],[SDate]],weather.data[Date],0))</f>
        <v>-20.3</v>
      </c>
      <c r="V119" s="2">
        <f ca="1">INDEX(INDIRECT(_xlfn.CONCAT("weather.data[",V$1,"]")),MATCH(vp.data[[#This Row],[SDate]],weather.data[Date],0))</f>
        <v>-19.8</v>
      </c>
      <c r="W119" t="s">
        <v>44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 s="4">
        <f>IF(AND(vp.data[[#This Row],[SDate]]&gt;=DATE(YEAR(vp.data[[#This Row],[SDate]]),5,1),vp.data[[#This Row],[SDate]]&lt;=DATE(YEAR(vp.data[[#This Row],[SDate]]),9,15)),1,0)</f>
        <v>0</v>
      </c>
      <c r="AJ119" s="4">
        <f>IF(vp.data[[#This Row],[SDate]]&lt;DATE(2016,12,1),0,1)</f>
        <v>1</v>
      </c>
      <c r="AK119">
        <f>MONTH(vp.data[[#This Row],[SDate]])</f>
        <v>12</v>
      </c>
      <c r="AL119" s="5">
        <f>(IF(post_aquisition_adj_bool,vp.data[[#This Row],[VP_Adjusted]],vp.data[[#This Row],[VP]])-INDEX(crudeBD.lkup[Mean_VP],MATCH(vp.data[[#This Row],[Crude_Breakdown]],crudeBD.lkup[Crude Breakdown],0)))^2</f>
        <v>303.97164461247627</v>
      </c>
      <c r="AM119" s="5">
        <f>(vp.data[[#This Row],[Dens]]-INDEX(crudeBD.lkup[Mean_Dens],MATCH(vp.data[[#This Row],[Crude_Breakdown]],crudeBD.lkup[Crude Breakdown],0)))^2</f>
        <v>7.6073336938887666</v>
      </c>
      <c r="AN119" s="5">
        <f>(vp.data[[#This Row],[Sulf]]-INDEX(crudeBD.lkup[Mean_Sulf],MATCH(vp.data[[#This Row],[Crude_Breakdown]],crudeBD.lkup[Crude Breakdown],0)))^2</f>
        <v>0.19821952309616861</v>
      </c>
      <c r="AO1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1" hidden="1" x14ac:dyDescent="0.25">
      <c r="A120">
        <v>119</v>
      </c>
      <c r="B120" t="s">
        <v>47</v>
      </c>
      <c r="C120" t="s">
        <v>47</v>
      </c>
      <c r="D120" t="s">
        <v>62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76.187364419994751</v>
      </c>
      <c r="I120" s="2"/>
      <c r="J120" s="2">
        <f t="array" ref="J12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Input]]="",INDEX([1]DATA!$O:$O,MATCH(1,(vp.data[[#This Row],[Battery]]=[1]DATA!$L:$L)*(EOMONTH(vp.data[[#This Row],[SDate]],-1)+1=[1]DATA!$G:$G),0)),vp.data[[#This Row],[Dens Input]]),"")</f>
        <v>827.5</v>
      </c>
      <c r="O120" s="2">
        <f ca="1">INDEX(INDIRECT(_xlfn.CONCAT("weather.data[",O$1,"]")),MATCH(vp.data[[#This Row],[SDate]],weather.data[Date],0))</f>
        <v>5.05</v>
      </c>
      <c r="P120" s="2">
        <f ca="1">INDEX(INDIRECT(_xlfn.CONCAT("weather.data[",P$1,"]")),MATCH(vp.data[[#This Row],[SDate]],weather.data[Date],0))</f>
        <v>0.52857142857142825</v>
      </c>
      <c r="Q120" s="2">
        <f ca="1">INDEX(INDIRECT(_xlfn.CONCAT("weather.data[",Q$1,"]")),MATCH(vp.data[[#This Row],[SDate]],weather.data[Date],0))</f>
        <v>4.5999999999999996</v>
      </c>
      <c r="R120" s="2">
        <f ca="1">INDEX(INDIRECT(_xlfn.CONCAT("weather.data[",R$1,"]")),MATCH(vp.data[[#This Row],[SDate]],weather.data[Date],0))</f>
        <v>5.9</v>
      </c>
      <c r="S120" s="2">
        <f ca="1">INDEX(INDIRECT(_xlfn.CONCAT("weather.data[",S$1,"]")),MATCH(vp.data[[#This Row],[SDate]],weather.data[Date],0))</f>
        <v>4</v>
      </c>
      <c r="T120" s="2">
        <f ca="1">INDEX(INDIRECT(_xlfn.CONCAT("weather.data[",T$1,"]")),MATCH(vp.data[[#This Row],[SDate]],weather.data[Date],0))</f>
        <v>6.5</v>
      </c>
      <c r="U120" s="2">
        <f ca="1">INDEX(INDIRECT(_xlfn.CONCAT("weather.data[",U$1,"]")),MATCH(vp.data[[#This Row],[SDate]],weather.data[Date],0))</f>
        <v>4.3</v>
      </c>
      <c r="V120" s="2">
        <f ca="1">INDEX(INDIRECT(_xlfn.CONCAT("weather.data[",V$1,"]")),MATCH(vp.data[[#This Row],[SDate]],weather.data[Date],0))</f>
        <v>5</v>
      </c>
      <c r="W120" t="s">
        <v>44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 s="4">
        <f>IF(AND(vp.data[[#This Row],[SDate]]&gt;=DATE(YEAR(vp.data[[#This Row],[SDate]]),5,1),vp.data[[#This Row],[SDate]]&lt;=DATE(YEAR(vp.data[[#This Row],[SDate]]),9,15)),1,0)</f>
        <v>0</v>
      </c>
      <c r="AJ120" s="4">
        <f>IF(vp.data[[#This Row],[SDate]]&lt;DATE(2016,12,1),0,1)</f>
        <v>0</v>
      </c>
      <c r="AK120">
        <f>MONTH(vp.data[[#This Row],[SDate]])</f>
        <v>3</v>
      </c>
      <c r="AL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120" s="5">
        <f>(vp.data[[#This Row],[Dens]]-INDEX(crudeBD.lkup[Mean_Dens],MATCH(vp.data[[#This Row],[Crude_Breakdown]],crudeBD.lkup[Crude Breakdown],0)))^2</f>
        <v>266.05972853716861</v>
      </c>
      <c r="AN120" s="5">
        <f>(vp.data[[#This Row],[Sulf]]-INDEX(crudeBD.lkup[Mean_Sulf],MATCH(vp.data[[#This Row],[Crude_Breakdown]],crudeBD.lkup[Crude Breakdown],0)))^2</f>
        <v>0.21788028090663611</v>
      </c>
      <c r="AO1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1" hidden="1" x14ac:dyDescent="0.25">
      <c r="A121">
        <v>120</v>
      </c>
      <c r="B121" t="s">
        <v>56</v>
      </c>
      <c r="C121" t="s">
        <v>56</v>
      </c>
      <c r="D121" t="s">
        <v>57</v>
      </c>
      <c r="E121" t="s">
        <v>69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64.521841435650174</v>
      </c>
      <c r="I121" s="2"/>
      <c r="J121" s="2">
        <f t="array" ref="J121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21" s="2">
        <f ca="1">INDEX(INDIRECT(_xlfn.CONCAT("weather.data[",O$1,"]")),MATCH(vp.data[[#This Row],[SDate]],weather.data[Date],0))</f>
        <v>0.46666666666666662</v>
      </c>
      <c r="P121" s="2">
        <f ca="1">INDEX(INDIRECT(_xlfn.CONCAT("weather.data[",P$1,"]")),MATCH(vp.data[[#This Row],[SDate]],weather.data[Date],0))</f>
        <v>2.1190476190476191</v>
      </c>
      <c r="Q121" s="2">
        <f ca="1">INDEX(INDIRECT(_xlfn.CONCAT("weather.data[",Q$1,"]")),MATCH(vp.data[[#This Row],[SDate]],weather.data[Date],0))</f>
        <v>0.7</v>
      </c>
      <c r="R121" s="2">
        <f ca="1">INDEX(INDIRECT(_xlfn.CONCAT("weather.data[",R$1,"]")),MATCH(vp.data[[#This Row],[SDate]],weather.data[Date],0))</f>
        <v>0.8</v>
      </c>
      <c r="S121" s="2">
        <f ca="1">INDEX(INDIRECT(_xlfn.CONCAT("weather.data[",S$1,"]")),MATCH(vp.data[[#This Row],[SDate]],weather.data[Date],0))</f>
        <v>0.3</v>
      </c>
      <c r="T121" s="2">
        <f ca="1">INDEX(INDIRECT(_xlfn.CONCAT("weather.data[",T$1,"]")),MATCH(vp.data[[#This Row],[SDate]],weather.data[Date],0))</f>
        <v>2</v>
      </c>
      <c r="U121" s="2">
        <f ca="1">INDEX(INDIRECT(_xlfn.CONCAT("weather.data[",U$1,"]")),MATCH(vp.data[[#This Row],[SDate]],weather.data[Date],0))</f>
        <v>-0.2</v>
      </c>
      <c r="V121" s="2">
        <f ca="1">INDEX(INDIRECT(_xlfn.CONCAT("weather.data[",V$1,"]")),MATCH(vp.data[[#This Row],[SDate]],weather.data[Date],0))</f>
        <v>-0.8</v>
      </c>
      <c r="W121" t="s">
        <v>44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 s="4">
        <f>IF(AND(vp.data[[#This Row],[SDate]]&gt;=DATE(YEAR(vp.data[[#This Row],[SDate]]),5,1),vp.data[[#This Row],[SDate]]&lt;=DATE(YEAR(vp.data[[#This Row],[SDate]]),9,15)),1,0)</f>
        <v>0</v>
      </c>
      <c r="AJ121" s="4">
        <f>IF(vp.data[[#This Row],[SDate]]&lt;DATE(2016,12,1),0,1)</f>
        <v>0</v>
      </c>
      <c r="AK121">
        <f>MONTH(vp.data[[#This Row],[SDate]])</f>
        <v>4</v>
      </c>
      <c r="AL121" s="5">
        <f>(IF(post_aquisition_adj_bool,vp.data[[#This Row],[VP_Adjusted]],vp.data[[#This Row],[VP]])-INDEX(crudeBD.lkup[Mean_VP],MATCH(vp.data[[#This Row],[Crude_Breakdown]],crudeBD.lkup[Crude Breakdown],0)))^2</f>
        <v>635.65909818405703</v>
      </c>
      <c r="AM121" s="5">
        <f>(vp.data[[#This Row],[Dens]]-INDEX(crudeBD.lkup[Mean_Dens],MATCH(vp.data[[#This Row],[Crude_Breakdown]],crudeBD.lkup[Crude Breakdown],0)))^2</f>
        <v>14.028899405472822</v>
      </c>
      <c r="AN121" s="5">
        <f>(vp.data[[#This Row],[Sulf]]-INDEX(crudeBD.lkup[Mean_Sulf],MATCH(vp.data[[#This Row],[Crude_Breakdown]],crudeBD.lkup[Crude Breakdown],0)))^2</f>
        <v>4.7816102770728383E-2</v>
      </c>
      <c r="AO1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1" hidden="1" x14ac:dyDescent="0.25">
      <c r="A122">
        <v>121</v>
      </c>
      <c r="B122" t="s">
        <v>56</v>
      </c>
      <c r="C122" t="s">
        <v>56</v>
      </c>
      <c r="D122" t="s">
        <v>57</v>
      </c>
      <c r="E122" t="s">
        <v>51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78.687364419994751</v>
      </c>
      <c r="I122" s="2"/>
      <c r="J122" s="2">
        <f t="array" ref="J12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Input]]="",INDEX([1]DATA!$O:$O,MATCH(1,(vp.data[[#This Row],[Battery]]=[1]DATA!$L:$L)*(EOMONTH(vp.data[[#This Row],[SDate]],-1)+1=[1]DATA!$G:$G),0)),vp.data[[#This Row],[Dens Input]]),"")</f>
        <v>833.3</v>
      </c>
      <c r="O122" s="2">
        <f ca="1">INDEX(INDIRECT(_xlfn.CONCAT("weather.data[",O$1,"]")),MATCH(vp.data[[#This Row],[SDate]],weather.data[Date],0))</f>
        <v>0.46666666666666662</v>
      </c>
      <c r="P122" s="2">
        <f ca="1">INDEX(INDIRECT(_xlfn.CONCAT("weather.data[",P$1,"]")),MATCH(vp.data[[#This Row],[SDate]],weather.data[Date],0))</f>
        <v>2.1190476190476191</v>
      </c>
      <c r="Q122" s="2">
        <f ca="1">INDEX(INDIRECT(_xlfn.CONCAT("weather.data[",Q$1,"]")),MATCH(vp.data[[#This Row],[SDate]],weather.data[Date],0))</f>
        <v>0.7</v>
      </c>
      <c r="R122" s="2">
        <f ca="1">INDEX(INDIRECT(_xlfn.CONCAT("weather.data[",R$1,"]")),MATCH(vp.data[[#This Row],[SDate]],weather.data[Date],0))</f>
        <v>0.8</v>
      </c>
      <c r="S122" s="2">
        <f ca="1">INDEX(INDIRECT(_xlfn.CONCAT("weather.data[",S$1,"]")),MATCH(vp.data[[#This Row],[SDate]],weather.data[Date],0))</f>
        <v>0.3</v>
      </c>
      <c r="T122" s="2">
        <f ca="1">INDEX(INDIRECT(_xlfn.CONCAT("weather.data[",T$1,"]")),MATCH(vp.data[[#This Row],[SDate]],weather.data[Date],0))</f>
        <v>2</v>
      </c>
      <c r="U122" s="2">
        <f ca="1">INDEX(INDIRECT(_xlfn.CONCAT("weather.data[",U$1,"]")),MATCH(vp.data[[#This Row],[SDate]],weather.data[Date],0))</f>
        <v>-0.2</v>
      </c>
      <c r="V122" s="2">
        <f ca="1">INDEX(INDIRECT(_xlfn.CONCAT("weather.data[",V$1,"]")),MATCH(vp.data[[#This Row],[SDate]],weather.data[Date],0))</f>
        <v>-0.8</v>
      </c>
      <c r="W122" t="s">
        <v>44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 s="4">
        <f>IF(AND(vp.data[[#This Row],[SDate]]&gt;=DATE(YEAR(vp.data[[#This Row],[SDate]]),5,1),vp.data[[#This Row],[SDate]]&lt;=DATE(YEAR(vp.data[[#This Row],[SDate]]),9,15)),1,0)</f>
        <v>0</v>
      </c>
      <c r="AJ122" s="4">
        <f>IF(vp.data[[#This Row],[SDate]]&lt;DATE(2016,12,1),0,1)</f>
        <v>0</v>
      </c>
      <c r="AK122">
        <f>MONTH(vp.data[[#This Row],[SDate]])</f>
        <v>4</v>
      </c>
      <c r="AL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M122" s="5">
        <f>(vp.data[[#This Row],[Dens]]-INDEX(crudeBD.lkup[Mean_Dens],MATCH(vp.data[[#This Row],[Crude_Breakdown]],crudeBD.lkup[Crude Breakdown],0)))^2</f>
        <v>110.48821442673967</v>
      </c>
      <c r="AN122" s="5">
        <f>(vp.data[[#This Row],[Sulf]]-INDEX(crudeBD.lkup[Mean_Sulf],MATCH(vp.data[[#This Row],[Crude_Breakdown]],crudeBD.lkup[Crude Breakdown],0)))^2</f>
        <v>5.142757121338349E-2</v>
      </c>
      <c r="AO1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1" hidden="1" x14ac:dyDescent="0.25">
      <c r="A123">
        <v>122</v>
      </c>
      <c r="B123" t="s">
        <v>58</v>
      </c>
      <c r="C123" t="s">
        <v>58</v>
      </c>
      <c r="D123" t="s">
        <v>59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135.62184143565017</v>
      </c>
      <c r="I123" s="2"/>
      <c r="J123" s="2">
        <f t="array" ref="J12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Input]]="",INDEX([1]DATA!$O:$O,MATCH(1,(vp.data[[#This Row],[Battery]]=[1]DATA!$L:$L)*(EOMONTH(vp.data[[#This Row],[SDate]],-1)+1=[1]DATA!$G:$G),0)),vp.data[[#This Row],[Dens Input]]),"")</f>
        <v>801.7</v>
      </c>
      <c r="O123" s="2">
        <f ca="1">INDEX(INDIRECT(_xlfn.CONCAT("weather.data[",O$1,"]")),MATCH(vp.data[[#This Row],[SDate]],weather.data[Date],0))</f>
        <v>-1.45</v>
      </c>
      <c r="P123" s="2">
        <f ca="1">INDEX(INDIRECT(_xlfn.CONCAT("weather.data[",P$1,"]")),MATCH(vp.data[[#This Row],[SDate]],weather.data[Date],0))</f>
        <v>2.3500000000000005</v>
      </c>
      <c r="Q123" s="2">
        <f ca="1">INDEX(INDIRECT(_xlfn.CONCAT("weather.data[",Q$1,"]")),MATCH(vp.data[[#This Row],[SDate]],weather.data[Date],0))</f>
        <v>-1.2</v>
      </c>
      <c r="R123" s="2">
        <f ca="1">INDEX(INDIRECT(_xlfn.CONCAT("weather.data[",R$1,"]")),MATCH(vp.data[[#This Row],[SDate]],weather.data[Date],0))</f>
        <v>-0.2</v>
      </c>
      <c r="S123" s="2">
        <f ca="1">INDEX(INDIRECT(_xlfn.CONCAT("weather.data[",S$1,"]")),MATCH(vp.data[[#This Row],[SDate]],weather.data[Date],0))</f>
        <v>-1.3</v>
      </c>
      <c r="T123" s="2">
        <f ca="1">INDEX(INDIRECT(_xlfn.CONCAT("weather.data[",T$1,"]")),MATCH(vp.data[[#This Row],[SDate]],weather.data[Date],0))</f>
        <v>0</v>
      </c>
      <c r="U123" s="2">
        <f ca="1">INDEX(INDIRECT(_xlfn.CONCAT("weather.data[",U$1,"]")),MATCH(vp.data[[#This Row],[SDate]],weather.data[Date],0))</f>
        <v>-3.5</v>
      </c>
      <c r="V123" s="2">
        <f ca="1">INDEX(INDIRECT(_xlfn.CONCAT("weather.data[",V$1,"]")),MATCH(vp.data[[#This Row],[SDate]],weather.data[Date],0))</f>
        <v>-2.5</v>
      </c>
      <c r="W123" t="s">
        <v>44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 s="4">
        <f>IF(AND(vp.data[[#This Row],[SDate]]&gt;=DATE(YEAR(vp.data[[#This Row],[SDate]]),5,1),vp.data[[#This Row],[SDate]]&lt;=DATE(YEAR(vp.data[[#This Row],[SDate]]),9,15)),1,0)</f>
        <v>0</v>
      </c>
      <c r="AJ123" s="4">
        <f>IF(vp.data[[#This Row],[SDate]]&lt;DATE(2016,12,1),0,1)</f>
        <v>0</v>
      </c>
      <c r="AK123">
        <f>MONTH(vp.data[[#This Row],[SDate]])</f>
        <v>4</v>
      </c>
      <c r="AL123" s="5">
        <f>(IF(post_aquisition_adj_bool,vp.data[[#This Row],[VP_Adjusted]],vp.data[[#This Row],[VP]])-INDEX(crudeBD.lkup[Mean_VP],MATCH(vp.data[[#This Row],[Crude_Breakdown]],crudeBD.lkup[Crude Breakdown],0)))^2</f>
        <v>2105.6827823945814</v>
      </c>
      <c r="AM123" s="5">
        <f>(vp.data[[#This Row],[Dens]]-INDEX(crudeBD.lkup[Mean_Dens],MATCH(vp.data[[#This Row],[Crude_Breakdown]],crudeBD.lkup[Crude Breakdown],0)))^2</f>
        <v>294.27627871579932</v>
      </c>
      <c r="AN123" s="5">
        <f>(vp.data[[#This Row],[Sulf]]-INDEX(crudeBD.lkup[Mean_Sulf],MATCH(vp.data[[#This Row],[Crude_Breakdown]],crudeBD.lkup[Crude Breakdown],0)))^2</f>
        <v>0.10802326828796978</v>
      </c>
      <c r="AO1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1" hidden="1" x14ac:dyDescent="0.25">
      <c r="A124">
        <v>123</v>
      </c>
      <c r="B124" t="s">
        <v>58</v>
      </c>
      <c r="C124" t="s">
        <v>58</v>
      </c>
      <c r="D124" t="s">
        <v>59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4" s="2"/>
      <c r="J124" s="2">
        <f t="array" ref="J12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Input]]="",INDEX([1]DATA!$O:$O,MATCH(1,(vp.data[[#This Row],[Battery]]=[1]DATA!$L:$L)*(EOMONTH(vp.data[[#This Row],[SDate]],-1)+1=[1]DATA!$G:$G),0)),vp.data[[#This Row],[Dens Input]]),"")</f>
        <v>796.4</v>
      </c>
      <c r="O124" s="2">
        <f ca="1">INDEX(INDIRECT(_xlfn.CONCAT("weather.data[",O$1,"]")),MATCH(vp.data[[#This Row],[SDate]],weather.data[Date],0))</f>
        <v>5.7666666666666657</v>
      </c>
      <c r="P124" s="2">
        <f ca="1">INDEX(INDIRECT(_xlfn.CONCAT("weather.data[",P$1,"]")),MATCH(vp.data[[#This Row],[SDate]],weather.data[Date],0))</f>
        <v>2.2476190476190476</v>
      </c>
      <c r="Q124" s="2">
        <f ca="1">INDEX(INDIRECT(_xlfn.CONCAT("weather.data[",Q$1,"]")),MATCH(vp.data[[#This Row],[SDate]],weather.data[Date],0))</f>
        <v>8.6999999999999993</v>
      </c>
      <c r="R124" s="2">
        <f ca="1">INDEX(INDIRECT(_xlfn.CONCAT("weather.data[",R$1,"]")),MATCH(vp.data[[#This Row],[SDate]],weather.data[Date],0))</f>
        <v>7.6</v>
      </c>
      <c r="S124" s="2">
        <f ca="1">INDEX(INDIRECT(_xlfn.CONCAT("weather.data[",S$1,"]")),MATCH(vp.data[[#This Row],[SDate]],weather.data[Date],0))</f>
        <v>-1.3</v>
      </c>
      <c r="T124" s="2">
        <f ca="1">INDEX(INDIRECT(_xlfn.CONCAT("weather.data[",T$1,"]")),MATCH(vp.data[[#This Row],[SDate]],weather.data[Date],0))</f>
        <v>8.8000000000000007</v>
      </c>
      <c r="U124" s="2">
        <f ca="1">INDEX(INDIRECT(_xlfn.CONCAT("weather.data[",U$1,"]")),MATCH(vp.data[[#This Row],[SDate]],weather.data[Date],0))</f>
        <v>5.8</v>
      </c>
      <c r="V124" s="2">
        <f ca="1">INDEX(INDIRECT(_xlfn.CONCAT("weather.data[",V$1,"]")),MATCH(vp.data[[#This Row],[SDate]],weather.data[Date],0))</f>
        <v>5</v>
      </c>
      <c r="W124" t="s">
        <v>44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 s="4">
        <f>IF(AND(vp.data[[#This Row],[SDate]]&gt;=DATE(YEAR(vp.data[[#This Row],[SDate]]),5,1),vp.data[[#This Row],[SDate]]&lt;=DATE(YEAR(vp.data[[#This Row],[SDate]]),9,15)),1,0)</f>
        <v>0</v>
      </c>
      <c r="AJ124" s="4">
        <f>IF(vp.data[[#This Row],[SDate]]&lt;DATE(2016,12,1),0,1)</f>
        <v>0</v>
      </c>
      <c r="AK124">
        <f>MONTH(vp.data[[#This Row],[SDate]])</f>
        <v>4</v>
      </c>
      <c r="AL124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4" s="5">
        <f>(vp.data[[#This Row],[Dens]]-INDEX(crudeBD.lkup[Mean_Dens],MATCH(vp.data[[#This Row],[Crude_Breakdown]],crudeBD.lkup[Crude Breakdown],0)))^2</f>
        <v>504.20379595717702</v>
      </c>
      <c r="AN124" s="5">
        <f>(vp.data[[#This Row],[Sulf]]-INDEX(crudeBD.lkup[Mean_Sulf],MATCH(vp.data[[#This Row],[Crude_Breakdown]],crudeBD.lkup[Crude Breakdown],0)))^2</f>
        <v>0.10802326828796978</v>
      </c>
      <c r="AO1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1" hidden="1" x14ac:dyDescent="0.25">
      <c r="A125">
        <v>124</v>
      </c>
      <c r="B125" t="s">
        <v>58</v>
      </c>
      <c r="C125" t="s">
        <v>58</v>
      </c>
      <c r="D125" t="s">
        <v>59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5" s="2"/>
      <c r="J125" s="2">
        <f t="array" ref="J12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5" s="2">
        <f ca="1">INDEX(INDIRECT(_xlfn.CONCAT("weather.data[",O$1,"]")),MATCH(vp.data[[#This Row],[SDate]],weather.data[Date],0))</f>
        <v>5.7666666666666657</v>
      </c>
      <c r="P125" s="2">
        <f ca="1">INDEX(INDIRECT(_xlfn.CONCAT("weather.data[",P$1,"]")),MATCH(vp.data[[#This Row],[SDate]],weather.data[Date],0))</f>
        <v>2.2476190476190476</v>
      </c>
      <c r="Q125" s="2">
        <f ca="1">INDEX(INDIRECT(_xlfn.CONCAT("weather.data[",Q$1,"]")),MATCH(vp.data[[#This Row],[SDate]],weather.data[Date],0))</f>
        <v>8.6999999999999993</v>
      </c>
      <c r="R125" s="2">
        <f ca="1">INDEX(INDIRECT(_xlfn.CONCAT("weather.data[",R$1,"]")),MATCH(vp.data[[#This Row],[SDate]],weather.data[Date],0))</f>
        <v>7.6</v>
      </c>
      <c r="S125" s="2">
        <f ca="1">INDEX(INDIRECT(_xlfn.CONCAT("weather.data[",S$1,"]")),MATCH(vp.data[[#This Row],[SDate]],weather.data[Date],0))</f>
        <v>-1.3</v>
      </c>
      <c r="T125" s="2">
        <f ca="1">INDEX(INDIRECT(_xlfn.CONCAT("weather.data[",T$1,"]")),MATCH(vp.data[[#This Row],[SDate]],weather.data[Date],0))</f>
        <v>8.8000000000000007</v>
      </c>
      <c r="U125" s="2">
        <f ca="1">INDEX(INDIRECT(_xlfn.CONCAT("weather.data[",U$1,"]")),MATCH(vp.data[[#This Row],[SDate]],weather.data[Date],0))</f>
        <v>5.8</v>
      </c>
      <c r="V125" s="2">
        <f ca="1">INDEX(INDIRECT(_xlfn.CONCAT("weather.data[",V$1,"]")),MATCH(vp.data[[#This Row],[SDate]],weather.data[Date],0))</f>
        <v>5</v>
      </c>
      <c r="W125" t="s">
        <v>44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 s="4">
        <f>IF(AND(vp.data[[#This Row],[SDate]]&gt;=DATE(YEAR(vp.data[[#This Row],[SDate]]),5,1),vp.data[[#This Row],[SDate]]&lt;=DATE(YEAR(vp.data[[#This Row],[SDate]]),9,15)),1,0)</f>
        <v>0</v>
      </c>
      <c r="AJ125" s="4">
        <f>IF(vp.data[[#This Row],[SDate]]&lt;DATE(2016,12,1),0,1)</f>
        <v>0</v>
      </c>
      <c r="AK125">
        <f>MONTH(vp.data[[#This Row],[SDate]])</f>
        <v>4</v>
      </c>
      <c r="AL125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5" s="5">
        <f>(vp.data[[#This Row],[Dens]]-INDEX(crudeBD.lkup[Mean_Dens],MATCH(vp.data[[#This Row],[Crude_Breakdown]],crudeBD.lkup[Crude Breakdown],0)))^2</f>
        <v>124.42248561235637</v>
      </c>
      <c r="AN125" s="5">
        <f>(vp.data[[#This Row],[Sulf]]-INDEX(crudeBD.lkup[Mean_Sulf],MATCH(vp.data[[#This Row],[Crude_Breakdown]],crudeBD.lkup[Crude Breakdown],0)))^2</f>
        <v>0.10802326828796978</v>
      </c>
      <c r="AO1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1" hidden="1" x14ac:dyDescent="0.25">
      <c r="A126">
        <v>125</v>
      </c>
      <c r="B126" t="s">
        <v>58</v>
      </c>
      <c r="C126" t="s">
        <v>58</v>
      </c>
      <c r="D126" t="s">
        <v>59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137.32184143565016</v>
      </c>
      <c r="I126" s="2"/>
      <c r="J126" s="2">
        <f t="array" ref="J126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6" s="2">
        <f ca="1">INDEX(INDIRECT(_xlfn.CONCAT("weather.data[",O$1,"]")),MATCH(vp.data[[#This Row],[SDate]],weather.data[Date],0))</f>
        <v>-3.1833333333333336</v>
      </c>
      <c r="P126" s="2">
        <f ca="1">INDEX(INDIRECT(_xlfn.CONCAT("weather.data[",P$1,"]")),MATCH(vp.data[[#This Row],[SDate]],weather.data[Date],0))</f>
        <v>1.0809523809523809</v>
      </c>
      <c r="Q126" s="2">
        <f ca="1">INDEX(INDIRECT(_xlfn.CONCAT("weather.data[",Q$1,"]")),MATCH(vp.data[[#This Row],[SDate]],weather.data[Date],0))</f>
        <v>-3.5</v>
      </c>
      <c r="R126" s="2">
        <f ca="1">INDEX(INDIRECT(_xlfn.CONCAT("weather.data[",R$1,"]")),MATCH(vp.data[[#This Row],[SDate]],weather.data[Date],0))</f>
        <v>-3.8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-2.5</v>
      </c>
      <c r="V126" s="2">
        <f ca="1">INDEX(INDIRECT(_xlfn.CONCAT("weather.data[",V$1,"]")),MATCH(vp.data[[#This Row],[SDate]],weather.data[Date],0))</f>
        <v>-3.3</v>
      </c>
      <c r="W126" t="s">
        <v>44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 s="4">
        <f>IF(AND(vp.data[[#This Row],[SDate]]&gt;=DATE(YEAR(vp.data[[#This Row],[SDate]]),5,1),vp.data[[#This Row],[SDate]]&lt;=DATE(YEAR(vp.data[[#This Row],[SDate]]),9,15)),1,0)</f>
        <v>0</v>
      </c>
      <c r="AJ126" s="4">
        <f>IF(vp.data[[#This Row],[SDate]]&lt;DATE(2016,12,1),0,1)</f>
        <v>0</v>
      </c>
      <c r="AK126">
        <f>MONTH(vp.data[[#This Row],[SDate]])</f>
        <v>4</v>
      </c>
      <c r="AL126" s="5">
        <f>(IF(post_aquisition_adj_bool,vp.data[[#This Row],[VP_Adjusted]],vp.data[[#This Row],[VP]])-INDEX(crudeBD.lkup[Mean_VP],MATCH(vp.data[[#This Row],[Crude_Breakdown]],crudeBD.lkup[Crude Breakdown],0)))^2</f>
        <v>2264.5910280086155</v>
      </c>
      <c r="AM126" s="5">
        <f>(vp.data[[#This Row],[Dens]]-INDEX(crudeBD.lkup[Mean_Dens],MATCH(vp.data[[#This Row],[Crude_Breakdown]],crudeBD.lkup[Crude Breakdown],0)))^2</f>
        <v>124.42248561235637</v>
      </c>
      <c r="AN126" s="5">
        <f>(vp.data[[#This Row],[Sulf]]-INDEX(crudeBD.lkup[Mean_Sulf],MATCH(vp.data[[#This Row],[Crude_Breakdown]],crudeBD.lkup[Crude Breakdown],0)))^2</f>
        <v>0.10802326828796978</v>
      </c>
      <c r="AO1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1" hidden="1" x14ac:dyDescent="0.25">
      <c r="A127">
        <v>126</v>
      </c>
      <c r="B127" t="s">
        <v>58</v>
      </c>
      <c r="C127" t="s">
        <v>58</v>
      </c>
      <c r="D127" t="s">
        <v>59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136.02184143565017</v>
      </c>
      <c r="I127" s="2"/>
      <c r="J127" s="2">
        <f t="array" ref="J127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7" s="2">
        <f ca="1">INDEX(INDIRECT(_xlfn.CONCAT("weather.data[",O$1,"]")),MATCH(vp.data[[#This Row],[SDate]],weather.data[Date],0))</f>
        <v>-3.1833333333333336</v>
      </c>
      <c r="P127" s="2">
        <f ca="1">INDEX(INDIRECT(_xlfn.CONCAT("weather.data[",P$1,"]")),MATCH(vp.data[[#This Row],[SDate]],weather.data[Date],0))</f>
        <v>1.0809523809523809</v>
      </c>
      <c r="Q127" s="2">
        <f ca="1">INDEX(INDIRECT(_xlfn.CONCAT("weather.data[",Q$1,"]")),MATCH(vp.data[[#This Row],[SDate]],weather.data[Date],0))</f>
        <v>-3.5</v>
      </c>
      <c r="R127" s="2">
        <f ca="1">INDEX(INDIRECT(_xlfn.CONCAT("weather.data[",R$1,"]")),MATCH(vp.data[[#This Row],[SDate]],weather.data[Date],0))</f>
        <v>-3.8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-2.5</v>
      </c>
      <c r="V127" s="2">
        <f ca="1">INDEX(INDIRECT(_xlfn.CONCAT("weather.data[",V$1,"]")),MATCH(vp.data[[#This Row],[SDate]],weather.data[Date],0))</f>
        <v>-3.3</v>
      </c>
      <c r="W127" t="s">
        <v>44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 s="4">
        <f>IF(AND(vp.data[[#This Row],[SDate]]&gt;=DATE(YEAR(vp.data[[#This Row],[SDate]]),5,1),vp.data[[#This Row],[SDate]]&lt;=DATE(YEAR(vp.data[[#This Row],[SDate]]),9,15)),1,0)</f>
        <v>0</v>
      </c>
      <c r="AJ127" s="4">
        <f>IF(vp.data[[#This Row],[SDate]]&lt;DATE(2016,12,1),0,1)</f>
        <v>0</v>
      </c>
      <c r="AK127">
        <f>MONTH(vp.data[[#This Row],[SDate]])</f>
        <v>4</v>
      </c>
      <c r="AL127" s="5">
        <f>(IF(post_aquisition_adj_bool,vp.data[[#This Row],[VP_Adjusted]],vp.data[[#This Row],[VP]])-INDEX(crudeBD.lkup[Mean_VP],MATCH(vp.data[[#This Row],[Crude_Breakdown]],crudeBD.lkup[Crude Breakdown],0)))^2</f>
        <v>2142.5529578331784</v>
      </c>
      <c r="AM127" s="5">
        <f>(vp.data[[#This Row],[Dens]]-INDEX(crudeBD.lkup[Mean_Dens],MATCH(vp.data[[#This Row],[Crude_Breakdown]],crudeBD.lkup[Crude Breakdown],0)))^2</f>
        <v>124.42248561235637</v>
      </c>
      <c r="AN127" s="5">
        <f>(vp.data[[#This Row],[Sulf]]-INDEX(crudeBD.lkup[Mean_Sulf],MATCH(vp.data[[#This Row],[Crude_Breakdown]],crudeBD.lkup[Crude Breakdown],0)))^2</f>
        <v>0.10802326828796978</v>
      </c>
      <c r="AO1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1" hidden="1" x14ac:dyDescent="0.25">
      <c r="A128">
        <v>127</v>
      </c>
      <c r="B128" t="s">
        <v>58</v>
      </c>
      <c r="C128" t="s">
        <v>58</v>
      </c>
      <c r="D128" t="s">
        <v>59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122.92184143565017</v>
      </c>
      <c r="I128" s="2"/>
      <c r="J128" s="2">
        <f t="array" ref="J12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Input]]="",INDEX([1]DATA!$O:$O,MATCH(1,(vp.data[[#This Row],[Battery]]=[1]DATA!$L:$L)*(EOMONTH(vp.data[[#This Row],[SDate]],-1)+1=[1]DATA!$G:$G),0)),vp.data[[#This Row],[Dens Input]]),"")</f>
        <v>797</v>
      </c>
      <c r="O128" s="2">
        <f ca="1">INDEX(INDIRECT(_xlfn.CONCAT("weather.data[",O$1,"]")),MATCH(vp.data[[#This Row],[SDate]],weather.data[Date],0))</f>
        <v>7.3166666666666664</v>
      </c>
      <c r="P128" s="2">
        <f ca="1">INDEX(INDIRECT(_xlfn.CONCAT("weather.data[",P$1,"]")),MATCH(vp.data[[#This Row],[SDate]],weather.data[Date],0))</f>
        <v>1.5047619047619045</v>
      </c>
      <c r="Q128" s="2">
        <f ca="1">INDEX(INDIRECT(_xlfn.CONCAT("weather.data[",Q$1,"]")),MATCH(vp.data[[#This Row],[SDate]],weather.data[Date],0))</f>
        <v>7.9</v>
      </c>
      <c r="R128" s="2">
        <f ca="1">INDEX(INDIRECT(_xlfn.CONCAT("weather.data[",R$1,"]")),MATCH(vp.data[[#This Row],[SDate]],weather.data[Date],0))</f>
        <v>9.1</v>
      </c>
      <c r="S128" s="2">
        <f ca="1">INDEX(INDIRECT(_xlfn.CONCAT("weather.data[",S$1,"]")),MATCH(vp.data[[#This Row],[SDate]],weather.data[Date],0))</f>
        <v>5.5</v>
      </c>
      <c r="T128" s="2">
        <f ca="1">INDEX(INDIRECT(_xlfn.CONCAT("weather.data[",T$1,"]")),MATCH(vp.data[[#This Row],[SDate]],weather.data[Date],0))</f>
        <v>10</v>
      </c>
      <c r="U128" s="2">
        <f ca="1">INDEX(INDIRECT(_xlfn.CONCAT("weather.data[",U$1,"]")),MATCH(vp.data[[#This Row],[SDate]],weather.data[Date],0))</f>
        <v>4.0999999999999996</v>
      </c>
      <c r="V128" s="2">
        <f ca="1">INDEX(INDIRECT(_xlfn.CONCAT("weather.data[",V$1,"]")),MATCH(vp.data[[#This Row],[SDate]],weather.data[Date],0))</f>
        <v>7.3</v>
      </c>
      <c r="W128" t="s">
        <v>44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 s="4">
        <f>IF(AND(vp.data[[#This Row],[SDate]]&gt;=DATE(YEAR(vp.data[[#This Row],[SDate]]),5,1),vp.data[[#This Row],[SDate]]&lt;=DATE(YEAR(vp.data[[#This Row],[SDate]]),9,15)),1,0)</f>
        <v>0</v>
      </c>
      <c r="AJ128" s="4">
        <f>IF(vp.data[[#This Row],[SDate]]&lt;DATE(2016,12,1),0,1)</f>
        <v>0</v>
      </c>
      <c r="AK128">
        <f>MONTH(vp.data[[#This Row],[SDate]])</f>
        <v>4</v>
      </c>
      <c r="AL128" s="5">
        <f>(IF(post_aquisition_adj_bool,vp.data[[#This Row],[VP_Adjusted]],vp.data[[#This Row],[VP]])-INDEX(crudeBD.lkup[Mean_VP],MATCH(vp.data[[#This Row],[Crude_Breakdown]],crudeBD.lkup[Crude Breakdown],0)))^2</f>
        <v>1101.4247122191432</v>
      </c>
      <c r="AM128" s="5">
        <f>(vp.data[[#This Row],[Dens]]-INDEX(crudeBD.lkup[Mean_Dens],MATCH(vp.data[[#This Row],[Crude_Breakdown]],crudeBD.lkup[Crude Breakdown],0)))^2</f>
        <v>477.61841664683163</v>
      </c>
      <c r="AN128" s="5">
        <f>(vp.data[[#This Row],[Sulf]]-INDEX(crudeBD.lkup[Mean_Sulf],MATCH(vp.data[[#This Row],[Crude_Breakdown]],crudeBD.lkup[Crude Breakdown],0)))^2</f>
        <v>0.10802326828796978</v>
      </c>
      <c r="AO1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1" hidden="1" x14ac:dyDescent="0.25">
      <c r="A129">
        <v>128</v>
      </c>
      <c r="B129" t="s">
        <v>58</v>
      </c>
      <c r="C129" t="s">
        <v>58</v>
      </c>
      <c r="D129" t="s">
        <v>59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123.22184143565016</v>
      </c>
      <c r="I129" s="2"/>
      <c r="J129" s="2">
        <f t="array" ref="J12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Input]]="",INDEX([1]DATA!$O:$O,MATCH(1,(vp.data[[#This Row],[Battery]]=[1]DATA!$L:$L)*(EOMONTH(vp.data[[#This Row],[SDate]],-1)+1=[1]DATA!$G:$G),0)),vp.data[[#This Row],[Dens Input]]),"")</f>
        <v>797</v>
      </c>
      <c r="O129" s="2">
        <f ca="1">INDEX(INDIRECT(_xlfn.CONCAT("weather.data[",O$1,"]")),MATCH(vp.data[[#This Row],[SDate]],weather.data[Date],0))</f>
        <v>7.3166666666666664</v>
      </c>
      <c r="P129" s="2">
        <f ca="1">INDEX(INDIRECT(_xlfn.CONCAT("weather.data[",P$1,"]")),MATCH(vp.data[[#This Row],[SDate]],weather.data[Date],0))</f>
        <v>1.5047619047619045</v>
      </c>
      <c r="Q129" s="2">
        <f ca="1">INDEX(INDIRECT(_xlfn.CONCAT("weather.data[",Q$1,"]")),MATCH(vp.data[[#This Row],[SDate]],weather.data[Date],0))</f>
        <v>7.9</v>
      </c>
      <c r="R129" s="2">
        <f ca="1">INDEX(INDIRECT(_xlfn.CONCAT("weather.data[",R$1,"]")),MATCH(vp.data[[#This Row],[SDate]],weather.data[Date],0))</f>
        <v>9.1</v>
      </c>
      <c r="S129" s="2">
        <f ca="1">INDEX(INDIRECT(_xlfn.CONCAT("weather.data[",S$1,"]")),MATCH(vp.data[[#This Row],[SDate]],weather.data[Date],0))</f>
        <v>5.5</v>
      </c>
      <c r="T129" s="2">
        <f ca="1">INDEX(INDIRECT(_xlfn.CONCAT("weather.data[",T$1,"]")),MATCH(vp.data[[#This Row],[SDate]],weather.data[Date],0))</f>
        <v>10</v>
      </c>
      <c r="U129" s="2">
        <f ca="1">INDEX(INDIRECT(_xlfn.CONCAT("weather.data[",U$1,"]")),MATCH(vp.data[[#This Row],[SDate]],weather.data[Date],0))</f>
        <v>4.0999999999999996</v>
      </c>
      <c r="V129" s="2">
        <f ca="1">INDEX(INDIRECT(_xlfn.CONCAT("weather.data[",V$1,"]")),MATCH(vp.data[[#This Row],[SDate]],weather.data[Date],0))</f>
        <v>7.3</v>
      </c>
      <c r="W129" t="s">
        <v>44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 s="4">
        <f>IF(AND(vp.data[[#This Row],[SDate]]&gt;=DATE(YEAR(vp.data[[#This Row],[SDate]]),5,1),vp.data[[#This Row],[SDate]]&lt;=DATE(YEAR(vp.data[[#This Row],[SDate]]),9,15)),1,0)</f>
        <v>0</v>
      </c>
      <c r="AJ129" s="4">
        <f>IF(vp.data[[#This Row],[SDate]]&lt;DATE(2016,12,1),0,1)</f>
        <v>0</v>
      </c>
      <c r="AK129">
        <f>MONTH(vp.data[[#This Row],[SDate]])</f>
        <v>4</v>
      </c>
      <c r="AL129" s="5">
        <f>(IF(post_aquisition_adj_bool,vp.data[[#This Row],[VP_Adjusted]],vp.data[[#This Row],[VP]])-INDEX(crudeBD.lkup[Mean_VP],MATCH(vp.data[[#This Row],[Crude_Breakdown]],crudeBD.lkup[Crude Breakdown],0)))^2</f>
        <v>1121.4273437980903</v>
      </c>
      <c r="AM129" s="5">
        <f>(vp.data[[#This Row],[Dens]]-INDEX(crudeBD.lkup[Mean_Dens],MATCH(vp.data[[#This Row],[Crude_Breakdown]],crudeBD.lkup[Crude Breakdown],0)))^2</f>
        <v>477.61841664683163</v>
      </c>
      <c r="AN129" s="5">
        <f>(vp.data[[#This Row],[Sulf]]-INDEX(crudeBD.lkup[Mean_Sulf],MATCH(vp.data[[#This Row],[Crude_Breakdown]],crudeBD.lkup[Crude Breakdown],0)))^2</f>
        <v>0.10802326828796978</v>
      </c>
      <c r="AO1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1" hidden="1" x14ac:dyDescent="0.25">
      <c r="A130">
        <v>129</v>
      </c>
      <c r="B130" t="s">
        <v>47</v>
      </c>
      <c r="C130" t="s">
        <v>47</v>
      </c>
      <c r="D130" t="s">
        <v>54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104.42184143565017</v>
      </c>
      <c r="I130" s="2"/>
      <c r="J130" s="2">
        <f t="array" ref="J130">_xlfn.IFNA(IF(vp.data[[#This Row],[Sulf Input]]="",INDEX([1]DATA!$Q:$Q,MATCH(1,(vp.data[[#This Row],[Battery]]=[1]DATA!$L:$L)*(EOMONTH(vp.data[[#This Row],[SDate]],-1)+1=[1]DATA!$G:$G),0)),vp.data[[#This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0" s="2">
        <f ca="1">INDEX(INDIRECT(_xlfn.CONCAT("weather.data[",O$1,"]")),MATCH(vp.data[[#This Row],[SDate]],weather.data[Date],0))</f>
        <v>10.483333333333333</v>
      </c>
      <c r="P130" s="2">
        <f ca="1">INDEX(INDIRECT(_xlfn.CONCAT("weather.data[",P$1,"]")),MATCH(vp.data[[#This Row],[SDate]],weather.data[Date],0))</f>
        <v>2.5333333333333328</v>
      </c>
      <c r="Q130" s="2">
        <f ca="1">INDEX(INDIRECT(_xlfn.CONCAT("weather.data[",Q$1,"]")),MATCH(vp.data[[#This Row],[SDate]],weather.data[Date],0))</f>
        <v>10.199999999999999</v>
      </c>
      <c r="R130" s="2">
        <f ca="1">INDEX(INDIRECT(_xlfn.CONCAT("weather.data[",R$1,"]")),MATCH(vp.data[[#This Row],[SDate]],weather.data[Date],0))</f>
        <v>11.5</v>
      </c>
      <c r="S130" s="2">
        <f ca="1">INDEX(INDIRECT(_xlfn.CONCAT("weather.data[",S$1,"]")),MATCH(vp.data[[#This Row],[SDate]],weather.data[Date],0))</f>
        <v>9</v>
      </c>
      <c r="T130" s="2">
        <f ca="1">INDEX(INDIRECT(_xlfn.CONCAT("weather.data[",T$1,"]")),MATCH(vp.data[[#This Row],[SDate]],weather.data[Date],0))</f>
        <v>10.8</v>
      </c>
      <c r="U130" s="2">
        <f ca="1">INDEX(INDIRECT(_xlfn.CONCAT("weather.data[",U$1,"]")),MATCH(vp.data[[#This Row],[SDate]],weather.data[Date],0))</f>
        <v>9.9</v>
      </c>
      <c r="V130" s="2">
        <f ca="1">INDEX(INDIRECT(_xlfn.CONCAT("weather.data[",V$1,"]")),MATCH(vp.data[[#This Row],[SDate]],weather.data[Date],0))</f>
        <v>11.5</v>
      </c>
      <c r="W130" t="s">
        <v>44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 s="4">
        <f>IF(AND(vp.data[[#This Row],[SDate]]&gt;=DATE(YEAR(vp.data[[#This Row],[SDate]]),5,1),vp.data[[#This Row],[SDate]]&lt;=DATE(YEAR(vp.data[[#This Row],[SDate]]),9,15)),1,0)</f>
        <v>0</v>
      </c>
      <c r="AJ130" s="4">
        <f>IF(vp.data[[#This Row],[SDate]]&lt;DATE(2016,12,1),0,1)</f>
        <v>0</v>
      </c>
      <c r="AK130">
        <f>MONTH(vp.data[[#This Row],[SDate]])</f>
        <v>4</v>
      </c>
      <c r="AL130" s="5">
        <f>(IF(post_aquisition_adj_bool,vp.data[[#This Row],[VP_Adjusted]],vp.data[[#This Row],[VP]])-INDEX(crudeBD.lkup[Mean_VP],MATCH(vp.data[[#This Row],[Crude_Breakdown]],crudeBD.lkup[Crude Breakdown],0)))^2</f>
        <v>215.72909818405611</v>
      </c>
      <c r="AM130" s="5">
        <f>(vp.data[[#This Row],[Dens]]-INDEX(crudeBD.lkup[Mean_Dens],MATCH(vp.data[[#This Row],[Crude_Breakdown]],crudeBD.lkup[Crude Breakdown],0)))^2</f>
        <v>34.170071819267953</v>
      </c>
      <c r="AN130" s="5">
        <f>(vp.data[[#This Row],[Sulf]]-INDEX(crudeBD.lkup[Mean_Sulf],MATCH(vp.data[[#This Row],[Crude_Breakdown]],crudeBD.lkup[Crude Breakdown],0)))^2</f>
        <v>7.2182996187656293E-2</v>
      </c>
      <c r="AO1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1" hidden="1" x14ac:dyDescent="0.25">
      <c r="A131">
        <v>130</v>
      </c>
      <c r="B131" t="s">
        <v>45</v>
      </c>
      <c r="C131" t="s">
        <v>45</v>
      </c>
      <c r="D131" t="s">
        <v>70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113.73402912621363</v>
      </c>
      <c r="I131" s="2"/>
      <c r="J131" s="2">
        <f t="array" ref="J13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Input]]="",INDEX([1]DATA!$O:$O,MATCH(1,(vp.data[[#This Row],[Battery]]=[1]DATA!$L:$L)*(EOMONTH(vp.data[[#This Row],[SDate]],-1)+1=[1]DATA!$G:$G),0)),vp.data[[#This Row],[Dens Input]]),"")</f>
        <v>802.2</v>
      </c>
      <c r="O131" s="2">
        <f ca="1">INDEX(INDIRECT(_xlfn.CONCAT("weather.data[",O$1,"]")),MATCH(vp.data[[#This Row],[SDate]],weather.data[Date],0))</f>
        <v>3.9666666666666668</v>
      </c>
      <c r="P131" s="2">
        <f ca="1">INDEX(INDIRECT(_xlfn.CONCAT("weather.data[",P$1,"]")),MATCH(vp.data[[#This Row],[SDate]],weather.data[Date],0))</f>
        <v>4.5571428571428569</v>
      </c>
      <c r="Q131" s="2">
        <f ca="1">INDEX(INDIRECT(_xlfn.CONCAT("weather.data[",Q$1,"]")),MATCH(vp.data[[#This Row],[SDate]],weather.data[Date],0))</f>
        <v>4.8</v>
      </c>
      <c r="R131" s="2">
        <f ca="1">INDEX(INDIRECT(_xlfn.CONCAT("weather.data[",R$1,"]")),MATCH(vp.data[[#This Row],[SDate]],weather.data[Date],0))</f>
        <v>4.7</v>
      </c>
      <c r="S131" s="2">
        <f ca="1">INDEX(INDIRECT(_xlfn.CONCAT("weather.data[",S$1,"]")),MATCH(vp.data[[#This Row],[SDate]],weather.data[Date],0))</f>
        <v>3</v>
      </c>
      <c r="T131" s="2">
        <f ca="1">INDEX(INDIRECT(_xlfn.CONCAT("weather.data[",T$1,"]")),MATCH(vp.data[[#This Row],[SDate]],weather.data[Date],0))</f>
        <v>4</v>
      </c>
      <c r="U131" s="2">
        <f ca="1">INDEX(INDIRECT(_xlfn.CONCAT("weather.data[",U$1,"]")),MATCH(vp.data[[#This Row],[SDate]],weather.data[Date],0))</f>
        <v>5</v>
      </c>
      <c r="V131" s="2">
        <f ca="1">INDEX(INDIRECT(_xlfn.CONCAT("weather.data[",V$1,"]")),MATCH(vp.data[[#This Row],[SDate]],weather.data[Date],0))</f>
        <v>2.2999999999999998</v>
      </c>
      <c r="W131" t="s">
        <v>44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 s="4">
        <f>IF(AND(vp.data[[#This Row],[SDate]]&gt;=DATE(YEAR(vp.data[[#This Row],[SDate]]),5,1),vp.data[[#This Row],[SDate]]&lt;=DATE(YEAR(vp.data[[#This Row],[SDate]]),9,15)),1,0)</f>
        <v>0</v>
      </c>
      <c r="AJ131" s="4">
        <f>IF(vp.data[[#This Row],[SDate]]&lt;DATE(2016,12,1),0,1)</f>
        <v>0</v>
      </c>
      <c r="AK131">
        <f>MONTH(vp.data[[#This Row],[SDate]])</f>
        <v>4</v>
      </c>
      <c r="AL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M131" s="5">
        <f>(vp.data[[#This Row],[Dens]]-INDEX(crudeBD.lkup[Mean_Dens],MATCH(vp.data[[#This Row],[Crude_Breakdown]],crudeBD.lkup[Crude Breakdown],0)))^2</f>
        <v>41.713204616626498</v>
      </c>
      <c r="AN131" s="5">
        <f>(vp.data[[#This Row],[Sulf]]-INDEX(crudeBD.lkup[Mean_Sulf],MATCH(vp.data[[#This Row],[Crude_Breakdown]],crudeBD.lkup[Crude Breakdown],0)))^2</f>
        <v>1.0000906169394908E-2</v>
      </c>
      <c r="AO1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1" hidden="1" x14ac:dyDescent="0.25">
      <c r="A132">
        <v>131</v>
      </c>
      <c r="B132" t="s">
        <v>45</v>
      </c>
      <c r="C132" t="s">
        <v>45</v>
      </c>
      <c r="D132" t="s">
        <v>63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115.03402912621362</v>
      </c>
      <c r="I132" s="2"/>
      <c r="J132" s="2">
        <f t="array" ref="J132">_xlfn.IFNA(IF(vp.data[[#This Row],[Sulf Input]]="",INDEX([1]DATA!$Q:$Q,MATCH(1,(vp.data[[#This Row],[Battery]]=[1]DATA!$L:$L)*(EOMONTH(vp.data[[#This Row],[SDate]],-1)+1=[1]DATA!$G:$G),0)),vp.data[[#This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32" s="2">
        <f ca="1">INDEX(INDIRECT(_xlfn.CONCAT("weather.data[",O$1,"]")),MATCH(vp.data[[#This Row],[SDate]],weather.data[Date],0))</f>
        <v>3.9666666666666668</v>
      </c>
      <c r="P132" s="2">
        <f ca="1">INDEX(INDIRECT(_xlfn.CONCAT("weather.data[",P$1,"]")),MATCH(vp.data[[#This Row],[SDate]],weather.data[Date],0))</f>
        <v>4.5571428571428569</v>
      </c>
      <c r="Q132" s="2">
        <f ca="1">INDEX(INDIRECT(_xlfn.CONCAT("weather.data[",Q$1,"]")),MATCH(vp.data[[#This Row],[SDate]],weather.data[Date],0))</f>
        <v>4.8</v>
      </c>
      <c r="R132" s="2">
        <f ca="1">INDEX(INDIRECT(_xlfn.CONCAT("weather.data[",R$1,"]")),MATCH(vp.data[[#This Row],[SDate]],weather.data[Date],0))</f>
        <v>4.7</v>
      </c>
      <c r="S132" s="2">
        <f ca="1">INDEX(INDIRECT(_xlfn.CONCAT("weather.data[",S$1,"]")),MATCH(vp.data[[#This Row],[SDate]],weather.data[Date],0))</f>
        <v>3</v>
      </c>
      <c r="T132" s="2">
        <f ca="1">INDEX(INDIRECT(_xlfn.CONCAT("weather.data[",T$1,"]")),MATCH(vp.data[[#This Row],[SDate]],weather.data[Date],0))</f>
        <v>4</v>
      </c>
      <c r="U132" s="2">
        <f ca="1">INDEX(INDIRECT(_xlfn.CONCAT("weather.data[",U$1,"]")),MATCH(vp.data[[#This Row],[SDate]],weather.data[Date],0))</f>
        <v>5</v>
      </c>
      <c r="V132" s="2">
        <f ca="1">INDEX(INDIRECT(_xlfn.CONCAT("weather.data[",V$1,"]")),MATCH(vp.data[[#This Row],[SDate]],weather.data[Date],0))</f>
        <v>2.2999999999999998</v>
      </c>
      <c r="W132" t="s">
        <v>44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 s="4">
        <f>IF(AND(vp.data[[#This Row],[SDate]]&gt;=DATE(YEAR(vp.data[[#This Row],[SDate]]),5,1),vp.data[[#This Row],[SDate]]&lt;=DATE(YEAR(vp.data[[#This Row],[SDate]]),9,15)),1,0)</f>
        <v>0</v>
      </c>
      <c r="AJ132" s="4">
        <f>IF(vp.data[[#This Row],[SDate]]&lt;DATE(2016,12,1),0,1)</f>
        <v>0</v>
      </c>
      <c r="AK132">
        <f>MONTH(vp.data[[#This Row],[SDate]])</f>
        <v>4</v>
      </c>
      <c r="AL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M132" s="5">
        <f>(vp.data[[#This Row],[Dens]]-INDEX(crudeBD.lkup[Mean_Dens],MATCH(vp.data[[#This Row],[Crude_Breakdown]],crudeBD.lkup[Crude Breakdown],0)))^2</f>
        <v>18.135469988794952</v>
      </c>
      <c r="AN132" s="5">
        <f>(vp.data[[#This Row],[Sulf]]-INDEX(crudeBD.lkup[Mean_Sulf],MATCH(vp.data[[#This Row],[Crude_Breakdown]],crudeBD.lkup[Crude Breakdown],0)))^2</f>
        <v>9.0027186518782493E-4</v>
      </c>
      <c r="AO1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1" hidden="1" x14ac:dyDescent="0.25">
      <c r="A133">
        <v>132</v>
      </c>
      <c r="B133" t="s">
        <v>58</v>
      </c>
      <c r="C133" t="s">
        <v>58</v>
      </c>
      <c r="D133" t="s">
        <v>59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101.92184143565017</v>
      </c>
      <c r="I133" s="2"/>
      <c r="J133" s="2">
        <f t="array" ref="J13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Input]]="",INDEX([1]DATA!$O:$O,MATCH(1,(vp.data[[#This Row],[Battery]]=[1]DATA!$L:$L)*(EOMONTH(vp.data[[#This Row],[SDate]],-1)+1=[1]DATA!$G:$G),0)),vp.data[[#This Row],[Dens Input]]),"")</f>
        <v>813</v>
      </c>
      <c r="O133" s="2">
        <f ca="1">INDEX(INDIRECT(_xlfn.CONCAT("weather.data[",O$1,"]")),MATCH(vp.data[[#This Row],[SDate]],weather.data[Date],0))</f>
        <v>3.9666666666666668</v>
      </c>
      <c r="P133" s="2">
        <f ca="1">INDEX(INDIRECT(_xlfn.CONCAT("weather.data[",P$1,"]")),MATCH(vp.data[[#This Row],[SDate]],weather.data[Date],0))</f>
        <v>4.5571428571428569</v>
      </c>
      <c r="Q133" s="2">
        <f ca="1">INDEX(INDIRECT(_xlfn.CONCAT("weather.data[",Q$1,"]")),MATCH(vp.data[[#This Row],[SDate]],weather.data[Date],0))</f>
        <v>4.8</v>
      </c>
      <c r="R133" s="2">
        <f ca="1">INDEX(INDIRECT(_xlfn.CONCAT("weather.data[",R$1,"]")),MATCH(vp.data[[#This Row],[SDate]],weather.data[Date],0))</f>
        <v>4.7</v>
      </c>
      <c r="S133" s="2">
        <f ca="1">INDEX(INDIRECT(_xlfn.CONCAT("weather.data[",S$1,"]")),MATCH(vp.data[[#This Row],[SDate]],weather.data[Date],0))</f>
        <v>3</v>
      </c>
      <c r="T133" s="2">
        <f ca="1">INDEX(INDIRECT(_xlfn.CONCAT("weather.data[",T$1,"]")),MATCH(vp.data[[#This Row],[SDate]],weather.data[Date],0))</f>
        <v>4</v>
      </c>
      <c r="U133" s="2">
        <f ca="1">INDEX(INDIRECT(_xlfn.CONCAT("weather.data[",U$1,"]")),MATCH(vp.data[[#This Row],[SDate]],weather.data[Date],0))</f>
        <v>5</v>
      </c>
      <c r="V133" s="2">
        <f ca="1">INDEX(INDIRECT(_xlfn.CONCAT("weather.data[",V$1,"]")),MATCH(vp.data[[#This Row],[SDate]],weather.data[Date],0))</f>
        <v>2.2999999999999998</v>
      </c>
      <c r="W133" t="s">
        <v>44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 s="4">
        <f>IF(AND(vp.data[[#This Row],[SDate]]&gt;=DATE(YEAR(vp.data[[#This Row],[SDate]]),5,1),vp.data[[#This Row],[SDate]]&lt;=DATE(YEAR(vp.data[[#This Row],[SDate]]),9,15)),1,0)</f>
        <v>0</v>
      </c>
      <c r="AJ133" s="4">
        <f>IF(vp.data[[#This Row],[SDate]]&lt;DATE(2016,12,1),0,1)</f>
        <v>0</v>
      </c>
      <c r="AK133">
        <f>MONTH(vp.data[[#This Row],[SDate]])</f>
        <v>4</v>
      </c>
      <c r="AL133" s="5">
        <f>(IF(post_aquisition_adj_bool,vp.data[[#This Row],[VP_Adjusted]],vp.data[[#This Row],[VP]])-INDEX(crudeBD.lkup[Mean_VP],MATCH(vp.data[[#This Row],[Crude_Breakdown]],crudeBD.lkup[Crude Breakdown],0)))^2</f>
        <v>148.54050169282814</v>
      </c>
      <c r="AM133" s="5">
        <f>(vp.data[[#This Row],[Dens]]-INDEX(crudeBD.lkup[Mean_Dens],MATCH(vp.data[[#This Row],[Crude_Breakdown]],crudeBD.lkup[Crude Breakdown],0)))^2</f>
        <v>34.274968370982272</v>
      </c>
      <c r="AN133" s="5">
        <f>(vp.data[[#This Row],[Sulf]]-INDEX(crudeBD.lkup[Mean_Sulf],MATCH(vp.data[[#This Row],[Crude_Breakdown]],crudeBD.lkup[Crude Breakdown],0)))^2</f>
        <v>0.10802326828796978</v>
      </c>
      <c r="AO1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1" hidden="1" x14ac:dyDescent="0.25">
      <c r="A134">
        <v>133</v>
      </c>
      <c r="B134" t="s">
        <v>56</v>
      </c>
      <c r="C134" t="s">
        <v>56</v>
      </c>
      <c r="D134" t="s">
        <v>57</v>
      </c>
      <c r="E134" t="s">
        <v>69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90.721841435650163</v>
      </c>
      <c r="I134" s="2"/>
      <c r="J134" s="2">
        <f t="array" ref="J134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34" s="2">
        <f ca="1">INDEX(INDIRECT(_xlfn.CONCAT("weather.data[",O$1,"]")),MATCH(vp.data[[#This Row],[SDate]],weather.data[Date],0))</f>
        <v>8.0499999999999989</v>
      </c>
      <c r="P134" s="2">
        <f ca="1">INDEX(INDIRECT(_xlfn.CONCAT("weather.data[",P$1,"]")),MATCH(vp.data[[#This Row],[SDate]],weather.data[Date],0))</f>
        <v>6.8285714285714283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7.8</v>
      </c>
      <c r="T134" s="2">
        <f ca="1">INDEX(INDIRECT(_xlfn.CONCAT("weather.data[",T$1,"]")),MATCH(vp.data[[#This Row],[SDate]],weather.data[Date],0))</f>
        <v>8.5</v>
      </c>
      <c r="U134" s="2">
        <f ca="1">INDEX(INDIRECT(_xlfn.CONCAT("weather.data[",U$1,"]")),MATCH(vp.data[[#This Row],[SDate]],weather.data[Date],0))</f>
        <v>8.8000000000000007</v>
      </c>
      <c r="V134" s="2">
        <f ca="1">INDEX(INDIRECT(_xlfn.CONCAT("weather.data[",V$1,"]")),MATCH(vp.data[[#This Row],[SDate]],weather.data[Date],0))</f>
        <v>7.8</v>
      </c>
      <c r="W134" t="s">
        <v>44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 s="4">
        <f>IF(AND(vp.data[[#This Row],[SDate]]&gt;=DATE(YEAR(vp.data[[#This Row],[SDate]]),5,1),vp.data[[#This Row],[SDate]]&lt;=DATE(YEAR(vp.data[[#This Row],[SDate]]),9,15)),1,0)</f>
        <v>0</v>
      </c>
      <c r="AJ134" s="4">
        <f>IF(vp.data[[#This Row],[SDate]]&lt;DATE(2016,12,1),0,1)</f>
        <v>0</v>
      </c>
      <c r="AK134">
        <f>MONTH(vp.data[[#This Row],[SDate]])</f>
        <v>4</v>
      </c>
      <c r="AL134" s="5">
        <f>(IF(post_aquisition_adj_bool,vp.data[[#This Row],[VP_Adjusted]],vp.data[[#This Row],[VP]])-INDEX(crudeBD.lkup[Mean_VP],MATCH(vp.data[[#This Row],[Crude_Breakdown]],crudeBD.lkup[Crude Breakdown],0)))^2</f>
        <v>0.97558941212676831</v>
      </c>
      <c r="AM134" s="5">
        <f>(vp.data[[#This Row],[Dens]]-INDEX(crudeBD.lkup[Mean_Dens],MATCH(vp.data[[#This Row],[Crude_Breakdown]],crudeBD.lkup[Crude Breakdown],0)))^2</f>
        <v>14.028899405472822</v>
      </c>
      <c r="AN134" s="5">
        <f>(vp.data[[#This Row],[Sulf]]-INDEX(crudeBD.lkup[Mean_Sulf],MATCH(vp.data[[#This Row],[Crude_Breakdown]],crudeBD.lkup[Crude Breakdown],0)))^2</f>
        <v>4.7816102770728383E-2</v>
      </c>
      <c r="AO1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1" hidden="1" x14ac:dyDescent="0.25">
      <c r="A135">
        <v>134</v>
      </c>
      <c r="B135" t="s">
        <v>45</v>
      </c>
      <c r="C135" t="s">
        <v>45</v>
      </c>
      <c r="D135" t="s">
        <v>71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99.134029126213619</v>
      </c>
      <c r="I135" s="2"/>
      <c r="J135" s="2">
        <f t="array" ref="J13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Input]]="",INDEX([1]DATA!$O:$O,MATCH(1,(vp.data[[#This Row],[Battery]]=[1]DATA!$L:$L)*(EOMONTH(vp.data[[#This Row],[SDate]],-1)+1=[1]DATA!$G:$G),0)),vp.data[[#This Row],[Dens Input]]),"")</f>
        <v>800.6</v>
      </c>
      <c r="O135" s="2">
        <f ca="1">INDEX(INDIRECT(_xlfn.CONCAT("weather.data[",O$1,"]")),MATCH(vp.data[[#This Row],[SDate]],weather.data[Date],0))</f>
        <v>8.0499999999999989</v>
      </c>
      <c r="P135" s="2">
        <f ca="1">INDEX(INDIRECT(_xlfn.CONCAT("weather.data[",P$1,"]")),MATCH(vp.data[[#This Row],[SDate]],weather.data[Date],0))</f>
        <v>6.8285714285714283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7.8</v>
      </c>
      <c r="T135" s="2">
        <f ca="1">INDEX(INDIRECT(_xlfn.CONCAT("weather.data[",T$1,"]")),MATCH(vp.data[[#This Row],[SDate]],weather.data[Date],0))</f>
        <v>8.5</v>
      </c>
      <c r="U135" s="2">
        <f ca="1">INDEX(INDIRECT(_xlfn.CONCAT("weather.data[",U$1,"]")),MATCH(vp.data[[#This Row],[SDate]],weather.data[Date],0))</f>
        <v>8.8000000000000007</v>
      </c>
      <c r="V135" s="2">
        <f ca="1">INDEX(INDIRECT(_xlfn.CONCAT("weather.data[",V$1,"]")),MATCH(vp.data[[#This Row],[SDate]],weather.data[Date],0))</f>
        <v>7.8</v>
      </c>
      <c r="W135" t="s">
        <v>44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 s="4">
        <f>IF(AND(vp.data[[#This Row],[SDate]]&gt;=DATE(YEAR(vp.data[[#This Row],[SDate]]),5,1),vp.data[[#This Row],[SDate]]&lt;=DATE(YEAR(vp.data[[#This Row],[SDate]]),9,15)),1,0)</f>
        <v>0</v>
      </c>
      <c r="AJ135" s="4">
        <f>IF(vp.data[[#This Row],[SDate]]&lt;DATE(2016,12,1),0,1)</f>
        <v>0</v>
      </c>
      <c r="AK135">
        <f>MONTH(vp.data[[#This Row],[SDate]])</f>
        <v>4</v>
      </c>
      <c r="AL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M135" s="5">
        <f>(vp.data[[#This Row],[Dens]]-INDEX(crudeBD.lkup[Mean_Dens],MATCH(vp.data[[#This Row],[Crude_Breakdown]],crudeBD.lkup[Crude Breakdown],0)))^2</f>
        <v>64.940647982322957</v>
      </c>
      <c r="AN135" s="5">
        <f>(vp.data[[#This Row],[Sulf]]-INDEX(crudeBD.lkup[Mean_Sulf],MATCH(vp.data[[#This Row],[Crude_Breakdown]],crudeBD.lkup[Crude Breakdown],0)))^2</f>
        <v>8.100815554508185E-3</v>
      </c>
      <c r="AO1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1" hidden="1" x14ac:dyDescent="0.25">
      <c r="A136">
        <v>135</v>
      </c>
      <c r="B136" t="s">
        <v>47</v>
      </c>
      <c r="C136" t="s">
        <v>47</v>
      </c>
      <c r="D136" t="s">
        <v>54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84.921841435650165</v>
      </c>
      <c r="I136" s="2"/>
      <c r="J136" s="2">
        <f t="array" ref="J136">_xlfn.IFNA(IF(vp.data[[#This Row],[Sulf Input]]="",INDEX([1]DATA!$Q:$Q,MATCH(1,(vp.data[[#This Row],[Battery]]=[1]DATA!$L:$L)*(EOMONTH(vp.data[[#This Row],[SDate]],-1)+1=[1]DATA!$G:$G),0)),vp.data[[#This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6" s="2">
        <f ca="1">INDEX(INDIRECT(_xlfn.CONCAT("weather.data[",O$1,"]")),MATCH(vp.data[[#This Row],[SDate]],weather.data[Date],0))</f>
        <v>8.0499999999999989</v>
      </c>
      <c r="P136" s="2">
        <f ca="1">INDEX(INDIRECT(_xlfn.CONCAT("weather.data[",P$1,"]")),MATCH(vp.data[[#This Row],[SDate]],weather.data[Date],0))</f>
        <v>6.8285714285714283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7.8</v>
      </c>
      <c r="T136" s="2">
        <f ca="1">INDEX(INDIRECT(_xlfn.CONCAT("weather.data[",T$1,"]")),MATCH(vp.data[[#This Row],[SDate]],weather.data[Date],0))</f>
        <v>8.5</v>
      </c>
      <c r="U136" s="2">
        <f ca="1">INDEX(INDIRECT(_xlfn.CONCAT("weather.data[",U$1,"]")),MATCH(vp.data[[#This Row],[SDate]],weather.data[Date],0))</f>
        <v>8.8000000000000007</v>
      </c>
      <c r="V136" s="2">
        <f ca="1">INDEX(INDIRECT(_xlfn.CONCAT("weather.data[",V$1,"]")),MATCH(vp.data[[#This Row],[SDate]],weather.data[Date],0))</f>
        <v>7.8</v>
      </c>
      <c r="W136" t="s">
        <v>44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 s="4">
        <f>IF(AND(vp.data[[#This Row],[SDate]]&gt;=DATE(YEAR(vp.data[[#This Row],[SDate]]),5,1),vp.data[[#This Row],[SDate]]&lt;=DATE(YEAR(vp.data[[#This Row],[SDate]]),9,15)),1,0)</f>
        <v>0</v>
      </c>
      <c r="AJ136" s="4">
        <f>IF(vp.data[[#This Row],[SDate]]&lt;DATE(2016,12,1),0,1)</f>
        <v>0</v>
      </c>
      <c r="AK136">
        <f>MONTH(vp.data[[#This Row],[SDate]])</f>
        <v>4</v>
      </c>
      <c r="AL136" s="5">
        <f>(IF(post_aquisition_adj_bool,vp.data[[#This Row],[VP_Adjusted]],vp.data[[#This Row],[VP]])-INDEX(crudeBD.lkup[Mean_VP],MATCH(vp.data[[#This Row],[Crude_Breakdown]],crudeBD.lkup[Crude Breakdown],0)))^2</f>
        <v>23.158045552477851</v>
      </c>
      <c r="AM136" s="5">
        <f>(vp.data[[#This Row],[Dens]]-INDEX(crudeBD.lkup[Mean_Dens],MATCH(vp.data[[#This Row],[Crude_Breakdown]],crudeBD.lkup[Crude Breakdown],0)))^2</f>
        <v>152.63324423304607</v>
      </c>
      <c r="AN136" s="5">
        <f>(vp.data[[#This Row],[Sulf]]-INDEX(crudeBD.lkup[Mean_Sulf],MATCH(vp.data[[#This Row],[Crude_Breakdown]],crudeBD.lkup[Crude Breakdown],0)))^2</f>
        <v>7.2182996187656293E-2</v>
      </c>
      <c r="AO1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1" hidden="1" x14ac:dyDescent="0.25">
      <c r="A137">
        <v>136</v>
      </c>
      <c r="B137" t="s">
        <v>47</v>
      </c>
      <c r="C137" t="s">
        <v>47</v>
      </c>
      <c r="D137" t="s">
        <v>54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84.521841435650174</v>
      </c>
      <c r="I137" s="2"/>
      <c r="J137" s="2">
        <f t="array" ref="J137">_xlfn.IFNA(IF(vp.data[[#This Row],[Sulf Input]]="",INDEX([1]DATA!$Q:$Q,MATCH(1,(vp.data[[#This Row],[Battery]]=[1]DATA!$L:$L)*(EOMONTH(vp.data[[#This Row],[SDate]],-1)+1=[1]DATA!$G:$G),0)),vp.data[[#This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7" s="2">
        <f ca="1">INDEX(INDIRECT(_xlfn.CONCAT("weather.data[",O$1,"]")),MATCH(vp.data[[#This Row],[SDate]],weather.data[Date],0))</f>
        <v>8.0499999999999989</v>
      </c>
      <c r="P137" s="2">
        <f ca="1">INDEX(INDIRECT(_xlfn.CONCAT("weather.data[",P$1,"]")),MATCH(vp.data[[#This Row],[SDate]],weather.data[Date],0))</f>
        <v>6.8285714285714283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7.8</v>
      </c>
      <c r="T137" s="2">
        <f ca="1">INDEX(INDIRECT(_xlfn.CONCAT("weather.data[",T$1,"]")),MATCH(vp.data[[#This Row],[SDate]],weather.data[Date],0))</f>
        <v>8.5</v>
      </c>
      <c r="U137" s="2">
        <f ca="1">INDEX(INDIRECT(_xlfn.CONCAT("weather.data[",U$1,"]")),MATCH(vp.data[[#This Row],[SDate]],weather.data[Date],0))</f>
        <v>8.8000000000000007</v>
      </c>
      <c r="V137" s="2">
        <f ca="1">INDEX(INDIRECT(_xlfn.CONCAT("weather.data[",V$1,"]")),MATCH(vp.data[[#This Row],[SDate]],weather.data[Date],0))</f>
        <v>7.8</v>
      </c>
      <c r="W137" t="s">
        <v>44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 s="4">
        <f>IF(AND(vp.data[[#This Row],[SDate]]&gt;=DATE(YEAR(vp.data[[#This Row],[SDate]]),5,1),vp.data[[#This Row],[SDate]]&lt;=DATE(YEAR(vp.data[[#This Row],[SDate]]),9,15)),1,0)</f>
        <v>0</v>
      </c>
      <c r="AJ137" s="4">
        <f>IF(vp.data[[#This Row],[SDate]]&lt;DATE(2016,12,1),0,1)</f>
        <v>0</v>
      </c>
      <c r="AK137">
        <f>MONTH(vp.data[[#This Row],[SDate]])</f>
        <v>4</v>
      </c>
      <c r="AL137" s="5">
        <f>(IF(post_aquisition_adj_bool,vp.data[[#This Row],[VP_Adjusted]],vp.data[[#This Row],[VP]])-INDEX(crudeBD.lkup[Mean_VP],MATCH(vp.data[[#This Row],[Crude_Breakdown]],crudeBD.lkup[Crude Breakdown],0)))^2</f>
        <v>27.167870113881285</v>
      </c>
      <c r="AM137" s="5">
        <f>(vp.data[[#This Row],[Dens]]-INDEX(crudeBD.lkup[Mean_Dens],MATCH(vp.data[[#This Row],[Crude_Breakdown]],crudeBD.lkup[Crude Breakdown],0)))^2</f>
        <v>152.63324423304607</v>
      </c>
      <c r="AN137" s="5">
        <f>(vp.data[[#This Row],[Sulf]]-INDEX(crudeBD.lkup[Mean_Sulf],MATCH(vp.data[[#This Row],[Crude_Breakdown]],crudeBD.lkup[Crude Breakdown],0)))^2</f>
        <v>7.2182996187656293E-2</v>
      </c>
      <c r="AO1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1" hidden="1" x14ac:dyDescent="0.25">
      <c r="A138">
        <v>137</v>
      </c>
      <c r="B138" t="s">
        <v>58</v>
      </c>
      <c r="C138" t="s">
        <v>58</v>
      </c>
      <c r="D138" t="s">
        <v>79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92.934029126213616</v>
      </c>
      <c r="I138" s="2"/>
      <c r="J138" s="2">
        <f t="array" ref="J13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38" s="2">
        <f ca="1">INDEX(INDIRECT(_xlfn.CONCAT("weather.data[",O$1,"]")),MATCH(vp.data[[#This Row],[SDate]],weather.data[Date],0))</f>
        <v>8.0499999999999989</v>
      </c>
      <c r="P138" s="2">
        <f ca="1">INDEX(INDIRECT(_xlfn.CONCAT("weather.data[",P$1,"]")),MATCH(vp.data[[#This Row],[SDate]],weather.data[Date],0))</f>
        <v>6.8285714285714283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7.8</v>
      </c>
      <c r="T138" s="2">
        <f ca="1">INDEX(INDIRECT(_xlfn.CONCAT("weather.data[",T$1,"]")),MATCH(vp.data[[#This Row],[SDate]],weather.data[Date],0))</f>
        <v>8.5</v>
      </c>
      <c r="U138" s="2">
        <f ca="1">INDEX(INDIRECT(_xlfn.CONCAT("weather.data[",U$1,"]")),MATCH(vp.data[[#This Row],[SDate]],weather.data[Date],0))</f>
        <v>8.8000000000000007</v>
      </c>
      <c r="V138" s="2">
        <f ca="1">INDEX(INDIRECT(_xlfn.CONCAT("weather.data[",V$1,"]")),MATCH(vp.data[[#This Row],[SDate]],weather.data[Date],0))</f>
        <v>7.8</v>
      </c>
      <c r="W138" t="s">
        <v>44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 s="4">
        <f>IF(AND(vp.data[[#This Row],[SDate]]&gt;=DATE(YEAR(vp.data[[#This Row],[SDate]]),5,1),vp.data[[#This Row],[SDate]]&lt;=DATE(YEAR(vp.data[[#This Row],[SDate]]),9,15)),1,0)</f>
        <v>0</v>
      </c>
      <c r="AJ138" s="4">
        <f>IF(vp.data[[#This Row],[SDate]]&lt;DATE(2016,12,1),0,1)</f>
        <v>0</v>
      </c>
      <c r="AK138">
        <f>MONTH(vp.data[[#This Row],[SDate]])</f>
        <v>4</v>
      </c>
      <c r="AL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M138" s="5">
        <f>(vp.data[[#This Row],[Dens]]-INDEX(crudeBD.lkup[Mean_Dens],MATCH(vp.data[[#This Row],[Crude_Breakdown]],crudeBD.lkup[Crude Breakdown],0)))^2</f>
        <v>6.9771204742295039</v>
      </c>
      <c r="AN138" s="5">
        <f>(vp.data[[#This Row],[Sulf]]-INDEX(crudeBD.lkup[Mean_Sulf],MATCH(vp.data[[#This Row],[Crude_Breakdown]],crudeBD.lkup[Crude Breakdown],0)))^2</f>
        <v>2.5004530949612777E-3</v>
      </c>
      <c r="AO1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1" hidden="1" x14ac:dyDescent="0.25">
      <c r="A139">
        <v>138</v>
      </c>
      <c r="B139" t="s">
        <v>58</v>
      </c>
      <c r="C139" t="s">
        <v>58</v>
      </c>
      <c r="D139" t="s">
        <v>75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60.73402912621362</v>
      </c>
      <c r="I139" s="2"/>
      <c r="J139" s="2">
        <f t="array" ref="J139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39" s="2">
        <f ca="1">INDEX(INDIRECT(_xlfn.CONCAT("weather.data[",O$1,"]")),MATCH(vp.data[[#This Row],[SDate]],weather.data[Date],0))</f>
        <v>8.0499999999999989</v>
      </c>
      <c r="P139" s="2">
        <f ca="1">INDEX(INDIRECT(_xlfn.CONCAT("weather.data[",P$1,"]")),MATCH(vp.data[[#This Row],[SDate]],weather.data[Date],0))</f>
        <v>6.8285714285714283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7.8</v>
      </c>
      <c r="T139" s="2">
        <f ca="1">INDEX(INDIRECT(_xlfn.CONCAT("weather.data[",T$1,"]")),MATCH(vp.data[[#This Row],[SDate]],weather.data[Date],0))</f>
        <v>8.5</v>
      </c>
      <c r="U139" s="2">
        <f ca="1">INDEX(INDIRECT(_xlfn.CONCAT("weather.data[",U$1,"]")),MATCH(vp.data[[#This Row],[SDate]],weather.data[Date],0))</f>
        <v>8.8000000000000007</v>
      </c>
      <c r="V139" s="2">
        <f ca="1">INDEX(INDIRECT(_xlfn.CONCAT("weather.data[",V$1,"]")),MATCH(vp.data[[#This Row],[SDate]],weather.data[Date],0))</f>
        <v>7.8</v>
      </c>
      <c r="W139" t="s">
        <v>44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 s="4">
        <f>IF(AND(vp.data[[#This Row],[SDate]]&gt;=DATE(YEAR(vp.data[[#This Row],[SDate]]),5,1),vp.data[[#This Row],[SDate]]&lt;=DATE(YEAR(vp.data[[#This Row],[SDate]]),9,15)),1,0)</f>
        <v>0</v>
      </c>
      <c r="AJ139" s="4">
        <f>IF(vp.data[[#This Row],[SDate]]&lt;DATE(2016,12,1),0,1)</f>
        <v>0</v>
      </c>
      <c r="AK139">
        <f>MONTH(vp.data[[#This Row],[SDate]])</f>
        <v>4</v>
      </c>
      <c r="AL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M139" s="5">
        <f>(vp.data[[#This Row],[Dens]]-INDEX(crudeBD.lkup[Mean_Dens],MATCH(vp.data[[#This Row],[Crude_Breakdown]],crudeBD.lkup[Crude Breakdown],0)))^2</f>
        <v>104.88676448717216</v>
      </c>
      <c r="AN139" s="5">
        <f>(vp.data[[#This Row],[Sulf]]-INDEX(crudeBD.lkup[Mean_Sulf],MATCH(vp.data[[#This Row],[Crude_Breakdown]],crudeBD.lkup[Crude Breakdown],0)))^2</f>
        <v>3.9981879075419116E-4</v>
      </c>
      <c r="AO1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1" hidden="1" x14ac:dyDescent="0.25">
      <c r="A140">
        <v>139</v>
      </c>
      <c r="B140" t="s">
        <v>45</v>
      </c>
      <c r="C140" t="s">
        <v>45</v>
      </c>
      <c r="D140" t="s">
        <v>77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91.434029126213616</v>
      </c>
      <c r="I140" s="2"/>
      <c r="J140" s="2">
        <f t="array" ref="J140">_xlfn.IFNA(IF(vp.data[[#This Row],[Sulf Input]]="",INDEX([1]DATA!$Q:$Q,MATCH(1,(vp.data[[#This Row],[Battery]]=[1]DATA!$L:$L)*(EOMONTH(vp.data[[#This Row],[SDate]],-1)+1=[1]DATA!$G:$G),0)),vp.data[[#This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Input]]="",INDEX([1]DATA!$O:$O,MATCH(1,(vp.data[[#This Row],[Battery]]=[1]DATA!$L:$L)*(EOMONTH(vp.data[[#This Row],[SDate]],-1)+1=[1]DATA!$G:$G),0)),vp.data[[#This Row],[Dens Input]]),"")</f>
        <v>819.1</v>
      </c>
      <c r="O140" s="2">
        <f ca="1">INDEX(INDIRECT(_xlfn.CONCAT("weather.data[",O$1,"]")),MATCH(vp.data[[#This Row],[SDate]],weather.data[Date],0))</f>
        <v>8.0499999999999989</v>
      </c>
      <c r="P140" s="2">
        <f ca="1">INDEX(INDIRECT(_xlfn.CONCAT("weather.data[",P$1,"]")),MATCH(vp.data[[#This Row],[SDate]],weather.data[Date],0))</f>
        <v>6.8285714285714283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7.8</v>
      </c>
      <c r="T140" s="2">
        <f ca="1">INDEX(INDIRECT(_xlfn.CONCAT("weather.data[",T$1,"]")),MATCH(vp.data[[#This Row],[SDate]],weather.data[Date],0))</f>
        <v>8.5</v>
      </c>
      <c r="U140" s="2">
        <f ca="1">INDEX(INDIRECT(_xlfn.CONCAT("weather.data[",U$1,"]")),MATCH(vp.data[[#This Row],[SDate]],weather.data[Date],0))</f>
        <v>8.8000000000000007</v>
      </c>
      <c r="V140" s="2">
        <f ca="1">INDEX(INDIRECT(_xlfn.CONCAT("weather.data[",V$1,"]")),MATCH(vp.data[[#This Row],[SDate]],weather.data[Date],0))</f>
        <v>7.8</v>
      </c>
      <c r="W140" t="s">
        <v>44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 s="4">
        <f>IF(AND(vp.data[[#This Row],[SDate]]&gt;=DATE(YEAR(vp.data[[#This Row],[SDate]]),5,1),vp.data[[#This Row],[SDate]]&lt;=DATE(YEAR(vp.data[[#This Row],[SDate]]),9,15)),1,0)</f>
        <v>0</v>
      </c>
      <c r="AJ140" s="4">
        <f>IF(vp.data[[#This Row],[SDate]]&lt;DATE(2016,12,1),0,1)</f>
        <v>0</v>
      </c>
      <c r="AK140">
        <f>MONTH(vp.data[[#This Row],[SDate]])</f>
        <v>4</v>
      </c>
      <c r="AL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M140" s="5">
        <f>(vp.data[[#This Row],[Dens]]-INDEX(crudeBD.lkup[Mean_Dens],MATCH(vp.data[[#This Row],[Crude_Breakdown]],crudeBD.lkup[Crude Breakdown],0)))^2</f>
        <v>109.02333406646108</v>
      </c>
      <c r="AN140" s="5">
        <f>(vp.data[[#This Row],[Sulf]]-INDEX(crudeBD.lkup[Mean_Sulf],MATCH(vp.data[[#This Row],[Crude_Breakdown]],crudeBD.lkup[Crude Breakdown],0)))^2</f>
        <v>5.7597825263246194E-2</v>
      </c>
      <c r="AO1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1" hidden="1" x14ac:dyDescent="0.25">
      <c r="A141">
        <v>140</v>
      </c>
      <c r="B141" t="s">
        <v>58</v>
      </c>
      <c r="C141" t="s">
        <v>58</v>
      </c>
      <c r="D141" t="s">
        <v>59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88.521841435650174</v>
      </c>
      <c r="I141" s="2"/>
      <c r="J141" s="2">
        <f t="array" ref="J14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1" s="2">
        <f ca="1">INDEX(INDIRECT(_xlfn.CONCAT("weather.data[",O$1,"]")),MATCH(vp.data[[#This Row],[SDate]],weather.data[Date],0))</f>
        <v>8.0499999999999989</v>
      </c>
      <c r="P141" s="2">
        <f ca="1">INDEX(INDIRECT(_xlfn.CONCAT("weather.data[",P$1,"]")),MATCH(vp.data[[#This Row],[SDate]],weather.data[Date],0))</f>
        <v>6.8285714285714283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7.8</v>
      </c>
      <c r="T141" s="2">
        <f ca="1">INDEX(INDIRECT(_xlfn.CONCAT("weather.data[",T$1,"]")),MATCH(vp.data[[#This Row],[SDate]],weather.data[Date],0))</f>
        <v>8.5</v>
      </c>
      <c r="U141" s="2">
        <f ca="1">INDEX(INDIRECT(_xlfn.CONCAT("weather.data[",U$1,"]")),MATCH(vp.data[[#This Row],[SDate]],weather.data[Date],0))</f>
        <v>8.8000000000000007</v>
      </c>
      <c r="V141" s="2">
        <f ca="1">INDEX(INDIRECT(_xlfn.CONCAT("weather.data[",V$1,"]")),MATCH(vp.data[[#This Row],[SDate]],weather.data[Date],0))</f>
        <v>7.8</v>
      </c>
      <c r="W141" t="s">
        <v>44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 s="4">
        <f>IF(AND(vp.data[[#This Row],[SDate]]&gt;=DATE(YEAR(vp.data[[#This Row],[SDate]]),5,1),vp.data[[#This Row],[SDate]]&lt;=DATE(YEAR(vp.data[[#This Row],[SDate]]),9,15)),1,0)</f>
        <v>0</v>
      </c>
      <c r="AJ141" s="4">
        <f>IF(vp.data[[#This Row],[SDate]]&lt;DATE(2016,12,1),0,1)</f>
        <v>0</v>
      </c>
      <c r="AK141">
        <f>MONTH(vp.data[[#This Row],[SDate]])</f>
        <v>4</v>
      </c>
      <c r="AL141" s="5">
        <f>(IF(post_aquisition_adj_bool,vp.data[[#This Row],[VP_Adjusted]],vp.data[[#This Row],[VP]])-INDEX(crudeBD.lkup[Mean_VP],MATCH(vp.data[[#This Row],[Crude_Breakdown]],crudeBD.lkup[Crude Breakdown],0)))^2</f>
        <v>1.4696244998461281</v>
      </c>
      <c r="AM141" s="5">
        <f>(vp.data[[#This Row],[Dens]]-INDEX(crudeBD.lkup[Mean_Dens],MATCH(vp.data[[#This Row],[Crude_Breakdown]],crudeBD.lkup[Crude Breakdown],0)))^2</f>
        <v>34.170071819267953</v>
      </c>
      <c r="AN141" s="5">
        <f>(vp.data[[#This Row],[Sulf]]-INDEX(crudeBD.lkup[Mean_Sulf],MATCH(vp.data[[#This Row],[Crude_Breakdown]],crudeBD.lkup[Crude Breakdown],0)))^2</f>
        <v>0.10802326828796978</v>
      </c>
      <c r="AO1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1" hidden="1" x14ac:dyDescent="0.25">
      <c r="A142">
        <v>141</v>
      </c>
      <c r="B142" t="s">
        <v>58</v>
      </c>
      <c r="C142" t="s">
        <v>58</v>
      </c>
      <c r="D142" t="s">
        <v>59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91.321841435650171</v>
      </c>
      <c r="I142" s="2"/>
      <c r="J142" s="2">
        <f t="array" ref="J14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2" s="2">
        <f ca="1">INDEX(INDIRECT(_xlfn.CONCAT("weather.data[",O$1,"]")),MATCH(vp.data[[#This Row],[SDate]],weather.data[Date],0))</f>
        <v>8.0499999999999989</v>
      </c>
      <c r="P142" s="2">
        <f ca="1">INDEX(INDIRECT(_xlfn.CONCAT("weather.data[",P$1,"]")),MATCH(vp.data[[#This Row],[SDate]],weather.data[Date],0))</f>
        <v>6.8285714285714283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7.8</v>
      </c>
      <c r="T142" s="2">
        <f ca="1">INDEX(INDIRECT(_xlfn.CONCAT("weather.data[",T$1,"]")),MATCH(vp.data[[#This Row],[SDate]],weather.data[Date],0))</f>
        <v>8.5</v>
      </c>
      <c r="U142" s="2">
        <f ca="1">INDEX(INDIRECT(_xlfn.CONCAT("weather.data[",U$1,"]")),MATCH(vp.data[[#This Row],[SDate]],weather.data[Date],0))</f>
        <v>8.8000000000000007</v>
      </c>
      <c r="V142" s="2">
        <f ca="1">INDEX(INDIRECT(_xlfn.CONCAT("weather.data[",V$1,"]")),MATCH(vp.data[[#This Row],[SDate]],weather.data[Date],0))</f>
        <v>7.8</v>
      </c>
      <c r="W142" t="s">
        <v>44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 s="4">
        <f>IF(AND(vp.data[[#This Row],[SDate]]&gt;=DATE(YEAR(vp.data[[#This Row],[SDate]]),5,1),vp.data[[#This Row],[SDate]]&lt;=DATE(YEAR(vp.data[[#This Row],[SDate]]),9,15)),1,0)</f>
        <v>0</v>
      </c>
      <c r="AJ142" s="4">
        <f>IF(vp.data[[#This Row],[SDate]]&lt;DATE(2016,12,1),0,1)</f>
        <v>0</v>
      </c>
      <c r="AK142">
        <f>MONTH(vp.data[[#This Row],[SDate]])</f>
        <v>4</v>
      </c>
      <c r="AL142" s="5">
        <f>(IF(post_aquisition_adj_bool,vp.data[[#This Row],[VP_Adjusted]],vp.data[[#This Row],[VP]])-INDEX(crudeBD.lkup[Mean_VP],MATCH(vp.data[[#This Row],[Crude_Breakdown]],crudeBD.lkup[Crude Breakdown],0)))^2</f>
        <v>2.5208525700215079</v>
      </c>
      <c r="AM142" s="5">
        <f>(vp.data[[#This Row],[Dens]]-INDEX(crudeBD.lkup[Mean_Dens],MATCH(vp.data[[#This Row],[Crude_Breakdown]],crudeBD.lkup[Crude Breakdown],0)))^2</f>
        <v>34.170071819267953</v>
      </c>
      <c r="AN142" s="5">
        <f>(vp.data[[#This Row],[Sulf]]-INDEX(crudeBD.lkup[Mean_Sulf],MATCH(vp.data[[#This Row],[Crude_Breakdown]],crudeBD.lkup[Crude Breakdown],0)))^2</f>
        <v>0.10802326828796978</v>
      </c>
      <c r="AO1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1" hidden="1" x14ac:dyDescent="0.25">
      <c r="A143">
        <v>142</v>
      </c>
      <c r="B143" t="s">
        <v>64</v>
      </c>
      <c r="C143" t="s">
        <v>64</v>
      </c>
      <c r="D143" t="s">
        <v>65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35.087364419994742</v>
      </c>
      <c r="I143" s="2"/>
      <c r="J143" s="2">
        <f t="array" ref="J143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43" s="2">
        <f ca="1">INDEX(INDIRECT(_xlfn.CONCAT("weather.data[",O$1,"]")),MATCH(vp.data[[#This Row],[SDate]],weather.data[Date],0))</f>
        <v>8.0499999999999989</v>
      </c>
      <c r="P143" s="2">
        <f ca="1">INDEX(INDIRECT(_xlfn.CONCAT("weather.data[",P$1,"]")),MATCH(vp.data[[#This Row],[SDate]],weather.data[Date],0))</f>
        <v>6.8285714285714283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7.8</v>
      </c>
      <c r="T143" s="2">
        <f ca="1">INDEX(INDIRECT(_xlfn.CONCAT("weather.data[",T$1,"]")),MATCH(vp.data[[#This Row],[SDate]],weather.data[Date],0))</f>
        <v>8.5</v>
      </c>
      <c r="U143" s="2">
        <f ca="1">INDEX(INDIRECT(_xlfn.CONCAT("weather.data[",U$1,"]")),MATCH(vp.data[[#This Row],[SDate]],weather.data[Date],0))</f>
        <v>8.8000000000000007</v>
      </c>
      <c r="V143" s="2">
        <f ca="1">INDEX(INDIRECT(_xlfn.CONCAT("weather.data[",V$1,"]")),MATCH(vp.data[[#This Row],[SDate]],weather.data[Date],0))</f>
        <v>7.8</v>
      </c>
      <c r="W143" t="s">
        <v>44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 s="4">
        <f>IF(AND(vp.data[[#This Row],[SDate]]&gt;=DATE(YEAR(vp.data[[#This Row],[SDate]]),5,1),vp.data[[#This Row],[SDate]]&lt;=DATE(YEAR(vp.data[[#This Row],[SDate]]),9,15)),1,0)</f>
        <v>0</v>
      </c>
      <c r="AJ143" s="4">
        <f>IF(vp.data[[#This Row],[SDate]]&lt;DATE(2016,12,1),0,1)</f>
        <v>0</v>
      </c>
      <c r="AK143">
        <f>MONTH(vp.data[[#This Row],[SDate]])</f>
        <v>4</v>
      </c>
      <c r="AL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M143" s="5">
        <f>(vp.data[[#This Row],[Dens]]-INDEX(crudeBD.lkup[Mean_Dens],MATCH(vp.data[[#This Row],[Crude_Breakdown]],crudeBD.lkup[Crude Breakdown],0)))^2</f>
        <v>272.62426350649525</v>
      </c>
      <c r="AN143" s="5">
        <f>(vp.data[[#This Row],[Sulf]]-INDEX(crudeBD.lkup[Mean_Sulf],MATCH(vp.data[[#This Row],[Crude_Breakdown]],crudeBD.lkup[Crude Breakdown],0)))^2</f>
        <v>0.12476685612135612</v>
      </c>
      <c r="AO1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1" hidden="1" x14ac:dyDescent="0.25">
      <c r="A144">
        <v>143</v>
      </c>
      <c r="B144" t="s">
        <v>47</v>
      </c>
      <c r="C144" t="s">
        <v>47</v>
      </c>
      <c r="D144" t="s">
        <v>67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82.687364419994751</v>
      </c>
      <c r="I144" s="2"/>
      <c r="J144" s="2">
        <f t="array" ref="J144">_xlfn.IFNA(IF(vp.data[[#This Row],[Sulf Input]]="",INDEX([1]DATA!$Q:$Q,MATCH(1,(vp.data[[#This Row],[Battery]]=[1]DATA!$L:$L)*(EOMONTH(vp.data[[#This Row],[SDate]],-1)+1=[1]DATA!$G:$G),0)),vp.data[[#This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Input]]="",INDEX([1]DATA!$O:$O,MATCH(1,(vp.data[[#This Row],[Battery]]=[1]DATA!$L:$L)*(EOMONTH(vp.data[[#This Row],[SDate]],-1)+1=[1]DATA!$G:$G),0)),vp.data[[#This Row],[Dens Input]]),"")</f>
        <v>833.1</v>
      </c>
      <c r="O144" s="2">
        <f ca="1">INDEX(INDIRECT(_xlfn.CONCAT("weather.data[",O$1,"]")),MATCH(vp.data[[#This Row],[SDate]],weather.data[Date],0))</f>
        <v>8.0499999999999989</v>
      </c>
      <c r="P144" s="2">
        <f ca="1">INDEX(INDIRECT(_xlfn.CONCAT("weather.data[",P$1,"]")),MATCH(vp.data[[#This Row],[SDate]],weather.data[Date],0))</f>
        <v>6.8285714285714283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7.8</v>
      </c>
      <c r="T144" s="2">
        <f ca="1">INDEX(INDIRECT(_xlfn.CONCAT("weather.data[",T$1,"]")),MATCH(vp.data[[#This Row],[SDate]],weather.data[Date],0))</f>
        <v>8.5</v>
      </c>
      <c r="U144" s="2">
        <f ca="1">INDEX(INDIRECT(_xlfn.CONCAT("weather.data[",U$1,"]")),MATCH(vp.data[[#This Row],[SDate]],weather.data[Date],0))</f>
        <v>8.8000000000000007</v>
      </c>
      <c r="V144" s="2">
        <f ca="1">INDEX(INDIRECT(_xlfn.CONCAT("weather.data[",V$1,"]")),MATCH(vp.data[[#This Row],[SDate]],weather.data[Date],0))</f>
        <v>7.8</v>
      </c>
      <c r="W144" t="s">
        <v>44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 s="4">
        <f>IF(AND(vp.data[[#This Row],[SDate]]&gt;=DATE(YEAR(vp.data[[#This Row],[SDate]]),5,1),vp.data[[#This Row],[SDate]]&lt;=DATE(YEAR(vp.data[[#This Row],[SDate]]),9,15)),1,0)</f>
        <v>0</v>
      </c>
      <c r="AJ144" s="4">
        <f>IF(vp.data[[#This Row],[SDate]]&lt;DATE(2016,12,1),0,1)</f>
        <v>0</v>
      </c>
      <c r="AK144">
        <f>MONTH(vp.data[[#This Row],[SDate]])</f>
        <v>4</v>
      </c>
      <c r="AL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M144" s="5">
        <f>(vp.data[[#This Row],[Dens]]-INDEX(crudeBD.lkup[Mean_Dens],MATCH(vp.data[[#This Row],[Crude_Breakdown]],crudeBD.lkup[Crude Breakdown],0)))^2</f>
        <v>114.7327493960634</v>
      </c>
      <c r="AN144" s="5">
        <f>(vp.data[[#This Row],[Sulf]]-INDEX(crudeBD.lkup[Mean_Sulf],MATCH(vp.data[[#This Row],[Crude_Breakdown]],crudeBD.lkup[Crude Breakdown],0)))^2</f>
        <v>4.5920661235154692E-5</v>
      </c>
      <c r="AO1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1" hidden="1" x14ac:dyDescent="0.25">
      <c r="A145">
        <v>144</v>
      </c>
      <c r="B145" t="s">
        <v>80</v>
      </c>
      <c r="C145" t="s">
        <v>80</v>
      </c>
      <c r="D145" t="s">
        <v>81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70.587364419994742</v>
      </c>
      <c r="I145" s="2"/>
      <c r="J145" s="2">
        <f t="array" ref="J14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Input]]="",INDEX([1]DATA!$O:$O,MATCH(1,(vp.data[[#This Row],[Battery]]=[1]DATA!$L:$L)*(EOMONTH(vp.data[[#This Row],[SDate]],-1)+1=[1]DATA!$G:$G),0)),vp.data[[#This Row],[Dens Input]]),"")</f>
        <v>848</v>
      </c>
      <c r="O145" s="2">
        <f ca="1">INDEX(INDIRECT(_xlfn.CONCAT("weather.data[",O$1,"]")),MATCH(vp.data[[#This Row],[SDate]],weather.data[Date],0))</f>
        <v>8.0499999999999989</v>
      </c>
      <c r="P145" s="2">
        <f ca="1">INDEX(INDIRECT(_xlfn.CONCAT("weather.data[",P$1,"]")),MATCH(vp.data[[#This Row],[SDate]],weather.data[Date],0))</f>
        <v>6.8285714285714283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7.8</v>
      </c>
      <c r="T145" s="2">
        <f ca="1">INDEX(INDIRECT(_xlfn.CONCAT("weather.data[",T$1,"]")),MATCH(vp.data[[#This Row],[SDate]],weather.data[Date],0))</f>
        <v>8.5</v>
      </c>
      <c r="U145" s="2">
        <f ca="1">INDEX(INDIRECT(_xlfn.CONCAT("weather.data[",U$1,"]")),MATCH(vp.data[[#This Row],[SDate]],weather.data[Date],0))</f>
        <v>8.8000000000000007</v>
      </c>
      <c r="V145" s="2">
        <f ca="1">INDEX(INDIRECT(_xlfn.CONCAT("weather.data[",V$1,"]")),MATCH(vp.data[[#This Row],[SDate]],weather.data[Date],0))</f>
        <v>7.8</v>
      </c>
      <c r="W145" t="s">
        <v>44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 s="4">
        <f>IF(AND(vp.data[[#This Row],[SDate]]&gt;=DATE(YEAR(vp.data[[#This Row],[SDate]]),5,1),vp.data[[#This Row],[SDate]]&lt;=DATE(YEAR(vp.data[[#This Row],[SDate]]),9,15)),1,0)</f>
        <v>0</v>
      </c>
      <c r="AJ145" s="4">
        <f>IF(vp.data[[#This Row],[SDate]]&lt;DATE(2016,12,1),0,1)</f>
        <v>0</v>
      </c>
      <c r="AK145">
        <f>MONTH(vp.data[[#This Row],[SDate]])</f>
        <v>4</v>
      </c>
      <c r="AL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M145" s="5">
        <f>(vp.data[[#This Row],[Dens]]-INDEX(crudeBD.lkup[Mean_Dens],MATCH(vp.data[[#This Row],[Crude_Breakdown]],crudeBD.lkup[Crude Breakdown],0)))^2</f>
        <v>17.544894181338844</v>
      </c>
      <c r="AN145" s="5">
        <f>(vp.data[[#This Row],[Sulf]]-INDEX(crudeBD.lkup[Mean_Sulf],MATCH(vp.data[[#This Row],[Crude_Breakdown]],crudeBD.lkup[Crude Breakdown],0)))^2</f>
        <v>3.2235685139961252E-3</v>
      </c>
      <c r="AO1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1" hidden="1" x14ac:dyDescent="0.25">
      <c r="A146">
        <v>145</v>
      </c>
      <c r="B146" t="s">
        <v>56</v>
      </c>
      <c r="C146" t="s">
        <v>56</v>
      </c>
      <c r="D146" t="s">
        <v>57</v>
      </c>
      <c r="E146" t="s">
        <v>51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85.187364419994751</v>
      </c>
      <c r="I146" s="2"/>
      <c r="J146" s="2">
        <f t="array" ref="J14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Input]]="",INDEX([1]DATA!$O:$O,MATCH(1,(vp.data[[#This Row],[Battery]]=[1]DATA!$L:$L)*(EOMONTH(vp.data[[#This Row],[SDate]],-1)+1=[1]DATA!$G:$G),0)),vp.data[[#This Row],[Dens Input]]),"")</f>
        <v>831</v>
      </c>
      <c r="O146" s="2">
        <f ca="1">INDEX(INDIRECT(_xlfn.CONCAT("weather.data[",O$1,"]")),MATCH(vp.data[[#This Row],[SDate]],weather.data[Date],0))</f>
        <v>8.0499999999999989</v>
      </c>
      <c r="P146" s="2">
        <f ca="1">INDEX(INDIRECT(_xlfn.CONCAT("weather.data[",P$1,"]")),MATCH(vp.data[[#This Row],[SDate]],weather.data[Date],0))</f>
        <v>6.8285714285714283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7.8</v>
      </c>
      <c r="T146" s="2">
        <f ca="1">INDEX(INDIRECT(_xlfn.CONCAT("weather.data[",T$1,"]")),MATCH(vp.data[[#This Row],[SDate]],weather.data[Date],0))</f>
        <v>8.5</v>
      </c>
      <c r="U146" s="2">
        <f ca="1">INDEX(INDIRECT(_xlfn.CONCAT("weather.data[",U$1,"]")),MATCH(vp.data[[#This Row],[SDate]],weather.data[Date],0))</f>
        <v>8.8000000000000007</v>
      </c>
      <c r="V146" s="2">
        <f ca="1">INDEX(INDIRECT(_xlfn.CONCAT("weather.data[",V$1,"]")),MATCH(vp.data[[#This Row],[SDate]],weather.data[Date],0))</f>
        <v>7.8</v>
      </c>
      <c r="W146" t="s">
        <v>44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 s="4">
        <f>IF(AND(vp.data[[#This Row],[SDate]]&gt;=DATE(YEAR(vp.data[[#This Row],[SDate]]),5,1),vp.data[[#This Row],[SDate]]&lt;=DATE(YEAR(vp.data[[#This Row],[SDate]]),9,15)),1,0)</f>
        <v>0</v>
      </c>
      <c r="AJ146" s="4">
        <f>IF(vp.data[[#This Row],[SDate]]&lt;DATE(2016,12,1),0,1)</f>
        <v>0</v>
      </c>
      <c r="AK146">
        <f>MONTH(vp.data[[#This Row],[SDate]])</f>
        <v>4</v>
      </c>
      <c r="AL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M146" s="5">
        <f>(vp.data[[#This Row],[Dens]]-INDEX(crudeBD.lkup[Mean_Dens],MATCH(vp.data[[#This Row],[Crude_Breakdown]],crudeBD.lkup[Crude Breakdown],0)))^2</f>
        <v>164.13036657397814</v>
      </c>
      <c r="AN146" s="5">
        <f>(vp.data[[#This Row],[Sulf]]-INDEX(crudeBD.lkup[Mean_Sulf],MATCH(vp.data[[#This Row],[Crude_Breakdown]],crudeBD.lkup[Crude Breakdown],0)))^2</f>
        <v>5.142757121338349E-2</v>
      </c>
      <c r="AO1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1" hidden="1" x14ac:dyDescent="0.25">
      <c r="A147">
        <v>146</v>
      </c>
      <c r="B147" t="s">
        <v>45</v>
      </c>
      <c r="C147" t="s">
        <v>45</v>
      </c>
      <c r="D147" t="s">
        <v>63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107.03402912621362</v>
      </c>
      <c r="I147" s="2"/>
      <c r="J147" s="2">
        <f t="array" ref="J14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Input]]="",INDEX([1]DATA!$O:$O,MATCH(1,(vp.data[[#This Row],[Battery]]=[1]DATA!$L:$L)*(EOMONTH(vp.data[[#This Row],[SDate]],-1)+1=[1]DATA!$G:$G),0)),vp.data[[#This Row],[Dens Input]]),"")</f>
        <v>799.3</v>
      </c>
      <c r="O147" s="2">
        <f ca="1">INDEX(INDIRECT(_xlfn.CONCAT("weather.data[",O$1,"]")),MATCH(vp.data[[#This Row],[SDate]],weather.data[Date],0))</f>
        <v>9.4666666666666668</v>
      </c>
      <c r="P147" s="2">
        <f ca="1">INDEX(INDIRECT(_xlfn.CONCAT("weather.data[",P$1,"]")),MATCH(vp.data[[#This Row],[SDate]],weather.data[Date],0))</f>
        <v>7.1357142857142861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7.8</v>
      </c>
      <c r="T147" s="2">
        <f ca="1">INDEX(INDIRECT(_xlfn.CONCAT("weather.data[",T$1,"]")),MATCH(vp.data[[#This Row],[SDate]],weather.data[Date],0))</f>
        <v>11.5</v>
      </c>
      <c r="U147" s="2">
        <f ca="1">INDEX(INDIRECT(_xlfn.CONCAT("weather.data[",U$1,"]")),MATCH(vp.data[[#This Row],[SDate]],weather.data[Date],0))</f>
        <v>9</v>
      </c>
      <c r="V147" s="2">
        <f ca="1">INDEX(INDIRECT(_xlfn.CONCAT("weather.data[",V$1,"]")),MATCH(vp.data[[#This Row],[SDate]],weather.data[Date],0))</f>
        <v>10.5</v>
      </c>
      <c r="W147" t="s">
        <v>44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 s="4">
        <f>IF(AND(vp.data[[#This Row],[SDate]]&gt;=DATE(YEAR(vp.data[[#This Row],[SDate]]),5,1),vp.data[[#This Row],[SDate]]&lt;=DATE(YEAR(vp.data[[#This Row],[SDate]]),9,15)),1,0)</f>
        <v>0</v>
      </c>
      <c r="AJ147" s="4">
        <f>IF(vp.data[[#This Row],[SDate]]&lt;DATE(2016,12,1),0,1)</f>
        <v>0</v>
      </c>
      <c r="AK147">
        <f>MONTH(vp.data[[#This Row],[SDate]])</f>
        <v>4</v>
      </c>
      <c r="AL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M147" s="5">
        <f>(vp.data[[#This Row],[Dens]]-INDEX(crudeBD.lkup[Mean_Dens],MATCH(vp.data[[#This Row],[Crude_Breakdown]],crudeBD.lkup[Crude Breakdown],0)))^2</f>
        <v>87.582945716952366</v>
      </c>
      <c r="AN147" s="5">
        <f>(vp.data[[#This Row],[Sulf]]-INDEX(crudeBD.lkup[Mean_Sulf],MATCH(vp.data[[#This Row],[Crude_Breakdown]],crudeBD.lkup[Crude Breakdown],0)))^2</f>
        <v>9.0027186518782493E-4</v>
      </c>
      <c r="AO1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1" x14ac:dyDescent="0.25">
      <c r="A148">
        <v>523</v>
      </c>
      <c r="B148" t="s">
        <v>45</v>
      </c>
      <c r="C148" t="s">
        <v>45</v>
      </c>
      <c r="D148" t="s">
        <v>46</v>
      </c>
      <c r="F148" s="1">
        <v>42740</v>
      </c>
      <c r="G148" s="2">
        <v>72.5</v>
      </c>
      <c r="H148" s="2">
        <f>vp.data[[#This Row],[VP]]+IF(vp.data[[#This Row],[Post_Aquisition]]=0,INDEX(post_aquisition.tbl[Change_in_VP],MATCH(vp.data[[#This Row],[Crude_Breakdown]],post_aquisition.tbl[Crude_Breakdown],0)),0)</f>
        <v>72.5</v>
      </c>
      <c r="I148" s="2"/>
      <c r="J148" s="2">
        <f t="array" ref="J148">_xlfn.IFNA(IF(vp.data[[#This Row],[Sulf Input]]="",INDEX([1]DATA!$Q:$Q,MATCH(1,(vp.data[[#This Row],[Battery]]=[1]DATA!$L:$L)*(EOMONTH(vp.data[[#This Row],[SDate]],-1)+1=[1]DATA!$G:$G),0)),vp.data[[#This Row],[Sulf Input]]),"")</f>
        <v>2.68</v>
      </c>
      <c r="K148" s="2">
        <v>12.4</v>
      </c>
      <c r="L148" s="2">
        <v>-25</v>
      </c>
      <c r="M148" s="2">
        <v>875.3</v>
      </c>
      <c r="N148" s="2">
        <f t="array" ref="N148">_xlfn.IFNA(IF(vp.data[[#This Row],[Dens Input]]="",INDEX([1]DATA!$O:$O,MATCH(1,(vp.data[[#This Row],[Battery]]=[1]DATA!$L:$L)*(EOMONTH(vp.data[[#This Row],[SDate]],-1)+1=[1]DATA!$G:$G),0)),vp.data[[#This Row],[Dens Input]]),"")</f>
        <v>875.3</v>
      </c>
      <c r="O148" s="2">
        <f ca="1">INDEX(INDIRECT(_xlfn.CONCAT("weather.data[",O$1,"]")),MATCH(vp.data[[#This Row],[SDate]],weather.data[Date],0))</f>
        <v>-21.916666666666668</v>
      </c>
      <c r="P148" s="2">
        <f ca="1">INDEX(INDIRECT(_xlfn.CONCAT("weather.data[",P$1,"]")),MATCH(vp.data[[#This Row],[SDate]],weather.data[Date],0))</f>
        <v>-17.411904761904765</v>
      </c>
      <c r="Q148" s="2">
        <f ca="1">INDEX(INDIRECT(_xlfn.CONCAT("weather.data[",Q$1,"]")),MATCH(vp.data[[#This Row],[SDate]],weather.data[Date],0))</f>
        <v>-22.1</v>
      </c>
      <c r="R148" s="2">
        <f ca="1">INDEX(INDIRECT(_xlfn.CONCAT("weather.data[",R$1,"]")),MATCH(vp.data[[#This Row],[SDate]],weather.data[Date],0))</f>
        <v>-21.1</v>
      </c>
      <c r="S148" s="2">
        <f ca="1">INDEX(INDIRECT(_xlfn.CONCAT("weather.data[",S$1,"]")),MATCH(vp.data[[#This Row],[SDate]],weather.data[Date],0))</f>
        <v>-23.8</v>
      </c>
      <c r="T148" s="2">
        <f ca="1">INDEX(INDIRECT(_xlfn.CONCAT("weather.data[",T$1,"]")),MATCH(vp.data[[#This Row],[SDate]],weather.data[Date],0))</f>
        <v>-19.3</v>
      </c>
      <c r="U148" s="2">
        <f ca="1">INDEX(INDIRECT(_xlfn.CONCAT("weather.data[",U$1,"]")),MATCH(vp.data[[#This Row],[SDate]],weather.data[Date],0))</f>
        <v>-23.2</v>
      </c>
      <c r="V148" s="2">
        <f ca="1">INDEX(INDIRECT(_xlfn.CONCAT("weather.data[",V$1,"]")),MATCH(vp.data[[#This Row],[SDate]],weather.data[Date],0))</f>
        <v>-22</v>
      </c>
      <c r="W148" t="s">
        <v>44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 s="4">
        <f>IF(AND(vp.data[[#This Row],[SDate]]&gt;=DATE(YEAR(vp.data[[#This Row],[SDate]]),5,1),vp.data[[#This Row],[SDate]]&lt;=DATE(YEAR(vp.data[[#This Row],[SDate]]),9,15)),1,0)</f>
        <v>0</v>
      </c>
      <c r="AJ148" s="4">
        <f>IF(vp.data[[#This Row],[SDate]]&lt;DATE(2016,12,1),0,1)</f>
        <v>1</v>
      </c>
      <c r="AK148">
        <f>MONTH(vp.data[[#This Row],[SDate]])</f>
        <v>1</v>
      </c>
      <c r="AL148" s="5">
        <f>(IF(post_aquisition_adj_bool,vp.data[[#This Row],[VP_Adjusted]],vp.data[[#This Row],[VP]])-INDEX(crudeBD.lkup[Mean_VP],MATCH(vp.data[[#This Row],[Crude_Breakdown]],crudeBD.lkup[Crude Breakdown],0)))^2</f>
        <v>89.015122873345874</v>
      </c>
      <c r="AM148" s="5">
        <f>(vp.data[[#This Row],[Dens]]-INDEX(crudeBD.lkup[Mean_Dens],MATCH(vp.data[[#This Row],[Crude_Breakdown]],crudeBD.lkup[Crude Breakdown],0)))^2</f>
        <v>0.29361276365594607</v>
      </c>
      <c r="AN148" s="5">
        <f>(vp.data[[#This Row],[Sulf]]-INDEX(crudeBD.lkup[Mean_Sulf],MATCH(vp.data[[#This Row],[Crude_Breakdown]],crudeBD.lkup[Crude Breakdown],0)))^2</f>
        <v>5.7820295814308281E-2</v>
      </c>
      <c r="AO1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1" hidden="1" x14ac:dyDescent="0.25">
      <c r="A149">
        <v>148</v>
      </c>
      <c r="B149" t="s">
        <v>47</v>
      </c>
      <c r="C149" t="s">
        <v>47</v>
      </c>
      <c r="D149" t="s">
        <v>48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63.065217391304309</v>
      </c>
      <c r="I149" s="2"/>
      <c r="J149" s="2">
        <f t="array" ref="J149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Input]]="",INDEX([1]DATA!$O:$O,MATCH(1,(vp.data[[#This Row],[Battery]]=[1]DATA!$L:$L)*(EOMONTH(vp.data[[#This Row],[SDate]],-1)+1=[1]DATA!$G:$G),0)),vp.data[[#This Row],[Dens Input]]),"")</f>
        <v>871.1</v>
      </c>
      <c r="O149" s="2">
        <f ca="1">INDEX(INDIRECT(_xlfn.CONCAT("weather.data[",O$1,"]")),MATCH(vp.data[[#This Row],[SDate]],weather.data[Date],0))</f>
        <v>9.4666666666666668</v>
      </c>
      <c r="P149" s="2">
        <f ca="1">INDEX(INDIRECT(_xlfn.CONCAT("weather.data[",P$1,"]")),MATCH(vp.data[[#This Row],[SDate]],weather.data[Date],0))</f>
        <v>7.1357142857142861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7.8</v>
      </c>
      <c r="T149" s="2">
        <f ca="1">INDEX(INDIRECT(_xlfn.CONCAT("weather.data[",T$1,"]")),MATCH(vp.data[[#This Row],[SDate]],weather.data[Date],0))</f>
        <v>11.5</v>
      </c>
      <c r="U149" s="2">
        <f ca="1">INDEX(INDIRECT(_xlfn.CONCAT("weather.data[",U$1,"]")),MATCH(vp.data[[#This Row],[SDate]],weather.data[Date],0))</f>
        <v>9</v>
      </c>
      <c r="V149" s="2">
        <f ca="1">INDEX(INDIRECT(_xlfn.CONCAT("weather.data[",V$1,"]")),MATCH(vp.data[[#This Row],[SDate]],weather.data[Date],0))</f>
        <v>10.5</v>
      </c>
      <c r="W149" t="s">
        <v>44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 s="4">
        <f>IF(AND(vp.data[[#This Row],[SDate]]&gt;=DATE(YEAR(vp.data[[#This Row],[SDate]]),5,1),vp.data[[#This Row],[SDate]]&lt;=DATE(YEAR(vp.data[[#This Row],[SDate]]),9,15)),1,0)</f>
        <v>0</v>
      </c>
      <c r="AJ149" s="4">
        <f>IF(vp.data[[#This Row],[SDate]]&lt;DATE(2016,12,1),0,1)</f>
        <v>0</v>
      </c>
      <c r="AK149">
        <f>MONTH(vp.data[[#This Row],[SDate]])</f>
        <v>4</v>
      </c>
      <c r="AL149" s="5">
        <f>(IF(post_aquisition_adj_bool,vp.data[[#This Row],[VP_Adjusted]],vp.data[[#This Row],[VP]])-INDEX(crudeBD.lkup[Mean_VP],MATCH(vp.data[[#This Row],[Crude_Breakdown]],crudeBD.lkup[Crude Breakdown],0)))^2</f>
        <v>1.8175355256292112E-27</v>
      </c>
      <c r="AM149" s="5">
        <f>(vp.data[[#This Row],[Dens]]-INDEX(crudeBD.lkup[Mean_Dens],MATCH(vp.data[[#This Row],[Crude_Breakdown]],crudeBD.lkup[Crude Breakdown],0)))^2</f>
        <v>13.381984856679356</v>
      </c>
      <c r="AN149" s="5">
        <f>(vp.data[[#This Row],[Sulf]]-INDEX(crudeBD.lkup[Mean_Sulf],MATCH(vp.data[[#This Row],[Crude_Breakdown]],crudeBD.lkup[Crude Breakdown],0)))^2</f>
        <v>1.9471826977099062E-2</v>
      </c>
      <c r="AO1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1" hidden="1" x14ac:dyDescent="0.25">
      <c r="A150">
        <v>149</v>
      </c>
      <c r="B150" t="s">
        <v>45</v>
      </c>
      <c r="C150" t="s">
        <v>45</v>
      </c>
      <c r="D150" t="s">
        <v>46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43.765217391304304</v>
      </c>
      <c r="I150" s="2"/>
      <c r="J150" s="2">
        <f t="array" ref="J150">_xlfn.IFNA(IF(vp.data[[#This Row],[Sulf Input]]="",INDEX([1]DATA!$Q:$Q,MATCH(1,(vp.data[[#This Row],[Battery]]=[1]DATA!$L:$L)*(EOMONTH(vp.data[[#This Row],[SDate]],-1)+1=[1]DATA!$G:$G),0)),vp.data[[#This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Input]]="",INDEX([1]DATA!$O:$O,MATCH(1,(vp.data[[#This Row],[Battery]]=[1]DATA!$L:$L)*(EOMONTH(vp.data[[#This Row],[SDate]],-1)+1=[1]DATA!$G:$G),0)),vp.data[[#This Row],[Dens Input]]),"")</f>
        <v>881.4</v>
      </c>
      <c r="O150" s="2">
        <f ca="1">INDEX(INDIRECT(_xlfn.CONCAT("weather.data[",O$1,"]")),MATCH(vp.data[[#This Row],[SDate]],weather.data[Date],0))</f>
        <v>9.4666666666666668</v>
      </c>
      <c r="P150" s="2">
        <f ca="1">INDEX(INDIRECT(_xlfn.CONCAT("weather.data[",P$1,"]")),MATCH(vp.data[[#This Row],[SDate]],weather.data[Date],0))</f>
        <v>7.1357142857142861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7.8</v>
      </c>
      <c r="T150" s="2">
        <f ca="1">INDEX(INDIRECT(_xlfn.CONCAT("weather.data[",T$1,"]")),MATCH(vp.data[[#This Row],[SDate]],weather.data[Date],0))</f>
        <v>11.5</v>
      </c>
      <c r="U150" s="2">
        <f ca="1">INDEX(INDIRECT(_xlfn.CONCAT("weather.data[",U$1,"]")),MATCH(vp.data[[#This Row],[SDate]],weather.data[Date],0))</f>
        <v>9</v>
      </c>
      <c r="V150" s="2">
        <f ca="1">INDEX(INDIRECT(_xlfn.CONCAT("weather.data[",V$1,"]")),MATCH(vp.data[[#This Row],[SDate]],weather.data[Date],0))</f>
        <v>10.5</v>
      </c>
      <c r="W150" t="s">
        <v>44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 s="4">
        <f>IF(AND(vp.data[[#This Row],[SDate]]&gt;=DATE(YEAR(vp.data[[#This Row],[SDate]]),5,1),vp.data[[#This Row],[SDate]]&lt;=DATE(YEAR(vp.data[[#This Row],[SDate]]),9,15)),1,0)</f>
        <v>0</v>
      </c>
      <c r="AJ150" s="4">
        <f>IF(vp.data[[#This Row],[SDate]]&lt;DATE(2016,12,1),0,1)</f>
        <v>0</v>
      </c>
      <c r="AK150">
        <f>MONTH(vp.data[[#This Row],[SDate]])</f>
        <v>4</v>
      </c>
      <c r="AL150" s="5">
        <f>(IF(post_aquisition_adj_bool,vp.data[[#This Row],[VP_Adjusted]],vp.data[[#This Row],[VP]])-INDEX(crudeBD.lkup[Mean_VP],MATCH(vp.data[[#This Row],[Crude_Breakdown]],crudeBD.lkup[Crude Breakdown],0)))^2</f>
        <v>372.49000000000183</v>
      </c>
      <c r="AM150" s="5">
        <f>(vp.data[[#This Row],[Dens]]-INDEX(crudeBD.lkup[Mean_Dens],MATCH(vp.data[[#This Row],[Crude_Breakdown]],crudeBD.lkup[Crude Breakdown],0)))^2</f>
        <v>44.114310438073908</v>
      </c>
      <c r="AN150" s="5">
        <f>(vp.data[[#This Row],[Sulf]]-INDEX(crudeBD.lkup[Mean_Sulf],MATCH(vp.data[[#This Row],[Crude_Breakdown]],crudeBD.lkup[Crude Breakdown],0)))^2</f>
        <v>2.2637763721284933E-2</v>
      </c>
      <c r="AO1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1" hidden="1" x14ac:dyDescent="0.25">
      <c r="A151">
        <v>150</v>
      </c>
      <c r="B151" t="s">
        <v>58</v>
      </c>
      <c r="C151" t="s">
        <v>58</v>
      </c>
      <c r="D151" t="s">
        <v>59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105.02184143565017</v>
      </c>
      <c r="I151" s="2"/>
      <c r="J151" s="2">
        <f t="array" ref="J15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Input]]="",INDEX([1]DATA!$O:$O,MATCH(1,(vp.data[[#This Row],[Battery]]=[1]DATA!$L:$L)*(EOMONTH(vp.data[[#This Row],[SDate]],-1)+1=[1]DATA!$G:$G),0)),vp.data[[#This Row],[Dens Input]]),"")</f>
        <v>792</v>
      </c>
      <c r="O151" s="2">
        <f ca="1">INDEX(INDIRECT(_xlfn.CONCAT("weather.data[",O$1,"]")),MATCH(vp.data[[#This Row],[SDate]],weather.data[Date],0))</f>
        <v>13.200000000000001</v>
      </c>
      <c r="P151" s="2">
        <f ca="1">INDEX(INDIRECT(_xlfn.CONCAT("weather.data[",P$1,"]")),MATCH(vp.data[[#This Row],[SDate]],weather.data[Date],0))</f>
        <v>7.5238095238095246</v>
      </c>
      <c r="Q151" s="2">
        <f ca="1">INDEX(INDIRECT(_xlfn.CONCAT("weather.data[",Q$1,"]")),MATCH(vp.data[[#This Row],[SDate]],weather.data[Date],0))</f>
        <v>12.5</v>
      </c>
      <c r="R151" s="2">
        <f ca="1">INDEX(INDIRECT(_xlfn.CONCAT("weather.data[",R$1,"]")),MATCH(vp.data[[#This Row],[SDate]],weather.data[Date],0))</f>
        <v>12.4</v>
      </c>
      <c r="S151" s="2">
        <f ca="1">INDEX(INDIRECT(_xlfn.CONCAT("weather.data[",S$1,"]")),MATCH(vp.data[[#This Row],[SDate]],weather.data[Date],0))</f>
        <v>12.5</v>
      </c>
      <c r="T151" s="2">
        <f ca="1">INDEX(INDIRECT(_xlfn.CONCAT("weather.data[",T$1,"]")),MATCH(vp.data[[#This Row],[SDate]],weather.data[Date],0))</f>
        <v>13.5</v>
      </c>
      <c r="U151" s="2">
        <f ca="1">INDEX(INDIRECT(_xlfn.CONCAT("weather.data[",U$1,"]")),MATCH(vp.data[[#This Row],[SDate]],weather.data[Date],0))</f>
        <v>14.5</v>
      </c>
      <c r="V151" s="2">
        <f ca="1">INDEX(INDIRECT(_xlfn.CONCAT("weather.data[",V$1,"]")),MATCH(vp.data[[#This Row],[SDate]],weather.data[Date],0))</f>
        <v>13.8</v>
      </c>
      <c r="W151" t="s">
        <v>44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 s="4">
        <f>IF(AND(vp.data[[#This Row],[SDate]]&gt;=DATE(YEAR(vp.data[[#This Row],[SDate]]),5,1),vp.data[[#This Row],[SDate]]&lt;=DATE(YEAR(vp.data[[#This Row],[SDate]]),9,15)),1,0)</f>
        <v>0</v>
      </c>
      <c r="AJ151" s="4">
        <f>IF(vp.data[[#This Row],[SDate]]&lt;DATE(2016,12,1),0,1)</f>
        <v>0</v>
      </c>
      <c r="AK151">
        <f>MONTH(vp.data[[#This Row],[SDate]])</f>
        <v>4</v>
      </c>
      <c r="AL151" s="5">
        <f>(IF(post_aquisition_adj_bool,vp.data[[#This Row],[VP_Adjusted]],vp.data[[#This Row],[VP]])-INDEX(crudeBD.lkup[Mean_VP],MATCH(vp.data[[#This Row],[Crude_Breakdown]],crudeBD.lkup[Crude Breakdown],0)))^2</f>
        <v>233.7143613419511</v>
      </c>
      <c r="AM151" s="5">
        <f>(vp.data[[#This Row],[Dens]]-INDEX(crudeBD.lkup[Mean_Dens],MATCH(vp.data[[#This Row],[Crude_Breakdown]],crudeBD.lkup[Crude Breakdown],0)))^2</f>
        <v>721.16324423303456</v>
      </c>
      <c r="AN151" s="5">
        <f>(vp.data[[#This Row],[Sulf]]-INDEX(crudeBD.lkup[Mean_Sulf],MATCH(vp.data[[#This Row],[Crude_Breakdown]],crudeBD.lkup[Crude Breakdown],0)))^2</f>
        <v>0.10802326828796978</v>
      </c>
      <c r="AO1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1" hidden="1" x14ac:dyDescent="0.25">
      <c r="A152">
        <v>151</v>
      </c>
      <c r="B152" t="s">
        <v>58</v>
      </c>
      <c r="C152" t="s">
        <v>58</v>
      </c>
      <c r="D152" t="s">
        <v>59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102.72184143565016</v>
      </c>
      <c r="I152" s="2"/>
      <c r="J152" s="2">
        <f t="array" ref="J15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Input]]="",INDEX([1]DATA!$O:$O,MATCH(1,(vp.data[[#This Row],[Battery]]=[1]DATA!$L:$L)*(EOMONTH(vp.data[[#This Row],[SDate]],-1)+1=[1]DATA!$G:$G),0)),vp.data[[#This Row],[Dens Input]]),"")</f>
        <v>792</v>
      </c>
      <c r="O152" s="2">
        <f ca="1">INDEX(INDIRECT(_xlfn.CONCAT("weather.data[",O$1,"]")),MATCH(vp.data[[#This Row],[SDate]],weather.data[Date],0))</f>
        <v>13.200000000000001</v>
      </c>
      <c r="P152" s="2">
        <f ca="1">INDEX(INDIRECT(_xlfn.CONCAT("weather.data[",P$1,"]")),MATCH(vp.data[[#This Row],[SDate]],weather.data[Date],0))</f>
        <v>7.5238095238095246</v>
      </c>
      <c r="Q152" s="2">
        <f ca="1">INDEX(INDIRECT(_xlfn.CONCAT("weather.data[",Q$1,"]")),MATCH(vp.data[[#This Row],[SDate]],weather.data[Date],0))</f>
        <v>12.5</v>
      </c>
      <c r="R152" s="2">
        <f ca="1">INDEX(INDIRECT(_xlfn.CONCAT("weather.data[",R$1,"]")),MATCH(vp.data[[#This Row],[SDate]],weather.data[Date],0))</f>
        <v>12.4</v>
      </c>
      <c r="S152" s="2">
        <f ca="1">INDEX(INDIRECT(_xlfn.CONCAT("weather.data[",S$1,"]")),MATCH(vp.data[[#This Row],[SDate]],weather.data[Date],0))</f>
        <v>12.5</v>
      </c>
      <c r="T152" s="2">
        <f ca="1">INDEX(INDIRECT(_xlfn.CONCAT("weather.data[",T$1,"]")),MATCH(vp.data[[#This Row],[SDate]],weather.data[Date],0))</f>
        <v>13.5</v>
      </c>
      <c r="U152" s="2">
        <f ca="1">INDEX(INDIRECT(_xlfn.CONCAT("weather.data[",U$1,"]")),MATCH(vp.data[[#This Row],[SDate]],weather.data[Date],0))</f>
        <v>14.5</v>
      </c>
      <c r="V152" s="2">
        <f ca="1">INDEX(INDIRECT(_xlfn.CONCAT("weather.data[",V$1,"]")),MATCH(vp.data[[#This Row],[SDate]],weather.data[Date],0))</f>
        <v>13.8</v>
      </c>
      <c r="W152" t="s">
        <v>44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 s="4">
        <f>IF(AND(vp.data[[#This Row],[SDate]]&gt;=DATE(YEAR(vp.data[[#This Row],[SDate]]),5,1),vp.data[[#This Row],[SDate]]&lt;=DATE(YEAR(vp.data[[#This Row],[SDate]]),9,15)),1,0)</f>
        <v>0</v>
      </c>
      <c r="AJ152" s="4">
        <f>IF(vp.data[[#This Row],[SDate]]&lt;DATE(2016,12,1),0,1)</f>
        <v>0</v>
      </c>
      <c r="AK152">
        <f>MONTH(vp.data[[#This Row],[SDate]])</f>
        <v>4</v>
      </c>
      <c r="AL152" s="5">
        <f>(IF(post_aquisition_adj_bool,vp.data[[#This Row],[VP_Adjusted]],vp.data[[#This Row],[VP]])-INDEX(crudeBD.lkup[Mean_VP],MATCH(vp.data[[#This Row],[Crude_Breakdown]],crudeBD.lkup[Crude Breakdown],0)))^2</f>
        <v>168.68085257002102</v>
      </c>
      <c r="AM152" s="5">
        <f>(vp.data[[#This Row],[Dens]]-INDEX(crudeBD.lkup[Mean_Dens],MATCH(vp.data[[#This Row],[Crude_Breakdown]],crudeBD.lkup[Crude Breakdown],0)))^2</f>
        <v>721.16324423303456</v>
      </c>
      <c r="AN152" s="5">
        <f>(vp.data[[#This Row],[Sulf]]-INDEX(crudeBD.lkup[Mean_Sulf],MATCH(vp.data[[#This Row],[Crude_Breakdown]],crudeBD.lkup[Crude Breakdown],0)))^2</f>
        <v>0.10802326828796978</v>
      </c>
      <c r="AO1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1" hidden="1" x14ac:dyDescent="0.25">
      <c r="A153">
        <v>152</v>
      </c>
      <c r="B153" t="s">
        <v>58</v>
      </c>
      <c r="C153" t="s">
        <v>58</v>
      </c>
      <c r="D153" t="s">
        <v>59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103.82184143565017</v>
      </c>
      <c r="I153" s="2"/>
      <c r="J153" s="2">
        <f t="array" ref="J15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Input]]="",INDEX([1]DATA!$O:$O,MATCH(1,(vp.data[[#This Row],[Battery]]=[1]DATA!$L:$L)*(EOMONTH(vp.data[[#This Row],[SDate]],-1)+1=[1]DATA!$G:$G),0)),vp.data[[#This Row],[Dens Input]]),"")</f>
        <v>818</v>
      </c>
      <c r="O153" s="2">
        <f ca="1">INDEX(INDIRECT(_xlfn.CONCAT("weather.data[",O$1,"]")),MATCH(vp.data[[#This Row],[SDate]],weather.data[Date],0))</f>
        <v>13.200000000000001</v>
      </c>
      <c r="P153" s="2">
        <f ca="1">INDEX(INDIRECT(_xlfn.CONCAT("weather.data[",P$1,"]")),MATCH(vp.data[[#This Row],[SDate]],weather.data[Date],0))</f>
        <v>7.5238095238095246</v>
      </c>
      <c r="Q153" s="2">
        <f ca="1">INDEX(INDIRECT(_xlfn.CONCAT("weather.data[",Q$1,"]")),MATCH(vp.data[[#This Row],[SDate]],weather.data[Date],0))</f>
        <v>12.5</v>
      </c>
      <c r="R153" s="2">
        <f ca="1">INDEX(INDIRECT(_xlfn.CONCAT("weather.data[",R$1,"]")),MATCH(vp.data[[#This Row],[SDate]],weather.data[Date],0))</f>
        <v>12.4</v>
      </c>
      <c r="S153" s="2">
        <f ca="1">INDEX(INDIRECT(_xlfn.CONCAT("weather.data[",S$1,"]")),MATCH(vp.data[[#This Row],[SDate]],weather.data[Date],0))</f>
        <v>12.5</v>
      </c>
      <c r="T153" s="2">
        <f ca="1">INDEX(INDIRECT(_xlfn.CONCAT("weather.data[",T$1,"]")),MATCH(vp.data[[#This Row],[SDate]],weather.data[Date],0))</f>
        <v>13.5</v>
      </c>
      <c r="U153" s="2">
        <f ca="1">INDEX(INDIRECT(_xlfn.CONCAT("weather.data[",U$1,"]")),MATCH(vp.data[[#This Row],[SDate]],weather.data[Date],0))</f>
        <v>14.5</v>
      </c>
      <c r="V153" s="2">
        <f ca="1">INDEX(INDIRECT(_xlfn.CONCAT("weather.data[",V$1,"]")),MATCH(vp.data[[#This Row],[SDate]],weather.data[Date],0))</f>
        <v>13.8</v>
      </c>
      <c r="W153" t="s">
        <v>44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 s="4">
        <f>IF(AND(vp.data[[#This Row],[SDate]]&gt;=DATE(YEAR(vp.data[[#This Row],[SDate]]),5,1),vp.data[[#This Row],[SDate]]&lt;=DATE(YEAR(vp.data[[#This Row],[SDate]]),9,15)),1,0)</f>
        <v>0</v>
      </c>
      <c r="AJ153" s="4">
        <f>IF(vp.data[[#This Row],[SDate]]&lt;DATE(2016,12,1),0,1)</f>
        <v>0</v>
      </c>
      <c r="AK153">
        <f>MONTH(vp.data[[#This Row],[SDate]])</f>
        <v>4</v>
      </c>
      <c r="AL153" s="5">
        <f>(IF(post_aquisition_adj_bool,vp.data[[#This Row],[VP_Adjusted]],vp.data[[#This Row],[VP]])-INDEX(crudeBD.lkup[Mean_VP],MATCH(vp.data[[#This Row],[Crude_Breakdown]],crudeBD.lkup[Crude Breakdown],0)))^2</f>
        <v>198.46383502616158</v>
      </c>
      <c r="AM153" s="5">
        <f>(vp.data[[#This Row],[Dens]]-INDEX(crudeBD.lkup[Mean_Dens],MATCH(vp.data[[#This Row],[Crude_Breakdown]],crudeBD.lkup[Crude Breakdown],0)))^2</f>
        <v>0.73014078477934552</v>
      </c>
      <c r="AN153" s="5">
        <f>(vp.data[[#This Row],[Sulf]]-INDEX(crudeBD.lkup[Mean_Sulf],MATCH(vp.data[[#This Row],[Crude_Breakdown]],crudeBD.lkup[Crude Breakdown],0)))^2</f>
        <v>0.10802326828796978</v>
      </c>
      <c r="AO1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1" hidden="1" x14ac:dyDescent="0.25">
      <c r="A154">
        <v>153</v>
      </c>
      <c r="B154" t="s">
        <v>58</v>
      </c>
      <c r="C154" t="s">
        <v>58</v>
      </c>
      <c r="D154" t="s">
        <v>59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91.421841435650165</v>
      </c>
      <c r="I154" s="2"/>
      <c r="J154" s="2">
        <f t="array" ref="J15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Input]]="",INDEX([1]DATA!$O:$O,MATCH(1,(vp.data[[#This Row],[Battery]]=[1]DATA!$L:$L)*(EOMONTH(vp.data[[#This Row],[SDate]],-1)+1=[1]DATA!$G:$G),0)),vp.data[[#This Row],[Dens Input]]),"")</f>
        <v>818</v>
      </c>
      <c r="O154" s="2">
        <f ca="1">INDEX(INDIRECT(_xlfn.CONCAT("weather.data[",O$1,"]")),MATCH(vp.data[[#This Row],[SDate]],weather.data[Date],0))</f>
        <v>13.200000000000001</v>
      </c>
      <c r="P154" s="2">
        <f ca="1">INDEX(INDIRECT(_xlfn.CONCAT("weather.data[",P$1,"]")),MATCH(vp.data[[#This Row],[SDate]],weather.data[Date],0))</f>
        <v>7.5238095238095246</v>
      </c>
      <c r="Q154" s="2">
        <f ca="1">INDEX(INDIRECT(_xlfn.CONCAT("weather.data[",Q$1,"]")),MATCH(vp.data[[#This Row],[SDate]],weather.data[Date],0))</f>
        <v>12.5</v>
      </c>
      <c r="R154" s="2">
        <f ca="1">INDEX(INDIRECT(_xlfn.CONCAT("weather.data[",R$1,"]")),MATCH(vp.data[[#This Row],[SDate]],weather.data[Date],0))</f>
        <v>12.4</v>
      </c>
      <c r="S154" s="2">
        <f ca="1">INDEX(INDIRECT(_xlfn.CONCAT("weather.data[",S$1,"]")),MATCH(vp.data[[#This Row],[SDate]],weather.data[Date],0))</f>
        <v>12.5</v>
      </c>
      <c r="T154" s="2">
        <f ca="1">INDEX(INDIRECT(_xlfn.CONCAT("weather.data[",T$1,"]")),MATCH(vp.data[[#This Row],[SDate]],weather.data[Date],0))</f>
        <v>13.5</v>
      </c>
      <c r="U154" s="2">
        <f ca="1">INDEX(INDIRECT(_xlfn.CONCAT("weather.data[",U$1,"]")),MATCH(vp.data[[#This Row],[SDate]],weather.data[Date],0))</f>
        <v>14.5</v>
      </c>
      <c r="V154" s="2">
        <f ca="1">INDEX(INDIRECT(_xlfn.CONCAT("weather.data[",V$1,"]")),MATCH(vp.data[[#This Row],[SDate]],weather.data[Date],0))</f>
        <v>13.8</v>
      </c>
      <c r="W154" t="s">
        <v>44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 s="4">
        <f>IF(AND(vp.data[[#This Row],[SDate]]&gt;=DATE(YEAR(vp.data[[#This Row],[SDate]]),5,1),vp.data[[#This Row],[SDate]]&lt;=DATE(YEAR(vp.data[[#This Row],[SDate]]),9,15)),1,0)</f>
        <v>0</v>
      </c>
      <c r="AJ154" s="4">
        <f>IF(vp.data[[#This Row],[SDate]]&lt;DATE(2016,12,1),0,1)</f>
        <v>0</v>
      </c>
      <c r="AK154">
        <f>MONTH(vp.data[[#This Row],[SDate]])</f>
        <v>4</v>
      </c>
      <c r="AL154" s="5">
        <f>(IF(post_aquisition_adj_bool,vp.data[[#This Row],[VP_Adjusted]],vp.data[[#This Row],[VP]])-INDEX(crudeBD.lkup[Mean_VP],MATCH(vp.data[[#This Row],[Crude_Breakdown]],crudeBD.lkup[Crude Breakdown],0)))^2</f>
        <v>2.848396429670609</v>
      </c>
      <c r="AM154" s="5">
        <f>(vp.data[[#This Row],[Dens]]-INDEX(crudeBD.lkup[Mean_Dens],MATCH(vp.data[[#This Row],[Crude_Breakdown]],crudeBD.lkup[Crude Breakdown],0)))^2</f>
        <v>0.73014078477934552</v>
      </c>
      <c r="AN154" s="5">
        <f>(vp.data[[#This Row],[Sulf]]-INDEX(crudeBD.lkup[Mean_Sulf],MATCH(vp.data[[#This Row],[Crude_Breakdown]],crudeBD.lkup[Crude Breakdown],0)))^2</f>
        <v>0.10802326828796978</v>
      </c>
      <c r="AO1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1" hidden="1" x14ac:dyDescent="0.25">
      <c r="A155">
        <v>154</v>
      </c>
      <c r="B155" t="s">
        <v>45</v>
      </c>
      <c r="C155" t="s">
        <v>45</v>
      </c>
      <c r="D155" t="s">
        <v>55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121.58736441999476</v>
      </c>
      <c r="I155" s="2"/>
      <c r="J155" s="2">
        <f t="array" ref="J1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5" s="2">
        <f ca="1">INDEX(INDIRECT(_xlfn.CONCAT("weather.data[",O$1,"]")),MATCH(vp.data[[#This Row],[SDate]],weather.data[Date],0))</f>
        <v>7.3000000000000007</v>
      </c>
      <c r="P155" s="2">
        <f ca="1">INDEX(INDIRECT(_xlfn.CONCAT("weather.data[",P$1,"]")),MATCH(vp.data[[#This Row],[SDate]],weather.data[Date],0))</f>
        <v>7.2333333333333325</v>
      </c>
      <c r="Q155" s="2">
        <f ca="1">INDEX(INDIRECT(_xlfn.CONCAT("weather.data[",Q$1,"]")),MATCH(vp.data[[#This Row],[SDate]],weather.data[Date],0))</f>
        <v>7.5</v>
      </c>
      <c r="R155" s="2">
        <f ca="1">INDEX(INDIRECT(_xlfn.CONCAT("weather.data[",R$1,"]")),MATCH(vp.data[[#This Row],[SDate]],weather.data[Date],0))</f>
        <v>8.6999999999999993</v>
      </c>
      <c r="S155" s="2">
        <f ca="1">INDEX(INDIRECT(_xlfn.CONCAT("weather.data[",S$1,"]")),MATCH(vp.data[[#This Row],[SDate]],weather.data[Date],0))</f>
        <v>6.5</v>
      </c>
      <c r="T155" s="2">
        <f ca="1">INDEX(INDIRECT(_xlfn.CONCAT("weather.data[",T$1,"]")),MATCH(vp.data[[#This Row],[SDate]],weather.data[Date],0))</f>
        <v>9.5</v>
      </c>
      <c r="U155" s="2">
        <f ca="1">INDEX(INDIRECT(_xlfn.CONCAT("weather.data[",U$1,"]")),MATCH(vp.data[[#This Row],[SDate]],weather.data[Date],0))</f>
        <v>5.0999999999999996</v>
      </c>
      <c r="V155" s="2">
        <f ca="1">INDEX(INDIRECT(_xlfn.CONCAT("weather.data[",V$1,"]")),MATCH(vp.data[[#This Row],[SDate]],weather.data[Date],0))</f>
        <v>6.5</v>
      </c>
      <c r="W155" t="s">
        <v>44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 s="4">
        <f>IF(AND(vp.data[[#This Row],[SDate]]&gt;=DATE(YEAR(vp.data[[#This Row],[SDate]]),5,1),vp.data[[#This Row],[SDate]]&lt;=DATE(YEAR(vp.data[[#This Row],[SDate]]),9,15)),1,0)</f>
        <v>0</v>
      </c>
      <c r="AJ155" s="4">
        <f>IF(vp.data[[#This Row],[SDate]]&lt;DATE(2016,12,1),0,1)</f>
        <v>0</v>
      </c>
      <c r="AK155">
        <f>MONTH(vp.data[[#This Row],[SDate]])</f>
        <v>4</v>
      </c>
      <c r="AL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M155" s="5">
        <f>(vp.data[[#This Row],[Dens]]-INDEX(crudeBD.lkup[Mean_Dens],MATCH(vp.data[[#This Row],[Crude_Breakdown]],crudeBD.lkup[Crude Breakdown],0)))^2</f>
        <v>43.410474549436522</v>
      </c>
      <c r="AN155" s="5">
        <f>(vp.data[[#This Row],[Sulf]]-INDEX(crudeBD.lkup[Mean_Sulf],MATCH(vp.data[[#This Row],[Crude_Breakdown]],crudeBD.lkup[Crude Breakdown],0)))^2</f>
        <v>2.3477447532400043E-2</v>
      </c>
      <c r="AO1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1" x14ac:dyDescent="0.25">
      <c r="A156">
        <v>617</v>
      </c>
      <c r="B156" t="s">
        <v>45</v>
      </c>
      <c r="C156" t="s">
        <v>45</v>
      </c>
      <c r="D156" t="s">
        <v>46</v>
      </c>
      <c r="F156" s="1">
        <v>42753</v>
      </c>
      <c r="G156" s="2">
        <v>72.900000000000006</v>
      </c>
      <c r="H156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" s="2"/>
      <c r="J156" s="2">
        <f t="array" ref="J156">_xlfn.IFNA(IF(vp.data[[#This Row],[Sulf Input]]="",INDEX([1]DATA!$Q:$Q,MATCH(1,(vp.data[[#This Row],[Battery]]=[1]DATA!$L:$L)*(EOMONTH(vp.data[[#This Row],[SDate]],-1)+1=[1]DATA!$G:$G),0)),vp.data[[#This Row],[Sulf Input]]),"")</f>
        <v>2.68</v>
      </c>
      <c r="K156" s="2">
        <v>15</v>
      </c>
      <c r="L156" s="2">
        <v>1</v>
      </c>
      <c r="M156" s="2">
        <v>877.8</v>
      </c>
      <c r="N156" s="2">
        <f t="array" ref="N156">_xlfn.IFNA(IF(vp.data[[#This Row],[Dens Input]]="",INDEX([1]DATA!$O:$O,MATCH(1,(vp.data[[#This Row],[Battery]]=[1]DATA!$L:$L)*(EOMONTH(vp.data[[#This Row],[SDate]],-1)+1=[1]DATA!$G:$G),0)),vp.data[[#This Row],[Dens Input]]),"")</f>
        <v>877.8</v>
      </c>
      <c r="O156" s="2">
        <f ca="1">INDEX(INDIRECT(_xlfn.CONCAT("weather.data[",O$1,"]")),MATCH(vp.data[[#This Row],[SDate]],weather.data[Date],0))</f>
        <v>-0.25000000000000006</v>
      </c>
      <c r="P156" s="2">
        <f ca="1">INDEX(INDIRECT(_xlfn.CONCAT("weather.data[",P$1,"]")),MATCH(vp.data[[#This Row],[SDate]],weather.data[Date],0))</f>
        <v>-13.109523809523811</v>
      </c>
      <c r="Q156" s="2">
        <f ca="1">INDEX(INDIRECT(_xlfn.CONCAT("weather.data[",Q$1,"]")),MATCH(vp.data[[#This Row],[SDate]],weather.data[Date],0))</f>
        <v>0.2</v>
      </c>
      <c r="R156" s="2">
        <f ca="1">INDEX(INDIRECT(_xlfn.CONCAT("weather.data[",R$1,"]")),MATCH(vp.data[[#This Row],[SDate]],weather.data[Date],0))</f>
        <v>-0.1</v>
      </c>
      <c r="S156" s="2">
        <f ca="1">INDEX(INDIRECT(_xlfn.CONCAT("weather.data[",S$1,"]")),MATCH(vp.data[[#This Row],[SDate]],weather.data[Date],0))</f>
        <v>0.3</v>
      </c>
      <c r="T156" s="2">
        <f ca="1">INDEX(INDIRECT(_xlfn.CONCAT("weather.data[",T$1,"]")),MATCH(vp.data[[#This Row],[SDate]],weather.data[Date],0))</f>
        <v>0.5</v>
      </c>
      <c r="U156" s="2">
        <f ca="1">INDEX(INDIRECT(_xlfn.CONCAT("weather.data[",U$1,"]")),MATCH(vp.data[[#This Row],[SDate]],weather.data[Date],0))</f>
        <v>-3.2</v>
      </c>
      <c r="V156" s="2">
        <f ca="1">INDEX(INDIRECT(_xlfn.CONCAT("weather.data[",V$1,"]")),MATCH(vp.data[[#This Row],[SDate]],weather.data[Date],0))</f>
        <v>0.8</v>
      </c>
      <c r="W156" t="s">
        <v>44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 s="4">
        <f>IF(AND(vp.data[[#This Row],[SDate]]&gt;=DATE(YEAR(vp.data[[#This Row],[SDate]]),5,1),vp.data[[#This Row],[SDate]]&lt;=DATE(YEAR(vp.data[[#This Row],[SDate]]),9,15)),1,0)</f>
        <v>0</v>
      </c>
      <c r="AJ156" s="4">
        <f>IF(vp.data[[#This Row],[SDate]]&lt;DATE(2016,12,1),0,1)</f>
        <v>1</v>
      </c>
      <c r="AK156">
        <f>MONTH(vp.data[[#This Row],[SDate]])</f>
        <v>1</v>
      </c>
      <c r="AL156" s="5">
        <f>(IF(post_aquisition_adj_bool,vp.data[[#This Row],[VP_Adjusted]],vp.data[[#This Row],[VP]])-INDEX(crudeBD.lkup[Mean_VP],MATCH(vp.data[[#This Row],[Crude_Breakdown]],crudeBD.lkup[Crude Breakdown],0)))^2</f>
        <v>96.722948960302503</v>
      </c>
      <c r="AM156" s="5">
        <f>(vp.data[[#This Row],[Dens]]-INDEX(crudeBD.lkup[Mean_Dens],MATCH(vp.data[[#This Row],[Crude_Breakdown]],crudeBD.lkup[Crude Breakdown],0)))^2</f>
        <v>9.2529150892369536</v>
      </c>
      <c r="AN156" s="5">
        <f>(vp.data[[#This Row],[Sulf]]-INDEX(crudeBD.lkup[Mean_Sulf],MATCH(vp.data[[#This Row],[Crude_Breakdown]],crudeBD.lkup[Crude Breakdown],0)))^2</f>
        <v>5.7820295814308281E-2</v>
      </c>
      <c r="AO1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1" x14ac:dyDescent="0.25">
      <c r="A157">
        <v>732</v>
      </c>
      <c r="B157" t="s">
        <v>45</v>
      </c>
      <c r="C157" t="s">
        <v>45</v>
      </c>
      <c r="D157" t="s">
        <v>46</v>
      </c>
      <c r="F157" s="1">
        <v>42771</v>
      </c>
      <c r="G157" s="2">
        <v>81.400000000000006</v>
      </c>
      <c r="H15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57" s="2">
        <v>2.5459999999999998</v>
      </c>
      <c r="J157" s="2">
        <f t="array" ref="J157">_xlfn.IFNA(IF(vp.data[[#This Row],[Sulf Input]]="",INDEX([1]DATA!$Q:$Q,MATCH(1,(vp.data[[#This Row],[Battery]]=[1]DATA!$L:$L)*(EOMONTH(vp.data[[#This Row],[SDate]],-1)+1=[1]DATA!$G:$G),0)),vp.data[[#This Row],[Sulf Input]]),"")</f>
        <v>2.5459999999999998</v>
      </c>
      <c r="K157" s="2">
        <v>15</v>
      </c>
      <c r="L157" s="2">
        <v>-16</v>
      </c>
      <c r="M157" s="2">
        <v>871.6</v>
      </c>
      <c r="N157" s="2">
        <f t="array" ref="N157">_xlfn.IFNA(IF(vp.data[[#This Row],[Dens Input]]="",INDEX([1]DATA!$O:$O,MATCH(1,(vp.data[[#This Row],[Battery]]=[1]DATA!$L:$L)*(EOMONTH(vp.data[[#This Row],[SDate]],-1)+1=[1]DATA!$G:$G),0)),vp.data[[#This Row],[Dens Input]]),"")</f>
        <v>871.6</v>
      </c>
      <c r="O157" s="2">
        <f ca="1">INDEX(INDIRECT(_xlfn.CONCAT("weather.data[",O$1,"]")),MATCH(vp.data[[#This Row],[SDate]],weather.data[Date],0))</f>
        <v>-19.466666666666665</v>
      </c>
      <c r="P157" s="2">
        <f ca="1">INDEX(INDIRECT(_xlfn.CONCAT("weather.data[",P$1,"]")),MATCH(vp.data[[#This Row],[SDate]],weather.data[Date],0))</f>
        <v>-13.680952380952382</v>
      </c>
      <c r="Q157" s="2">
        <f ca="1">INDEX(INDIRECT(_xlfn.CONCAT("weather.data[",Q$1,"]")),MATCH(vp.data[[#This Row],[SDate]],weather.data[Date],0))</f>
        <v>-19.3</v>
      </c>
      <c r="R157" s="2">
        <f ca="1">INDEX(INDIRECT(_xlfn.CONCAT("weather.data[",R$1,"]")),MATCH(vp.data[[#This Row],[SDate]],weather.data[Date],0))</f>
        <v>-19</v>
      </c>
      <c r="S157" s="2">
        <f ca="1">INDEX(INDIRECT(_xlfn.CONCAT("weather.data[",S$1,"]")),MATCH(vp.data[[#This Row],[SDate]],weather.data[Date],0))</f>
        <v>-21.8</v>
      </c>
      <c r="T157" s="2">
        <f ca="1">INDEX(INDIRECT(_xlfn.CONCAT("weather.data[",T$1,"]")),MATCH(vp.data[[#This Row],[SDate]],weather.data[Date],0))</f>
        <v>-17.399999999999999</v>
      </c>
      <c r="U157" s="2">
        <f ca="1">INDEX(INDIRECT(_xlfn.CONCAT("weather.data[",U$1,"]")),MATCH(vp.data[[#This Row],[SDate]],weather.data[Date],0))</f>
        <v>-20.8</v>
      </c>
      <c r="V157" s="2">
        <f ca="1">INDEX(INDIRECT(_xlfn.CONCAT("weather.data[",V$1,"]")),MATCH(vp.data[[#This Row],[SDate]],weather.data[Date],0))</f>
        <v>-18.5</v>
      </c>
      <c r="W157" t="s">
        <v>44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 s="4">
        <f>IF(AND(vp.data[[#This Row],[SDate]]&gt;=DATE(YEAR(vp.data[[#This Row],[SDate]]),5,1),vp.data[[#This Row],[SDate]]&lt;=DATE(YEAR(vp.data[[#This Row],[SDate]]),9,15)),1,0)</f>
        <v>0</v>
      </c>
      <c r="AJ157" s="4">
        <f>IF(vp.data[[#This Row],[SDate]]&lt;DATE(2016,12,1),0,1)</f>
        <v>1</v>
      </c>
      <c r="AK157">
        <f>MONTH(vp.data[[#This Row],[SDate]])</f>
        <v>2</v>
      </c>
      <c r="AL157" s="5">
        <f>(IF(post_aquisition_adj_bool,vp.data[[#This Row],[VP_Adjusted]],vp.data[[#This Row],[VP]])-INDEX(crudeBD.lkup[Mean_VP],MATCH(vp.data[[#This Row],[Crude_Breakdown]],crudeBD.lkup[Crude Breakdown],0)))^2</f>
        <v>336.16425330812865</v>
      </c>
      <c r="AM157" s="5">
        <f>(vp.data[[#This Row],[Dens]]-INDEX(crudeBD.lkup[Mean_Dens],MATCH(vp.data[[#This Row],[Crude_Breakdown]],crudeBD.lkup[Crude Breakdown],0)))^2</f>
        <v>9.9738453217956256</v>
      </c>
      <c r="AN157" s="5">
        <f>(vp.data[[#This Row],[Sulf]]-INDEX(crudeBD.lkup[Mean_Sulf],MATCH(vp.data[[#This Row],[Crude_Breakdown]],crudeBD.lkup[Crude Breakdown],0)))^2</f>
        <v>1.1333414698029134E-2</v>
      </c>
      <c r="AO1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1" hidden="1" x14ac:dyDescent="0.25">
      <c r="A158">
        <v>157</v>
      </c>
      <c r="B158" t="s">
        <v>58</v>
      </c>
      <c r="C158" t="s">
        <v>58</v>
      </c>
      <c r="D158" t="s">
        <v>59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107.92184143565017</v>
      </c>
      <c r="I158" s="2"/>
      <c r="J158" s="2">
        <f t="array" ref="J15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8" s="2">
        <f ca="1">INDEX(INDIRECT(_xlfn.CONCAT("weather.data[",O$1,"]")),MATCH(vp.data[[#This Row],[SDate]],weather.data[Date],0))</f>
        <v>5.8</v>
      </c>
      <c r="P158" s="2">
        <f ca="1">INDEX(INDIRECT(_xlfn.CONCAT("weather.data[",P$1,"]")),MATCH(vp.data[[#This Row],[SDate]],weather.data[Date],0))</f>
        <v>7.2166666666666668</v>
      </c>
      <c r="Q158" s="2">
        <f ca="1">INDEX(INDIRECT(_xlfn.CONCAT("weather.data[",Q$1,"]")),MATCH(vp.data[[#This Row],[SDate]],weather.data[Date],0))</f>
        <v>4.4000000000000004</v>
      </c>
      <c r="R158" s="2">
        <f ca="1">INDEX(INDIRECT(_xlfn.CONCAT("weather.data[",R$1,"]")),MATCH(vp.data[[#This Row],[SDate]],weather.data[Date],0))</f>
        <v>6</v>
      </c>
      <c r="S158" s="2">
        <f ca="1">INDEX(INDIRECT(_xlfn.CONCAT("weather.data[",S$1,"]")),MATCH(vp.data[[#This Row],[SDate]],weather.data[Date],0))</f>
        <v>6.3</v>
      </c>
      <c r="T158" s="2">
        <f ca="1">INDEX(INDIRECT(_xlfn.CONCAT("weather.data[",T$1,"]")),MATCH(vp.data[[#This Row],[SDate]],weather.data[Date],0))</f>
        <v>7</v>
      </c>
      <c r="U158" s="2">
        <f ca="1">INDEX(INDIRECT(_xlfn.CONCAT("weather.data[",U$1,"]")),MATCH(vp.data[[#This Row],[SDate]],weather.data[Date],0))</f>
        <v>5.8</v>
      </c>
      <c r="V158" s="2">
        <f ca="1">INDEX(INDIRECT(_xlfn.CONCAT("weather.data[",V$1,"]")),MATCH(vp.data[[#This Row],[SDate]],weather.data[Date],0))</f>
        <v>5.3</v>
      </c>
      <c r="W158" t="s">
        <v>44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 s="4">
        <f>IF(AND(vp.data[[#This Row],[SDate]]&gt;=DATE(YEAR(vp.data[[#This Row],[SDate]]),5,1),vp.data[[#This Row],[SDate]]&lt;=DATE(YEAR(vp.data[[#This Row],[SDate]]),9,15)),1,0)</f>
        <v>0</v>
      </c>
      <c r="AJ158" s="4">
        <f>IF(vp.data[[#This Row],[SDate]]&lt;DATE(2016,12,1),0,1)</f>
        <v>0</v>
      </c>
      <c r="AK158">
        <f>MONTH(vp.data[[#This Row],[SDate]])</f>
        <v>4</v>
      </c>
      <c r="AL158" s="5">
        <f>(IF(post_aquisition_adj_bool,vp.data[[#This Row],[VP_Adjusted]],vp.data[[#This Row],[VP]])-INDEX(crudeBD.lkup[Mean_VP],MATCH(vp.data[[#This Row],[Crude_Breakdown]],crudeBD.lkup[Crude Breakdown],0)))^2</f>
        <v>330.79313327177528</v>
      </c>
      <c r="AM158" s="5">
        <f>(vp.data[[#This Row],[Dens]]-INDEX(crudeBD.lkup[Mean_Dens],MATCH(vp.data[[#This Row],[Crude_Breakdown]],crudeBD.lkup[Crude Breakdown],0)))^2</f>
        <v>844.1629683709665</v>
      </c>
      <c r="AN158" s="5">
        <f>(vp.data[[#This Row],[Sulf]]-INDEX(crudeBD.lkup[Mean_Sulf],MATCH(vp.data[[#This Row],[Crude_Breakdown]],crudeBD.lkup[Crude Breakdown],0)))^2</f>
        <v>0.10802326828796978</v>
      </c>
      <c r="AO1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1" hidden="1" x14ac:dyDescent="0.25">
      <c r="A159">
        <v>158</v>
      </c>
      <c r="B159" t="s">
        <v>58</v>
      </c>
      <c r="C159" t="s">
        <v>58</v>
      </c>
      <c r="D159" t="s">
        <v>59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111.22184143565016</v>
      </c>
      <c r="I159" s="2"/>
      <c r="J159" s="2">
        <f t="array" ref="J1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9" s="2">
        <f ca="1">INDEX(INDIRECT(_xlfn.CONCAT("weather.data[",O$1,"]")),MATCH(vp.data[[#This Row],[SDate]],weather.data[Date],0))</f>
        <v>5.8</v>
      </c>
      <c r="P159" s="2">
        <f ca="1">INDEX(INDIRECT(_xlfn.CONCAT("weather.data[",P$1,"]")),MATCH(vp.data[[#This Row],[SDate]],weather.data[Date],0))</f>
        <v>7.2166666666666668</v>
      </c>
      <c r="Q159" s="2">
        <f ca="1">INDEX(INDIRECT(_xlfn.CONCAT("weather.data[",Q$1,"]")),MATCH(vp.data[[#This Row],[SDate]],weather.data[Date],0))</f>
        <v>4.4000000000000004</v>
      </c>
      <c r="R159" s="2">
        <f ca="1">INDEX(INDIRECT(_xlfn.CONCAT("weather.data[",R$1,"]")),MATCH(vp.data[[#This Row],[SDate]],weather.data[Date],0))</f>
        <v>6</v>
      </c>
      <c r="S159" s="2">
        <f ca="1">INDEX(INDIRECT(_xlfn.CONCAT("weather.data[",S$1,"]")),MATCH(vp.data[[#This Row],[SDate]],weather.data[Date],0))</f>
        <v>6.3</v>
      </c>
      <c r="T159" s="2">
        <f ca="1">INDEX(INDIRECT(_xlfn.CONCAT("weather.data[",T$1,"]")),MATCH(vp.data[[#This Row],[SDate]],weather.data[Date],0))</f>
        <v>7</v>
      </c>
      <c r="U159" s="2">
        <f ca="1">INDEX(INDIRECT(_xlfn.CONCAT("weather.data[",U$1,"]")),MATCH(vp.data[[#This Row],[SDate]],weather.data[Date],0))</f>
        <v>5.8</v>
      </c>
      <c r="V159" s="2">
        <f ca="1">INDEX(INDIRECT(_xlfn.CONCAT("weather.data[",V$1,"]")),MATCH(vp.data[[#This Row],[SDate]],weather.data[Date],0))</f>
        <v>5.3</v>
      </c>
      <c r="W159" t="s">
        <v>44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 s="4">
        <f>IF(AND(vp.data[[#This Row],[SDate]]&gt;=DATE(YEAR(vp.data[[#This Row],[SDate]]),5,1),vp.data[[#This Row],[SDate]]&lt;=DATE(YEAR(vp.data[[#This Row],[SDate]]),9,15)),1,0)</f>
        <v>0</v>
      </c>
      <c r="AJ159" s="4">
        <f>IF(vp.data[[#This Row],[SDate]]&lt;DATE(2016,12,1),0,1)</f>
        <v>0</v>
      </c>
      <c r="AK159">
        <f>MONTH(vp.data[[#This Row],[SDate]])</f>
        <v>4</v>
      </c>
      <c r="AL159" s="5">
        <f>(IF(post_aquisition_adj_bool,vp.data[[#This Row],[VP_Adjusted]],vp.data[[#This Row],[VP]])-INDEX(crudeBD.lkup[Mean_VP],MATCH(vp.data[[#This Row],[Crude_Breakdown]],crudeBD.lkup[Crude Breakdown],0)))^2</f>
        <v>461.72208064019611</v>
      </c>
      <c r="AM159" s="5">
        <f>(vp.data[[#This Row],[Dens]]-INDEX(crudeBD.lkup[Mean_Dens],MATCH(vp.data[[#This Row],[Crude_Breakdown]],crudeBD.lkup[Crude Breakdown],0)))^2</f>
        <v>844.1629683709665</v>
      </c>
      <c r="AN159" s="5">
        <f>(vp.data[[#This Row],[Sulf]]-INDEX(crudeBD.lkup[Mean_Sulf],MATCH(vp.data[[#This Row],[Crude_Breakdown]],crudeBD.lkup[Crude Breakdown],0)))^2</f>
        <v>0.10802326828796978</v>
      </c>
      <c r="AO1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1" hidden="1" x14ac:dyDescent="0.25">
      <c r="A160">
        <v>159</v>
      </c>
      <c r="B160" t="s">
        <v>45</v>
      </c>
      <c r="C160" t="s">
        <v>45</v>
      </c>
      <c r="D160" t="s">
        <v>66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65.121841435650168</v>
      </c>
      <c r="I160" s="2"/>
      <c r="J160" s="2">
        <f t="array" ref="J160">_xlfn.IFNA(IF(vp.data[[#This Row],[Sulf Input]]="",INDEX([1]DATA!$Q:$Q,MATCH(1,(vp.data[[#This Row],[Battery]]=[1]DATA!$L:$L)*(EOMONTH(vp.data[[#This Row],[SDate]],-1)+1=[1]DATA!$G:$G),0)),vp.data[[#This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Input]]="",INDEX([1]DATA!$O:$O,MATCH(1,(vp.data[[#This Row],[Battery]]=[1]DATA!$L:$L)*(EOMONTH(vp.data[[#This Row],[SDate]],-1)+1=[1]DATA!$G:$G),0)),vp.data[[#This Row],[Dens Input]]),"")</f>
        <v>825</v>
      </c>
      <c r="O160" s="2">
        <f ca="1">INDEX(INDIRECT(_xlfn.CONCAT("weather.data[",O$1,"]")),MATCH(vp.data[[#This Row],[SDate]],weather.data[Date],0))</f>
        <v>5.8</v>
      </c>
      <c r="P160" s="2">
        <f ca="1">INDEX(INDIRECT(_xlfn.CONCAT("weather.data[",P$1,"]")),MATCH(vp.data[[#This Row],[SDate]],weather.data[Date],0))</f>
        <v>7.2166666666666668</v>
      </c>
      <c r="Q160" s="2">
        <f ca="1">INDEX(INDIRECT(_xlfn.CONCAT("weather.data[",Q$1,"]")),MATCH(vp.data[[#This Row],[SDate]],weather.data[Date],0))</f>
        <v>4.4000000000000004</v>
      </c>
      <c r="R160" s="2">
        <f ca="1">INDEX(INDIRECT(_xlfn.CONCAT("weather.data[",R$1,"]")),MATCH(vp.data[[#This Row],[SDate]],weather.data[Date],0))</f>
        <v>6</v>
      </c>
      <c r="S160" s="2">
        <f ca="1">INDEX(INDIRECT(_xlfn.CONCAT("weather.data[",S$1,"]")),MATCH(vp.data[[#This Row],[SDate]],weather.data[Date],0))</f>
        <v>6.3</v>
      </c>
      <c r="T160" s="2">
        <f ca="1">INDEX(INDIRECT(_xlfn.CONCAT("weather.data[",T$1,"]")),MATCH(vp.data[[#This Row],[SDate]],weather.data[Date],0))</f>
        <v>7</v>
      </c>
      <c r="U160" s="2">
        <f ca="1">INDEX(INDIRECT(_xlfn.CONCAT("weather.data[",U$1,"]")),MATCH(vp.data[[#This Row],[SDate]],weather.data[Date],0))</f>
        <v>5.8</v>
      </c>
      <c r="V160" s="2">
        <f ca="1">INDEX(INDIRECT(_xlfn.CONCAT("weather.data[",V$1,"]")),MATCH(vp.data[[#This Row],[SDate]],weather.data[Date],0))</f>
        <v>5.3</v>
      </c>
      <c r="W160" t="s">
        <v>44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 s="4">
        <f>IF(AND(vp.data[[#This Row],[SDate]]&gt;=DATE(YEAR(vp.data[[#This Row],[SDate]]),5,1),vp.data[[#This Row],[SDate]]&lt;=DATE(YEAR(vp.data[[#This Row],[SDate]]),9,15)),1,0)</f>
        <v>0</v>
      </c>
      <c r="AJ160" s="4">
        <f>IF(vp.data[[#This Row],[SDate]]&lt;DATE(2016,12,1),0,1)</f>
        <v>0</v>
      </c>
      <c r="AK160">
        <f>MONTH(vp.data[[#This Row],[SDate]])</f>
        <v>4</v>
      </c>
      <c r="AL160" s="5">
        <f>(IF(post_aquisition_adj_bool,vp.data[[#This Row],[VP_Adjusted]],vp.data[[#This Row],[VP]])-INDEX(crudeBD.lkup[Mean_VP],MATCH(vp.data[[#This Row],[Crude_Breakdown]],crudeBD.lkup[Crude Breakdown],0)))^2</f>
        <v>605.76436134195205</v>
      </c>
      <c r="AM160" s="5">
        <f>(vp.data[[#This Row],[Dens]]-INDEX(crudeBD.lkup[Mean_Dens],MATCH(vp.data[[#This Row],[Crude_Breakdown]],crudeBD.lkup[Crude Breakdown],0)))^2</f>
        <v>37.767382164095245</v>
      </c>
      <c r="AN160" s="5">
        <f>(vp.data[[#This Row],[Sulf]]-INDEX(crudeBD.lkup[Mean_Sulf],MATCH(vp.data[[#This Row],[Crude_Breakdown]],crudeBD.lkup[Crude Breakdown],0)))^2</f>
        <v>4.8987440701763023E-2</v>
      </c>
      <c r="AO1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1" hidden="1" x14ac:dyDescent="0.25">
      <c r="A161">
        <v>160</v>
      </c>
      <c r="B161" t="s">
        <v>47</v>
      </c>
      <c r="C161" t="s">
        <v>47</v>
      </c>
      <c r="D161" t="s">
        <v>68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109.08736441999474</v>
      </c>
      <c r="I161" s="2"/>
      <c r="J161" s="2">
        <f t="array" ref="J1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" s="2">
        <f ca="1">INDEX(INDIRECT(_xlfn.CONCAT("weather.data[",O$1,"]")),MATCH(vp.data[[#This Row],[SDate]],weather.data[Date],0))</f>
        <v>5.8</v>
      </c>
      <c r="P161" s="2">
        <f ca="1">INDEX(INDIRECT(_xlfn.CONCAT("weather.data[",P$1,"]")),MATCH(vp.data[[#This Row],[SDate]],weather.data[Date],0))</f>
        <v>7.2166666666666668</v>
      </c>
      <c r="Q161" s="2">
        <f ca="1">INDEX(INDIRECT(_xlfn.CONCAT("weather.data[",Q$1,"]")),MATCH(vp.data[[#This Row],[SDate]],weather.data[Date],0))</f>
        <v>4.4000000000000004</v>
      </c>
      <c r="R161" s="2">
        <f ca="1">INDEX(INDIRECT(_xlfn.CONCAT("weather.data[",R$1,"]")),MATCH(vp.data[[#This Row],[SDate]],weather.data[Date],0))</f>
        <v>6</v>
      </c>
      <c r="S161" s="2">
        <f ca="1">INDEX(INDIRECT(_xlfn.CONCAT("weather.data[",S$1,"]")),MATCH(vp.data[[#This Row],[SDate]],weather.data[Date],0))</f>
        <v>6.3</v>
      </c>
      <c r="T161" s="2">
        <f ca="1">INDEX(INDIRECT(_xlfn.CONCAT("weather.data[",T$1,"]")),MATCH(vp.data[[#This Row],[SDate]],weather.data[Date],0))</f>
        <v>7</v>
      </c>
      <c r="U161" s="2">
        <f ca="1">INDEX(INDIRECT(_xlfn.CONCAT("weather.data[",U$1,"]")),MATCH(vp.data[[#This Row],[SDate]],weather.data[Date],0))</f>
        <v>5.8</v>
      </c>
      <c r="V161" s="2">
        <f ca="1">INDEX(INDIRECT(_xlfn.CONCAT("weather.data[",V$1,"]")),MATCH(vp.data[[#This Row],[SDate]],weather.data[Date],0))</f>
        <v>5.3</v>
      </c>
      <c r="W161" t="s">
        <v>44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 s="4">
        <f>IF(AND(vp.data[[#This Row],[SDate]]&gt;=DATE(YEAR(vp.data[[#This Row],[SDate]]),5,1),vp.data[[#This Row],[SDate]]&lt;=DATE(YEAR(vp.data[[#This Row],[SDate]]),9,15)),1,0)</f>
        <v>0</v>
      </c>
      <c r="AJ161" s="4">
        <f>IF(vp.data[[#This Row],[SDate]]&lt;DATE(2016,12,1),0,1)</f>
        <v>0</v>
      </c>
      <c r="AK161">
        <f>MONTH(vp.data[[#This Row],[SDate]])</f>
        <v>4</v>
      </c>
      <c r="AL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M161" s="5">
        <f>(vp.data[[#This Row],[Dens]]-INDEX(crudeBD.lkup[Mean_Dens],MATCH(vp.data[[#This Row],[Crude_Breakdown]],crudeBD.lkup[Crude Breakdown],0)))^2</f>
        <v>4.8900131997441267</v>
      </c>
      <c r="AN161" s="5">
        <f>(vp.data[[#This Row],[Sulf]]-INDEX(crudeBD.lkup[Mean_Sulf],MATCH(vp.data[[#This Row],[Crude_Breakdown]],crudeBD.lkup[Crude Breakdown],0)))^2</f>
        <v>8.8076278207248768E-2</v>
      </c>
      <c r="AO1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1" hidden="1" x14ac:dyDescent="0.25">
      <c r="A162">
        <v>161</v>
      </c>
      <c r="B162" t="s">
        <v>45</v>
      </c>
      <c r="C162" t="s">
        <v>45</v>
      </c>
      <c r="D162" t="s">
        <v>55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59.187364419994751</v>
      </c>
      <c r="I162" s="2"/>
      <c r="J162" s="2">
        <f t="array" ref="J1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Input]]="",INDEX([1]DATA!$O:$O,MATCH(1,(vp.data[[#This Row],[Battery]]=[1]DATA!$L:$L)*(EOMONTH(vp.data[[#This Row],[SDate]],-1)+1=[1]DATA!$G:$G),0)),vp.data[[#This Row],[Dens Input]]),"")</f>
        <v>846.5</v>
      </c>
      <c r="O162" s="2">
        <f ca="1">INDEX(INDIRECT(_xlfn.CONCAT("weather.data[",O$1,"]")),MATCH(vp.data[[#This Row],[SDate]],weather.data[Date],0))</f>
        <v>5.8</v>
      </c>
      <c r="P162" s="2">
        <f ca="1">INDEX(INDIRECT(_xlfn.CONCAT("weather.data[",P$1,"]")),MATCH(vp.data[[#This Row],[SDate]],weather.data[Date],0))</f>
        <v>7.2166666666666668</v>
      </c>
      <c r="Q162" s="2">
        <f ca="1">INDEX(INDIRECT(_xlfn.CONCAT("weather.data[",Q$1,"]")),MATCH(vp.data[[#This Row],[SDate]],weather.data[Date],0))</f>
        <v>4.4000000000000004</v>
      </c>
      <c r="R162" s="2">
        <f ca="1">INDEX(INDIRECT(_xlfn.CONCAT("weather.data[",R$1,"]")),MATCH(vp.data[[#This Row],[SDate]],weather.data[Date],0))</f>
        <v>6</v>
      </c>
      <c r="S162" s="2">
        <f ca="1">INDEX(INDIRECT(_xlfn.CONCAT("weather.data[",S$1,"]")),MATCH(vp.data[[#This Row],[SDate]],weather.data[Date],0))</f>
        <v>6.3</v>
      </c>
      <c r="T162" s="2">
        <f ca="1">INDEX(INDIRECT(_xlfn.CONCAT("weather.data[",T$1,"]")),MATCH(vp.data[[#This Row],[SDate]],weather.data[Date],0))</f>
        <v>7</v>
      </c>
      <c r="U162" s="2">
        <f ca="1">INDEX(INDIRECT(_xlfn.CONCAT("weather.data[",U$1,"]")),MATCH(vp.data[[#This Row],[SDate]],weather.data[Date],0))</f>
        <v>5.8</v>
      </c>
      <c r="V162" s="2">
        <f ca="1">INDEX(INDIRECT(_xlfn.CONCAT("weather.data[",V$1,"]")),MATCH(vp.data[[#This Row],[SDate]],weather.data[Date],0))</f>
        <v>5.3</v>
      </c>
      <c r="W162" t="s">
        <v>44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 s="4">
        <f>IF(AND(vp.data[[#This Row],[SDate]]&gt;=DATE(YEAR(vp.data[[#This Row],[SDate]]),5,1),vp.data[[#This Row],[SDate]]&lt;=DATE(YEAR(vp.data[[#This Row],[SDate]]),9,15)),1,0)</f>
        <v>0</v>
      </c>
      <c r="AJ162" s="4">
        <f>IF(vp.data[[#This Row],[SDate]]&lt;DATE(2016,12,1),0,1)</f>
        <v>0</v>
      </c>
      <c r="AK162">
        <f>MONTH(vp.data[[#This Row],[SDate]])</f>
        <v>4</v>
      </c>
      <c r="AL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M162" s="5">
        <f>(vp.data[[#This Row],[Dens]]-INDEX(crudeBD.lkup[Mean_Dens],MATCH(vp.data[[#This Row],[Crude_Breakdown]],crudeBD.lkup[Crude Breakdown],0)))^2</f>
        <v>7.2289064512776049</v>
      </c>
      <c r="AN162" s="5">
        <f>(vp.data[[#This Row],[Sulf]]-INDEX(crudeBD.lkup[Mean_Sulf],MATCH(vp.data[[#This Row],[Crude_Breakdown]],crudeBD.lkup[Crude Breakdown],0)))^2</f>
        <v>2.3477447532400043E-2</v>
      </c>
      <c r="AO1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1" hidden="1" x14ac:dyDescent="0.25">
      <c r="A163">
        <v>162</v>
      </c>
      <c r="B163" t="s">
        <v>47</v>
      </c>
      <c r="C163" t="s">
        <v>47</v>
      </c>
      <c r="D163" t="s">
        <v>62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103.38736441999474</v>
      </c>
      <c r="I163" s="2"/>
      <c r="J163" s="2">
        <f t="array" ref="J163">_xlfn.IFNA(IF(vp.data[[#This Row],[Sulf Input]]="",INDEX([1]DATA!$Q:$Q,MATCH(1,(vp.data[[#This Row],[Battery]]=[1]DATA!$L:$L)*(EOMONTH(vp.data[[#This Row],[SDate]],-1)+1=[1]DATA!$G:$G),0)),vp.data[[#This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Input]]="",INDEX([1]DATA!$O:$O,MATCH(1,(vp.data[[#This Row],[Battery]]=[1]DATA!$L:$L)*(EOMONTH(vp.data[[#This Row],[SDate]],-1)+1=[1]DATA!$G:$G),0)),vp.data[[#This Row],[Dens Input]]),"")</f>
        <v>826.7</v>
      </c>
      <c r="O163" s="2">
        <f ca="1">INDEX(INDIRECT(_xlfn.CONCAT("weather.data[",O$1,"]")),MATCH(vp.data[[#This Row],[SDate]],weather.data[Date],0))</f>
        <v>8.8833333333333329</v>
      </c>
      <c r="P163" s="2">
        <f ca="1">INDEX(INDIRECT(_xlfn.CONCAT("weather.data[",P$1,"]")),MATCH(vp.data[[#This Row],[SDate]],weather.data[Date],0))</f>
        <v>6.6000000000000005</v>
      </c>
      <c r="Q163" s="2">
        <f ca="1">INDEX(INDIRECT(_xlfn.CONCAT("weather.data[",Q$1,"]")),MATCH(vp.data[[#This Row],[SDate]],weather.data[Date],0))</f>
        <v>9.1999999999999993</v>
      </c>
      <c r="R163" s="2">
        <f ca="1">INDEX(INDIRECT(_xlfn.CONCAT("weather.data[",R$1,"]")),MATCH(vp.data[[#This Row],[SDate]],weather.data[Date],0))</f>
        <v>9.5</v>
      </c>
      <c r="S163" s="2">
        <f ca="1">INDEX(INDIRECT(_xlfn.CONCAT("weather.data[",S$1,"]")),MATCH(vp.data[[#This Row],[SDate]],weather.data[Date],0))</f>
        <v>6.3</v>
      </c>
      <c r="T163" s="2">
        <f ca="1">INDEX(INDIRECT(_xlfn.CONCAT("weather.data[",T$1,"]")),MATCH(vp.data[[#This Row],[SDate]],weather.data[Date],0))</f>
        <v>10.5</v>
      </c>
      <c r="U163" s="2">
        <f ca="1">INDEX(INDIRECT(_xlfn.CONCAT("weather.data[",U$1,"]")),MATCH(vp.data[[#This Row],[SDate]],weather.data[Date],0))</f>
        <v>8.5</v>
      </c>
      <c r="V163" s="2">
        <f ca="1">INDEX(INDIRECT(_xlfn.CONCAT("weather.data[",V$1,"]")),MATCH(vp.data[[#This Row],[SDate]],weather.data[Date],0))</f>
        <v>9.3000000000000007</v>
      </c>
      <c r="W163" t="s">
        <v>44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 s="4">
        <f>IF(AND(vp.data[[#This Row],[SDate]]&gt;=DATE(YEAR(vp.data[[#This Row],[SDate]]),5,1),vp.data[[#This Row],[SDate]]&lt;=DATE(YEAR(vp.data[[#This Row],[SDate]]),9,15)),1,0)</f>
        <v>0</v>
      </c>
      <c r="AJ163" s="4">
        <f>IF(vp.data[[#This Row],[SDate]]&lt;DATE(2016,12,1),0,1)</f>
        <v>0</v>
      </c>
      <c r="AK163">
        <f>MONTH(vp.data[[#This Row],[SDate]])</f>
        <v>4</v>
      </c>
      <c r="AL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M163" s="5">
        <f>(vp.data[[#This Row],[Dens]]-INDEX(crudeBD.lkup[Mean_Dens],MATCH(vp.data[[#This Row],[Crude_Breakdown]],crudeBD.lkup[Crude Breakdown],0)))^2</f>
        <v>292.7978684144677</v>
      </c>
      <c r="AN163" s="5">
        <f>(vp.data[[#This Row],[Sulf]]-INDEX(crudeBD.lkup[Mean_Sulf],MATCH(vp.data[[#This Row],[Crude_Breakdown]],crudeBD.lkup[Crude Breakdown],0)))^2</f>
        <v>0.2273158104771883</v>
      </c>
      <c r="AO1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1" hidden="1" x14ac:dyDescent="0.25">
      <c r="A164">
        <v>163</v>
      </c>
      <c r="B164" t="s">
        <v>45</v>
      </c>
      <c r="C164" t="s">
        <v>45</v>
      </c>
      <c r="D164" t="s">
        <v>46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58.065217391304309</v>
      </c>
      <c r="I164" s="2"/>
      <c r="J164" s="2">
        <f t="array" ref="J164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Input]]="",INDEX([1]DATA!$O:$O,MATCH(1,(vp.data[[#This Row],[Battery]]=[1]DATA!$L:$L)*(EOMONTH(vp.data[[#This Row],[SDate]],-1)+1=[1]DATA!$G:$G),0)),vp.data[[#This Row],[Dens Input]]),"")</f>
        <v>877</v>
      </c>
      <c r="O164" s="2">
        <f ca="1">INDEX(INDIRECT(_xlfn.CONCAT("weather.data[",O$1,"]")),MATCH(vp.data[[#This Row],[SDate]],weather.data[Date],0))</f>
        <v>8.8833333333333329</v>
      </c>
      <c r="P164" s="2">
        <f ca="1">INDEX(INDIRECT(_xlfn.CONCAT("weather.data[",P$1,"]")),MATCH(vp.data[[#This Row],[SDate]],weather.data[Date],0))</f>
        <v>6.6000000000000005</v>
      </c>
      <c r="Q164" s="2">
        <f ca="1">INDEX(INDIRECT(_xlfn.CONCAT("weather.data[",Q$1,"]")),MATCH(vp.data[[#This Row],[SDate]],weather.data[Date],0))</f>
        <v>9.1999999999999993</v>
      </c>
      <c r="R164" s="2">
        <f ca="1">INDEX(INDIRECT(_xlfn.CONCAT("weather.data[",R$1,"]")),MATCH(vp.data[[#This Row],[SDate]],weather.data[Date],0))</f>
        <v>9.5</v>
      </c>
      <c r="S164" s="2">
        <f ca="1">INDEX(INDIRECT(_xlfn.CONCAT("weather.data[",S$1,"]")),MATCH(vp.data[[#This Row],[SDate]],weather.data[Date],0))</f>
        <v>6.3</v>
      </c>
      <c r="T164" s="2">
        <f ca="1">INDEX(INDIRECT(_xlfn.CONCAT("weather.data[",T$1,"]")),MATCH(vp.data[[#This Row],[SDate]],weather.data[Date],0))</f>
        <v>10.5</v>
      </c>
      <c r="U164" s="2">
        <f ca="1">INDEX(INDIRECT(_xlfn.CONCAT("weather.data[",U$1,"]")),MATCH(vp.data[[#This Row],[SDate]],weather.data[Date],0))</f>
        <v>8.5</v>
      </c>
      <c r="V164" s="2">
        <f ca="1">INDEX(INDIRECT(_xlfn.CONCAT("weather.data[",V$1,"]")),MATCH(vp.data[[#This Row],[SDate]],weather.data[Date],0))</f>
        <v>9.3000000000000007</v>
      </c>
      <c r="W164" t="s">
        <v>44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 s="4">
        <f>IF(AND(vp.data[[#This Row],[SDate]]&gt;=DATE(YEAR(vp.data[[#This Row],[SDate]]),5,1),vp.data[[#This Row],[SDate]]&lt;=DATE(YEAR(vp.data[[#This Row],[SDate]]),9,15)),1,0)</f>
        <v>0</v>
      </c>
      <c r="AJ164" s="4">
        <f>IF(vp.data[[#This Row],[SDate]]&lt;DATE(2016,12,1),0,1)</f>
        <v>0</v>
      </c>
      <c r="AK164">
        <f>MONTH(vp.data[[#This Row],[SDate]])</f>
        <v>4</v>
      </c>
      <c r="AL164" s="5">
        <f>(IF(post_aquisition_adj_bool,vp.data[[#This Row],[VP_Adjusted]],vp.data[[#This Row],[VP]])-INDEX(crudeBD.lkup[Mean_VP],MATCH(vp.data[[#This Row],[Crude_Breakdown]],crudeBD.lkup[Crude Breakdown],0)))^2</f>
        <v>25.000000000000426</v>
      </c>
      <c r="AM164" s="5">
        <f>(vp.data[[#This Row],[Dens]]-INDEX(crudeBD.lkup[Mean_Dens],MATCH(vp.data[[#This Row],[Crude_Breakdown]],crudeBD.lkup[Crude Breakdown],0)))^2</f>
        <v>5.0259383450512347</v>
      </c>
      <c r="AN164" s="5">
        <f>(vp.data[[#This Row],[Sulf]]-INDEX(crudeBD.lkup[Mean_Sulf],MATCH(vp.data[[#This Row],[Crude_Breakdown]],crudeBD.lkup[Crude Breakdown],0)))^2</f>
        <v>2.2637763721284933E-2</v>
      </c>
      <c r="AO1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1" hidden="1" x14ac:dyDescent="0.25">
      <c r="A165">
        <v>164</v>
      </c>
      <c r="B165" t="s">
        <v>45</v>
      </c>
      <c r="C165" t="s">
        <v>45</v>
      </c>
      <c r="D165" t="s">
        <v>46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51.9652173913043</v>
      </c>
      <c r="I165" s="2"/>
      <c r="J165" s="2">
        <f t="array" ref="J165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Input]]="",INDEX([1]DATA!$O:$O,MATCH(1,(vp.data[[#This Row],[Battery]]=[1]DATA!$L:$L)*(EOMONTH(vp.data[[#This Row],[SDate]],-1)+1=[1]DATA!$G:$G),0)),vp.data[[#This Row],[Dens Input]]),"")</f>
        <v>877</v>
      </c>
      <c r="O165" s="2">
        <f ca="1">INDEX(INDIRECT(_xlfn.CONCAT("weather.data[",O$1,"]")),MATCH(vp.data[[#This Row],[SDate]],weather.data[Date],0))</f>
        <v>8.8833333333333329</v>
      </c>
      <c r="P165" s="2">
        <f ca="1">INDEX(INDIRECT(_xlfn.CONCAT("weather.data[",P$1,"]")),MATCH(vp.data[[#This Row],[SDate]],weather.data[Date],0))</f>
        <v>6.6000000000000005</v>
      </c>
      <c r="Q165" s="2">
        <f ca="1">INDEX(INDIRECT(_xlfn.CONCAT("weather.data[",Q$1,"]")),MATCH(vp.data[[#This Row],[SDate]],weather.data[Date],0))</f>
        <v>9.1999999999999993</v>
      </c>
      <c r="R165" s="2">
        <f ca="1">INDEX(INDIRECT(_xlfn.CONCAT("weather.data[",R$1,"]")),MATCH(vp.data[[#This Row],[SDate]],weather.data[Date],0))</f>
        <v>9.5</v>
      </c>
      <c r="S165" s="2">
        <f ca="1">INDEX(INDIRECT(_xlfn.CONCAT("weather.data[",S$1,"]")),MATCH(vp.data[[#This Row],[SDate]],weather.data[Date],0))</f>
        <v>6.3</v>
      </c>
      <c r="T165" s="2">
        <f ca="1">INDEX(INDIRECT(_xlfn.CONCAT("weather.data[",T$1,"]")),MATCH(vp.data[[#This Row],[SDate]],weather.data[Date],0))</f>
        <v>10.5</v>
      </c>
      <c r="U165" s="2">
        <f ca="1">INDEX(INDIRECT(_xlfn.CONCAT("weather.data[",U$1,"]")),MATCH(vp.data[[#This Row],[SDate]],weather.data[Date],0))</f>
        <v>8.5</v>
      </c>
      <c r="V165" s="2">
        <f ca="1">INDEX(INDIRECT(_xlfn.CONCAT("weather.data[",V$1,"]")),MATCH(vp.data[[#This Row],[SDate]],weather.data[Date],0))</f>
        <v>9.3000000000000007</v>
      </c>
      <c r="W165" t="s">
        <v>44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 s="4">
        <f>IF(AND(vp.data[[#This Row],[SDate]]&gt;=DATE(YEAR(vp.data[[#This Row],[SDate]]),5,1),vp.data[[#This Row],[SDate]]&lt;=DATE(YEAR(vp.data[[#This Row],[SDate]]),9,15)),1,0)</f>
        <v>0</v>
      </c>
      <c r="AJ165" s="4">
        <f>IF(vp.data[[#This Row],[SDate]]&lt;DATE(2016,12,1),0,1)</f>
        <v>0</v>
      </c>
      <c r="AK165">
        <f>MONTH(vp.data[[#This Row],[SDate]])</f>
        <v>4</v>
      </c>
      <c r="AL165" s="5">
        <f>(IF(post_aquisition_adj_bool,vp.data[[#This Row],[VP_Adjusted]],vp.data[[#This Row],[VP]])-INDEX(crudeBD.lkup[Mean_VP],MATCH(vp.data[[#This Row],[Crude_Breakdown]],crudeBD.lkup[Crude Breakdown],0)))^2</f>
        <v>123.21000000000113</v>
      </c>
      <c r="AM165" s="5">
        <f>(vp.data[[#This Row],[Dens]]-INDEX(crudeBD.lkup[Mean_Dens],MATCH(vp.data[[#This Row],[Crude_Breakdown]],crudeBD.lkup[Crude Breakdown],0)))^2</f>
        <v>5.0259383450512347</v>
      </c>
      <c r="AN165" s="5">
        <f>(vp.data[[#This Row],[Sulf]]-INDEX(crudeBD.lkup[Mean_Sulf],MATCH(vp.data[[#This Row],[Crude_Breakdown]],crudeBD.lkup[Crude Breakdown],0)))^2</f>
        <v>2.2637763721284933E-2</v>
      </c>
      <c r="AO1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1" x14ac:dyDescent="0.25">
      <c r="A166">
        <v>753</v>
      </c>
      <c r="B166" t="s">
        <v>45</v>
      </c>
      <c r="C166" t="s">
        <v>45</v>
      </c>
      <c r="D166" t="s">
        <v>46</v>
      </c>
      <c r="F166" s="1">
        <v>42774</v>
      </c>
      <c r="G166" s="2">
        <v>82.1</v>
      </c>
      <c r="H166" s="2">
        <f>vp.data[[#This Row],[VP]]+IF(vp.data[[#This Row],[Post_Aquisition]]=0,INDEX(post_aquisition.tbl[Change_in_VP],MATCH(vp.data[[#This Row],[Crude_Breakdown]],post_aquisition.tbl[Crude_Breakdown],0)),0)</f>
        <v>82.1</v>
      </c>
      <c r="I166" s="2">
        <v>2.6110000000000002</v>
      </c>
      <c r="J166" s="2">
        <f t="array" ref="J166">_xlfn.IFNA(IF(vp.data[[#This Row],[Sulf Input]]="",INDEX([1]DATA!$Q:$Q,MATCH(1,(vp.data[[#This Row],[Battery]]=[1]DATA!$L:$L)*(EOMONTH(vp.data[[#This Row],[SDate]],-1)+1=[1]DATA!$G:$G),0)),vp.data[[#This Row],[Sulf Input]]),"")</f>
        <v>2.6110000000000002</v>
      </c>
      <c r="K166" s="2">
        <v>10.7</v>
      </c>
      <c r="L166" s="2">
        <v>-30</v>
      </c>
      <c r="M166" s="2">
        <v>866.1</v>
      </c>
      <c r="N166" s="2">
        <f t="array" ref="N166">_xlfn.IFNA(IF(vp.data[[#This Row],[Dens Input]]="",INDEX([1]DATA!$O:$O,MATCH(1,(vp.data[[#This Row],[Battery]]=[1]DATA!$L:$L)*(EOMONTH(vp.data[[#This Row],[SDate]],-1)+1=[1]DATA!$G:$G),0)),vp.data[[#This Row],[Dens Input]]),"")</f>
        <v>866.1</v>
      </c>
      <c r="O166" s="2">
        <f ca="1">INDEX(INDIRECT(_xlfn.CONCAT("weather.data[",O$1,"]")),MATCH(vp.data[[#This Row],[SDate]],weather.data[Date],0))</f>
        <v>-25.950000000000003</v>
      </c>
      <c r="P166" s="2">
        <f ca="1">INDEX(INDIRECT(_xlfn.CONCAT("weather.data[",P$1,"]")),MATCH(vp.data[[#This Row],[SDate]],weather.data[Date],0))</f>
        <v>-19.276190476190475</v>
      </c>
      <c r="Q166" s="2">
        <f ca="1">INDEX(INDIRECT(_xlfn.CONCAT("weather.data[",Q$1,"]")),MATCH(vp.data[[#This Row],[SDate]],weather.data[Date],0))</f>
        <v>-26.2</v>
      </c>
      <c r="R166" s="2">
        <f ca="1">INDEX(INDIRECT(_xlfn.CONCAT("weather.data[",R$1,"]")),MATCH(vp.data[[#This Row],[SDate]],weather.data[Date],0))</f>
        <v>-25.5</v>
      </c>
      <c r="S166" s="2">
        <f ca="1">INDEX(INDIRECT(_xlfn.CONCAT("weather.data[",S$1,"]")),MATCH(vp.data[[#This Row],[SDate]],weather.data[Date],0))</f>
        <v>-26.5</v>
      </c>
      <c r="T166" s="2">
        <f ca="1">INDEX(INDIRECT(_xlfn.CONCAT("weather.data[",T$1,"]")),MATCH(vp.data[[#This Row],[SDate]],weather.data[Date],0))</f>
        <v>-25.7</v>
      </c>
      <c r="U166" s="2">
        <f ca="1">INDEX(INDIRECT(_xlfn.CONCAT("weather.data[",U$1,"]")),MATCH(vp.data[[#This Row],[SDate]],weather.data[Date],0))</f>
        <v>-25.5</v>
      </c>
      <c r="V166" s="2">
        <f ca="1">INDEX(INDIRECT(_xlfn.CONCAT("weather.data[",V$1,"]")),MATCH(vp.data[[#This Row],[SDate]],weather.data[Date],0))</f>
        <v>-26.3</v>
      </c>
      <c r="W166" t="s">
        <v>44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 s="4">
        <f>IF(AND(vp.data[[#This Row],[SDate]]&gt;=DATE(YEAR(vp.data[[#This Row],[SDate]]),5,1),vp.data[[#This Row],[SDate]]&lt;=DATE(YEAR(vp.data[[#This Row],[SDate]]),9,15)),1,0)</f>
        <v>0</v>
      </c>
      <c r="AJ166" s="4">
        <f>IF(vp.data[[#This Row],[SDate]]&lt;DATE(2016,12,1),0,1)</f>
        <v>1</v>
      </c>
      <c r="AK166">
        <f>MONTH(vp.data[[#This Row],[SDate]])</f>
        <v>2</v>
      </c>
      <c r="AL166" s="5">
        <f>(IF(post_aquisition_adj_bool,vp.data[[#This Row],[VP_Adjusted]],vp.data[[#This Row],[VP]])-INDEX(crudeBD.lkup[Mean_VP],MATCH(vp.data[[#This Row],[Crude_Breakdown]],crudeBD.lkup[Crude Breakdown],0)))^2</f>
        <v>362.32294896030209</v>
      </c>
      <c r="AM166" s="5">
        <f>(vp.data[[#This Row],[Dens]]-INDEX(crudeBD.lkup[Mean_Dens],MATCH(vp.data[[#This Row],[Crude_Breakdown]],crudeBD.lkup[Crude Breakdown],0)))^2</f>
        <v>74.963380205516657</v>
      </c>
      <c r="AN166" s="5">
        <f>(vp.data[[#This Row],[Sulf]]-INDEX(crudeBD.lkup[Mean_Sulf],MATCH(vp.data[[#This Row],[Crude_Breakdown]],crudeBD.lkup[Crude Breakdown],0)))^2</f>
        <v>2.9398021209657135E-2</v>
      </c>
      <c r="AO1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1" hidden="1" x14ac:dyDescent="0.25">
      <c r="A167">
        <v>166</v>
      </c>
      <c r="B167" t="s">
        <v>45</v>
      </c>
      <c r="C167" t="s">
        <v>45</v>
      </c>
      <c r="D167" t="s">
        <v>82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65.365217391304299</v>
      </c>
      <c r="I167" s="2"/>
      <c r="J167" s="2">
        <f t="array" ref="J167">_xlfn.IFNA(IF(vp.data[[#This Row],[Sulf Input]]="",INDEX([1]DATA!$Q:$Q,MATCH(1,(vp.data[[#This Row],[Battery]]=[1]DATA!$L:$L)*(EOMONTH(vp.data[[#This Row],[SDate]],-1)+1=[1]DATA!$G:$G),0)),vp.data[[#This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7" s="2">
        <f ca="1">INDEX(INDIRECT(_xlfn.CONCAT("weather.data[",O$1,"]")),MATCH(vp.data[[#This Row],[SDate]],weather.data[Date],0))</f>
        <v>8.8833333333333329</v>
      </c>
      <c r="P167" s="2">
        <f ca="1">INDEX(INDIRECT(_xlfn.CONCAT("weather.data[",P$1,"]")),MATCH(vp.data[[#This Row],[SDate]],weather.data[Date],0))</f>
        <v>6.6000000000000005</v>
      </c>
      <c r="Q167" s="2">
        <f ca="1">INDEX(INDIRECT(_xlfn.CONCAT("weather.data[",Q$1,"]")),MATCH(vp.data[[#This Row],[SDate]],weather.data[Date],0))</f>
        <v>9.1999999999999993</v>
      </c>
      <c r="R167" s="2">
        <f ca="1">INDEX(INDIRECT(_xlfn.CONCAT("weather.data[",R$1,"]")),MATCH(vp.data[[#This Row],[SDate]],weather.data[Date],0))</f>
        <v>9.5</v>
      </c>
      <c r="S167" s="2">
        <f ca="1">INDEX(INDIRECT(_xlfn.CONCAT("weather.data[",S$1,"]")),MATCH(vp.data[[#This Row],[SDate]],weather.data[Date],0))</f>
        <v>6.3</v>
      </c>
      <c r="T167" s="2">
        <f ca="1">INDEX(INDIRECT(_xlfn.CONCAT("weather.data[",T$1,"]")),MATCH(vp.data[[#This Row],[SDate]],weather.data[Date],0))</f>
        <v>10.5</v>
      </c>
      <c r="U167" s="2">
        <f ca="1">INDEX(INDIRECT(_xlfn.CONCAT("weather.data[",U$1,"]")),MATCH(vp.data[[#This Row],[SDate]],weather.data[Date],0))</f>
        <v>8.5</v>
      </c>
      <c r="V167" s="2">
        <f ca="1">INDEX(INDIRECT(_xlfn.CONCAT("weather.data[",V$1,"]")),MATCH(vp.data[[#This Row],[SDate]],weather.data[Date],0))</f>
        <v>9.3000000000000007</v>
      </c>
      <c r="W167" t="s">
        <v>44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 s="4">
        <f>IF(AND(vp.data[[#This Row],[SDate]]&gt;=DATE(YEAR(vp.data[[#This Row],[SDate]]),5,1),vp.data[[#This Row],[SDate]]&lt;=DATE(YEAR(vp.data[[#This Row],[SDate]]),9,15)),1,0)</f>
        <v>0</v>
      </c>
      <c r="AJ167" s="4">
        <f>IF(vp.data[[#This Row],[SDate]]&lt;DATE(2016,12,1),0,1)</f>
        <v>0</v>
      </c>
      <c r="AK167">
        <f>MONTH(vp.data[[#This Row],[SDate]])</f>
        <v>4</v>
      </c>
      <c r="AL167" s="5">
        <f>(IF(post_aquisition_adj_bool,vp.data[[#This Row],[VP_Adjusted]],vp.data[[#This Row],[VP]])-INDEX(crudeBD.lkup[Mean_VP],MATCH(vp.data[[#This Row],[Crude_Breakdown]],crudeBD.lkup[Crude Breakdown],0)))^2</f>
        <v>5.2899999999997585</v>
      </c>
      <c r="AM167" s="5">
        <f>(vp.data[[#This Row],[Dens]]-INDEX(crudeBD.lkup[Mean_Dens],MATCH(vp.data[[#This Row],[Crude_Breakdown]],crudeBD.lkup[Crude Breakdown],0)))^2</f>
        <v>183.38198485667718</v>
      </c>
      <c r="AN167" s="5">
        <f>(vp.data[[#This Row],[Sulf]]-INDEX(crudeBD.lkup[Mean_Sulf],MATCH(vp.data[[#This Row],[Crude_Breakdown]],crudeBD.lkup[Crude Breakdown],0)))^2</f>
        <v>0.12993033860500572</v>
      </c>
      <c r="AO1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1" hidden="1" x14ac:dyDescent="0.25">
      <c r="A168">
        <v>167</v>
      </c>
      <c r="B168" t="s">
        <v>45</v>
      </c>
      <c r="C168" t="s">
        <v>45</v>
      </c>
      <c r="D168" t="s">
        <v>63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91.034029126213625</v>
      </c>
      <c r="I168" s="2"/>
      <c r="J168" s="2">
        <f t="array" ref="J168">_xlfn.IFNA(IF(vp.data[[#This Row],[Sulf Input]]="",INDEX([1]DATA!$Q:$Q,MATCH(1,(vp.data[[#This Row],[Battery]]=[1]DATA!$L:$L)*(EOMONTH(vp.data[[#This Row],[SDate]],-1)+1=[1]DATA!$G:$G),0)),vp.data[[#This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Input]]="",INDEX([1]DATA!$O:$O,MATCH(1,(vp.data[[#This Row],[Battery]]=[1]DATA!$L:$L)*(EOMONTH(vp.data[[#This Row],[SDate]],-1)+1=[1]DATA!$G:$G),0)),vp.data[[#This Row],[Dens Input]]),"")</f>
        <v>805</v>
      </c>
      <c r="O168" s="2">
        <f ca="1">INDEX(INDIRECT(_xlfn.CONCAT("weather.data[",O$1,"]")),MATCH(vp.data[[#This Row],[SDate]],weather.data[Date],0))</f>
        <v>7.3666666666666671</v>
      </c>
      <c r="P168" s="2">
        <f ca="1">INDEX(INDIRECT(_xlfn.CONCAT("weather.data[",P$1,"]")),MATCH(vp.data[[#This Row],[SDate]],weather.data[Date],0))</f>
        <v>6.9476190476190478</v>
      </c>
      <c r="Q168" s="2">
        <f ca="1">INDEX(INDIRECT(_xlfn.CONCAT("weather.data[",Q$1,"]")),MATCH(vp.data[[#This Row],[SDate]],weather.data[Date],0))</f>
        <v>7.3</v>
      </c>
      <c r="R168" s="2">
        <f ca="1">INDEX(INDIRECT(_xlfn.CONCAT("weather.data[",R$1,"]")),MATCH(vp.data[[#This Row],[SDate]],weather.data[Date],0))</f>
        <v>7.6</v>
      </c>
      <c r="S168" s="2">
        <f ca="1">INDEX(INDIRECT(_xlfn.CONCAT("weather.data[",S$1,"]")),MATCH(vp.data[[#This Row],[SDate]],weather.data[Date],0))</f>
        <v>7.3</v>
      </c>
      <c r="T168" s="2">
        <f ca="1">INDEX(INDIRECT(_xlfn.CONCAT("weather.data[",T$1,"]")),MATCH(vp.data[[#This Row],[SDate]],weather.data[Date],0))</f>
        <v>8.5</v>
      </c>
      <c r="U168" s="2">
        <f ca="1">INDEX(INDIRECT(_xlfn.CONCAT("weather.data[",U$1,"]")),MATCH(vp.data[[#This Row],[SDate]],weather.data[Date],0))</f>
        <v>6</v>
      </c>
      <c r="V168" s="2">
        <f ca="1">INDEX(INDIRECT(_xlfn.CONCAT("weather.data[",V$1,"]")),MATCH(vp.data[[#This Row],[SDate]],weather.data[Date],0))</f>
        <v>7.5</v>
      </c>
      <c r="W168" t="s">
        <v>44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 s="4">
        <f>IF(AND(vp.data[[#This Row],[SDate]]&gt;=DATE(YEAR(vp.data[[#This Row],[SDate]]),5,1),vp.data[[#This Row],[SDate]]&lt;=DATE(YEAR(vp.data[[#This Row],[SDate]]),9,15)),1,0)</f>
        <v>0</v>
      </c>
      <c r="AJ168" s="4">
        <f>IF(vp.data[[#This Row],[SDate]]&lt;DATE(2016,12,1),0,1)</f>
        <v>0</v>
      </c>
      <c r="AK168">
        <f>MONTH(vp.data[[#This Row],[SDate]])</f>
        <v>4</v>
      </c>
      <c r="AL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M168" s="5">
        <f>(vp.data[[#This Row],[Dens]]-INDEX(crudeBD.lkup[Mean_Dens],MATCH(vp.data[[#This Row],[Crude_Breakdown]],crudeBD.lkup[Crude Breakdown],0)))^2</f>
        <v>13.385178726658673</v>
      </c>
      <c r="AN168" s="5">
        <f>(vp.data[[#This Row],[Sulf]]-INDEX(crudeBD.lkup[Mean_Sulf],MATCH(vp.data[[#This Row],[Crude_Breakdown]],crudeBD.lkup[Crude Breakdown],0)))^2</f>
        <v>9.0027186518782493E-4</v>
      </c>
      <c r="AO1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1" hidden="1" x14ac:dyDescent="0.25">
      <c r="A169">
        <v>168</v>
      </c>
      <c r="B169" t="s">
        <v>58</v>
      </c>
      <c r="C169" t="s">
        <v>58</v>
      </c>
      <c r="D169" t="s">
        <v>83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89.634029126213619</v>
      </c>
      <c r="I169" s="2"/>
      <c r="J169" s="2">
        <f t="array" ref="J16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Input]]="",INDEX([1]DATA!$O:$O,MATCH(1,(vp.data[[#This Row],[Battery]]=[1]DATA!$L:$L)*(EOMONTH(vp.data[[#This Row],[SDate]],-1)+1=[1]DATA!$G:$G),0)),vp.data[[#This Row],[Dens Input]]),"")</f>
        <v>808</v>
      </c>
      <c r="O169" s="2">
        <f ca="1">INDEX(INDIRECT(_xlfn.CONCAT("weather.data[",O$1,"]")),MATCH(vp.data[[#This Row],[SDate]],weather.data[Date],0))</f>
        <v>7.3666666666666671</v>
      </c>
      <c r="P169" s="2">
        <f ca="1">INDEX(INDIRECT(_xlfn.CONCAT("weather.data[",P$1,"]")),MATCH(vp.data[[#This Row],[SDate]],weather.data[Date],0))</f>
        <v>6.9476190476190478</v>
      </c>
      <c r="Q169" s="2">
        <f ca="1">INDEX(INDIRECT(_xlfn.CONCAT("weather.data[",Q$1,"]")),MATCH(vp.data[[#This Row],[SDate]],weather.data[Date],0))</f>
        <v>7.3</v>
      </c>
      <c r="R169" s="2">
        <f ca="1">INDEX(INDIRECT(_xlfn.CONCAT("weather.data[",R$1,"]")),MATCH(vp.data[[#This Row],[SDate]],weather.data[Date],0))</f>
        <v>7.6</v>
      </c>
      <c r="S169" s="2">
        <f ca="1">INDEX(INDIRECT(_xlfn.CONCAT("weather.data[",S$1,"]")),MATCH(vp.data[[#This Row],[SDate]],weather.data[Date],0))</f>
        <v>7.3</v>
      </c>
      <c r="T169" s="2">
        <f ca="1">INDEX(INDIRECT(_xlfn.CONCAT("weather.data[",T$1,"]")),MATCH(vp.data[[#This Row],[SDate]],weather.data[Date],0))</f>
        <v>8.5</v>
      </c>
      <c r="U169" s="2">
        <f ca="1">INDEX(INDIRECT(_xlfn.CONCAT("weather.data[",U$1,"]")),MATCH(vp.data[[#This Row],[SDate]],weather.data[Date],0))</f>
        <v>6</v>
      </c>
      <c r="V169" s="2">
        <f ca="1">INDEX(INDIRECT(_xlfn.CONCAT("weather.data[",V$1,"]")),MATCH(vp.data[[#This Row],[SDate]],weather.data[Date],0))</f>
        <v>7.5</v>
      </c>
      <c r="W169" t="s">
        <v>44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 s="4">
        <f>IF(AND(vp.data[[#This Row],[SDate]]&gt;=DATE(YEAR(vp.data[[#This Row],[SDate]]),5,1),vp.data[[#This Row],[SDate]]&lt;=DATE(YEAR(vp.data[[#This Row],[SDate]]),9,15)),1,0)</f>
        <v>0</v>
      </c>
      <c r="AJ169" s="4">
        <f>IF(vp.data[[#This Row],[SDate]]&lt;DATE(2016,12,1),0,1)</f>
        <v>0</v>
      </c>
      <c r="AK169">
        <f>MONTH(vp.data[[#This Row],[SDate]])</f>
        <v>4</v>
      </c>
      <c r="AL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M169" s="5">
        <f>(vp.data[[#This Row],[Dens]]-INDEX(crudeBD.lkup[Mean_Dens],MATCH(vp.data[[#This Row],[Crude_Breakdown]],crudeBD.lkup[Crude Breakdown],0)))^2</f>
        <v>0.43372241597823019</v>
      </c>
      <c r="AN169" s="5">
        <f>(vp.data[[#This Row],[Sulf]]-INDEX(crudeBD.lkup[Mean_Sulf],MATCH(vp.data[[#This Row],[Crude_Breakdown]],crudeBD.lkup[Crude Breakdown],0)))^2</f>
        <v>4.9006343247347296E-3</v>
      </c>
      <c r="AO1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1" hidden="1" x14ac:dyDescent="0.25">
      <c r="A170">
        <v>169</v>
      </c>
      <c r="B170" t="s">
        <v>45</v>
      </c>
      <c r="C170" t="s">
        <v>45</v>
      </c>
      <c r="D170" t="s">
        <v>76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83.034029126213625</v>
      </c>
      <c r="I170" s="2"/>
      <c r="J170" s="2">
        <f t="array" ref="J17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Input]]="",INDEX([1]DATA!$O:$O,MATCH(1,(vp.data[[#This Row],[Battery]]=[1]DATA!$L:$L)*(EOMONTH(vp.data[[#This Row],[SDate]],-1)+1=[1]DATA!$G:$G),0)),vp.data[[#This Row],[Dens Input]]),"")</f>
        <v>814.6</v>
      </c>
      <c r="O170" s="2">
        <f ca="1">INDEX(INDIRECT(_xlfn.CONCAT("weather.data[",O$1,"]")),MATCH(vp.data[[#This Row],[SDate]],weather.data[Date],0))</f>
        <v>7.3666666666666671</v>
      </c>
      <c r="P170" s="2">
        <f ca="1">INDEX(INDIRECT(_xlfn.CONCAT("weather.data[",P$1,"]")),MATCH(vp.data[[#This Row],[SDate]],weather.data[Date],0))</f>
        <v>6.9476190476190478</v>
      </c>
      <c r="Q170" s="2">
        <f ca="1">INDEX(INDIRECT(_xlfn.CONCAT("weather.data[",Q$1,"]")),MATCH(vp.data[[#This Row],[SDate]],weather.data[Date],0))</f>
        <v>7.3</v>
      </c>
      <c r="R170" s="2">
        <f ca="1">INDEX(INDIRECT(_xlfn.CONCAT("weather.data[",R$1,"]")),MATCH(vp.data[[#This Row],[SDate]],weather.data[Date],0))</f>
        <v>7.6</v>
      </c>
      <c r="S170" s="2">
        <f ca="1">INDEX(INDIRECT(_xlfn.CONCAT("weather.data[",S$1,"]")),MATCH(vp.data[[#This Row],[SDate]],weather.data[Date],0))</f>
        <v>7.3</v>
      </c>
      <c r="T170" s="2">
        <f ca="1">INDEX(INDIRECT(_xlfn.CONCAT("weather.data[",T$1,"]")),MATCH(vp.data[[#This Row],[SDate]],weather.data[Date],0))</f>
        <v>8.5</v>
      </c>
      <c r="U170" s="2">
        <f ca="1">INDEX(INDIRECT(_xlfn.CONCAT("weather.data[",U$1,"]")),MATCH(vp.data[[#This Row],[SDate]],weather.data[Date],0))</f>
        <v>6</v>
      </c>
      <c r="V170" s="2">
        <f ca="1">INDEX(INDIRECT(_xlfn.CONCAT("weather.data[",V$1,"]")),MATCH(vp.data[[#This Row],[SDate]],weather.data[Date],0))</f>
        <v>7.5</v>
      </c>
      <c r="W170" t="s">
        <v>44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 s="4">
        <f>IF(AND(vp.data[[#This Row],[SDate]]&gt;=DATE(YEAR(vp.data[[#This Row],[SDate]]),5,1),vp.data[[#This Row],[SDate]]&lt;=DATE(YEAR(vp.data[[#This Row],[SDate]]),9,15)),1,0)</f>
        <v>0</v>
      </c>
      <c r="AJ170" s="4">
        <f>IF(vp.data[[#This Row],[SDate]]&lt;DATE(2016,12,1),0,1)</f>
        <v>0</v>
      </c>
      <c r="AK170">
        <f>MONTH(vp.data[[#This Row],[SDate]])</f>
        <v>4</v>
      </c>
      <c r="AL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M170" s="5">
        <f>(vp.data[[#This Row],[Dens]]-INDEX(crudeBD.lkup[Mean_Dens],MATCH(vp.data[[#This Row],[Crude_Breakdown]],crudeBD.lkup[Crude Breakdown],0)))^2</f>
        <v>35.300518532481526</v>
      </c>
      <c r="AN170" s="5">
        <f>(vp.data[[#This Row],[Sulf]]-INDEX(crudeBD.lkup[Mean_Sulf],MATCH(vp.data[[#This Row],[Crude_Breakdown]],crudeBD.lkup[Crude Breakdown],0)))^2</f>
        <v>1.6898822027000195E-2</v>
      </c>
      <c r="AO1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1" hidden="1" x14ac:dyDescent="0.25">
      <c r="A171">
        <v>170</v>
      </c>
      <c r="B171" t="s">
        <v>45</v>
      </c>
      <c r="C171" t="s">
        <v>45</v>
      </c>
      <c r="D171" t="s">
        <v>70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171" s="2"/>
      <c r="J171" s="2">
        <f t="array" ref="J17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171" s="2">
        <f ca="1">INDEX(INDIRECT(_xlfn.CONCAT("weather.data[",O$1,"]")),MATCH(vp.data[[#This Row],[SDate]],weather.data[Date],0))</f>
        <v>13.799999999999999</v>
      </c>
      <c r="P171" s="2">
        <f ca="1">INDEX(INDIRECT(_xlfn.CONCAT("weather.data[",P$1,"]")),MATCH(vp.data[[#This Row],[SDate]],weather.data[Date],0))</f>
        <v>8.7261904761904763</v>
      </c>
      <c r="Q171" s="2">
        <f ca="1">INDEX(INDIRECT(_xlfn.CONCAT("weather.data[",Q$1,"]")),MATCH(vp.data[[#This Row],[SDate]],weather.data[Date],0))</f>
        <v>13.6</v>
      </c>
      <c r="R171" s="2">
        <f ca="1">INDEX(INDIRECT(_xlfn.CONCAT("weather.data[",R$1,"]")),MATCH(vp.data[[#This Row],[SDate]],weather.data[Date],0))</f>
        <v>12.3</v>
      </c>
      <c r="S171" s="2">
        <f ca="1">INDEX(INDIRECT(_xlfn.CONCAT("weather.data[",S$1,"]")),MATCH(vp.data[[#This Row],[SDate]],weather.data[Date],0))</f>
        <v>13.5</v>
      </c>
      <c r="T171" s="2">
        <f ca="1">INDEX(INDIRECT(_xlfn.CONCAT("weather.data[",T$1,"]")),MATCH(vp.data[[#This Row],[SDate]],weather.data[Date],0))</f>
        <v>16</v>
      </c>
      <c r="U171" s="2">
        <f ca="1">INDEX(INDIRECT(_xlfn.CONCAT("weather.data[",U$1,"]")),MATCH(vp.data[[#This Row],[SDate]],weather.data[Date],0))</f>
        <v>13.4</v>
      </c>
      <c r="V171" s="2">
        <f ca="1">INDEX(INDIRECT(_xlfn.CONCAT("weather.data[",V$1,"]")),MATCH(vp.data[[#This Row],[SDate]],weather.data[Date],0))</f>
        <v>14</v>
      </c>
      <c r="W171" t="s">
        <v>44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 s="4">
        <f>IF(AND(vp.data[[#This Row],[SDate]]&gt;=DATE(YEAR(vp.data[[#This Row],[SDate]]),5,1),vp.data[[#This Row],[SDate]]&lt;=DATE(YEAR(vp.data[[#This Row],[SDate]]),9,15)),1,0)</f>
        <v>1</v>
      </c>
      <c r="AJ171" s="4">
        <f>IF(vp.data[[#This Row],[SDate]]&lt;DATE(2016,12,1),0,1)</f>
        <v>0</v>
      </c>
      <c r="AK171">
        <f>MONTH(vp.data[[#This Row],[SDate]])</f>
        <v>5</v>
      </c>
      <c r="AL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171" s="5">
        <f>(vp.data[[#This Row],[Dens]]-INDEX(crudeBD.lkup[Mean_Dens],MATCH(vp.data[[#This Row],[Crude_Breakdown]],crudeBD.lkup[Crude Breakdown],0)))^2</f>
        <v>83.879515296239475</v>
      </c>
      <c r="AN171" s="5">
        <f>(vp.data[[#This Row],[Sulf]]-INDEX(crudeBD.lkup[Mean_Sulf],MATCH(vp.data[[#This Row],[Crude_Breakdown]],crudeBD.lkup[Crude Breakdown],0)))^2</f>
        <v>1.0000906169394908E-2</v>
      </c>
      <c r="AO1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1" hidden="1" x14ac:dyDescent="0.25">
      <c r="A172">
        <v>171</v>
      </c>
      <c r="B172" t="s">
        <v>58</v>
      </c>
      <c r="C172" t="s">
        <v>58</v>
      </c>
      <c r="D172" t="s">
        <v>75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62.934029126213623</v>
      </c>
      <c r="I172" s="2"/>
      <c r="J172" s="2">
        <f t="array" ref="J17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72" s="2">
        <f ca="1">INDEX(INDIRECT(_xlfn.CONCAT("weather.data[",O$1,"]")),MATCH(vp.data[[#This Row],[SDate]],weather.data[Date],0))</f>
        <v>13.799999999999999</v>
      </c>
      <c r="P172" s="2">
        <f ca="1">INDEX(INDIRECT(_xlfn.CONCAT("weather.data[",P$1,"]")),MATCH(vp.data[[#This Row],[SDate]],weather.data[Date],0))</f>
        <v>8.7261904761904763</v>
      </c>
      <c r="Q172" s="2">
        <f ca="1">INDEX(INDIRECT(_xlfn.CONCAT("weather.data[",Q$1,"]")),MATCH(vp.data[[#This Row],[SDate]],weather.data[Date],0))</f>
        <v>13.6</v>
      </c>
      <c r="R172" s="2">
        <f ca="1">INDEX(INDIRECT(_xlfn.CONCAT("weather.data[",R$1,"]")),MATCH(vp.data[[#This Row],[SDate]],weather.data[Date],0))</f>
        <v>12.3</v>
      </c>
      <c r="S172" s="2">
        <f ca="1">INDEX(INDIRECT(_xlfn.CONCAT("weather.data[",S$1,"]")),MATCH(vp.data[[#This Row],[SDate]],weather.data[Date],0))</f>
        <v>13.5</v>
      </c>
      <c r="T172" s="2">
        <f ca="1">INDEX(INDIRECT(_xlfn.CONCAT("weather.data[",T$1,"]")),MATCH(vp.data[[#This Row],[SDate]],weather.data[Date],0))</f>
        <v>16</v>
      </c>
      <c r="U172" s="2">
        <f ca="1">INDEX(INDIRECT(_xlfn.CONCAT("weather.data[",U$1,"]")),MATCH(vp.data[[#This Row],[SDate]],weather.data[Date],0))</f>
        <v>13.4</v>
      </c>
      <c r="V172" s="2">
        <f ca="1">INDEX(INDIRECT(_xlfn.CONCAT("weather.data[",V$1,"]")),MATCH(vp.data[[#This Row],[SDate]],weather.data[Date],0))</f>
        <v>14</v>
      </c>
      <c r="W172" t="s">
        <v>44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 s="4">
        <f>IF(AND(vp.data[[#This Row],[SDate]]&gt;=DATE(YEAR(vp.data[[#This Row],[SDate]]),5,1),vp.data[[#This Row],[SDate]]&lt;=DATE(YEAR(vp.data[[#This Row],[SDate]]),9,15)),1,0)</f>
        <v>1</v>
      </c>
      <c r="AJ172" s="4">
        <f>IF(vp.data[[#This Row],[SDate]]&lt;DATE(2016,12,1),0,1)</f>
        <v>0</v>
      </c>
      <c r="AK172">
        <f>MONTH(vp.data[[#This Row],[SDate]])</f>
        <v>5</v>
      </c>
      <c r="AL172" s="5">
        <f>(IF(post_aquisition_adj_bool,vp.data[[#This Row],[VP_Adjusted]],vp.data[[#This Row],[VP]])-INDEX(crudeBD.lkup[Mean_VP],MATCH(vp.data[[#This Row],[Crude_Breakdown]],crudeBD.lkup[Crude Breakdown],0)))^2</f>
        <v>816.3558552266918</v>
      </c>
      <c r="AM172" s="5">
        <f>(vp.data[[#This Row],[Dens]]-INDEX(crudeBD.lkup[Mean_Dens],MATCH(vp.data[[#This Row],[Crude_Breakdown]],crudeBD.lkup[Crude Breakdown],0)))^2</f>
        <v>18.135469988794952</v>
      </c>
      <c r="AN172" s="5">
        <f>(vp.data[[#This Row],[Sulf]]-INDEX(crudeBD.lkup[Mean_Sulf],MATCH(vp.data[[#This Row],[Crude_Breakdown]],crudeBD.lkup[Crude Breakdown],0)))^2</f>
        <v>3.9981879075419116E-4</v>
      </c>
      <c r="AO1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1" hidden="1" x14ac:dyDescent="0.25">
      <c r="A173">
        <v>172</v>
      </c>
      <c r="B173" t="s">
        <v>45</v>
      </c>
      <c r="C173" t="s">
        <v>45</v>
      </c>
      <c r="D173" t="s">
        <v>84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88.121841435650168</v>
      </c>
      <c r="I173" s="2"/>
      <c r="J173" s="2">
        <f t="array" ref="J173">_xlfn.IFNA(IF(vp.data[[#This Row],[Sulf Input]]="",INDEX([1]DATA!$Q:$Q,MATCH(1,(vp.data[[#This Row],[Battery]]=[1]DATA!$L:$L)*(EOMONTH(vp.data[[#This Row],[SDate]],-1)+1=[1]DATA!$G:$G),0)),vp.data[[#This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Input]]="",INDEX([1]DATA!$O:$O,MATCH(1,(vp.data[[#This Row],[Battery]]=[1]DATA!$L:$L)*(EOMONTH(vp.data[[#This Row],[SDate]],-1)+1=[1]DATA!$G:$G),0)),vp.data[[#This Row],[Dens Input]]),"")</f>
        <v>807.3</v>
      </c>
      <c r="O173" s="2">
        <f ca="1">INDEX(INDIRECT(_xlfn.CONCAT("weather.data[",O$1,"]")),MATCH(vp.data[[#This Row],[SDate]],weather.data[Date],0))</f>
        <v>13.799999999999999</v>
      </c>
      <c r="P173" s="2">
        <f ca="1">INDEX(INDIRECT(_xlfn.CONCAT("weather.data[",P$1,"]")),MATCH(vp.data[[#This Row],[SDate]],weather.data[Date],0))</f>
        <v>8.7261904761904763</v>
      </c>
      <c r="Q173" s="2">
        <f ca="1">INDEX(INDIRECT(_xlfn.CONCAT("weather.data[",Q$1,"]")),MATCH(vp.data[[#This Row],[SDate]],weather.data[Date],0))</f>
        <v>13.6</v>
      </c>
      <c r="R173" s="2">
        <f ca="1">INDEX(INDIRECT(_xlfn.CONCAT("weather.data[",R$1,"]")),MATCH(vp.data[[#This Row],[SDate]],weather.data[Date],0))</f>
        <v>12.3</v>
      </c>
      <c r="S173" s="2">
        <f ca="1">INDEX(INDIRECT(_xlfn.CONCAT("weather.data[",S$1,"]")),MATCH(vp.data[[#This Row],[SDate]],weather.data[Date],0))</f>
        <v>13.5</v>
      </c>
      <c r="T173" s="2">
        <f ca="1">INDEX(INDIRECT(_xlfn.CONCAT("weather.data[",T$1,"]")),MATCH(vp.data[[#This Row],[SDate]],weather.data[Date],0))</f>
        <v>16</v>
      </c>
      <c r="U173" s="2">
        <f ca="1">INDEX(INDIRECT(_xlfn.CONCAT("weather.data[",U$1,"]")),MATCH(vp.data[[#This Row],[SDate]],weather.data[Date],0))</f>
        <v>13.4</v>
      </c>
      <c r="V173" s="2">
        <f ca="1">INDEX(INDIRECT(_xlfn.CONCAT("weather.data[",V$1,"]")),MATCH(vp.data[[#This Row],[SDate]],weather.data[Date],0))</f>
        <v>14</v>
      </c>
      <c r="W173" t="s">
        <v>44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 s="4">
        <f>IF(AND(vp.data[[#This Row],[SDate]]&gt;=DATE(YEAR(vp.data[[#This Row],[SDate]]),5,1),vp.data[[#This Row],[SDate]]&lt;=DATE(YEAR(vp.data[[#This Row],[SDate]]),9,15)),1,0)</f>
        <v>1</v>
      </c>
      <c r="AJ173" s="4">
        <f>IF(vp.data[[#This Row],[SDate]]&lt;DATE(2016,12,1),0,1)</f>
        <v>0</v>
      </c>
      <c r="AK173">
        <f>MONTH(vp.data[[#This Row],[SDate]])</f>
        <v>5</v>
      </c>
      <c r="AL173" s="5">
        <f>(IF(post_aquisition_adj_bool,vp.data[[#This Row],[VP_Adjusted]],vp.data[[#This Row],[VP]])-INDEX(crudeBD.lkup[Mean_VP],MATCH(vp.data[[#This Row],[Crude_Breakdown]],crudeBD.lkup[Crude Breakdown],0)))^2</f>
        <v>2.5994490612496621</v>
      </c>
      <c r="AM173" s="5">
        <f>(vp.data[[#This Row],[Dens]]-INDEX(crudeBD.lkup[Mean_Dens],MATCH(vp.data[[#This Row],[Crude_Breakdown]],crudeBD.lkup[Crude Breakdown],0)))^2</f>
        <v>133.50607181925466</v>
      </c>
      <c r="AN173" s="5">
        <f>(vp.data[[#This Row],[Sulf]]-INDEX(crudeBD.lkup[Mean_Sulf],MATCH(vp.data[[#This Row],[Crude_Breakdown]],crudeBD.lkup[Crude Breakdown],0)))^2</f>
        <v>0.93831950402464659</v>
      </c>
      <c r="AO1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1" hidden="1" x14ac:dyDescent="0.25">
      <c r="A174">
        <v>173</v>
      </c>
      <c r="B174" t="s">
        <v>58</v>
      </c>
      <c r="C174" t="s">
        <v>58</v>
      </c>
      <c r="D174" t="s">
        <v>79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174" s="2"/>
      <c r="J174" s="2">
        <f t="array" ref="J1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Input]]="",INDEX([1]DATA!$O:$O,MATCH(1,(vp.data[[#This Row],[Battery]]=[1]DATA!$L:$L)*(EOMONTH(vp.data[[#This Row],[SDate]],-1)+1=[1]DATA!$G:$G),0)),vp.data[[#This Row],[Dens Input]]),"")</f>
        <v>813</v>
      </c>
      <c r="O174" s="2">
        <f ca="1">INDEX(INDIRECT(_xlfn.CONCAT("weather.data[",O$1,"]")),MATCH(vp.data[[#This Row],[SDate]],weather.data[Date],0))</f>
        <v>13.799999999999999</v>
      </c>
      <c r="P174" s="2">
        <f ca="1">INDEX(INDIRECT(_xlfn.CONCAT("weather.data[",P$1,"]")),MATCH(vp.data[[#This Row],[SDate]],weather.data[Date],0))</f>
        <v>8.7261904761904763</v>
      </c>
      <c r="Q174" s="2">
        <f ca="1">INDEX(INDIRECT(_xlfn.CONCAT("weather.data[",Q$1,"]")),MATCH(vp.data[[#This Row],[SDate]],weather.data[Date],0))</f>
        <v>13.6</v>
      </c>
      <c r="R174" s="2">
        <f ca="1">INDEX(INDIRECT(_xlfn.CONCAT("weather.data[",R$1,"]")),MATCH(vp.data[[#This Row],[SDate]],weather.data[Date],0))</f>
        <v>12.3</v>
      </c>
      <c r="S174" s="2">
        <f ca="1">INDEX(INDIRECT(_xlfn.CONCAT("weather.data[",S$1,"]")),MATCH(vp.data[[#This Row],[SDate]],weather.data[Date],0))</f>
        <v>13.5</v>
      </c>
      <c r="T174" s="2">
        <f ca="1">INDEX(INDIRECT(_xlfn.CONCAT("weather.data[",T$1,"]")),MATCH(vp.data[[#This Row],[SDate]],weather.data[Date],0))</f>
        <v>16</v>
      </c>
      <c r="U174" s="2">
        <f ca="1">INDEX(INDIRECT(_xlfn.CONCAT("weather.data[",U$1,"]")),MATCH(vp.data[[#This Row],[SDate]],weather.data[Date],0))</f>
        <v>13.4</v>
      </c>
      <c r="V174" s="2">
        <f ca="1">INDEX(INDIRECT(_xlfn.CONCAT("weather.data[",V$1,"]")),MATCH(vp.data[[#This Row],[SDate]],weather.data[Date],0))</f>
        <v>14</v>
      </c>
      <c r="W174" t="s">
        <v>44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 s="4">
        <f>IF(AND(vp.data[[#This Row],[SDate]]&gt;=DATE(YEAR(vp.data[[#This Row],[SDate]]),5,1),vp.data[[#This Row],[SDate]]&lt;=DATE(YEAR(vp.data[[#This Row],[SDate]]),9,15)),1,0)</f>
        <v>1</v>
      </c>
      <c r="AJ174" s="4">
        <f>IF(vp.data[[#This Row],[SDate]]&lt;DATE(2016,12,1),0,1)</f>
        <v>0</v>
      </c>
      <c r="AK174">
        <f>MONTH(vp.data[[#This Row],[SDate]])</f>
        <v>5</v>
      </c>
      <c r="AL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174" s="5">
        <f>(vp.data[[#This Row],[Dens]]-INDEX(crudeBD.lkup[Mean_Dens],MATCH(vp.data[[#This Row],[Crude_Breakdown]],crudeBD.lkup[Crude Breakdown],0)))^2</f>
        <v>18.847961898177495</v>
      </c>
      <c r="AN174" s="5">
        <f>(vp.data[[#This Row],[Sulf]]-INDEX(crudeBD.lkup[Mean_Sulf],MATCH(vp.data[[#This Row],[Crude_Breakdown]],crudeBD.lkup[Crude Breakdown],0)))^2</f>
        <v>2.5004530949612777E-3</v>
      </c>
      <c r="AO1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1" hidden="1" x14ac:dyDescent="0.25">
      <c r="A175">
        <v>174</v>
      </c>
      <c r="B175" t="s">
        <v>47</v>
      </c>
      <c r="C175" t="s">
        <v>47</v>
      </c>
      <c r="D175" t="s">
        <v>68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107.48736441999475</v>
      </c>
      <c r="I175" s="2"/>
      <c r="J175" s="2">
        <f t="array" ref="J175">_xlfn.IFNA(IF(vp.data[[#This Row],[Sulf Input]]="",INDEX([1]DATA!$Q:$Q,MATCH(1,(vp.data[[#This Row],[Battery]]=[1]DATA!$L:$L)*(EOMONTH(vp.data[[#This Row],[SDate]],-1)+1=[1]DATA!$G:$G),0)),vp.data[[#This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Input]]="",INDEX([1]DATA!$O:$O,MATCH(1,(vp.data[[#This Row],[Battery]]=[1]DATA!$L:$L)*(EOMONTH(vp.data[[#This Row],[SDate]],-1)+1=[1]DATA!$G:$G),0)),vp.data[[#This Row],[Dens Input]]),"")</f>
        <v>842</v>
      </c>
      <c r="O175" s="2">
        <f ca="1">INDEX(INDIRECT(_xlfn.CONCAT("weather.data[",O$1,"]")),MATCH(vp.data[[#This Row],[SDate]],weather.data[Date],0))</f>
        <v>13.799999999999999</v>
      </c>
      <c r="P175" s="2">
        <f ca="1">INDEX(INDIRECT(_xlfn.CONCAT("weather.data[",P$1,"]")),MATCH(vp.data[[#This Row],[SDate]],weather.data[Date],0))</f>
        <v>8.7261904761904763</v>
      </c>
      <c r="Q175" s="2">
        <f ca="1">INDEX(INDIRECT(_xlfn.CONCAT("weather.data[",Q$1,"]")),MATCH(vp.data[[#This Row],[SDate]],weather.data[Date],0))</f>
        <v>13.6</v>
      </c>
      <c r="R175" s="2">
        <f ca="1">INDEX(INDIRECT(_xlfn.CONCAT("weather.data[",R$1,"]")),MATCH(vp.data[[#This Row],[SDate]],weather.data[Date],0))</f>
        <v>12.3</v>
      </c>
      <c r="S175" s="2">
        <f ca="1">INDEX(INDIRECT(_xlfn.CONCAT("weather.data[",S$1,"]")),MATCH(vp.data[[#This Row],[SDate]],weather.data[Date],0))</f>
        <v>13.5</v>
      </c>
      <c r="T175" s="2">
        <f ca="1">INDEX(INDIRECT(_xlfn.CONCAT("weather.data[",T$1,"]")),MATCH(vp.data[[#This Row],[SDate]],weather.data[Date],0))</f>
        <v>16</v>
      </c>
      <c r="U175" s="2">
        <f ca="1">INDEX(INDIRECT(_xlfn.CONCAT("weather.data[",U$1,"]")),MATCH(vp.data[[#This Row],[SDate]],weather.data[Date],0))</f>
        <v>13.4</v>
      </c>
      <c r="V175" s="2">
        <f ca="1">INDEX(INDIRECT(_xlfn.CONCAT("weather.data[",V$1,"]")),MATCH(vp.data[[#This Row],[SDate]],weather.data[Date],0))</f>
        <v>14</v>
      </c>
      <c r="W175" t="s">
        <v>44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 s="4">
        <f>IF(AND(vp.data[[#This Row],[SDate]]&gt;=DATE(YEAR(vp.data[[#This Row],[SDate]]),5,1),vp.data[[#This Row],[SDate]]&lt;=DATE(YEAR(vp.data[[#This Row],[SDate]]),9,15)),1,0)</f>
        <v>1</v>
      </c>
      <c r="AJ175" s="4">
        <f>IF(vp.data[[#This Row],[SDate]]&lt;DATE(2016,12,1),0,1)</f>
        <v>0</v>
      </c>
      <c r="AK175">
        <f>MONTH(vp.data[[#This Row],[SDate]])</f>
        <v>5</v>
      </c>
      <c r="AL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M175" s="5">
        <f>(vp.data[[#This Row],[Dens]]-INDEX(crudeBD.lkup[Mean_Dens],MATCH(vp.data[[#This Row],[Crude_Breakdown]],crudeBD.lkup[Crude Breakdown],0)))^2</f>
        <v>3.2809432610938907</v>
      </c>
      <c r="AN175" s="5">
        <f>(vp.data[[#This Row],[Sulf]]-INDEX(crudeBD.lkup[Mean_Sulf],MATCH(vp.data[[#This Row],[Crude_Breakdown]],crudeBD.lkup[Crude Breakdown],0)))^2</f>
        <v>8.8076278207248768E-2</v>
      </c>
      <c r="AO1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1" hidden="1" x14ac:dyDescent="0.25">
      <c r="A176">
        <v>175</v>
      </c>
      <c r="B176" t="s">
        <v>45</v>
      </c>
      <c r="C176" t="s">
        <v>45</v>
      </c>
      <c r="D176" t="s">
        <v>63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88.134029126213619</v>
      </c>
      <c r="I176" s="2"/>
      <c r="J176" s="2">
        <f t="array" ref="J176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Input]]="",INDEX([1]DATA!$O:$O,MATCH(1,(vp.data[[#This Row],[Battery]]=[1]DATA!$L:$L)*(EOMONTH(vp.data[[#This Row],[SDate]],-1)+1=[1]DATA!$G:$G),0)),vp.data[[#This Row],[Dens Input]]),"")</f>
        <v>803.6</v>
      </c>
      <c r="O176" s="2">
        <f ca="1">INDEX(INDIRECT(_xlfn.CONCAT("weather.data[",O$1,"]")),MATCH(vp.data[[#This Row],[SDate]],weather.data[Date],0))</f>
        <v>14.399999999999999</v>
      </c>
      <c r="P176" s="2">
        <f ca="1">INDEX(INDIRECT(_xlfn.CONCAT("weather.data[",P$1,"]")),MATCH(vp.data[[#This Row],[SDate]],weather.data[Date],0))</f>
        <v>9.9547619047619058</v>
      </c>
      <c r="Q176" s="2">
        <f ca="1">INDEX(INDIRECT(_xlfn.CONCAT("weather.data[",Q$1,"]")),MATCH(vp.data[[#This Row],[SDate]],weather.data[Date],0))</f>
        <v>14.2</v>
      </c>
      <c r="R176" s="2">
        <f ca="1">INDEX(INDIRECT(_xlfn.CONCAT("weather.data[",R$1,"]")),MATCH(vp.data[[#This Row],[SDate]],weather.data[Date],0))</f>
        <v>14.3</v>
      </c>
      <c r="S176" s="2">
        <f ca="1">INDEX(INDIRECT(_xlfn.CONCAT("weather.data[",S$1,"]")),MATCH(vp.data[[#This Row],[SDate]],weather.data[Date],0))</f>
        <v>14.8</v>
      </c>
      <c r="T176" s="2">
        <f ca="1">INDEX(INDIRECT(_xlfn.CONCAT("weather.data[",T$1,"]")),MATCH(vp.data[[#This Row],[SDate]],weather.data[Date],0))</f>
        <v>16</v>
      </c>
      <c r="U176" s="2">
        <f ca="1">INDEX(INDIRECT(_xlfn.CONCAT("weather.data[",U$1,"]")),MATCH(vp.data[[#This Row],[SDate]],weather.data[Date],0))</f>
        <v>13.1</v>
      </c>
      <c r="V176" s="2">
        <f ca="1">INDEX(INDIRECT(_xlfn.CONCAT("weather.data[",V$1,"]")),MATCH(vp.data[[#This Row],[SDate]],weather.data[Date],0))</f>
        <v>14</v>
      </c>
      <c r="W176" t="s">
        <v>44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 s="4">
        <f>IF(AND(vp.data[[#This Row],[SDate]]&gt;=DATE(YEAR(vp.data[[#This Row],[SDate]]),5,1),vp.data[[#This Row],[SDate]]&lt;=DATE(YEAR(vp.data[[#This Row],[SDate]]),9,15)),1,0)</f>
        <v>1</v>
      </c>
      <c r="AJ176" s="4">
        <f>IF(vp.data[[#This Row],[SDate]]&lt;DATE(2016,12,1),0,1)</f>
        <v>0</v>
      </c>
      <c r="AK176">
        <f>MONTH(vp.data[[#This Row],[SDate]])</f>
        <v>5</v>
      </c>
      <c r="AL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M176" s="5">
        <f>(vp.data[[#This Row],[Dens]]-INDEX(crudeBD.lkup[Mean_Dens],MATCH(vp.data[[#This Row],[Crude_Breakdown]],crudeBD.lkup[Crude Breakdown],0)))^2</f>
        <v>25.589191671642649</v>
      </c>
      <c r="AN176" s="5">
        <f>(vp.data[[#This Row],[Sulf]]-INDEX(crudeBD.lkup[Mean_Sulf],MATCH(vp.data[[#This Row],[Crude_Breakdown]],crudeBD.lkup[Crude Breakdown],0)))^2</f>
        <v>9.0027186518782493E-4</v>
      </c>
      <c r="AO1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1" hidden="1" x14ac:dyDescent="0.25">
      <c r="A177">
        <v>176</v>
      </c>
      <c r="B177" t="s">
        <v>45</v>
      </c>
      <c r="C177" t="s">
        <v>45</v>
      </c>
      <c r="D177" t="s">
        <v>85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98.134029126213619</v>
      </c>
      <c r="I177" s="2"/>
      <c r="J177" s="2">
        <f t="array" ref="J17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Input]]="",INDEX([1]DATA!$O:$O,MATCH(1,(vp.data[[#This Row],[Battery]]=[1]DATA!$L:$L)*(EOMONTH(vp.data[[#This Row],[SDate]],-1)+1=[1]DATA!$G:$G),0)),vp.data[[#This Row],[Dens Input]]),"")</f>
        <v>815.3</v>
      </c>
      <c r="O177" s="2">
        <f ca="1">INDEX(INDIRECT(_xlfn.CONCAT("weather.data[",O$1,"]")),MATCH(vp.data[[#This Row],[SDate]],weather.data[Date],0))</f>
        <v>14.399999999999999</v>
      </c>
      <c r="P177" s="2">
        <f ca="1">INDEX(INDIRECT(_xlfn.CONCAT("weather.data[",P$1,"]")),MATCH(vp.data[[#This Row],[SDate]],weather.data[Date],0))</f>
        <v>9.9547619047619058</v>
      </c>
      <c r="Q177" s="2">
        <f ca="1">INDEX(INDIRECT(_xlfn.CONCAT("weather.data[",Q$1,"]")),MATCH(vp.data[[#This Row],[SDate]],weather.data[Date],0))</f>
        <v>14.2</v>
      </c>
      <c r="R177" s="2">
        <f ca="1">INDEX(INDIRECT(_xlfn.CONCAT("weather.data[",R$1,"]")),MATCH(vp.data[[#This Row],[SDate]],weather.data[Date],0))</f>
        <v>14.3</v>
      </c>
      <c r="S177" s="2">
        <f ca="1">INDEX(INDIRECT(_xlfn.CONCAT("weather.data[",S$1,"]")),MATCH(vp.data[[#This Row],[SDate]],weather.data[Date],0))</f>
        <v>14.8</v>
      </c>
      <c r="T177" s="2">
        <f ca="1">INDEX(INDIRECT(_xlfn.CONCAT("weather.data[",T$1,"]")),MATCH(vp.data[[#This Row],[SDate]],weather.data[Date],0))</f>
        <v>16</v>
      </c>
      <c r="U177" s="2">
        <f ca="1">INDEX(INDIRECT(_xlfn.CONCAT("weather.data[",U$1,"]")),MATCH(vp.data[[#This Row],[SDate]],weather.data[Date],0))</f>
        <v>13.1</v>
      </c>
      <c r="V177" s="2">
        <f ca="1">INDEX(INDIRECT(_xlfn.CONCAT("weather.data[",V$1,"]")),MATCH(vp.data[[#This Row],[SDate]],weather.data[Date],0))</f>
        <v>14</v>
      </c>
      <c r="W177" t="s">
        <v>44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 s="4">
        <f>IF(AND(vp.data[[#This Row],[SDate]]&gt;=DATE(YEAR(vp.data[[#This Row],[SDate]]),5,1),vp.data[[#This Row],[SDate]]&lt;=DATE(YEAR(vp.data[[#This Row],[SDate]]),9,15)),1,0)</f>
        <v>1</v>
      </c>
      <c r="AJ177" s="4">
        <f>IF(vp.data[[#This Row],[SDate]]&lt;DATE(2016,12,1),0,1)</f>
        <v>0</v>
      </c>
      <c r="AK177">
        <f>MONTH(vp.data[[#This Row],[SDate]])</f>
        <v>5</v>
      </c>
      <c r="AL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M177" s="5">
        <f>(vp.data[[#This Row],[Dens]]-INDEX(crudeBD.lkup[Mean_Dens],MATCH(vp.data[[#This Row],[Crude_Breakdown]],crudeBD.lkup[Crude Breakdown],0)))^2</f>
        <v>44.108512059988549</v>
      </c>
      <c r="AN177" s="5">
        <f>(vp.data[[#This Row],[Sulf]]-INDEX(crudeBD.lkup[Mean_Sulf],MATCH(vp.data[[#This Row],[Crude_Breakdown]],crudeBD.lkup[Crude Breakdown],0)))^2</f>
        <v>9.0027186518782493E-4</v>
      </c>
      <c r="AO1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1" hidden="1" x14ac:dyDescent="0.25">
      <c r="A178">
        <v>177</v>
      </c>
      <c r="B178" t="s">
        <v>47</v>
      </c>
      <c r="C178" t="s">
        <v>47</v>
      </c>
      <c r="D178" t="s">
        <v>62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70.987364419994748</v>
      </c>
      <c r="I178" s="2"/>
      <c r="J178" s="2">
        <f t="array" ref="J178">_xlfn.IFNA(IF(vp.data[[#This Row],[Sulf Input]]="",INDEX([1]DATA!$Q:$Q,MATCH(1,(vp.data[[#This Row],[Battery]]=[1]DATA!$L:$L)*(EOMONTH(vp.data[[#This Row],[SDate]],-1)+1=[1]DATA!$G:$G),0)),vp.data[[#This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78" s="2">
        <f ca="1">INDEX(INDIRECT(_xlfn.CONCAT("weather.data[",O$1,"]")),MATCH(vp.data[[#This Row],[SDate]],weather.data[Date],0))</f>
        <v>16.900000000000002</v>
      </c>
      <c r="P178" s="2">
        <f ca="1">INDEX(INDIRECT(_xlfn.CONCAT("weather.data[",P$1,"]")),MATCH(vp.data[[#This Row],[SDate]],weather.data[Date],0))</f>
        <v>16.095238095238095</v>
      </c>
      <c r="Q178" s="2">
        <f ca="1">INDEX(INDIRECT(_xlfn.CONCAT("weather.data[",Q$1,"]")),MATCH(vp.data[[#This Row],[SDate]],weather.data[Date],0))</f>
        <v>16.3</v>
      </c>
      <c r="R178" s="2">
        <f ca="1">INDEX(INDIRECT(_xlfn.CONCAT("weather.data[",R$1,"]")),MATCH(vp.data[[#This Row],[SDate]],weather.data[Date],0))</f>
        <v>17.3</v>
      </c>
      <c r="S178" s="2">
        <f ca="1">INDEX(INDIRECT(_xlfn.CONCAT("weather.data[",S$1,"]")),MATCH(vp.data[[#This Row],[SDate]],weather.data[Date],0))</f>
        <v>16</v>
      </c>
      <c r="T178" s="2">
        <f ca="1">INDEX(INDIRECT(_xlfn.CONCAT("weather.data[",T$1,"]")),MATCH(vp.data[[#This Row],[SDate]],weather.data[Date],0))</f>
        <v>17.3</v>
      </c>
      <c r="U178" s="2">
        <f ca="1">INDEX(INDIRECT(_xlfn.CONCAT("weather.data[",U$1,"]")),MATCH(vp.data[[#This Row],[SDate]],weather.data[Date],0))</f>
        <v>17.5</v>
      </c>
      <c r="V178" s="2">
        <f ca="1">INDEX(INDIRECT(_xlfn.CONCAT("weather.data[",V$1,"]")),MATCH(vp.data[[#This Row],[SDate]],weather.data[Date],0))</f>
        <v>17</v>
      </c>
      <c r="W178" t="s">
        <v>44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 s="4">
        <f>IF(AND(vp.data[[#This Row],[SDate]]&gt;=DATE(YEAR(vp.data[[#This Row],[SDate]]),5,1),vp.data[[#This Row],[SDate]]&lt;=DATE(YEAR(vp.data[[#This Row],[SDate]]),9,15)),1,0)</f>
        <v>1</v>
      </c>
      <c r="AJ178" s="4">
        <f>IF(vp.data[[#This Row],[SDate]]&lt;DATE(2016,12,1),0,1)</f>
        <v>0</v>
      </c>
      <c r="AK178">
        <f>MONTH(vp.data[[#This Row],[SDate]])</f>
        <v>5</v>
      </c>
      <c r="AL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M178" s="5">
        <f>(vp.data[[#This Row],[Dens]]-INDEX(crudeBD.lkup[Mean_Dens],MATCH(vp.data[[#This Row],[Crude_Breakdown]],crudeBD.lkup[Crude Breakdown],0)))^2</f>
        <v>299.68240338379445</v>
      </c>
      <c r="AN178" s="5">
        <f>(vp.data[[#This Row],[Sulf]]-INDEX(crudeBD.lkup[Mean_Sulf],MATCH(vp.data[[#This Row],[Crude_Breakdown]],crudeBD.lkup[Crude Breakdown],0)))^2</f>
        <v>0.2273158104771883</v>
      </c>
      <c r="AO1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1" hidden="1" x14ac:dyDescent="0.25">
      <c r="A179">
        <v>178</v>
      </c>
      <c r="B179" t="s">
        <v>58</v>
      </c>
      <c r="C179" t="s">
        <v>58</v>
      </c>
      <c r="D179" t="s">
        <v>83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83.934029126213616</v>
      </c>
      <c r="I179" s="2"/>
      <c r="J179" s="2">
        <f t="array" ref="J17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79" s="2">
        <f ca="1">INDEX(INDIRECT(_xlfn.CONCAT("weather.data[",O$1,"]")),MATCH(vp.data[[#This Row],[SDate]],weather.data[Date],0))</f>
        <v>6.0166666666666666</v>
      </c>
      <c r="P179" s="2">
        <f ca="1">INDEX(INDIRECT(_xlfn.CONCAT("weather.data[",P$1,"]")),MATCH(vp.data[[#This Row],[SDate]],weather.data[Date],0))</f>
        <v>13.845238095238093</v>
      </c>
      <c r="Q179" s="2">
        <f ca="1">INDEX(INDIRECT(_xlfn.CONCAT("weather.data[",Q$1,"]")),MATCH(vp.data[[#This Row],[SDate]],weather.data[Date],0))</f>
        <v>5.7</v>
      </c>
      <c r="R179" s="2">
        <f ca="1">INDEX(INDIRECT(_xlfn.CONCAT("weather.data[",R$1,"]")),MATCH(vp.data[[#This Row],[SDate]],weather.data[Date],0))</f>
        <v>6.8</v>
      </c>
      <c r="S179" s="2">
        <f ca="1">INDEX(INDIRECT(_xlfn.CONCAT("weather.data[",S$1,"]")),MATCH(vp.data[[#This Row],[SDate]],weather.data[Date],0))</f>
        <v>5.5</v>
      </c>
      <c r="T179" s="2">
        <f ca="1">INDEX(INDIRECT(_xlfn.CONCAT("weather.data[",T$1,"]")),MATCH(vp.data[[#This Row],[SDate]],weather.data[Date],0))</f>
        <v>6.5</v>
      </c>
      <c r="U179" s="2">
        <f ca="1">INDEX(INDIRECT(_xlfn.CONCAT("weather.data[",U$1,"]")),MATCH(vp.data[[#This Row],[SDate]],weather.data[Date],0))</f>
        <v>6.1</v>
      </c>
      <c r="V179" s="2">
        <f ca="1">INDEX(INDIRECT(_xlfn.CONCAT("weather.data[",V$1,"]")),MATCH(vp.data[[#This Row],[SDate]],weather.data[Date],0))</f>
        <v>5.5</v>
      </c>
      <c r="W179" t="s">
        <v>44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 s="4">
        <f>IF(AND(vp.data[[#This Row],[SDate]]&gt;=DATE(YEAR(vp.data[[#This Row],[SDate]]),5,1),vp.data[[#This Row],[SDate]]&lt;=DATE(YEAR(vp.data[[#This Row],[SDate]]),9,15)),1,0)</f>
        <v>1</v>
      </c>
      <c r="AJ179" s="4">
        <f>IF(vp.data[[#This Row],[SDate]]&lt;DATE(2016,12,1),0,1)</f>
        <v>0</v>
      </c>
      <c r="AK179">
        <f>MONTH(vp.data[[#This Row],[SDate]])</f>
        <v>5</v>
      </c>
      <c r="AL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M179" s="5">
        <f>(vp.data[[#This Row],[Dens]]-INDEX(crudeBD.lkup[Mean_Dens],MATCH(vp.data[[#This Row],[Crude_Breakdown]],crudeBD.lkup[Crude Breakdown],0)))^2</f>
        <v>1.0845638399260746</v>
      </c>
      <c r="AN179" s="5">
        <f>(vp.data[[#This Row],[Sulf]]-INDEX(crudeBD.lkup[Mean_Sulf],MATCH(vp.data[[#This Row],[Crude_Breakdown]],crudeBD.lkup[Crude Breakdown],0)))^2</f>
        <v>4.9006343247347296E-3</v>
      </c>
      <c r="AO1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1" hidden="1" x14ac:dyDescent="0.25">
      <c r="A180">
        <v>179</v>
      </c>
      <c r="B180" t="s">
        <v>58</v>
      </c>
      <c r="C180" t="s">
        <v>58</v>
      </c>
      <c r="D180" t="s">
        <v>79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73.344029126213627</v>
      </c>
      <c r="I180" s="2"/>
      <c r="J180" s="2">
        <f t="array" ref="J1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80" s="2">
        <f ca="1">INDEX(INDIRECT(_xlfn.CONCAT("weather.data[",O$1,"]")),MATCH(vp.data[[#This Row],[SDate]],weather.data[Date],0))</f>
        <v>6.0166666666666666</v>
      </c>
      <c r="P180" s="2">
        <f ca="1">INDEX(INDIRECT(_xlfn.CONCAT("weather.data[",P$1,"]")),MATCH(vp.data[[#This Row],[SDate]],weather.data[Date],0))</f>
        <v>13.845238095238093</v>
      </c>
      <c r="Q180" s="2">
        <f ca="1">INDEX(INDIRECT(_xlfn.CONCAT("weather.data[",Q$1,"]")),MATCH(vp.data[[#This Row],[SDate]],weather.data[Date],0))</f>
        <v>5.7</v>
      </c>
      <c r="R180" s="2">
        <f ca="1">INDEX(INDIRECT(_xlfn.CONCAT("weather.data[",R$1,"]")),MATCH(vp.data[[#This Row],[SDate]],weather.data[Date],0))</f>
        <v>6.8</v>
      </c>
      <c r="S180" s="2">
        <f ca="1">INDEX(INDIRECT(_xlfn.CONCAT("weather.data[",S$1,"]")),MATCH(vp.data[[#This Row],[SDate]],weather.data[Date],0))</f>
        <v>5.5</v>
      </c>
      <c r="T180" s="2">
        <f ca="1">INDEX(INDIRECT(_xlfn.CONCAT("weather.data[",T$1,"]")),MATCH(vp.data[[#This Row],[SDate]],weather.data[Date],0))</f>
        <v>6.5</v>
      </c>
      <c r="U180" s="2">
        <f ca="1">INDEX(INDIRECT(_xlfn.CONCAT("weather.data[",U$1,"]")),MATCH(vp.data[[#This Row],[SDate]],weather.data[Date],0))</f>
        <v>6.1</v>
      </c>
      <c r="V180" s="2">
        <f ca="1">INDEX(INDIRECT(_xlfn.CONCAT("weather.data[",V$1,"]")),MATCH(vp.data[[#This Row],[SDate]],weather.data[Date],0))</f>
        <v>5.5</v>
      </c>
      <c r="W180" t="s">
        <v>44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 s="4">
        <f>IF(AND(vp.data[[#This Row],[SDate]]&gt;=DATE(YEAR(vp.data[[#This Row],[SDate]]),5,1),vp.data[[#This Row],[SDate]]&lt;=DATE(YEAR(vp.data[[#This Row],[SDate]]),9,15)),1,0)</f>
        <v>1</v>
      </c>
      <c r="AJ180" s="4">
        <f>IF(vp.data[[#This Row],[SDate]]&lt;DATE(2016,12,1),0,1)</f>
        <v>0</v>
      </c>
      <c r="AK180">
        <f>MONTH(vp.data[[#This Row],[SDate]])</f>
        <v>5</v>
      </c>
      <c r="AL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M180" s="5">
        <f>(vp.data[[#This Row],[Dens]]-INDEX(crudeBD.lkup[Mean_Dens],MATCH(vp.data[[#This Row],[Crude_Breakdown]],crudeBD.lkup[Crude Breakdown],0)))^2</f>
        <v>2.0777029985019864</v>
      </c>
      <c r="AN180" s="5">
        <f>(vp.data[[#This Row],[Sulf]]-INDEX(crudeBD.lkup[Mean_Sulf],MATCH(vp.data[[#This Row],[Crude_Breakdown]],crudeBD.lkup[Crude Breakdown],0)))^2</f>
        <v>2.5004530949612777E-3</v>
      </c>
      <c r="AO1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1" hidden="1" x14ac:dyDescent="0.25">
      <c r="A181">
        <v>180</v>
      </c>
      <c r="B181" t="s">
        <v>58</v>
      </c>
      <c r="C181" t="s">
        <v>58</v>
      </c>
      <c r="D181" t="s">
        <v>75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1" s="2"/>
      <c r="J181" s="2">
        <f t="array" ref="J181">_xlfn.IFNA(IF(vp.data[[#This Row],[Sulf Input]]="",INDEX([1]DATA!$Q:$Q,MATCH(1,(vp.data[[#This Row],[Battery]]=[1]DATA!$L:$L)*(EOMONTH(vp.data[[#This Row],[SDate]],-1)+1=[1]DATA!$G:$G),0)),vp.data[[#This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81" s="2">
        <f ca="1">INDEX(INDIRECT(_xlfn.CONCAT("weather.data[",O$1,"]")),MATCH(vp.data[[#This Row],[SDate]],weather.data[Date],0))</f>
        <v>6.0166666666666666</v>
      </c>
      <c r="P181" s="2">
        <f ca="1">INDEX(INDIRECT(_xlfn.CONCAT("weather.data[",P$1,"]")),MATCH(vp.data[[#This Row],[SDate]],weather.data[Date],0))</f>
        <v>13.845238095238093</v>
      </c>
      <c r="Q181" s="2">
        <f ca="1">INDEX(INDIRECT(_xlfn.CONCAT("weather.data[",Q$1,"]")),MATCH(vp.data[[#This Row],[SDate]],weather.data[Date],0))</f>
        <v>5.7</v>
      </c>
      <c r="R181" s="2">
        <f ca="1">INDEX(INDIRECT(_xlfn.CONCAT("weather.data[",R$1,"]")),MATCH(vp.data[[#This Row],[SDate]],weather.data[Date],0))</f>
        <v>6.8</v>
      </c>
      <c r="S181" s="2">
        <f ca="1">INDEX(INDIRECT(_xlfn.CONCAT("weather.data[",S$1,"]")),MATCH(vp.data[[#This Row],[SDate]],weather.data[Date],0))</f>
        <v>5.5</v>
      </c>
      <c r="T181" s="2">
        <f ca="1">INDEX(INDIRECT(_xlfn.CONCAT("weather.data[",T$1,"]")),MATCH(vp.data[[#This Row],[SDate]],weather.data[Date],0))</f>
        <v>6.5</v>
      </c>
      <c r="U181" s="2">
        <f ca="1">INDEX(INDIRECT(_xlfn.CONCAT("weather.data[",U$1,"]")),MATCH(vp.data[[#This Row],[SDate]],weather.data[Date],0))</f>
        <v>6.1</v>
      </c>
      <c r="V181" s="2">
        <f ca="1">INDEX(INDIRECT(_xlfn.CONCAT("weather.data[",V$1,"]")),MATCH(vp.data[[#This Row],[SDate]],weather.data[Date],0))</f>
        <v>5.5</v>
      </c>
      <c r="W181" t="s">
        <v>44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 s="4">
        <f>IF(AND(vp.data[[#This Row],[SDate]]&gt;=DATE(YEAR(vp.data[[#This Row],[SDate]]),5,1),vp.data[[#This Row],[SDate]]&lt;=DATE(YEAR(vp.data[[#This Row],[SDate]]),9,15)),1,0)</f>
        <v>1</v>
      </c>
      <c r="AJ181" s="4">
        <f>IF(vp.data[[#This Row],[SDate]]&lt;DATE(2016,12,1),0,1)</f>
        <v>0</v>
      </c>
      <c r="AK181">
        <f>MONTH(vp.data[[#This Row],[SDate]])</f>
        <v>5</v>
      </c>
      <c r="AL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1" s="5">
        <f>(vp.data[[#This Row],[Dens]]-INDEX(crudeBD.lkup[Mean_Dens],MATCH(vp.data[[#This Row],[Crude_Breakdown]],crudeBD.lkup[Crude Breakdown],0)))^2</f>
        <v>8.6519748431618346</v>
      </c>
      <c r="AN181" s="5">
        <f>(vp.data[[#This Row],[Sulf]]-INDEX(crudeBD.lkup[Mean_Sulf],MATCH(vp.data[[#This Row],[Crude_Breakdown]],crudeBD.lkup[Crude Breakdown],0)))^2</f>
        <v>3.9981879075419116E-4</v>
      </c>
      <c r="AO1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1" hidden="1" x14ac:dyDescent="0.25">
      <c r="A182">
        <v>181</v>
      </c>
      <c r="B182" t="s">
        <v>52</v>
      </c>
      <c r="C182" t="s">
        <v>52</v>
      </c>
      <c r="D182" t="s">
        <v>53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66.787364419994745</v>
      </c>
      <c r="I182" s="2"/>
      <c r="J182" s="2">
        <f t="array" ref="J182">_xlfn.IFNA(IF(vp.data[[#This Row],[Sulf Input]]="",INDEX([1]DATA!$Q:$Q,MATCH(1,(vp.data[[#This Row],[Battery]]=[1]DATA!$L:$L)*(EOMONTH(vp.data[[#This Row],[SDate]],-1)+1=[1]DATA!$G:$G),0)),vp.data[[#This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Input]]="",INDEX([1]DATA!$O:$O,MATCH(1,(vp.data[[#This Row],[Battery]]=[1]DATA!$L:$L)*(EOMONTH(vp.data[[#This Row],[SDate]],-1)+1=[1]DATA!$G:$G),0)),vp.data[[#This Row],[Dens Input]]),"")</f>
        <v>835.9</v>
      </c>
      <c r="O182" s="2">
        <f ca="1">INDEX(INDIRECT(_xlfn.CONCAT("weather.data[",O$1,"]")),MATCH(vp.data[[#This Row],[SDate]],weather.data[Date],0))</f>
        <v>3.1833333333333336</v>
      </c>
      <c r="P182" s="2">
        <f ca="1">INDEX(INDIRECT(_xlfn.CONCAT("weather.data[",P$1,"]")),MATCH(vp.data[[#This Row],[SDate]],weather.data[Date],0))</f>
        <v>11.223809523809523</v>
      </c>
      <c r="Q182" s="2">
        <f ca="1">INDEX(INDIRECT(_xlfn.CONCAT("weather.data[",Q$1,"]")),MATCH(vp.data[[#This Row],[SDate]],weather.data[Date],0))</f>
        <v>3.4</v>
      </c>
      <c r="R182" s="2">
        <f ca="1">INDEX(INDIRECT(_xlfn.CONCAT("weather.data[",R$1,"]")),MATCH(vp.data[[#This Row],[SDate]],weather.data[Date],0))</f>
        <v>2.9</v>
      </c>
      <c r="S182" s="2">
        <f ca="1">INDEX(INDIRECT(_xlfn.CONCAT("weather.data[",S$1,"]")),MATCH(vp.data[[#This Row],[SDate]],weather.data[Date],0))</f>
        <v>3</v>
      </c>
      <c r="T182" s="2">
        <f ca="1">INDEX(INDIRECT(_xlfn.CONCAT("weather.data[",T$1,"]")),MATCH(vp.data[[#This Row],[SDate]],weather.data[Date],0))</f>
        <v>3.5</v>
      </c>
      <c r="U182" s="2">
        <f ca="1">INDEX(INDIRECT(_xlfn.CONCAT("weather.data[",U$1,"]")),MATCH(vp.data[[#This Row],[SDate]],weather.data[Date],0))</f>
        <v>4.8</v>
      </c>
      <c r="V182" s="2">
        <f ca="1">INDEX(INDIRECT(_xlfn.CONCAT("weather.data[",V$1,"]")),MATCH(vp.data[[#This Row],[SDate]],weather.data[Date],0))</f>
        <v>1.5</v>
      </c>
      <c r="W182" t="s">
        <v>44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 s="4">
        <f>IF(AND(vp.data[[#This Row],[SDate]]&gt;=DATE(YEAR(vp.data[[#This Row],[SDate]]),5,1),vp.data[[#This Row],[SDate]]&lt;=DATE(YEAR(vp.data[[#This Row],[SDate]]),9,15)),1,0)</f>
        <v>1</v>
      </c>
      <c r="AJ182" s="4">
        <f>IF(vp.data[[#This Row],[SDate]]&lt;DATE(2016,12,1),0,1)</f>
        <v>0</v>
      </c>
      <c r="AK182">
        <f>MONTH(vp.data[[#This Row],[SDate]])</f>
        <v>5</v>
      </c>
      <c r="AL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M182" s="5">
        <f>(vp.data[[#This Row],[Dens]]-INDEX(crudeBD.lkup[Mean_Dens],MATCH(vp.data[[#This Row],[Crude_Breakdown]],crudeBD.lkup[Crude Breakdown],0)))^2</f>
        <v>62.589259825511881</v>
      </c>
      <c r="AN182" s="5">
        <f>(vp.data[[#This Row],[Sulf]]-INDEX(crudeBD.lkup[Mean_Sulf],MATCH(vp.data[[#This Row],[Crude_Breakdown]],crudeBD.lkup[Crude Breakdown],0)))^2</f>
        <v>3.997213667369783E-3</v>
      </c>
      <c r="AO1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1" hidden="1" x14ac:dyDescent="0.25">
      <c r="A183">
        <v>182</v>
      </c>
      <c r="B183" t="s">
        <v>47</v>
      </c>
      <c r="C183" t="s">
        <v>47</v>
      </c>
      <c r="D183" t="s">
        <v>54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74.787364419994745</v>
      </c>
      <c r="I183" s="2"/>
      <c r="J183" s="2">
        <f t="array" ref="J183">_xlfn.IFNA(IF(vp.data[[#This Row],[Sulf Input]]="",INDEX([1]DATA!$Q:$Q,MATCH(1,(vp.data[[#This Row],[Battery]]=[1]DATA!$L:$L)*(EOMONTH(vp.data[[#This Row],[SDate]],-1)+1=[1]DATA!$G:$G),0)),vp.data[[#This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Input]]="",INDEX([1]DATA!$O:$O,MATCH(1,(vp.data[[#This Row],[Battery]]=[1]DATA!$L:$L)*(EOMONTH(vp.data[[#This Row],[SDate]],-1)+1=[1]DATA!$G:$G),0)),vp.data[[#This Row],[Dens Input]]),"")</f>
        <v>855.6</v>
      </c>
      <c r="O183" s="2">
        <f ca="1">INDEX(INDIRECT(_xlfn.CONCAT("weather.data[",O$1,"]")),MATCH(vp.data[[#This Row],[SDate]],weather.data[Date],0))</f>
        <v>3.1833333333333336</v>
      </c>
      <c r="P183" s="2">
        <f ca="1">INDEX(INDIRECT(_xlfn.CONCAT("weather.data[",P$1,"]")),MATCH(vp.data[[#This Row],[SDate]],weather.data[Date],0))</f>
        <v>11.223809523809523</v>
      </c>
      <c r="Q183" s="2">
        <f ca="1">INDEX(INDIRECT(_xlfn.CONCAT("weather.data[",Q$1,"]")),MATCH(vp.data[[#This Row],[SDate]],weather.data[Date],0))</f>
        <v>3.4</v>
      </c>
      <c r="R183" s="2">
        <f ca="1">INDEX(INDIRECT(_xlfn.CONCAT("weather.data[",R$1,"]")),MATCH(vp.data[[#This Row],[SDate]],weather.data[Date],0))</f>
        <v>2.9</v>
      </c>
      <c r="S183" s="2">
        <f ca="1">INDEX(INDIRECT(_xlfn.CONCAT("weather.data[",S$1,"]")),MATCH(vp.data[[#This Row],[SDate]],weather.data[Date],0))</f>
        <v>3</v>
      </c>
      <c r="T183" s="2">
        <f ca="1">INDEX(INDIRECT(_xlfn.CONCAT("weather.data[",T$1,"]")),MATCH(vp.data[[#This Row],[SDate]],weather.data[Date],0))</f>
        <v>3.5</v>
      </c>
      <c r="U183" s="2">
        <f ca="1">INDEX(INDIRECT(_xlfn.CONCAT("weather.data[",U$1,"]")),MATCH(vp.data[[#This Row],[SDate]],weather.data[Date],0))</f>
        <v>4.8</v>
      </c>
      <c r="V183" s="2">
        <f ca="1">INDEX(INDIRECT(_xlfn.CONCAT("weather.data[",V$1,"]")),MATCH(vp.data[[#This Row],[SDate]],weather.data[Date],0))</f>
        <v>1.5</v>
      </c>
      <c r="W183" t="s">
        <v>44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 s="4">
        <f>IF(AND(vp.data[[#This Row],[SDate]]&gt;=DATE(YEAR(vp.data[[#This Row],[SDate]]),5,1),vp.data[[#This Row],[SDate]]&lt;=DATE(YEAR(vp.data[[#This Row],[SDate]]),9,15)),1,0)</f>
        <v>1</v>
      </c>
      <c r="AJ183" s="4">
        <f>IF(vp.data[[#This Row],[SDate]]&lt;DATE(2016,12,1),0,1)</f>
        <v>0</v>
      </c>
      <c r="AK183">
        <f>MONTH(vp.data[[#This Row],[SDate]])</f>
        <v>5</v>
      </c>
      <c r="AL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M183" s="5">
        <f>(vp.data[[#This Row],[Dens]]-INDEX(crudeBD.lkup[Mean_Dens],MATCH(vp.data[[#This Row],[Crude_Breakdown]],crudeBD.lkup[Crude Breakdown],0)))^2</f>
        <v>138.97256534698298</v>
      </c>
      <c r="AN183" s="5">
        <f>(vp.data[[#This Row],[Sulf]]-INDEX(crudeBD.lkup[Mean_Sulf],MATCH(vp.data[[#This Row],[Crude_Breakdown]],crudeBD.lkup[Crude Breakdown],0)))^2</f>
        <v>5.3933194957856648E-4</v>
      </c>
      <c r="AO1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1" hidden="1" x14ac:dyDescent="0.25">
      <c r="A184">
        <v>183</v>
      </c>
      <c r="B184" t="s">
        <v>64</v>
      </c>
      <c r="C184" t="s">
        <v>64</v>
      </c>
      <c r="D184" t="s">
        <v>65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78.587364419994742</v>
      </c>
      <c r="I184" s="2"/>
      <c r="J184" s="2">
        <f t="array" ref="J18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Input]]="",INDEX([1]DATA!$O:$O,MATCH(1,(vp.data[[#This Row],[Battery]]=[1]DATA!$L:$L)*(EOMONTH(vp.data[[#This Row],[SDate]],-1)+1=[1]DATA!$G:$G),0)),vp.data[[#This Row],[Dens Input]]),"")</f>
        <v>827.1</v>
      </c>
      <c r="O184" s="2">
        <f ca="1">INDEX(INDIRECT(_xlfn.CONCAT("weather.data[",O$1,"]")),MATCH(vp.data[[#This Row],[SDate]],weather.data[Date],0))</f>
        <v>11.483333333333334</v>
      </c>
      <c r="P184" s="2">
        <f ca="1">INDEX(INDIRECT(_xlfn.CONCAT("weather.data[",P$1,"]")),MATCH(vp.data[[#This Row],[SDate]],weather.data[Date],0))</f>
        <v>7.916666666666667</v>
      </c>
      <c r="Q184" s="2">
        <f ca="1">INDEX(INDIRECT(_xlfn.CONCAT("weather.data[",Q$1,"]")),MATCH(vp.data[[#This Row],[SDate]],weather.data[Date],0))</f>
        <v>11</v>
      </c>
      <c r="R184" s="2">
        <f ca="1">INDEX(INDIRECT(_xlfn.CONCAT("weather.data[",R$1,"]")),MATCH(vp.data[[#This Row],[SDate]],weather.data[Date],0))</f>
        <v>11.4</v>
      </c>
      <c r="S184" s="2">
        <f ca="1">INDEX(INDIRECT(_xlfn.CONCAT("weather.data[",S$1,"]")),MATCH(vp.data[[#This Row],[SDate]],weather.data[Date],0))</f>
        <v>9.8000000000000007</v>
      </c>
      <c r="T184" s="2">
        <f ca="1">INDEX(INDIRECT(_xlfn.CONCAT("weather.data[",T$1,"]")),MATCH(vp.data[[#This Row],[SDate]],weather.data[Date],0))</f>
        <v>13.5</v>
      </c>
      <c r="U184" s="2">
        <f ca="1">INDEX(INDIRECT(_xlfn.CONCAT("weather.data[",U$1,"]")),MATCH(vp.data[[#This Row],[SDate]],weather.data[Date],0))</f>
        <v>10.9</v>
      </c>
      <c r="V184" s="2">
        <f ca="1">INDEX(INDIRECT(_xlfn.CONCAT("weather.data[",V$1,"]")),MATCH(vp.data[[#This Row],[SDate]],weather.data[Date],0))</f>
        <v>12.3</v>
      </c>
      <c r="W184" t="s">
        <v>44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 s="4">
        <f>IF(AND(vp.data[[#This Row],[SDate]]&gt;=DATE(YEAR(vp.data[[#This Row],[SDate]]),5,1),vp.data[[#This Row],[SDate]]&lt;=DATE(YEAR(vp.data[[#This Row],[SDate]]),9,15)),1,0)</f>
        <v>1</v>
      </c>
      <c r="AJ184" s="4">
        <f>IF(vp.data[[#This Row],[SDate]]&lt;DATE(2016,12,1),0,1)</f>
        <v>0</v>
      </c>
      <c r="AK184">
        <f>MONTH(vp.data[[#This Row],[SDate]])</f>
        <v>5</v>
      </c>
      <c r="AL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M184" s="5">
        <f>(vp.data[[#This Row],[Dens]]-INDEX(crudeBD.lkup[Mean_Dens],MATCH(vp.data[[#This Row],[Crude_Breakdown]],crudeBD.lkup[Crude Breakdown],0)))^2</f>
        <v>279.26879847581819</v>
      </c>
      <c r="AN184" s="5">
        <f>(vp.data[[#This Row],[Sulf]]-INDEX(crudeBD.lkup[Mean_Sulf],MATCH(vp.data[[#This Row],[Crude_Breakdown]],crudeBD.lkup[Crude Breakdown],0)))^2</f>
        <v>0.13193132655080392</v>
      </c>
      <c r="AO1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1" hidden="1" x14ac:dyDescent="0.25">
      <c r="A185">
        <v>184</v>
      </c>
      <c r="B185" t="s">
        <v>45</v>
      </c>
      <c r="C185" t="s">
        <v>45</v>
      </c>
      <c r="D185" t="s">
        <v>71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61.23402912621362</v>
      </c>
      <c r="I185" s="2"/>
      <c r="J185" s="2">
        <f t="array" ref="J18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85" s="2">
        <f ca="1">INDEX(INDIRECT(_xlfn.CONCAT("weather.data[",O$1,"]")),MATCH(vp.data[[#This Row],[SDate]],weather.data[Date],0))</f>
        <v>13.016666666666666</v>
      </c>
      <c r="P185" s="2">
        <f ca="1">INDEX(INDIRECT(_xlfn.CONCAT("weather.data[",P$1,"]")),MATCH(vp.data[[#This Row],[SDate]],weather.data[Date],0))</f>
        <v>8.3047619047619055</v>
      </c>
      <c r="Q185" s="2">
        <f ca="1">INDEX(INDIRECT(_xlfn.CONCAT("weather.data[",Q$1,"]")),MATCH(vp.data[[#This Row],[SDate]],weather.data[Date],0))</f>
        <v>13.8</v>
      </c>
      <c r="R185" s="2">
        <f ca="1">INDEX(INDIRECT(_xlfn.CONCAT("weather.data[",R$1,"]")),MATCH(vp.data[[#This Row],[SDate]],weather.data[Date],0))</f>
        <v>13.7</v>
      </c>
      <c r="S185" s="2">
        <f ca="1">INDEX(INDIRECT(_xlfn.CONCAT("weather.data[",S$1,"]")),MATCH(vp.data[[#This Row],[SDate]],weather.data[Date],0))</f>
        <v>9.8000000000000007</v>
      </c>
      <c r="T185" s="2">
        <f ca="1">INDEX(INDIRECT(_xlfn.CONCAT("weather.data[",T$1,"]")),MATCH(vp.data[[#This Row],[SDate]],weather.data[Date],0))</f>
        <v>14</v>
      </c>
      <c r="U185" s="2">
        <f ca="1">INDEX(INDIRECT(_xlfn.CONCAT("weather.data[",U$1,"]")),MATCH(vp.data[[#This Row],[SDate]],weather.data[Date],0))</f>
        <v>12.3</v>
      </c>
      <c r="V185" s="2">
        <f ca="1">INDEX(INDIRECT(_xlfn.CONCAT("weather.data[",V$1,"]")),MATCH(vp.data[[#This Row],[SDate]],weather.data[Date],0))</f>
        <v>14.5</v>
      </c>
      <c r="W185" t="s">
        <v>44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 s="4">
        <f>IF(AND(vp.data[[#This Row],[SDate]]&gt;=DATE(YEAR(vp.data[[#This Row],[SDate]]),5,1),vp.data[[#This Row],[SDate]]&lt;=DATE(YEAR(vp.data[[#This Row],[SDate]]),9,15)),1,0)</f>
        <v>1</v>
      </c>
      <c r="AJ185" s="4">
        <f>IF(vp.data[[#This Row],[SDate]]&lt;DATE(2016,12,1),0,1)</f>
        <v>0</v>
      </c>
      <c r="AK185">
        <f>MONTH(vp.data[[#This Row],[SDate]])</f>
        <v>5</v>
      </c>
      <c r="AL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M185" s="5">
        <f>(vp.data[[#This Row],[Dens]]-INDEX(crudeBD.lkup[Mean_Dens],MATCH(vp.data[[#This Row],[Crude_Breakdown]],crudeBD.lkup[Crude Breakdown],0)))^2</f>
        <v>57.132071930542899</v>
      </c>
      <c r="AN185" s="5">
        <f>(vp.data[[#This Row],[Sulf]]-INDEX(crudeBD.lkup[Mean_Sulf],MATCH(vp.data[[#This Row],[Crude_Breakdown]],crudeBD.lkup[Crude Breakdown],0)))^2</f>
        <v>8.100815554508185E-3</v>
      </c>
      <c r="AO1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1" hidden="1" x14ac:dyDescent="0.25">
      <c r="A186">
        <v>185</v>
      </c>
      <c r="B186" t="s">
        <v>45</v>
      </c>
      <c r="C186" t="s">
        <v>45</v>
      </c>
      <c r="D186" t="s">
        <v>70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112.33402912621362</v>
      </c>
      <c r="I186" s="2"/>
      <c r="J186" s="2">
        <f t="array" ref="J18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Input]]="",INDEX([1]DATA!$O:$O,MATCH(1,(vp.data[[#This Row],[Battery]]=[1]DATA!$L:$L)*(EOMONTH(vp.data[[#This Row],[SDate]],-1)+1=[1]DATA!$G:$G),0)),vp.data[[#This Row],[Dens Input]]),"")</f>
        <v>808.3</v>
      </c>
      <c r="O186" s="2">
        <f ca="1">INDEX(INDIRECT(_xlfn.CONCAT("weather.data[",O$1,"]")),MATCH(vp.data[[#This Row],[SDate]],weather.data[Date],0))</f>
        <v>13.016666666666666</v>
      </c>
      <c r="P186" s="2">
        <f ca="1">INDEX(INDIRECT(_xlfn.CONCAT("weather.data[",P$1,"]")),MATCH(vp.data[[#This Row],[SDate]],weather.data[Date],0))</f>
        <v>8.3047619047619055</v>
      </c>
      <c r="Q186" s="2">
        <f ca="1">INDEX(INDIRECT(_xlfn.CONCAT("weather.data[",Q$1,"]")),MATCH(vp.data[[#This Row],[SDate]],weather.data[Date],0))</f>
        <v>13.8</v>
      </c>
      <c r="R186" s="2">
        <f ca="1">INDEX(INDIRECT(_xlfn.CONCAT("weather.data[",R$1,"]")),MATCH(vp.data[[#This Row],[SDate]],weather.data[Date],0))</f>
        <v>13.7</v>
      </c>
      <c r="S186" s="2">
        <f ca="1">INDEX(INDIRECT(_xlfn.CONCAT("weather.data[",S$1,"]")),MATCH(vp.data[[#This Row],[SDate]],weather.data[Date],0))</f>
        <v>9.8000000000000007</v>
      </c>
      <c r="T186" s="2">
        <f ca="1">INDEX(INDIRECT(_xlfn.CONCAT("weather.data[",T$1,"]")),MATCH(vp.data[[#This Row],[SDate]],weather.data[Date],0))</f>
        <v>14</v>
      </c>
      <c r="U186" s="2">
        <f ca="1">INDEX(INDIRECT(_xlfn.CONCAT("weather.data[",U$1,"]")),MATCH(vp.data[[#This Row],[SDate]],weather.data[Date],0))</f>
        <v>12.3</v>
      </c>
      <c r="V186" s="2">
        <f ca="1">INDEX(INDIRECT(_xlfn.CONCAT("weather.data[",V$1,"]")),MATCH(vp.data[[#This Row],[SDate]],weather.data[Date],0))</f>
        <v>14.5</v>
      </c>
      <c r="W186" t="s">
        <v>44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 s="4">
        <f>IF(AND(vp.data[[#This Row],[SDate]]&gt;=DATE(YEAR(vp.data[[#This Row],[SDate]]),5,1),vp.data[[#This Row],[SDate]]&lt;=DATE(YEAR(vp.data[[#This Row],[SDate]]),9,15)),1,0)</f>
        <v>1</v>
      </c>
      <c r="AJ186" s="4">
        <f>IF(vp.data[[#This Row],[SDate]]&lt;DATE(2016,12,1),0,1)</f>
        <v>0</v>
      </c>
      <c r="AK186">
        <f>MONTH(vp.data[[#This Row],[SDate]])</f>
        <v>5</v>
      </c>
      <c r="AL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M186" s="5">
        <f>(vp.data[[#This Row],[Dens]]-INDEX(crudeBD.lkup[Mean_Dens],MATCH(vp.data[[#This Row],[Crude_Breakdown]],crudeBD.lkup[Crude Breakdown],0)))^2</f>
        <v>0.12857678491021865</v>
      </c>
      <c r="AN186" s="5">
        <f>(vp.data[[#This Row],[Sulf]]-INDEX(crudeBD.lkup[Mean_Sulf],MATCH(vp.data[[#This Row],[Crude_Breakdown]],crudeBD.lkup[Crude Breakdown],0)))^2</f>
        <v>1.0000906169394908E-2</v>
      </c>
      <c r="AO1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1" hidden="1" x14ac:dyDescent="0.25">
      <c r="A187">
        <v>186</v>
      </c>
      <c r="B187" t="s">
        <v>45</v>
      </c>
      <c r="C187" t="s">
        <v>45</v>
      </c>
      <c r="D187" t="s">
        <v>63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79.834029126213622</v>
      </c>
      <c r="I187" s="2"/>
      <c r="J187" s="2">
        <f t="array" ref="J1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Input]]="",INDEX([1]DATA!$O:$O,MATCH(1,(vp.data[[#This Row],[Battery]]=[1]DATA!$L:$L)*(EOMONTH(vp.data[[#This Row],[SDate]],-1)+1=[1]DATA!$G:$G),0)),vp.data[[#This Row],[Dens Input]]),"")</f>
        <v>802.4</v>
      </c>
      <c r="O187" s="2">
        <f ca="1">INDEX(INDIRECT(_xlfn.CONCAT("weather.data[",O$1,"]")),MATCH(vp.data[[#This Row],[SDate]],weather.data[Date],0))</f>
        <v>16.916666666666668</v>
      </c>
      <c r="P187" s="2">
        <f ca="1">INDEX(INDIRECT(_xlfn.CONCAT("weather.data[",P$1,"]")),MATCH(vp.data[[#This Row],[SDate]],weather.data[Date],0))</f>
        <v>9.8619047619047624</v>
      </c>
      <c r="Q187" s="2">
        <f ca="1">INDEX(INDIRECT(_xlfn.CONCAT("weather.data[",Q$1,"]")),MATCH(vp.data[[#This Row],[SDate]],weather.data[Date],0))</f>
        <v>17.7</v>
      </c>
      <c r="R187" s="2">
        <f ca="1">INDEX(INDIRECT(_xlfn.CONCAT("weather.data[",R$1,"]")),MATCH(vp.data[[#This Row],[SDate]],weather.data[Date],0))</f>
        <v>17.5</v>
      </c>
      <c r="S187" s="2">
        <f ca="1">INDEX(INDIRECT(_xlfn.CONCAT("weather.data[",S$1,"]")),MATCH(vp.data[[#This Row],[SDate]],weather.data[Date],0))</f>
        <v>15.5</v>
      </c>
      <c r="T187" s="2">
        <f ca="1">INDEX(INDIRECT(_xlfn.CONCAT("weather.data[",T$1,"]")),MATCH(vp.data[[#This Row],[SDate]],weather.data[Date],0))</f>
        <v>17.5</v>
      </c>
      <c r="U187" s="2">
        <f ca="1">INDEX(INDIRECT(_xlfn.CONCAT("weather.data[",U$1,"]")),MATCH(vp.data[[#This Row],[SDate]],weather.data[Date],0))</f>
        <v>16.3</v>
      </c>
      <c r="V187" s="2">
        <f ca="1">INDEX(INDIRECT(_xlfn.CONCAT("weather.data[",V$1,"]")),MATCH(vp.data[[#This Row],[SDate]],weather.data[Date],0))</f>
        <v>17</v>
      </c>
      <c r="W187" t="s">
        <v>44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 s="4">
        <f>IF(AND(vp.data[[#This Row],[SDate]]&gt;=DATE(YEAR(vp.data[[#This Row],[SDate]]),5,1),vp.data[[#This Row],[SDate]]&lt;=DATE(YEAR(vp.data[[#This Row],[SDate]]),9,15)),1,0)</f>
        <v>1</v>
      </c>
      <c r="AJ187" s="4">
        <f>IF(vp.data[[#This Row],[SDate]]&lt;DATE(2016,12,1),0,1)</f>
        <v>0</v>
      </c>
      <c r="AK187">
        <f>MONTH(vp.data[[#This Row],[SDate]])</f>
        <v>5</v>
      </c>
      <c r="AL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M187" s="5">
        <f>(vp.data[[#This Row],[Dens]]-INDEX(crudeBD.lkup[Mean_Dens],MATCH(vp.data[[#This Row],[Crude_Breakdown]],crudeBD.lkup[Crude Breakdown],0)))^2</f>
        <v>39.169774195915338</v>
      </c>
      <c r="AN187" s="5">
        <f>(vp.data[[#This Row],[Sulf]]-INDEX(crudeBD.lkup[Mean_Sulf],MATCH(vp.data[[#This Row],[Crude_Breakdown]],crudeBD.lkup[Crude Breakdown],0)))^2</f>
        <v>9.0027186518782493E-4</v>
      </c>
      <c r="AO1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1" hidden="1" x14ac:dyDescent="0.25">
      <c r="A188">
        <v>187</v>
      </c>
      <c r="B188" t="s">
        <v>58</v>
      </c>
      <c r="C188" t="s">
        <v>58</v>
      </c>
      <c r="D188" t="s">
        <v>83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8" s="2"/>
      <c r="J188" s="2">
        <f t="array" ref="J18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88" s="2">
        <f ca="1">INDEX(INDIRECT(_xlfn.CONCAT("weather.data[",O$1,"]")),MATCH(vp.data[[#This Row],[SDate]],weather.data[Date],0))</f>
        <v>16.916666666666668</v>
      </c>
      <c r="P188" s="2">
        <f ca="1">INDEX(INDIRECT(_xlfn.CONCAT("weather.data[",P$1,"]")),MATCH(vp.data[[#This Row],[SDate]],weather.data[Date],0))</f>
        <v>9.8619047619047624</v>
      </c>
      <c r="Q188" s="2">
        <f ca="1">INDEX(INDIRECT(_xlfn.CONCAT("weather.data[",Q$1,"]")),MATCH(vp.data[[#This Row],[SDate]],weather.data[Date],0))</f>
        <v>17.7</v>
      </c>
      <c r="R188" s="2">
        <f ca="1">INDEX(INDIRECT(_xlfn.CONCAT("weather.data[",R$1,"]")),MATCH(vp.data[[#This Row],[SDate]],weather.data[Date],0))</f>
        <v>17.5</v>
      </c>
      <c r="S188" s="2">
        <f ca="1">INDEX(INDIRECT(_xlfn.CONCAT("weather.data[",S$1,"]")),MATCH(vp.data[[#This Row],[SDate]],weather.data[Date],0))</f>
        <v>15.5</v>
      </c>
      <c r="T188" s="2">
        <f ca="1">INDEX(INDIRECT(_xlfn.CONCAT("weather.data[",T$1,"]")),MATCH(vp.data[[#This Row],[SDate]],weather.data[Date],0))</f>
        <v>17.5</v>
      </c>
      <c r="U188" s="2">
        <f ca="1">INDEX(INDIRECT(_xlfn.CONCAT("weather.data[",U$1,"]")),MATCH(vp.data[[#This Row],[SDate]],weather.data[Date],0))</f>
        <v>16.3</v>
      </c>
      <c r="V188" s="2">
        <f ca="1">INDEX(INDIRECT(_xlfn.CONCAT("weather.data[",V$1,"]")),MATCH(vp.data[[#This Row],[SDate]],weather.data[Date],0))</f>
        <v>17</v>
      </c>
      <c r="W188" t="s">
        <v>44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 s="4">
        <f>IF(AND(vp.data[[#This Row],[SDate]]&gt;=DATE(YEAR(vp.data[[#This Row],[SDate]]),5,1),vp.data[[#This Row],[SDate]]&lt;=DATE(YEAR(vp.data[[#This Row],[SDate]]),9,15)),1,0)</f>
        <v>1</v>
      </c>
      <c r="AJ188" s="4">
        <f>IF(vp.data[[#This Row],[SDate]]&lt;DATE(2016,12,1),0,1)</f>
        <v>0</v>
      </c>
      <c r="AK188">
        <f>MONTH(vp.data[[#This Row],[SDate]])</f>
        <v>5</v>
      </c>
      <c r="AL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8" s="5">
        <f>(vp.data[[#This Row],[Dens]]-INDEX(crudeBD.lkup[Mean_Dens],MATCH(vp.data[[#This Row],[Crude_Breakdown]],crudeBD.lkup[Crude Breakdown],0)))^2</f>
        <v>3.7691269467219355</v>
      </c>
      <c r="AN188" s="5">
        <f>(vp.data[[#This Row],[Sulf]]-INDEX(crudeBD.lkup[Mean_Sulf],MATCH(vp.data[[#This Row],[Crude_Breakdown]],crudeBD.lkup[Crude Breakdown],0)))^2</f>
        <v>4.9006343247347296E-3</v>
      </c>
      <c r="AO1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1" hidden="1" x14ac:dyDescent="0.25">
      <c r="A189">
        <v>188</v>
      </c>
      <c r="B189" t="s">
        <v>58</v>
      </c>
      <c r="C189" t="s">
        <v>58</v>
      </c>
      <c r="D189" t="s">
        <v>79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81.734029126213628</v>
      </c>
      <c r="I189" s="2"/>
      <c r="J189" s="2">
        <f t="array" ref="J189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89" s="2">
        <f ca="1">INDEX(INDIRECT(_xlfn.CONCAT("weather.data[",O$1,"]")),MATCH(vp.data[[#This Row],[SDate]],weather.data[Date],0))</f>
        <v>16.916666666666668</v>
      </c>
      <c r="P189" s="2">
        <f ca="1">INDEX(INDIRECT(_xlfn.CONCAT("weather.data[",P$1,"]")),MATCH(vp.data[[#This Row],[SDate]],weather.data[Date],0))</f>
        <v>9.8619047619047624</v>
      </c>
      <c r="Q189" s="2">
        <f ca="1">INDEX(INDIRECT(_xlfn.CONCAT("weather.data[",Q$1,"]")),MATCH(vp.data[[#This Row],[SDate]],weather.data[Date],0))</f>
        <v>17.7</v>
      </c>
      <c r="R189" s="2">
        <f ca="1">INDEX(INDIRECT(_xlfn.CONCAT("weather.data[",R$1,"]")),MATCH(vp.data[[#This Row],[SDate]],weather.data[Date],0))</f>
        <v>17.5</v>
      </c>
      <c r="S189" s="2">
        <f ca="1">INDEX(INDIRECT(_xlfn.CONCAT("weather.data[",S$1,"]")),MATCH(vp.data[[#This Row],[SDate]],weather.data[Date],0))</f>
        <v>15.5</v>
      </c>
      <c r="T189" s="2">
        <f ca="1">INDEX(INDIRECT(_xlfn.CONCAT("weather.data[",T$1,"]")),MATCH(vp.data[[#This Row],[SDate]],weather.data[Date],0))</f>
        <v>17.5</v>
      </c>
      <c r="U189" s="2">
        <f ca="1">INDEX(INDIRECT(_xlfn.CONCAT("weather.data[",U$1,"]")),MATCH(vp.data[[#This Row],[SDate]],weather.data[Date],0))</f>
        <v>16.3</v>
      </c>
      <c r="V189" s="2">
        <f ca="1">INDEX(INDIRECT(_xlfn.CONCAT("weather.data[",V$1,"]")),MATCH(vp.data[[#This Row],[SDate]],weather.data[Date],0))</f>
        <v>17</v>
      </c>
      <c r="W189" t="s">
        <v>44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 s="4">
        <f>IF(AND(vp.data[[#This Row],[SDate]]&gt;=DATE(YEAR(vp.data[[#This Row],[SDate]]),5,1),vp.data[[#This Row],[SDate]]&lt;=DATE(YEAR(vp.data[[#This Row],[SDate]]),9,15)),1,0)</f>
        <v>1</v>
      </c>
      <c r="AJ189" s="4">
        <f>IF(vp.data[[#This Row],[SDate]]&lt;DATE(2016,12,1),0,1)</f>
        <v>0</v>
      </c>
      <c r="AK189">
        <f>MONTH(vp.data[[#This Row],[SDate]])</f>
        <v>5</v>
      </c>
      <c r="AL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M189" s="5">
        <f>(vp.data[[#This Row],[Dens]]-INDEX(crudeBD.lkup[Mean_Dens],MATCH(vp.data[[#This Row],[Crude_Breakdown]],crudeBD.lkup[Crude Breakdown],0)))^2</f>
        <v>45.446796849632833</v>
      </c>
      <c r="AN189" s="5">
        <f>(vp.data[[#This Row],[Sulf]]-INDEX(crudeBD.lkup[Mean_Sulf],MATCH(vp.data[[#This Row],[Crude_Breakdown]],crudeBD.lkup[Crude Breakdown],0)))^2</f>
        <v>2.5004530949612777E-3</v>
      </c>
      <c r="AO1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1" hidden="1" x14ac:dyDescent="0.25">
      <c r="A190">
        <v>189</v>
      </c>
      <c r="B190" t="s">
        <v>58</v>
      </c>
      <c r="C190" t="s">
        <v>58</v>
      </c>
      <c r="D190" t="s">
        <v>75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190" s="2"/>
      <c r="J190" s="2">
        <f t="array" ref="J19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90" s="2">
        <f ca="1">INDEX(INDIRECT(_xlfn.CONCAT("weather.data[",O$1,"]")),MATCH(vp.data[[#This Row],[SDate]],weather.data[Date],0))</f>
        <v>16.916666666666668</v>
      </c>
      <c r="P190" s="2">
        <f ca="1">INDEX(INDIRECT(_xlfn.CONCAT("weather.data[",P$1,"]")),MATCH(vp.data[[#This Row],[SDate]],weather.data[Date],0))</f>
        <v>9.8619047619047624</v>
      </c>
      <c r="Q190" s="2">
        <f ca="1">INDEX(INDIRECT(_xlfn.CONCAT("weather.data[",Q$1,"]")),MATCH(vp.data[[#This Row],[SDate]],weather.data[Date],0))</f>
        <v>17.7</v>
      </c>
      <c r="R190" s="2">
        <f ca="1">INDEX(INDIRECT(_xlfn.CONCAT("weather.data[",R$1,"]")),MATCH(vp.data[[#This Row],[SDate]],weather.data[Date],0))</f>
        <v>17.5</v>
      </c>
      <c r="S190" s="2">
        <f ca="1">INDEX(INDIRECT(_xlfn.CONCAT("weather.data[",S$1,"]")),MATCH(vp.data[[#This Row],[SDate]],weather.data[Date],0))</f>
        <v>15.5</v>
      </c>
      <c r="T190" s="2">
        <f ca="1">INDEX(INDIRECT(_xlfn.CONCAT("weather.data[",T$1,"]")),MATCH(vp.data[[#This Row],[SDate]],weather.data[Date],0))</f>
        <v>17.5</v>
      </c>
      <c r="U190" s="2">
        <f ca="1">INDEX(INDIRECT(_xlfn.CONCAT("weather.data[",U$1,"]")),MATCH(vp.data[[#This Row],[SDate]],weather.data[Date],0))</f>
        <v>16.3</v>
      </c>
      <c r="V190" s="2">
        <f ca="1">INDEX(INDIRECT(_xlfn.CONCAT("weather.data[",V$1,"]")),MATCH(vp.data[[#This Row],[SDate]],weather.data[Date],0))</f>
        <v>17</v>
      </c>
      <c r="W190" t="s">
        <v>44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 s="4">
        <f>IF(AND(vp.data[[#This Row],[SDate]]&gt;=DATE(YEAR(vp.data[[#This Row],[SDate]]),5,1),vp.data[[#This Row],[SDate]]&lt;=DATE(YEAR(vp.data[[#This Row],[SDate]]),9,15)),1,0)</f>
        <v>1</v>
      </c>
      <c r="AJ190" s="4">
        <f>IF(vp.data[[#This Row],[SDate]]&lt;DATE(2016,12,1),0,1)</f>
        <v>0</v>
      </c>
      <c r="AK190">
        <f>MONTH(vp.data[[#This Row],[SDate]])</f>
        <v>5</v>
      </c>
      <c r="AL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190" s="5">
        <f>(vp.data[[#This Row],[Dens]]-INDEX(crudeBD.lkup[Mean_Dens],MATCH(vp.data[[#This Row],[Crude_Breakdown]],crudeBD.lkup[Crude Breakdown],0)))^2</f>
        <v>140.21932112147638</v>
      </c>
      <c r="AN190" s="5">
        <f>(vp.data[[#This Row],[Sulf]]-INDEX(crudeBD.lkup[Mean_Sulf],MATCH(vp.data[[#This Row],[Crude_Breakdown]],crudeBD.lkup[Crude Breakdown],0)))^2</f>
        <v>3.9981879075419116E-4</v>
      </c>
      <c r="AO1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1" hidden="1" x14ac:dyDescent="0.25">
      <c r="A191">
        <v>190</v>
      </c>
      <c r="B191" t="s">
        <v>45</v>
      </c>
      <c r="C191" t="s">
        <v>45</v>
      </c>
      <c r="D191" t="s">
        <v>46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59.687364419994751</v>
      </c>
      <c r="I191" s="2"/>
      <c r="J191" s="2">
        <f t="array" ref="J191">_xlfn.IFNA(IF(vp.data[[#This Row],[Sulf Input]]="",INDEX([1]DATA!$Q:$Q,MATCH(1,(vp.data[[#This Row],[Battery]]=[1]DATA!$L:$L)*(EOMONTH(vp.data[[#This Row],[SDate]],-1)+1=[1]DATA!$G:$G),0)),vp.data[[#This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191" s="2">
        <f ca="1">INDEX(INDIRECT(_xlfn.CONCAT("weather.data[",O$1,"]")),MATCH(vp.data[[#This Row],[SDate]],weather.data[Date],0))</f>
        <v>16.916666666666668</v>
      </c>
      <c r="P191" s="2">
        <f ca="1">INDEX(INDIRECT(_xlfn.CONCAT("weather.data[",P$1,"]")),MATCH(vp.data[[#This Row],[SDate]],weather.data[Date],0))</f>
        <v>9.8619047619047624</v>
      </c>
      <c r="Q191" s="2">
        <f ca="1">INDEX(INDIRECT(_xlfn.CONCAT("weather.data[",Q$1,"]")),MATCH(vp.data[[#This Row],[SDate]],weather.data[Date],0))</f>
        <v>17.7</v>
      </c>
      <c r="R191" s="2">
        <f ca="1">INDEX(INDIRECT(_xlfn.CONCAT("weather.data[",R$1,"]")),MATCH(vp.data[[#This Row],[SDate]],weather.data[Date],0))</f>
        <v>17.5</v>
      </c>
      <c r="S191" s="2">
        <f ca="1">INDEX(INDIRECT(_xlfn.CONCAT("weather.data[",S$1,"]")),MATCH(vp.data[[#This Row],[SDate]],weather.data[Date],0))</f>
        <v>15.5</v>
      </c>
      <c r="T191" s="2">
        <f ca="1">INDEX(INDIRECT(_xlfn.CONCAT("weather.data[",T$1,"]")),MATCH(vp.data[[#This Row],[SDate]],weather.data[Date],0))</f>
        <v>17.5</v>
      </c>
      <c r="U191" s="2">
        <f ca="1">INDEX(INDIRECT(_xlfn.CONCAT("weather.data[",U$1,"]")),MATCH(vp.data[[#This Row],[SDate]],weather.data[Date],0))</f>
        <v>16.3</v>
      </c>
      <c r="V191" s="2">
        <f ca="1">INDEX(INDIRECT(_xlfn.CONCAT("weather.data[",V$1,"]")),MATCH(vp.data[[#This Row],[SDate]],weather.data[Date],0))</f>
        <v>17</v>
      </c>
      <c r="W191" t="s">
        <v>44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 s="4">
        <f>IF(AND(vp.data[[#This Row],[SDate]]&gt;=DATE(YEAR(vp.data[[#This Row],[SDate]]),5,1),vp.data[[#This Row],[SDate]]&lt;=DATE(YEAR(vp.data[[#This Row],[SDate]]),9,15)),1,0)</f>
        <v>1</v>
      </c>
      <c r="AJ191" s="4">
        <f>IF(vp.data[[#This Row],[SDate]]&lt;DATE(2016,12,1),0,1)</f>
        <v>0</v>
      </c>
      <c r="AK191">
        <f>MONTH(vp.data[[#This Row],[SDate]])</f>
        <v>5</v>
      </c>
      <c r="AL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M191" s="5">
        <f>(vp.data[[#This Row],[Dens]]-INDEX(crudeBD.lkup[Mean_Dens],MATCH(vp.data[[#This Row],[Crude_Breakdown]],crudeBD.lkup[Crude Breakdown],0)))^2</f>
        <v>56.080067187472885</v>
      </c>
      <c r="AN191" s="5">
        <f>(vp.data[[#This Row],[Sulf]]-INDEX(crudeBD.lkup[Mean_Sulf],MATCH(vp.data[[#This Row],[Crude_Breakdown]],crudeBD.lkup[Crude Breakdown],0)))^2</f>
        <v>1.471911313053867</v>
      </c>
      <c r="AO1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1" hidden="1" x14ac:dyDescent="0.25">
      <c r="A192">
        <v>191</v>
      </c>
      <c r="B192" t="s">
        <v>47</v>
      </c>
      <c r="C192" t="s">
        <v>47</v>
      </c>
      <c r="D192" t="s">
        <v>48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33.565217391304301</v>
      </c>
      <c r="I192" s="2"/>
      <c r="J192" s="2">
        <f t="array" ref="J19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Input]]="",INDEX([1]DATA!$O:$O,MATCH(1,(vp.data[[#This Row],[Battery]]=[1]DATA!$L:$L)*(EOMONTH(vp.data[[#This Row],[SDate]],-1)+1=[1]DATA!$G:$G),0)),vp.data[[#This Row],[Dens Input]]),"")</f>
        <v>869.6</v>
      </c>
      <c r="O192" s="2">
        <f ca="1">INDEX(INDIRECT(_xlfn.CONCAT("weather.data[",O$1,"]")),MATCH(vp.data[[#This Row],[SDate]],weather.data[Date],0))</f>
        <v>16.916666666666668</v>
      </c>
      <c r="P192" s="2">
        <f ca="1">INDEX(INDIRECT(_xlfn.CONCAT("weather.data[",P$1,"]")),MATCH(vp.data[[#This Row],[SDate]],weather.data[Date],0))</f>
        <v>9.8619047619047624</v>
      </c>
      <c r="Q192" s="2">
        <f ca="1">INDEX(INDIRECT(_xlfn.CONCAT("weather.data[",Q$1,"]")),MATCH(vp.data[[#This Row],[SDate]],weather.data[Date],0))</f>
        <v>17.7</v>
      </c>
      <c r="R192" s="2">
        <f ca="1">INDEX(INDIRECT(_xlfn.CONCAT("weather.data[",R$1,"]")),MATCH(vp.data[[#This Row],[SDate]],weather.data[Date],0))</f>
        <v>17.5</v>
      </c>
      <c r="S192" s="2">
        <f ca="1">INDEX(INDIRECT(_xlfn.CONCAT("weather.data[",S$1,"]")),MATCH(vp.data[[#This Row],[SDate]],weather.data[Date],0))</f>
        <v>15.5</v>
      </c>
      <c r="T192" s="2">
        <f ca="1">INDEX(INDIRECT(_xlfn.CONCAT("weather.data[",T$1,"]")),MATCH(vp.data[[#This Row],[SDate]],weather.data[Date],0))</f>
        <v>17.5</v>
      </c>
      <c r="U192" s="2">
        <f ca="1">INDEX(INDIRECT(_xlfn.CONCAT("weather.data[",U$1,"]")),MATCH(vp.data[[#This Row],[SDate]],weather.data[Date],0))</f>
        <v>16.3</v>
      </c>
      <c r="V192" s="2">
        <f ca="1">INDEX(INDIRECT(_xlfn.CONCAT("weather.data[",V$1,"]")),MATCH(vp.data[[#This Row],[SDate]],weather.data[Date],0))</f>
        <v>17</v>
      </c>
      <c r="W192" t="s">
        <v>44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 s="4">
        <f>IF(AND(vp.data[[#This Row],[SDate]]&gt;=DATE(YEAR(vp.data[[#This Row],[SDate]]),5,1),vp.data[[#This Row],[SDate]]&lt;=DATE(YEAR(vp.data[[#This Row],[SDate]]),9,15)),1,0)</f>
        <v>1</v>
      </c>
      <c r="AJ192" s="4">
        <f>IF(vp.data[[#This Row],[SDate]]&lt;DATE(2016,12,1),0,1)</f>
        <v>0</v>
      </c>
      <c r="AK192">
        <f>MONTH(vp.data[[#This Row],[SDate]])</f>
        <v>5</v>
      </c>
      <c r="AL192" s="5">
        <f>(IF(post_aquisition_adj_bool,vp.data[[#This Row],[VP_Adjusted]],vp.data[[#This Row],[VP]])-INDEX(crudeBD.lkup[Mean_VP],MATCH(vp.data[[#This Row],[Crude_Breakdown]],crudeBD.lkup[Crude Breakdown],0)))^2</f>
        <v>870.25000000000296</v>
      </c>
      <c r="AM192" s="5">
        <f>(vp.data[[#This Row],[Dens]]-INDEX(crudeBD.lkup[Mean_Dens],MATCH(vp.data[[#This Row],[Crude_Breakdown]],crudeBD.lkup[Crude Breakdown],0)))^2</f>
        <v>26.606403461330547</v>
      </c>
      <c r="AN192" s="5">
        <f>(vp.data[[#This Row],[Sulf]]-INDEX(crudeBD.lkup[Mean_Sulf],MATCH(vp.data[[#This Row],[Crude_Breakdown]],crudeBD.lkup[Crude Breakdown],0)))^2</f>
        <v>1.9471826977099062E-2</v>
      </c>
      <c r="AO1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3" spans="1:41" hidden="1" x14ac:dyDescent="0.25">
      <c r="A193">
        <v>192</v>
      </c>
      <c r="B193" t="s">
        <v>42</v>
      </c>
      <c r="C193" t="s">
        <v>42</v>
      </c>
      <c r="D193" t="s">
        <v>43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45.765217391304304</v>
      </c>
      <c r="I193" s="2"/>
      <c r="J193" s="2">
        <f t="array" ref="J193">_xlfn.IFNA(IF(vp.data[[#This Row],[Sulf Input]]="",INDEX([1]DATA!$Q:$Q,MATCH(1,(vp.data[[#This Row],[Battery]]=[1]DATA!$L:$L)*(EOMONTH(vp.data[[#This Row],[SDate]],-1)+1=[1]DATA!$G:$G),0)),vp.data[[#This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Input]]="",INDEX([1]DATA!$O:$O,MATCH(1,(vp.data[[#This Row],[Battery]]=[1]DATA!$L:$L)*(EOMONTH(vp.data[[#This Row],[SDate]],-1)+1=[1]DATA!$G:$G),0)),vp.data[[#This Row],[Dens Input]]),"")</f>
        <v>874.2</v>
      </c>
      <c r="O193" s="2">
        <f ca="1">INDEX(INDIRECT(_xlfn.CONCAT("weather.data[",O$1,"]")),MATCH(vp.data[[#This Row],[SDate]],weather.data[Date],0))</f>
        <v>16.916666666666668</v>
      </c>
      <c r="P193" s="2">
        <f ca="1">INDEX(INDIRECT(_xlfn.CONCAT("weather.data[",P$1,"]")),MATCH(vp.data[[#This Row],[SDate]],weather.data[Date],0))</f>
        <v>9.8619047619047624</v>
      </c>
      <c r="Q193" s="2">
        <f ca="1">INDEX(INDIRECT(_xlfn.CONCAT("weather.data[",Q$1,"]")),MATCH(vp.data[[#This Row],[SDate]],weather.data[Date],0))</f>
        <v>17.7</v>
      </c>
      <c r="R193" s="2">
        <f ca="1">INDEX(INDIRECT(_xlfn.CONCAT("weather.data[",R$1,"]")),MATCH(vp.data[[#This Row],[SDate]],weather.data[Date],0))</f>
        <v>17.5</v>
      </c>
      <c r="S193" s="2">
        <f ca="1">INDEX(INDIRECT(_xlfn.CONCAT("weather.data[",S$1,"]")),MATCH(vp.data[[#This Row],[SDate]],weather.data[Date],0))</f>
        <v>15.5</v>
      </c>
      <c r="T193" s="2">
        <f ca="1">INDEX(INDIRECT(_xlfn.CONCAT("weather.data[",T$1,"]")),MATCH(vp.data[[#This Row],[SDate]],weather.data[Date],0))</f>
        <v>17.5</v>
      </c>
      <c r="U193" s="2">
        <f ca="1">INDEX(INDIRECT(_xlfn.CONCAT("weather.data[",U$1,"]")),MATCH(vp.data[[#This Row],[SDate]],weather.data[Date],0))</f>
        <v>16.3</v>
      </c>
      <c r="V193" s="2">
        <f ca="1">INDEX(INDIRECT(_xlfn.CONCAT("weather.data[",V$1,"]")),MATCH(vp.data[[#This Row],[SDate]],weather.data[Date],0))</f>
        <v>17</v>
      </c>
      <c r="W193" t="s">
        <v>44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 s="4">
        <f>IF(AND(vp.data[[#This Row],[SDate]]&gt;=DATE(YEAR(vp.data[[#This Row],[SDate]]),5,1),vp.data[[#This Row],[SDate]]&lt;=DATE(YEAR(vp.data[[#This Row],[SDate]]),9,15)),1,0)</f>
        <v>1</v>
      </c>
      <c r="AJ193" s="4">
        <f>IF(vp.data[[#This Row],[SDate]]&lt;DATE(2016,12,1),0,1)</f>
        <v>0</v>
      </c>
      <c r="AK193">
        <f>MONTH(vp.data[[#This Row],[SDate]])</f>
        <v>5</v>
      </c>
      <c r="AL193" s="5">
        <f>(IF(post_aquisition_adj_bool,vp.data[[#This Row],[VP_Adjusted]],vp.data[[#This Row],[VP]])-INDEX(crudeBD.lkup[Mean_VP],MATCH(vp.data[[#This Row],[Crude_Breakdown]],crudeBD.lkup[Crude Breakdown],0)))^2</f>
        <v>299.29000000000161</v>
      </c>
      <c r="AM193" s="5">
        <f>(vp.data[[#This Row],[Dens]]-INDEX(crudeBD.lkup[Mean_Dens],MATCH(vp.data[[#This Row],[Crude_Breakdown]],crudeBD.lkup[Crude Breakdown],0)))^2</f>
        <v>0.31151974040020158</v>
      </c>
      <c r="AN193" s="5">
        <f>(vp.data[[#This Row],[Sulf]]-INDEX(crudeBD.lkup[Mean_Sulf],MATCH(vp.data[[#This Row],[Crude_Breakdown]],crudeBD.lkup[Crude Breakdown],0)))^2</f>
        <v>8.726995352385076E-4</v>
      </c>
      <c r="AO1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1" x14ac:dyDescent="0.25">
      <c r="A194">
        <v>853</v>
      </c>
      <c r="B194" t="s">
        <v>45</v>
      </c>
      <c r="C194" t="s">
        <v>45</v>
      </c>
      <c r="D194" t="s">
        <v>46</v>
      </c>
      <c r="F194" s="1">
        <v>42788</v>
      </c>
      <c r="G194" s="2">
        <v>71</v>
      </c>
      <c r="H194" s="2">
        <f>vp.data[[#This Row],[VP]]+IF(vp.data[[#This Row],[Post_Aquisition]]=0,INDEX(post_aquisition.tbl[Change_in_VP],MATCH(vp.data[[#This Row],[Crude_Breakdown]],post_aquisition.tbl[Crude_Breakdown],0)),0)</f>
        <v>71</v>
      </c>
      <c r="I194" s="2">
        <v>2.5329999999999999</v>
      </c>
      <c r="J194" s="2">
        <f t="array" ref="J194">_xlfn.IFNA(IF(vp.data[[#This Row],[Sulf Input]]="",INDEX([1]DATA!$Q:$Q,MATCH(1,(vp.data[[#This Row],[Battery]]=[1]DATA!$L:$L)*(EOMONTH(vp.data[[#This Row],[SDate]],-1)+1=[1]DATA!$G:$G),0)),vp.data[[#This Row],[Sulf Input]]),"")</f>
        <v>2.5329999999999999</v>
      </c>
      <c r="K194" s="2">
        <v>15.7</v>
      </c>
      <c r="L194" s="2">
        <v>3</v>
      </c>
      <c r="M194" s="2">
        <v>870.1</v>
      </c>
      <c r="N194" s="2">
        <f t="array" ref="N19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94" s="2">
        <f ca="1">INDEX(INDIRECT(_xlfn.CONCAT("weather.data[",O$1,"]")),MATCH(vp.data[[#This Row],[SDate]],weather.data[Date],0))</f>
        <v>-0.85000000000000009</v>
      </c>
      <c r="P194" s="2">
        <f ca="1">INDEX(INDIRECT(_xlfn.CONCAT("weather.data[",P$1,"]")),MATCH(vp.data[[#This Row],[SDate]],weather.data[Date],0))</f>
        <v>0.97380952380952379</v>
      </c>
      <c r="Q194" s="2">
        <f ca="1">INDEX(INDIRECT(_xlfn.CONCAT("weather.data[",Q$1,"]")),MATCH(vp.data[[#This Row],[SDate]],weather.data[Date],0))</f>
        <v>-1.1000000000000001</v>
      </c>
      <c r="R194" s="2">
        <f ca="1">INDEX(INDIRECT(_xlfn.CONCAT("weather.data[",R$1,"]")),MATCH(vp.data[[#This Row],[SDate]],weather.data[Date],0))</f>
        <v>-1.5</v>
      </c>
      <c r="S194" s="2">
        <f ca="1">INDEX(INDIRECT(_xlfn.CONCAT("weather.data[",S$1,"]")),MATCH(vp.data[[#This Row],[SDate]],weather.data[Date],0))</f>
        <v>0.3</v>
      </c>
      <c r="T194" s="2">
        <f ca="1">INDEX(INDIRECT(_xlfn.CONCAT("weather.data[",T$1,"]")),MATCH(vp.data[[#This Row],[SDate]],weather.data[Date],0))</f>
        <v>-0.8</v>
      </c>
      <c r="U194" s="2">
        <f ca="1">INDEX(INDIRECT(_xlfn.CONCAT("weather.data[",U$1,"]")),MATCH(vp.data[[#This Row],[SDate]],weather.data[Date],0))</f>
        <v>0.3</v>
      </c>
      <c r="V194" s="2">
        <f ca="1">INDEX(INDIRECT(_xlfn.CONCAT("weather.data[",V$1,"]")),MATCH(vp.data[[#This Row],[SDate]],weather.data[Date],0))</f>
        <v>-2.2999999999999998</v>
      </c>
      <c r="W194" t="s">
        <v>44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 s="4">
        <f>IF(AND(vp.data[[#This Row],[SDate]]&gt;=DATE(YEAR(vp.data[[#This Row],[SDate]]),5,1),vp.data[[#This Row],[SDate]]&lt;=DATE(YEAR(vp.data[[#This Row],[SDate]]),9,15)),1,0)</f>
        <v>0</v>
      </c>
      <c r="AJ194" s="4">
        <f>IF(vp.data[[#This Row],[SDate]]&lt;DATE(2016,12,1),0,1)</f>
        <v>1</v>
      </c>
      <c r="AK194">
        <f>MONTH(vp.data[[#This Row],[SDate]])</f>
        <v>2</v>
      </c>
      <c r="AL194" s="5">
        <f>(IF(post_aquisition_adj_bool,vp.data[[#This Row],[VP_Adjusted]],vp.data[[#This Row],[VP]])-INDEX(crudeBD.lkup[Mean_VP],MATCH(vp.data[[#This Row],[Crude_Breakdown]],crudeBD.lkup[Crude Breakdown],0)))^2</f>
        <v>62.960775047258927</v>
      </c>
      <c r="AM194" s="5">
        <f>(vp.data[[#This Row],[Dens]]-INDEX(crudeBD.lkup[Mean_Dens],MATCH(vp.data[[#This Row],[Crude_Breakdown]],crudeBD.lkup[Crude Breakdown],0)))^2</f>
        <v>21.698263926446817</v>
      </c>
      <c r="AN194" s="5">
        <f>(vp.data[[#This Row],[Sulf]]-INDEX(crudeBD.lkup[Mean_Sulf],MATCH(vp.data[[#This Row],[Crude_Breakdown]],crudeBD.lkup[Crude Breakdown],0)))^2</f>
        <v>8.7344933957035804E-3</v>
      </c>
      <c r="AO1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1" hidden="1" x14ac:dyDescent="0.25">
      <c r="A195">
        <v>194</v>
      </c>
      <c r="B195" t="s">
        <v>47</v>
      </c>
      <c r="C195" t="s">
        <v>47</v>
      </c>
      <c r="D195" t="s">
        <v>67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195" s="2"/>
      <c r="J195" s="2">
        <f t="array" ref="J195">_xlfn.IFNA(IF(vp.data[[#This Row],[Sulf Input]]="",INDEX([1]DATA!$Q:$Q,MATCH(1,(vp.data[[#This Row],[Battery]]=[1]DATA!$L:$L)*(EOMONTH(vp.data[[#This Row],[SDate]],-1)+1=[1]DATA!$G:$G),0)),vp.data[[#This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Input]]="",INDEX([1]DATA!$O:$O,MATCH(1,(vp.data[[#This Row],[Battery]]=[1]DATA!$L:$L)*(EOMONTH(vp.data[[#This Row],[SDate]],-1)+1=[1]DATA!$G:$G),0)),vp.data[[#This Row],[Dens Input]]),"")</f>
        <v>823</v>
      </c>
      <c r="O195" s="2">
        <f ca="1">INDEX(INDIRECT(_xlfn.CONCAT("weather.data[",O$1,"]")),MATCH(vp.data[[#This Row],[SDate]],weather.data[Date],0))</f>
        <v>18.149999999999999</v>
      </c>
      <c r="P195" s="2">
        <f ca="1">INDEX(INDIRECT(_xlfn.CONCAT("weather.data[",P$1,"]")),MATCH(vp.data[[#This Row],[SDate]],weather.data[Date],0))</f>
        <v>12</v>
      </c>
      <c r="Q195" s="2">
        <f ca="1">INDEX(INDIRECT(_xlfn.CONCAT("weather.data[",Q$1,"]")),MATCH(vp.data[[#This Row],[SDate]],weather.data[Date],0))</f>
        <v>17.2</v>
      </c>
      <c r="R195" s="2">
        <f ca="1">INDEX(INDIRECT(_xlfn.CONCAT("weather.data[",R$1,"]")),MATCH(vp.data[[#This Row],[SDate]],weather.data[Date],0))</f>
        <v>18.399999999999999</v>
      </c>
      <c r="S195" s="2">
        <f ca="1">INDEX(INDIRECT(_xlfn.CONCAT("weather.data[",S$1,"]")),MATCH(vp.data[[#This Row],[SDate]],weather.data[Date],0))</f>
        <v>16.5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17.8</v>
      </c>
      <c r="W195" t="s">
        <v>44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 s="4">
        <f>IF(AND(vp.data[[#This Row],[SDate]]&gt;=DATE(YEAR(vp.data[[#This Row],[SDate]]),5,1),vp.data[[#This Row],[SDate]]&lt;=DATE(YEAR(vp.data[[#This Row],[SDate]]),9,15)),1,0)</f>
        <v>1</v>
      </c>
      <c r="AJ195" s="4">
        <f>IF(vp.data[[#This Row],[SDate]]&lt;DATE(2016,12,1),0,1)</f>
        <v>0</v>
      </c>
      <c r="AK195">
        <f>MONTH(vp.data[[#This Row],[SDate]])</f>
        <v>5</v>
      </c>
      <c r="AL195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195" s="5">
        <f>(vp.data[[#This Row],[Dens]]-INDEX(crudeBD.lkup[Mean_Dens],MATCH(vp.data[[#This Row],[Crude_Breakdown]],crudeBD.lkup[Crude Breakdown],0)))^2</f>
        <v>17.185313198576416</v>
      </c>
      <c r="AN195" s="5">
        <f>(vp.data[[#This Row],[Sulf]]-INDEX(crudeBD.lkup[Mean_Sulf],MATCH(vp.data[[#This Row],[Crude_Breakdown]],crudeBD.lkup[Crude Breakdown],0)))^2</f>
        <v>0.20130381248859661</v>
      </c>
      <c r="AO1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1" hidden="1" x14ac:dyDescent="0.25">
      <c r="A196">
        <v>195</v>
      </c>
      <c r="B196" t="s">
        <v>47</v>
      </c>
      <c r="C196" t="s">
        <v>47</v>
      </c>
      <c r="D196" t="s">
        <v>62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91.687364419994751</v>
      </c>
      <c r="I196" s="2"/>
      <c r="J196" s="2">
        <f t="array" ref="J196">_xlfn.IFNA(IF(vp.data[[#This Row],[Sulf Input]]="",INDEX([1]DATA!$Q:$Q,MATCH(1,(vp.data[[#This Row],[Battery]]=[1]DATA!$L:$L)*(EOMONTH(vp.data[[#This Row],[SDate]],-1)+1=[1]DATA!$G:$G),0)),vp.data[[#This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96" s="2">
        <f ca="1">INDEX(INDIRECT(_xlfn.CONCAT("weather.data[",O$1,"]")),MATCH(vp.data[[#This Row],[SDate]],weather.data[Date],0))</f>
        <v>18.149999999999999</v>
      </c>
      <c r="P196" s="2">
        <f ca="1">INDEX(INDIRECT(_xlfn.CONCAT("weather.data[",P$1,"]")),MATCH(vp.data[[#This Row],[SDate]],weather.data[Date],0))</f>
        <v>12</v>
      </c>
      <c r="Q196" s="2">
        <f ca="1">INDEX(INDIRECT(_xlfn.CONCAT("weather.data[",Q$1,"]")),MATCH(vp.data[[#This Row],[SDate]],weather.data[Date],0))</f>
        <v>17.2</v>
      </c>
      <c r="R196" s="2">
        <f ca="1">INDEX(INDIRECT(_xlfn.CONCAT("weather.data[",R$1,"]")),MATCH(vp.data[[#This Row],[SDate]],weather.data[Date],0))</f>
        <v>18.399999999999999</v>
      </c>
      <c r="S196" s="2">
        <f ca="1">INDEX(INDIRECT(_xlfn.CONCAT("weather.data[",S$1,"]")),MATCH(vp.data[[#This Row],[SDate]],weather.data[Date],0))</f>
        <v>16.5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17.8</v>
      </c>
      <c r="W196" t="s">
        <v>44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 s="4">
        <f>IF(AND(vp.data[[#This Row],[SDate]]&gt;=DATE(YEAR(vp.data[[#This Row],[SDate]]),5,1),vp.data[[#This Row],[SDate]]&lt;=DATE(YEAR(vp.data[[#This Row],[SDate]]),9,15)),1,0)</f>
        <v>1</v>
      </c>
      <c r="AJ196" s="4">
        <f>IF(vp.data[[#This Row],[SDate]]&lt;DATE(2016,12,1),0,1)</f>
        <v>0</v>
      </c>
      <c r="AK196">
        <f>MONTH(vp.data[[#This Row],[SDate]])</f>
        <v>5</v>
      </c>
      <c r="AL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M196" s="5">
        <f>(vp.data[[#This Row],[Dens]]-INDEX(crudeBD.lkup[Mean_Dens],MATCH(vp.data[[#This Row],[Crude_Breakdown]],crudeBD.lkup[Crude Breakdown],0)))^2</f>
        <v>331.65281074575688</v>
      </c>
      <c r="AN196" s="5">
        <f>(vp.data[[#This Row],[Sulf]]-INDEX(crudeBD.lkup[Mean_Sulf],MATCH(vp.data[[#This Row],[Crude_Breakdown]],crudeBD.lkup[Crude Breakdown],0)))^2</f>
        <v>0.2273158104771883</v>
      </c>
      <c r="AO1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1" hidden="1" x14ac:dyDescent="0.25">
      <c r="A197">
        <v>196</v>
      </c>
      <c r="B197" t="s">
        <v>47</v>
      </c>
      <c r="C197" t="s">
        <v>47</v>
      </c>
      <c r="D197" t="s">
        <v>68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99.487364419994748</v>
      </c>
      <c r="I197" s="2"/>
      <c r="J197" s="2">
        <f t="array" ref="J197">_xlfn.IFNA(IF(vp.data[[#This Row],[Sulf Input]]="",INDEX([1]DATA!$Q:$Q,MATCH(1,(vp.data[[#This Row],[Battery]]=[1]DATA!$L:$L)*(EOMONTH(vp.data[[#This Row],[SDate]],-1)+1=[1]DATA!$G:$G),0)),vp.data[[#This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Input]]="",INDEX([1]DATA!$O:$O,MATCH(1,(vp.data[[#This Row],[Battery]]=[1]DATA!$L:$L)*(EOMONTH(vp.data[[#This Row],[SDate]],-1)+1=[1]DATA!$G:$G),0)),vp.data[[#This Row],[Dens Input]]),"")</f>
        <v>848.1</v>
      </c>
      <c r="O197" s="2">
        <f ca="1">INDEX(INDIRECT(_xlfn.CONCAT("weather.data[",O$1,"]")),MATCH(vp.data[[#This Row],[SDate]],weather.data[Date],0))</f>
        <v>18.416666666666668</v>
      </c>
      <c r="P197" s="2">
        <f ca="1">INDEX(INDIRECT(_xlfn.CONCAT("weather.data[",P$1,"]")),MATCH(vp.data[[#This Row],[SDate]],weather.data[Date],0))</f>
        <v>13.947619047619048</v>
      </c>
      <c r="Q197" s="2">
        <f ca="1">INDEX(INDIRECT(_xlfn.CONCAT("weather.data[",Q$1,"]")),MATCH(vp.data[[#This Row],[SDate]],weather.data[Date],0))</f>
        <v>18.2</v>
      </c>
      <c r="R197" s="2">
        <f ca="1">INDEX(INDIRECT(_xlfn.CONCAT("weather.data[",R$1,"]")),MATCH(vp.data[[#This Row],[SDate]],weather.data[Date],0))</f>
        <v>18.899999999999999</v>
      </c>
      <c r="S197" s="2">
        <f ca="1">INDEX(INDIRECT(_xlfn.CONCAT("weather.data[",S$1,"]")),MATCH(vp.data[[#This Row],[SDate]],weather.data[Date],0))</f>
        <v>18.3</v>
      </c>
      <c r="T197" s="2">
        <f ca="1">INDEX(INDIRECT(_xlfn.CONCAT("weather.data[",T$1,"]")),MATCH(vp.data[[#This Row],[SDate]],weather.data[Date],0))</f>
        <v>18.5</v>
      </c>
      <c r="U197" s="2">
        <f ca="1">INDEX(INDIRECT(_xlfn.CONCAT("weather.data[",U$1,"]")),MATCH(vp.data[[#This Row],[SDate]],weather.data[Date],0))</f>
        <v>19.100000000000001</v>
      </c>
      <c r="V197" s="2">
        <f ca="1">INDEX(INDIRECT(_xlfn.CONCAT("weather.data[",V$1,"]")),MATCH(vp.data[[#This Row],[SDate]],weather.data[Date],0))</f>
        <v>17.5</v>
      </c>
      <c r="W197" t="s">
        <v>44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 s="4">
        <f>IF(AND(vp.data[[#This Row],[SDate]]&gt;=DATE(YEAR(vp.data[[#This Row],[SDate]]),5,1),vp.data[[#This Row],[SDate]]&lt;=DATE(YEAR(vp.data[[#This Row],[SDate]]),9,15)),1,0)</f>
        <v>1</v>
      </c>
      <c r="AJ197" s="4">
        <f>IF(vp.data[[#This Row],[SDate]]&lt;DATE(2016,12,1),0,1)</f>
        <v>0</v>
      </c>
      <c r="AK197">
        <f>MONTH(vp.data[[#This Row],[SDate]])</f>
        <v>5</v>
      </c>
      <c r="AL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M197" s="5">
        <f>(vp.data[[#This Row],[Dens]]-INDEX(crudeBD.lkup[Mean_Dens],MATCH(vp.data[[#This Row],[Crude_Breakdown]],crudeBD.lkup[Crude Breakdown],0)))^2</f>
        <v>18.392626696676455</v>
      </c>
      <c r="AN197" s="5">
        <f>(vp.data[[#This Row],[Sulf]]-INDEX(crudeBD.lkup[Mean_Sulf],MATCH(vp.data[[#This Row],[Crude_Breakdown]],crudeBD.lkup[Crude Breakdown],0)))^2</f>
        <v>8.8076278207248768E-2</v>
      </c>
      <c r="AO1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8" spans="1:41" hidden="1" x14ac:dyDescent="0.25">
      <c r="A198">
        <v>197</v>
      </c>
      <c r="B198" t="s">
        <v>45</v>
      </c>
      <c r="C198" t="s">
        <v>45</v>
      </c>
      <c r="D198" t="s">
        <v>55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57.587364419994742</v>
      </c>
      <c r="I198" s="2"/>
      <c r="J198" s="2">
        <f t="array" ref="J198">_xlfn.IFNA(IF(vp.data[[#This Row],[Sulf Input]]="",INDEX([1]DATA!$Q:$Q,MATCH(1,(vp.data[[#This Row],[Battery]]=[1]DATA!$L:$L)*(EOMONTH(vp.data[[#This Row],[SDate]],-1)+1=[1]DATA!$G:$G),0)),vp.data[[#This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Input]]="",INDEX([1]DATA!$O:$O,MATCH(1,(vp.data[[#This Row],[Battery]]=[1]DATA!$L:$L)*(EOMONTH(vp.data[[#This Row],[SDate]],-1)+1=[1]DATA!$G:$G),0)),vp.data[[#This Row],[Dens Input]]),"")</f>
        <v>849.2</v>
      </c>
      <c r="O198" s="2">
        <f ca="1">INDEX(INDIRECT(_xlfn.CONCAT("weather.data[",O$1,"]")),MATCH(vp.data[[#This Row],[SDate]],weather.data[Date],0))</f>
        <v>18.416666666666668</v>
      </c>
      <c r="P198" s="2">
        <f ca="1">INDEX(INDIRECT(_xlfn.CONCAT("weather.data[",P$1,"]")),MATCH(vp.data[[#This Row],[SDate]],weather.data[Date],0))</f>
        <v>13.947619047619048</v>
      </c>
      <c r="Q198" s="2">
        <f ca="1">INDEX(INDIRECT(_xlfn.CONCAT("weather.data[",Q$1,"]")),MATCH(vp.data[[#This Row],[SDate]],weather.data[Date],0))</f>
        <v>18.2</v>
      </c>
      <c r="R198" s="2">
        <f ca="1">INDEX(INDIRECT(_xlfn.CONCAT("weather.data[",R$1,"]")),MATCH(vp.data[[#This Row],[SDate]],weather.data[Date],0))</f>
        <v>18.899999999999999</v>
      </c>
      <c r="S198" s="2">
        <f ca="1">INDEX(INDIRECT(_xlfn.CONCAT("weather.data[",S$1,"]")),MATCH(vp.data[[#This Row],[SDate]],weather.data[Date],0))</f>
        <v>18.3</v>
      </c>
      <c r="T198" s="2">
        <f ca="1">INDEX(INDIRECT(_xlfn.CONCAT("weather.data[",T$1,"]")),MATCH(vp.data[[#This Row],[SDate]],weather.data[Date],0))</f>
        <v>18.5</v>
      </c>
      <c r="U198" s="2">
        <f ca="1">INDEX(INDIRECT(_xlfn.CONCAT("weather.data[",U$1,"]")),MATCH(vp.data[[#This Row],[SDate]],weather.data[Date],0))</f>
        <v>19.100000000000001</v>
      </c>
      <c r="V198" s="2">
        <f ca="1">INDEX(INDIRECT(_xlfn.CONCAT("weather.data[",V$1,"]")),MATCH(vp.data[[#This Row],[SDate]],weather.data[Date],0))</f>
        <v>17.5</v>
      </c>
      <c r="W198" t="s">
        <v>44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 s="4">
        <f>IF(AND(vp.data[[#This Row],[SDate]]&gt;=DATE(YEAR(vp.data[[#This Row],[SDate]]),5,1),vp.data[[#This Row],[SDate]]&lt;=DATE(YEAR(vp.data[[#This Row],[SDate]]),9,15)),1,0)</f>
        <v>1</v>
      </c>
      <c r="AJ198" s="4">
        <f>IF(vp.data[[#This Row],[SDate]]&lt;DATE(2016,12,1),0,1)</f>
        <v>0</v>
      </c>
      <c r="AK198">
        <f>MONTH(vp.data[[#This Row],[SDate]])</f>
        <v>5</v>
      </c>
      <c r="AL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M198" s="5">
        <f>(vp.data[[#This Row],[Dens]]-INDEX(crudeBD.lkup[Mean_Dens],MATCH(vp.data[[#This Row],[Crude_Breakdown]],crudeBD.lkup[Crude Breakdown],0)))^2</f>
        <v>29.037684365388323</v>
      </c>
      <c r="AN198" s="5">
        <f>(vp.data[[#This Row],[Sulf]]-INDEX(crudeBD.lkup[Mean_Sulf],MATCH(vp.data[[#This Row],[Crude_Breakdown]],crudeBD.lkup[Crude Breakdown],0)))^2</f>
        <v>2.3477447532400043E-2</v>
      </c>
      <c r="AO1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1" hidden="1" x14ac:dyDescent="0.25">
      <c r="A199">
        <v>198</v>
      </c>
      <c r="B199" t="s">
        <v>45</v>
      </c>
      <c r="C199" t="s">
        <v>45</v>
      </c>
      <c r="D199" t="s">
        <v>82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64.465217391304293</v>
      </c>
      <c r="I199" s="2"/>
      <c r="J199" s="2">
        <f t="array" ref="J199">_xlfn.IFNA(IF(vp.data[[#This Row],[Sulf Input]]="",INDEX([1]DATA!$Q:$Q,MATCH(1,(vp.data[[#This Row],[Battery]]=[1]DATA!$L:$L)*(EOMONTH(vp.data[[#This Row],[SDate]],-1)+1=[1]DATA!$G:$G),0)),vp.data[[#This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Input]]="",INDEX([1]DATA!$O:$O,MATCH(1,(vp.data[[#This Row],[Battery]]=[1]DATA!$L:$L)*(EOMONTH(vp.data[[#This Row],[SDate]],-1)+1=[1]DATA!$G:$G),0)),vp.data[[#This Row],[Dens Input]]),"")</f>
        <v>891</v>
      </c>
      <c r="O199" s="2">
        <f ca="1">INDEX(INDIRECT(_xlfn.CONCAT("weather.data[",O$1,"]")),MATCH(vp.data[[#This Row],[SDate]],weather.data[Date],0))</f>
        <v>10.033333333333333</v>
      </c>
      <c r="P199" s="2">
        <f ca="1">INDEX(INDIRECT(_xlfn.CONCAT("weather.data[",P$1,"]")),MATCH(vp.data[[#This Row],[SDate]],weather.data[Date],0))</f>
        <v>15.647619047619047</v>
      </c>
      <c r="Q199" s="2">
        <f ca="1">INDEX(INDIRECT(_xlfn.CONCAT("weather.data[",Q$1,"]")),MATCH(vp.data[[#This Row],[SDate]],weather.data[Date],0))</f>
        <v>9.8000000000000007</v>
      </c>
      <c r="R199" s="2">
        <f ca="1">INDEX(INDIRECT(_xlfn.CONCAT("weather.data[",R$1,"]")),MATCH(vp.data[[#This Row],[SDate]],weather.data[Date],0))</f>
        <v>9</v>
      </c>
      <c r="S199" s="2">
        <f ca="1">INDEX(INDIRECT(_xlfn.CONCAT("weather.data[",S$1,"]")),MATCH(vp.data[[#This Row],[SDate]],weather.data[Date],0))</f>
        <v>9.5</v>
      </c>
      <c r="T199" s="2">
        <f ca="1">INDEX(INDIRECT(_xlfn.CONCAT("weather.data[",T$1,"]")),MATCH(vp.data[[#This Row],[SDate]],weather.data[Date],0))</f>
        <v>8</v>
      </c>
      <c r="U199" s="2">
        <f ca="1">INDEX(INDIRECT(_xlfn.CONCAT("weather.data[",U$1,"]")),MATCH(vp.data[[#This Row],[SDate]],weather.data[Date],0))</f>
        <v>10.9</v>
      </c>
      <c r="V199" s="2">
        <f ca="1">INDEX(INDIRECT(_xlfn.CONCAT("weather.data[",V$1,"]")),MATCH(vp.data[[#This Row],[SDate]],weather.data[Date],0))</f>
        <v>13</v>
      </c>
      <c r="W199" t="s">
        <v>44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 s="4">
        <f>IF(AND(vp.data[[#This Row],[SDate]]&gt;=DATE(YEAR(vp.data[[#This Row],[SDate]]),5,1),vp.data[[#This Row],[SDate]]&lt;=DATE(YEAR(vp.data[[#This Row],[SDate]]),9,15)),1,0)</f>
        <v>1</v>
      </c>
      <c r="AJ199" s="4">
        <f>IF(vp.data[[#This Row],[SDate]]&lt;DATE(2016,12,1),0,1)</f>
        <v>0</v>
      </c>
      <c r="AK199">
        <f>MONTH(vp.data[[#This Row],[SDate]])</f>
        <v>5</v>
      </c>
      <c r="AL199" s="5">
        <f>(IF(post_aquisition_adj_bool,vp.data[[#This Row],[VP_Adjusted]],vp.data[[#This Row],[VP]])-INDEX(crudeBD.lkup[Mean_VP],MATCH(vp.data[[#This Row],[Crude_Breakdown]],crudeBD.lkup[Crude Breakdown],0)))^2</f>
        <v>1.9599999999998368</v>
      </c>
      <c r="AM199" s="5">
        <f>(vp.data[[#This Row],[Dens]]-INDEX(crudeBD.lkup[Mean_Dens],MATCH(vp.data[[#This Row],[Crude_Breakdown]],crudeBD.lkup[Crude Breakdown],0)))^2</f>
        <v>263.79803136830617</v>
      </c>
      <c r="AN199" s="5">
        <f>(vp.data[[#This Row],[Sulf]]-INDEX(crudeBD.lkup[Mean_Sulf],MATCH(vp.data[[#This Row],[Crude_Breakdown]],crudeBD.lkup[Crude Breakdown],0)))^2</f>
        <v>0.12993033860500572</v>
      </c>
      <c r="AO1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1" x14ac:dyDescent="0.25">
      <c r="A200">
        <v>917</v>
      </c>
      <c r="B200" t="s">
        <v>45</v>
      </c>
      <c r="C200" t="s">
        <v>45</v>
      </c>
      <c r="D200" t="s">
        <v>46</v>
      </c>
      <c r="F200" s="1">
        <v>42795</v>
      </c>
      <c r="G200" s="2">
        <v>83.9</v>
      </c>
      <c r="H200" s="2">
        <f>vp.data[[#This Row],[VP]]+IF(vp.data[[#This Row],[Post_Aquisition]]=0,INDEX(post_aquisition.tbl[Change_in_VP],MATCH(vp.data[[#This Row],[Crude_Breakdown]],post_aquisition.tbl[Crude_Breakdown],0)),0)</f>
        <v>83.9</v>
      </c>
      <c r="I200" s="2">
        <v>2.8559999999999999</v>
      </c>
      <c r="J200" s="2">
        <f t="array" ref="J200">_xlfn.IFNA(IF(vp.data[[#This Row],[Sulf Input]]="",INDEX([1]DATA!$Q:$Q,MATCH(1,(vp.data[[#This Row],[Battery]]=[1]DATA!$L:$L)*(EOMONTH(vp.data[[#This Row],[SDate]],-1)+1=[1]DATA!$G:$G),0)),vp.data[[#This Row],[Sulf Input]]),"")</f>
        <v>2.8559999999999999</v>
      </c>
      <c r="K200" s="2">
        <v>15.3</v>
      </c>
      <c r="L200" s="2">
        <v>-15</v>
      </c>
      <c r="M200" s="2">
        <v>871</v>
      </c>
      <c r="N200" s="2">
        <f t="array" ref="N200">_xlfn.IFNA(IF(vp.data[[#This Row],[Dens Input]]="",INDEX([1]DATA!$O:$O,MATCH(1,(vp.data[[#This Row],[Battery]]=[1]DATA!$L:$L)*(EOMONTH(vp.data[[#This Row],[SDate]],-1)+1=[1]DATA!$G:$G),0)),vp.data[[#This Row],[Dens Input]]),"")</f>
        <v>871</v>
      </c>
      <c r="O200" s="2">
        <f ca="1">INDEX(INDIRECT(_xlfn.CONCAT("weather.data[",O$1,"]")),MATCH(vp.data[[#This Row],[SDate]],weather.data[Date],0))</f>
        <v>-12.733333333333334</v>
      </c>
      <c r="P200" s="2">
        <f ca="1">INDEX(INDIRECT(_xlfn.CONCAT("weather.data[",P$1,"]")),MATCH(vp.data[[#This Row],[SDate]],weather.data[Date],0))</f>
        <v>-10.938095238095238</v>
      </c>
      <c r="Q200" s="2">
        <f ca="1">INDEX(INDIRECT(_xlfn.CONCAT("weather.data[",Q$1,"]")),MATCH(vp.data[[#This Row],[SDate]],weather.data[Date],0))</f>
        <v>-12.5</v>
      </c>
      <c r="R200" s="2">
        <f ca="1">INDEX(INDIRECT(_xlfn.CONCAT("weather.data[",R$1,"]")),MATCH(vp.data[[#This Row],[SDate]],weather.data[Date],0))</f>
        <v>-11.6</v>
      </c>
      <c r="S200" s="2">
        <f ca="1">INDEX(INDIRECT(_xlfn.CONCAT("weather.data[",S$1,"]")),MATCH(vp.data[[#This Row],[SDate]],weather.data[Date],0))</f>
        <v>-14</v>
      </c>
      <c r="T200" s="2">
        <f ca="1">INDEX(INDIRECT(_xlfn.CONCAT("weather.data[",T$1,"]")),MATCH(vp.data[[#This Row],[SDate]],weather.data[Date],0))</f>
        <v>-10.9</v>
      </c>
      <c r="U200" s="2">
        <f ca="1">INDEX(INDIRECT(_xlfn.CONCAT("weather.data[",U$1,"]")),MATCH(vp.data[[#This Row],[SDate]],weather.data[Date],0))</f>
        <v>-13.9</v>
      </c>
      <c r="V200" s="2">
        <f ca="1">INDEX(INDIRECT(_xlfn.CONCAT("weather.data[",V$1,"]")),MATCH(vp.data[[#This Row],[SDate]],weather.data[Date],0))</f>
        <v>-13.5</v>
      </c>
      <c r="W200" t="s">
        <v>44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 s="4">
        <f>IF(AND(vp.data[[#This Row],[SDate]]&gt;=DATE(YEAR(vp.data[[#This Row],[SDate]]),5,1),vp.data[[#This Row],[SDate]]&lt;=DATE(YEAR(vp.data[[#This Row],[SDate]]),9,15)),1,0)</f>
        <v>0</v>
      </c>
      <c r="AJ200" s="4">
        <f>IF(vp.data[[#This Row],[SDate]]&lt;DATE(2016,12,1),0,1)</f>
        <v>1</v>
      </c>
      <c r="AK200">
        <f>MONTH(vp.data[[#This Row],[SDate]])</f>
        <v>3</v>
      </c>
      <c r="AL200" s="5">
        <f>(IF(post_aquisition_adj_bool,vp.data[[#This Row],[VP_Adjusted]],vp.data[[#This Row],[VP]])-INDEX(crudeBD.lkup[Mean_VP],MATCH(vp.data[[#This Row],[Crude_Breakdown]],crudeBD.lkup[Crude Breakdown],0)))^2</f>
        <v>434.0881663516069</v>
      </c>
      <c r="AM200" s="5">
        <f>(vp.data[[#This Row],[Dens]]-INDEX(crudeBD.lkup[Mean_Dens],MATCH(vp.data[[#This Row],[Crude_Breakdown]],crudeBD.lkup[Crude Breakdown],0)))^2</f>
        <v>14.123612763656272</v>
      </c>
      <c r="AN200" s="5">
        <f>(vp.data[[#This Row],[Sulf]]-INDEX(crudeBD.lkup[Mean_Sulf],MATCH(vp.data[[#This Row],[Crude_Breakdown]],crudeBD.lkup[Crude Breakdown],0)))^2</f>
        <v>0.1734376919073313</v>
      </c>
      <c r="AO2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1" hidden="1" x14ac:dyDescent="0.25">
      <c r="A201">
        <v>200</v>
      </c>
      <c r="B201" t="s">
        <v>47</v>
      </c>
      <c r="C201" t="s">
        <v>47</v>
      </c>
      <c r="D201" t="s">
        <v>62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67.687364419994751</v>
      </c>
      <c r="I201" s="2"/>
      <c r="J201" s="2">
        <f t="array" ref="J201">_xlfn.IFNA(IF(vp.data[[#This Row],[Sulf Input]]="",INDEX([1]DATA!$Q:$Q,MATCH(1,(vp.data[[#This Row],[Battery]]=[1]DATA!$L:$L)*(EOMONTH(vp.data[[#This Row],[SDate]],-1)+1=[1]DATA!$G:$G),0)),vp.data[[#This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201" s="2">
        <f ca="1">INDEX(INDIRECT(_xlfn.CONCAT("weather.data[",O$1,"]")),MATCH(vp.data[[#This Row],[SDate]],weather.data[Date],0))</f>
        <v>10.450000000000001</v>
      </c>
      <c r="P201" s="2">
        <f ca="1">INDEX(INDIRECT(_xlfn.CONCAT("weather.data[",P$1,"]")),MATCH(vp.data[[#This Row],[SDate]],weather.data[Date],0))</f>
        <v>12.966666666666667</v>
      </c>
      <c r="Q201" s="2">
        <f ca="1">INDEX(INDIRECT(_xlfn.CONCAT("weather.data[",Q$1,"]")),MATCH(vp.data[[#This Row],[SDate]],weather.data[Date],0))</f>
        <v>9.8000000000000007</v>
      </c>
      <c r="R201" s="2">
        <f ca="1">INDEX(INDIRECT(_xlfn.CONCAT("weather.data[",R$1,"]")),MATCH(vp.data[[#This Row],[SDate]],weather.data[Date],0))</f>
        <v>9.1</v>
      </c>
      <c r="S201" s="2">
        <f ca="1">INDEX(INDIRECT(_xlfn.CONCAT("weather.data[",S$1,"]")),MATCH(vp.data[[#This Row],[SDate]],weather.data[Date],0))</f>
        <v>10.5</v>
      </c>
      <c r="T201" s="2">
        <f ca="1">INDEX(INDIRECT(_xlfn.CONCAT("weather.data[",T$1,"]")),MATCH(vp.data[[#This Row],[SDate]],weather.data[Date],0))</f>
        <v>12.3</v>
      </c>
      <c r="U201" s="2">
        <f ca="1">INDEX(INDIRECT(_xlfn.CONCAT("weather.data[",U$1,"]")),MATCH(vp.data[[#This Row],[SDate]],weather.data[Date],0))</f>
        <v>11.2</v>
      </c>
      <c r="V201" s="2">
        <f ca="1">INDEX(INDIRECT(_xlfn.CONCAT("weather.data[",V$1,"]")),MATCH(vp.data[[#This Row],[SDate]],weather.data[Date],0))</f>
        <v>9.8000000000000007</v>
      </c>
      <c r="W201" t="s">
        <v>44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 s="4">
        <f>IF(AND(vp.data[[#This Row],[SDate]]&gt;=DATE(YEAR(vp.data[[#This Row],[SDate]]),5,1),vp.data[[#This Row],[SDate]]&lt;=DATE(YEAR(vp.data[[#This Row],[SDate]]),9,15)),1,0)</f>
        <v>1</v>
      </c>
      <c r="AJ201" s="4">
        <f>IF(vp.data[[#This Row],[SDate]]&lt;DATE(2016,12,1),0,1)</f>
        <v>0</v>
      </c>
      <c r="AK201">
        <f>MONTH(vp.data[[#This Row],[SDate]])</f>
        <v>5</v>
      </c>
      <c r="AL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01" s="5">
        <f>(vp.data[[#This Row],[Dens]]-INDEX(crudeBD.lkup[Mean_Dens],MATCH(vp.data[[#This Row],[Crude_Breakdown]],crudeBD.lkup[Crude Breakdown],0)))^2</f>
        <v>342.66961319974712</v>
      </c>
      <c r="AN201" s="5">
        <f>(vp.data[[#This Row],[Sulf]]-INDEX(crudeBD.lkup[Mean_Sulf],MATCH(vp.data[[#This Row],[Crude_Breakdown]],crudeBD.lkup[Crude Breakdown],0)))^2</f>
        <v>0.2273158104771883</v>
      </c>
      <c r="AO2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1" hidden="1" x14ac:dyDescent="0.25">
      <c r="A202">
        <v>201</v>
      </c>
      <c r="B202" t="s">
        <v>56</v>
      </c>
      <c r="C202" t="s">
        <v>56</v>
      </c>
      <c r="D202" t="s">
        <v>57</v>
      </c>
      <c r="E202" t="s">
        <v>51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82.587364419994742</v>
      </c>
      <c r="I202" s="2"/>
      <c r="J202" s="2">
        <f t="array" ref="J20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Input]]="",INDEX([1]DATA!$O:$O,MATCH(1,(vp.data[[#This Row],[Battery]]=[1]DATA!$L:$L)*(EOMONTH(vp.data[[#This Row],[SDate]],-1)+1=[1]DATA!$G:$G),0)),vp.data[[#This Row],[Dens Input]]),"")</f>
        <v>827.2</v>
      </c>
      <c r="O202" s="2">
        <f ca="1">INDEX(INDIRECT(_xlfn.CONCAT("weather.data[",O$1,"]")),MATCH(vp.data[[#This Row],[SDate]],weather.data[Date],0))</f>
        <v>10.450000000000001</v>
      </c>
      <c r="P202" s="2">
        <f ca="1">INDEX(INDIRECT(_xlfn.CONCAT("weather.data[",P$1,"]")),MATCH(vp.data[[#This Row],[SDate]],weather.data[Date],0))</f>
        <v>12.966666666666667</v>
      </c>
      <c r="Q202" s="2">
        <f ca="1">INDEX(INDIRECT(_xlfn.CONCAT("weather.data[",Q$1,"]")),MATCH(vp.data[[#This Row],[SDate]],weather.data[Date],0))</f>
        <v>9.8000000000000007</v>
      </c>
      <c r="R202" s="2">
        <f ca="1">INDEX(INDIRECT(_xlfn.CONCAT("weather.data[",R$1,"]")),MATCH(vp.data[[#This Row],[SDate]],weather.data[Date],0))</f>
        <v>9.1</v>
      </c>
      <c r="S202" s="2">
        <f ca="1">INDEX(INDIRECT(_xlfn.CONCAT("weather.data[",S$1,"]")),MATCH(vp.data[[#This Row],[SDate]],weather.data[Date],0))</f>
        <v>10.5</v>
      </c>
      <c r="T202" s="2">
        <f ca="1">INDEX(INDIRECT(_xlfn.CONCAT("weather.data[",T$1,"]")),MATCH(vp.data[[#This Row],[SDate]],weather.data[Date],0))</f>
        <v>12.3</v>
      </c>
      <c r="U202" s="2">
        <f ca="1">INDEX(INDIRECT(_xlfn.CONCAT("weather.data[",U$1,"]")),MATCH(vp.data[[#This Row],[SDate]],weather.data[Date],0))</f>
        <v>11.2</v>
      </c>
      <c r="V202" s="2">
        <f ca="1">INDEX(INDIRECT(_xlfn.CONCAT("weather.data[",V$1,"]")),MATCH(vp.data[[#This Row],[SDate]],weather.data[Date],0))</f>
        <v>9.8000000000000007</v>
      </c>
      <c r="W202" t="s">
        <v>44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 s="4">
        <f>IF(AND(vp.data[[#This Row],[SDate]]&gt;=DATE(YEAR(vp.data[[#This Row],[SDate]]),5,1),vp.data[[#This Row],[SDate]]&lt;=DATE(YEAR(vp.data[[#This Row],[SDate]]),9,15)),1,0)</f>
        <v>1</v>
      </c>
      <c r="AJ202" s="4">
        <f>IF(vp.data[[#This Row],[SDate]]&lt;DATE(2016,12,1),0,1)</f>
        <v>0</v>
      </c>
      <c r="AK202">
        <f>MONTH(vp.data[[#This Row],[SDate]])</f>
        <v>5</v>
      </c>
      <c r="AL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M202" s="5">
        <f>(vp.data[[#This Row],[Dens]]-INDEX(crudeBD.lkup[Mean_Dens],MATCH(vp.data[[#This Row],[Crude_Breakdown]],crudeBD.lkup[Crude Breakdown],0)))^2</f>
        <v>275.93653099115483</v>
      </c>
      <c r="AN202" s="5">
        <f>(vp.data[[#This Row],[Sulf]]-INDEX(crudeBD.lkup[Mean_Sulf],MATCH(vp.data[[#This Row],[Crude_Breakdown]],crudeBD.lkup[Crude Breakdown],0)))^2</f>
        <v>5.142757121338349E-2</v>
      </c>
      <c r="AO2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1" hidden="1" x14ac:dyDescent="0.25">
      <c r="A203">
        <v>202</v>
      </c>
      <c r="B203" t="s">
        <v>45</v>
      </c>
      <c r="C203" t="s">
        <v>45</v>
      </c>
      <c r="D203" t="s">
        <v>70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115.63402912621362</v>
      </c>
      <c r="I203" s="2"/>
      <c r="J203" s="2">
        <f t="array" ref="J20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Input]]="",INDEX([1]DATA!$O:$O,MATCH(1,(vp.data[[#This Row],[Battery]]=[1]DATA!$L:$L)*(EOMONTH(vp.data[[#This Row],[SDate]],-1)+1=[1]DATA!$G:$G),0)),vp.data[[#This Row],[Dens Input]]),"")</f>
        <v>802.5</v>
      </c>
      <c r="O203" s="2">
        <f ca="1">INDEX(INDIRECT(_xlfn.CONCAT("weather.data[",O$1,"]")),MATCH(vp.data[[#This Row],[SDate]],weather.data[Date],0))</f>
        <v>14.283333333333333</v>
      </c>
      <c r="P203" s="2">
        <f ca="1">INDEX(INDIRECT(_xlfn.CONCAT("weather.data[",P$1,"]")),MATCH(vp.data[[#This Row],[SDate]],weather.data[Date],0))</f>
        <v>15.114285714285716</v>
      </c>
      <c r="Q203" s="2">
        <f ca="1">INDEX(INDIRECT(_xlfn.CONCAT("weather.data[",Q$1,"]")),MATCH(vp.data[[#This Row],[SDate]],weather.data[Date],0))</f>
        <v>13.5</v>
      </c>
      <c r="R203" s="2">
        <f ca="1">INDEX(INDIRECT(_xlfn.CONCAT("weather.data[",R$1,"]")),MATCH(vp.data[[#This Row],[SDate]],weather.data[Date],0))</f>
        <v>13.7</v>
      </c>
      <c r="S203" s="2">
        <f ca="1">INDEX(INDIRECT(_xlfn.CONCAT("weather.data[",S$1,"]")),MATCH(vp.data[[#This Row],[SDate]],weather.data[Date],0))</f>
        <v>14.3</v>
      </c>
      <c r="T203" s="2">
        <f ca="1">INDEX(INDIRECT(_xlfn.CONCAT("weather.data[",T$1,"]")),MATCH(vp.data[[#This Row],[SDate]],weather.data[Date],0))</f>
        <v>15.5</v>
      </c>
      <c r="U203" s="2">
        <f ca="1">INDEX(INDIRECT(_xlfn.CONCAT("weather.data[",U$1,"]")),MATCH(vp.data[[#This Row],[SDate]],weather.data[Date],0))</f>
        <v>14.9</v>
      </c>
      <c r="V203" s="2">
        <f ca="1">INDEX(INDIRECT(_xlfn.CONCAT("weather.data[",V$1,"]")),MATCH(vp.data[[#This Row],[SDate]],weather.data[Date],0))</f>
        <v>13.8</v>
      </c>
      <c r="W203" t="s">
        <v>44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 s="4">
        <f>IF(AND(vp.data[[#This Row],[SDate]]&gt;=DATE(YEAR(vp.data[[#This Row],[SDate]]),5,1),vp.data[[#This Row],[SDate]]&lt;=DATE(YEAR(vp.data[[#This Row],[SDate]]),9,15)),1,0)</f>
        <v>1</v>
      </c>
      <c r="AJ203" s="4">
        <f>IF(vp.data[[#This Row],[SDate]]&lt;DATE(2016,12,1),0,1)</f>
        <v>0</v>
      </c>
      <c r="AK203">
        <f>MONTH(vp.data[[#This Row],[SDate]])</f>
        <v>6</v>
      </c>
      <c r="AL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M203" s="5">
        <f>(vp.data[[#This Row],[Dens]]-INDEX(crudeBD.lkup[Mean_Dens],MATCH(vp.data[[#This Row],[Crude_Breakdown]],crudeBD.lkup[Crude Breakdown],0)))^2</f>
        <v>37.928058985559041</v>
      </c>
      <c r="AN203" s="5">
        <f>(vp.data[[#This Row],[Sulf]]-INDEX(crudeBD.lkup[Mean_Sulf],MATCH(vp.data[[#This Row],[Crude_Breakdown]],crudeBD.lkup[Crude Breakdown],0)))^2</f>
        <v>1.0000906169394908E-2</v>
      </c>
      <c r="AO2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1" hidden="1" x14ac:dyDescent="0.25">
      <c r="A204">
        <v>203</v>
      </c>
      <c r="B204" t="s">
        <v>45</v>
      </c>
      <c r="C204" t="s">
        <v>45</v>
      </c>
      <c r="D204" t="s">
        <v>63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04" s="2"/>
      <c r="J204" s="2">
        <f t="array" ref="J204">_xlfn.IFNA(IF(vp.data[[#This Row],[Sulf Input]]="",INDEX([1]DATA!$Q:$Q,MATCH(1,(vp.data[[#This Row],[Battery]]=[1]DATA!$L:$L)*(EOMONTH(vp.data[[#This Row],[SDate]],-1)+1=[1]DATA!$G:$G),0)),vp.data[[#This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Input]]="",INDEX([1]DATA!$O:$O,MATCH(1,(vp.data[[#This Row],[Battery]]=[1]DATA!$L:$L)*(EOMONTH(vp.data[[#This Row],[SDate]],-1)+1=[1]DATA!$G:$G),0)),vp.data[[#This Row],[Dens Input]]),"")</f>
        <v>803</v>
      </c>
      <c r="O204" s="2">
        <f ca="1">INDEX(INDIRECT(_xlfn.CONCAT("weather.data[",O$1,"]")),MATCH(vp.data[[#This Row],[SDate]],weather.data[Date],0))</f>
        <v>14.283333333333333</v>
      </c>
      <c r="P204" s="2">
        <f ca="1">INDEX(INDIRECT(_xlfn.CONCAT("weather.data[",P$1,"]")),MATCH(vp.data[[#This Row],[SDate]],weather.data[Date],0))</f>
        <v>15.114285714285716</v>
      </c>
      <c r="Q204" s="2">
        <f ca="1">INDEX(INDIRECT(_xlfn.CONCAT("weather.data[",Q$1,"]")),MATCH(vp.data[[#This Row],[SDate]],weather.data[Date],0))</f>
        <v>13.5</v>
      </c>
      <c r="R204" s="2">
        <f ca="1">INDEX(INDIRECT(_xlfn.CONCAT("weather.data[",R$1,"]")),MATCH(vp.data[[#This Row],[SDate]],weather.data[Date],0))</f>
        <v>13.7</v>
      </c>
      <c r="S204" s="2">
        <f ca="1">INDEX(INDIRECT(_xlfn.CONCAT("weather.data[",S$1,"]")),MATCH(vp.data[[#This Row],[SDate]],weather.data[Date],0))</f>
        <v>14.3</v>
      </c>
      <c r="T204" s="2">
        <f ca="1">INDEX(INDIRECT(_xlfn.CONCAT("weather.data[",T$1,"]")),MATCH(vp.data[[#This Row],[SDate]],weather.data[Date],0))</f>
        <v>15.5</v>
      </c>
      <c r="U204" s="2">
        <f ca="1">INDEX(INDIRECT(_xlfn.CONCAT("weather.data[",U$1,"]")),MATCH(vp.data[[#This Row],[SDate]],weather.data[Date],0))</f>
        <v>14.9</v>
      </c>
      <c r="V204" s="2">
        <f ca="1">INDEX(INDIRECT(_xlfn.CONCAT("weather.data[",V$1,"]")),MATCH(vp.data[[#This Row],[SDate]],weather.data[Date],0))</f>
        <v>13.8</v>
      </c>
      <c r="W204" t="s">
        <v>44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 s="4">
        <f>IF(AND(vp.data[[#This Row],[SDate]]&gt;=DATE(YEAR(vp.data[[#This Row],[SDate]]),5,1),vp.data[[#This Row],[SDate]]&lt;=DATE(YEAR(vp.data[[#This Row],[SDate]]),9,15)),1,0)</f>
        <v>1</v>
      </c>
      <c r="AJ204" s="4">
        <f>IF(vp.data[[#This Row],[SDate]]&lt;DATE(2016,12,1),0,1)</f>
        <v>0</v>
      </c>
      <c r="AK204">
        <f>MONTH(vp.data[[#This Row],[SDate]])</f>
        <v>6</v>
      </c>
      <c r="AL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04" s="5">
        <f>(vp.data[[#This Row],[Dens]]-INDEX(crudeBD.lkup[Mean_Dens],MATCH(vp.data[[#This Row],[Crude_Breakdown]],crudeBD.lkup[Crude Breakdown],0)))^2</f>
        <v>32.019482933778967</v>
      </c>
      <c r="AN204" s="5">
        <f>(vp.data[[#This Row],[Sulf]]-INDEX(crudeBD.lkup[Mean_Sulf],MATCH(vp.data[[#This Row],[Crude_Breakdown]],crudeBD.lkup[Crude Breakdown],0)))^2</f>
        <v>9.0027186518782493E-4</v>
      </c>
      <c r="AO2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1" hidden="1" x14ac:dyDescent="0.25">
      <c r="A205">
        <v>204</v>
      </c>
      <c r="B205" t="s">
        <v>58</v>
      </c>
      <c r="C205" t="s">
        <v>58</v>
      </c>
      <c r="D205" t="s">
        <v>79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05" s="2"/>
      <c r="J205" s="2">
        <f t="array" ref="J205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Input]]="",INDEX([1]DATA!$O:$O,MATCH(1,(vp.data[[#This Row],[Battery]]=[1]DATA!$L:$L)*(EOMONTH(vp.data[[#This Row],[SDate]],-1)+1=[1]DATA!$G:$G),0)),vp.data[[#This Row],[Dens Input]]),"")</f>
        <v>813</v>
      </c>
      <c r="O205" s="2">
        <f ca="1">INDEX(INDIRECT(_xlfn.CONCAT("weather.data[",O$1,"]")),MATCH(vp.data[[#This Row],[SDate]],weather.data[Date],0))</f>
        <v>14.283333333333333</v>
      </c>
      <c r="P205" s="2">
        <f ca="1">INDEX(INDIRECT(_xlfn.CONCAT("weather.data[",P$1,"]")),MATCH(vp.data[[#This Row],[SDate]],weather.data[Date],0))</f>
        <v>15.114285714285716</v>
      </c>
      <c r="Q205" s="2">
        <f ca="1">INDEX(INDIRECT(_xlfn.CONCAT("weather.data[",Q$1,"]")),MATCH(vp.data[[#This Row],[SDate]],weather.data[Date],0))</f>
        <v>13.5</v>
      </c>
      <c r="R205" s="2">
        <f ca="1">INDEX(INDIRECT(_xlfn.CONCAT("weather.data[",R$1,"]")),MATCH(vp.data[[#This Row],[SDate]],weather.data[Date],0))</f>
        <v>13.7</v>
      </c>
      <c r="S205" s="2">
        <f ca="1">INDEX(INDIRECT(_xlfn.CONCAT("weather.data[",S$1,"]")),MATCH(vp.data[[#This Row],[SDate]],weather.data[Date],0))</f>
        <v>14.3</v>
      </c>
      <c r="T205" s="2">
        <f ca="1">INDEX(INDIRECT(_xlfn.CONCAT("weather.data[",T$1,"]")),MATCH(vp.data[[#This Row],[SDate]],weather.data[Date],0))</f>
        <v>15.5</v>
      </c>
      <c r="U205" s="2">
        <f ca="1">INDEX(INDIRECT(_xlfn.CONCAT("weather.data[",U$1,"]")),MATCH(vp.data[[#This Row],[SDate]],weather.data[Date],0))</f>
        <v>14.9</v>
      </c>
      <c r="V205" s="2">
        <f ca="1">INDEX(INDIRECT(_xlfn.CONCAT("weather.data[",V$1,"]")),MATCH(vp.data[[#This Row],[SDate]],weather.data[Date],0))</f>
        <v>13.8</v>
      </c>
      <c r="W205" t="s">
        <v>44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 s="4">
        <f>IF(AND(vp.data[[#This Row],[SDate]]&gt;=DATE(YEAR(vp.data[[#This Row],[SDate]]),5,1),vp.data[[#This Row],[SDate]]&lt;=DATE(YEAR(vp.data[[#This Row],[SDate]]),9,15)),1,0)</f>
        <v>1</v>
      </c>
      <c r="AJ205" s="4">
        <f>IF(vp.data[[#This Row],[SDate]]&lt;DATE(2016,12,1),0,1)</f>
        <v>0</v>
      </c>
      <c r="AK205">
        <f>MONTH(vp.data[[#This Row],[SDate]])</f>
        <v>6</v>
      </c>
      <c r="AL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05" s="5">
        <f>(vp.data[[#This Row],[Dens]]-INDEX(crudeBD.lkup[Mean_Dens],MATCH(vp.data[[#This Row],[Crude_Breakdown]],crudeBD.lkup[Crude Breakdown],0)))^2</f>
        <v>18.847961898177495</v>
      </c>
      <c r="AN205" s="5">
        <f>(vp.data[[#This Row],[Sulf]]-INDEX(crudeBD.lkup[Mean_Sulf],MATCH(vp.data[[#This Row],[Crude_Breakdown]],crudeBD.lkup[Crude Breakdown],0)))^2</f>
        <v>2.5004530949612777E-3</v>
      </c>
      <c r="AO2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1" hidden="1" x14ac:dyDescent="0.25">
      <c r="A206">
        <v>205</v>
      </c>
      <c r="B206" t="s">
        <v>58</v>
      </c>
      <c r="C206" t="s">
        <v>58</v>
      </c>
      <c r="D206" t="s">
        <v>79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77.934029126213616</v>
      </c>
      <c r="I206" s="2"/>
      <c r="J206" s="2">
        <f t="array" ref="J206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Input]]="",INDEX([1]DATA!$O:$O,MATCH(1,(vp.data[[#This Row],[Battery]]=[1]DATA!$L:$L)*(EOMONTH(vp.data[[#This Row],[SDate]],-1)+1=[1]DATA!$G:$G),0)),vp.data[[#This Row],[Dens Input]]),"")</f>
        <v>813</v>
      </c>
      <c r="O206" s="2">
        <f ca="1">INDEX(INDIRECT(_xlfn.CONCAT("weather.data[",O$1,"]")),MATCH(vp.data[[#This Row],[SDate]],weather.data[Date],0))</f>
        <v>14.283333333333333</v>
      </c>
      <c r="P206" s="2">
        <f ca="1">INDEX(INDIRECT(_xlfn.CONCAT("weather.data[",P$1,"]")),MATCH(vp.data[[#This Row],[SDate]],weather.data[Date],0))</f>
        <v>15.114285714285716</v>
      </c>
      <c r="Q206" s="2">
        <f ca="1">INDEX(INDIRECT(_xlfn.CONCAT("weather.data[",Q$1,"]")),MATCH(vp.data[[#This Row],[SDate]],weather.data[Date],0))</f>
        <v>13.5</v>
      </c>
      <c r="R206" s="2">
        <f ca="1">INDEX(INDIRECT(_xlfn.CONCAT("weather.data[",R$1,"]")),MATCH(vp.data[[#This Row],[SDate]],weather.data[Date],0))</f>
        <v>13.7</v>
      </c>
      <c r="S206" s="2">
        <f ca="1">INDEX(INDIRECT(_xlfn.CONCAT("weather.data[",S$1,"]")),MATCH(vp.data[[#This Row],[SDate]],weather.data[Date],0))</f>
        <v>14.3</v>
      </c>
      <c r="T206" s="2">
        <f ca="1">INDEX(INDIRECT(_xlfn.CONCAT("weather.data[",T$1,"]")),MATCH(vp.data[[#This Row],[SDate]],weather.data[Date],0))</f>
        <v>15.5</v>
      </c>
      <c r="U206" s="2">
        <f ca="1">INDEX(INDIRECT(_xlfn.CONCAT("weather.data[",U$1,"]")),MATCH(vp.data[[#This Row],[SDate]],weather.data[Date],0))</f>
        <v>14.9</v>
      </c>
      <c r="V206" s="2">
        <f ca="1">INDEX(INDIRECT(_xlfn.CONCAT("weather.data[",V$1,"]")),MATCH(vp.data[[#This Row],[SDate]],weather.data[Date],0))</f>
        <v>13.8</v>
      </c>
      <c r="W206" t="s">
        <v>44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 s="4">
        <f>IF(AND(vp.data[[#This Row],[SDate]]&gt;=DATE(YEAR(vp.data[[#This Row],[SDate]]),5,1),vp.data[[#This Row],[SDate]]&lt;=DATE(YEAR(vp.data[[#This Row],[SDate]]),9,15)),1,0)</f>
        <v>1</v>
      </c>
      <c r="AJ206" s="4">
        <f>IF(vp.data[[#This Row],[SDate]]&lt;DATE(2016,12,1),0,1)</f>
        <v>0</v>
      </c>
      <c r="AK206">
        <f>MONTH(vp.data[[#This Row],[SDate]])</f>
        <v>6</v>
      </c>
      <c r="AL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M206" s="5">
        <f>(vp.data[[#This Row],[Dens]]-INDEX(crudeBD.lkup[Mean_Dens],MATCH(vp.data[[#This Row],[Crude_Breakdown]],crudeBD.lkup[Crude Breakdown],0)))^2</f>
        <v>18.847961898177495</v>
      </c>
      <c r="AN206" s="5">
        <f>(vp.data[[#This Row],[Sulf]]-INDEX(crudeBD.lkup[Mean_Sulf],MATCH(vp.data[[#This Row],[Crude_Breakdown]],crudeBD.lkup[Crude Breakdown],0)))^2</f>
        <v>2.5004530949612777E-3</v>
      </c>
      <c r="AO2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1" hidden="1" x14ac:dyDescent="0.25">
      <c r="A207">
        <v>206</v>
      </c>
      <c r="B207" t="s">
        <v>58</v>
      </c>
      <c r="C207" t="s">
        <v>58</v>
      </c>
      <c r="D207" t="s">
        <v>83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207" s="2"/>
      <c r="J207" s="2">
        <f t="array" ref="J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207" s="2">
        <f ca="1">INDEX(INDIRECT(_xlfn.CONCAT("weather.data[",O$1,"]")),MATCH(vp.data[[#This Row],[SDate]],weather.data[Date],0))</f>
        <v>14.283333333333333</v>
      </c>
      <c r="P207" s="2">
        <f ca="1">INDEX(INDIRECT(_xlfn.CONCAT("weather.data[",P$1,"]")),MATCH(vp.data[[#This Row],[SDate]],weather.data[Date],0))</f>
        <v>15.114285714285716</v>
      </c>
      <c r="Q207" s="2">
        <f ca="1">INDEX(INDIRECT(_xlfn.CONCAT("weather.data[",Q$1,"]")),MATCH(vp.data[[#This Row],[SDate]],weather.data[Date],0))</f>
        <v>13.5</v>
      </c>
      <c r="R207" s="2">
        <f ca="1">INDEX(INDIRECT(_xlfn.CONCAT("weather.data[",R$1,"]")),MATCH(vp.data[[#This Row],[SDate]],weather.data[Date],0))</f>
        <v>13.7</v>
      </c>
      <c r="S207" s="2">
        <f ca="1">INDEX(INDIRECT(_xlfn.CONCAT("weather.data[",S$1,"]")),MATCH(vp.data[[#This Row],[SDate]],weather.data[Date],0))</f>
        <v>14.3</v>
      </c>
      <c r="T207" s="2">
        <f ca="1">INDEX(INDIRECT(_xlfn.CONCAT("weather.data[",T$1,"]")),MATCH(vp.data[[#This Row],[SDate]],weather.data[Date],0))</f>
        <v>15.5</v>
      </c>
      <c r="U207" s="2">
        <f ca="1">INDEX(INDIRECT(_xlfn.CONCAT("weather.data[",U$1,"]")),MATCH(vp.data[[#This Row],[SDate]],weather.data[Date],0))</f>
        <v>14.9</v>
      </c>
      <c r="V207" s="2">
        <f ca="1">INDEX(INDIRECT(_xlfn.CONCAT("weather.data[",V$1,"]")),MATCH(vp.data[[#This Row],[SDate]],weather.data[Date],0))</f>
        <v>13.8</v>
      </c>
      <c r="W207" t="s">
        <v>44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 s="4">
        <f>IF(AND(vp.data[[#This Row],[SDate]]&gt;=DATE(YEAR(vp.data[[#This Row],[SDate]]),5,1),vp.data[[#This Row],[SDate]]&lt;=DATE(YEAR(vp.data[[#This Row],[SDate]]),9,15)),1,0)</f>
        <v>1</v>
      </c>
      <c r="AJ207" s="4">
        <f>IF(vp.data[[#This Row],[SDate]]&lt;DATE(2016,12,1),0,1)</f>
        <v>0</v>
      </c>
      <c r="AK207">
        <f>MONTH(vp.data[[#This Row],[SDate]])</f>
        <v>6</v>
      </c>
      <c r="AL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207" s="5">
        <f>(vp.data[[#This Row],[Dens]]-INDEX(crudeBD.lkup[Mean_Dens],MATCH(vp.data[[#This Row],[Crude_Breakdown]],crudeBD.lkup[Crude Breakdown],0)))^2</f>
        <v>35.300518532481526</v>
      </c>
      <c r="AN207" s="5">
        <f>(vp.data[[#This Row],[Sulf]]-INDEX(crudeBD.lkup[Mean_Sulf],MATCH(vp.data[[#This Row],[Crude_Breakdown]],crudeBD.lkup[Crude Breakdown],0)))^2</f>
        <v>4.9006343247347296E-3</v>
      </c>
      <c r="AO2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1" hidden="1" x14ac:dyDescent="0.25">
      <c r="A208">
        <v>207</v>
      </c>
      <c r="B208" t="s">
        <v>58</v>
      </c>
      <c r="C208" t="s">
        <v>58</v>
      </c>
      <c r="D208" t="s">
        <v>59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80.687364419994751</v>
      </c>
      <c r="I208" s="2"/>
      <c r="J208" s="2">
        <f t="array" ref="J208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8" s="2">
        <f ca="1">INDEX(INDIRECT(_xlfn.CONCAT("weather.data[",O$1,"]")),MATCH(vp.data[[#This Row],[SDate]],weather.data[Date],0))</f>
        <v>14.283333333333333</v>
      </c>
      <c r="P208" s="2">
        <f ca="1">INDEX(INDIRECT(_xlfn.CONCAT("weather.data[",P$1,"]")),MATCH(vp.data[[#This Row],[SDate]],weather.data[Date],0))</f>
        <v>15.114285714285716</v>
      </c>
      <c r="Q208" s="2">
        <f ca="1">INDEX(INDIRECT(_xlfn.CONCAT("weather.data[",Q$1,"]")),MATCH(vp.data[[#This Row],[SDate]],weather.data[Date],0))</f>
        <v>13.5</v>
      </c>
      <c r="R208" s="2">
        <f ca="1">INDEX(INDIRECT(_xlfn.CONCAT("weather.data[",R$1,"]")),MATCH(vp.data[[#This Row],[SDate]],weather.data[Date],0))</f>
        <v>13.7</v>
      </c>
      <c r="S208" s="2">
        <f ca="1">INDEX(INDIRECT(_xlfn.CONCAT("weather.data[",S$1,"]")),MATCH(vp.data[[#This Row],[SDate]],weather.data[Date],0))</f>
        <v>14.3</v>
      </c>
      <c r="T208" s="2">
        <f ca="1">INDEX(INDIRECT(_xlfn.CONCAT("weather.data[",T$1,"]")),MATCH(vp.data[[#This Row],[SDate]],weather.data[Date],0))</f>
        <v>15.5</v>
      </c>
      <c r="U208" s="2">
        <f ca="1">INDEX(INDIRECT(_xlfn.CONCAT("weather.data[",U$1,"]")),MATCH(vp.data[[#This Row],[SDate]],weather.data[Date],0))</f>
        <v>14.9</v>
      </c>
      <c r="V208" s="2">
        <f ca="1">INDEX(INDIRECT(_xlfn.CONCAT("weather.data[",V$1,"]")),MATCH(vp.data[[#This Row],[SDate]],weather.data[Date],0))</f>
        <v>13.8</v>
      </c>
      <c r="W208" t="s">
        <v>44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 s="4">
        <f>IF(AND(vp.data[[#This Row],[SDate]]&gt;=DATE(YEAR(vp.data[[#This Row],[SDate]]),5,1),vp.data[[#This Row],[SDate]]&lt;=DATE(YEAR(vp.data[[#This Row],[SDate]]),9,15)),1,0)</f>
        <v>1</v>
      </c>
      <c r="AJ208" s="4">
        <f>IF(vp.data[[#This Row],[SDate]]&lt;DATE(2016,12,1),0,1)</f>
        <v>0</v>
      </c>
      <c r="AK208">
        <f>MONTH(vp.data[[#This Row],[SDate]])</f>
        <v>6</v>
      </c>
      <c r="AL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M208" s="5">
        <f>(vp.data[[#This Row],[Dens]]-INDEX(crudeBD.lkup[Mean_Dens],MATCH(vp.data[[#This Row],[Crude_Breakdown]],crudeBD.lkup[Crude Breakdown],0)))^2</f>
        <v>171.9071690279647</v>
      </c>
      <c r="AN208" s="5">
        <f>(vp.data[[#This Row],[Sulf]]-INDEX(crudeBD.lkup[Mean_Sulf],MATCH(vp.data[[#This Row],[Crude_Breakdown]],crudeBD.lkup[Crude Breakdown],0)))^2</f>
        <v>1.3636745937309302E-2</v>
      </c>
      <c r="AO2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1" hidden="1" x14ac:dyDescent="0.25">
      <c r="A209">
        <v>208</v>
      </c>
      <c r="B209" t="s">
        <v>58</v>
      </c>
      <c r="C209" t="s">
        <v>58</v>
      </c>
      <c r="D209" t="s">
        <v>59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85.987364419994748</v>
      </c>
      <c r="I209" s="2"/>
      <c r="J209" s="2">
        <f t="array" ref="J20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9" s="2">
        <f ca="1">INDEX(INDIRECT(_xlfn.CONCAT("weather.data[",O$1,"]")),MATCH(vp.data[[#This Row],[SDate]],weather.data[Date],0))</f>
        <v>14.283333333333333</v>
      </c>
      <c r="P209" s="2">
        <f ca="1">INDEX(INDIRECT(_xlfn.CONCAT("weather.data[",P$1,"]")),MATCH(vp.data[[#This Row],[SDate]],weather.data[Date],0))</f>
        <v>15.114285714285716</v>
      </c>
      <c r="Q209" s="2">
        <f ca="1">INDEX(INDIRECT(_xlfn.CONCAT("weather.data[",Q$1,"]")),MATCH(vp.data[[#This Row],[SDate]],weather.data[Date],0))</f>
        <v>13.5</v>
      </c>
      <c r="R209" s="2">
        <f ca="1">INDEX(INDIRECT(_xlfn.CONCAT("weather.data[",R$1,"]")),MATCH(vp.data[[#This Row],[SDate]],weather.data[Date],0))</f>
        <v>13.7</v>
      </c>
      <c r="S209" s="2">
        <f ca="1">INDEX(INDIRECT(_xlfn.CONCAT("weather.data[",S$1,"]")),MATCH(vp.data[[#This Row],[SDate]],weather.data[Date],0))</f>
        <v>14.3</v>
      </c>
      <c r="T209" s="2">
        <f ca="1">INDEX(INDIRECT(_xlfn.CONCAT("weather.data[",T$1,"]")),MATCH(vp.data[[#This Row],[SDate]],weather.data[Date],0))</f>
        <v>15.5</v>
      </c>
      <c r="U209" s="2">
        <f ca="1">INDEX(INDIRECT(_xlfn.CONCAT("weather.data[",U$1,"]")),MATCH(vp.data[[#This Row],[SDate]],weather.data[Date],0))</f>
        <v>14.9</v>
      </c>
      <c r="V209" s="2">
        <f ca="1">INDEX(INDIRECT(_xlfn.CONCAT("weather.data[",V$1,"]")),MATCH(vp.data[[#This Row],[SDate]],weather.data[Date],0))</f>
        <v>13.8</v>
      </c>
      <c r="W209" t="s">
        <v>44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 s="4">
        <f>IF(AND(vp.data[[#This Row],[SDate]]&gt;=DATE(YEAR(vp.data[[#This Row],[SDate]]),5,1),vp.data[[#This Row],[SDate]]&lt;=DATE(YEAR(vp.data[[#This Row],[SDate]]),9,15)),1,0)</f>
        <v>1</v>
      </c>
      <c r="AJ209" s="4">
        <f>IF(vp.data[[#This Row],[SDate]]&lt;DATE(2016,12,1),0,1)</f>
        <v>0</v>
      </c>
      <c r="AK209">
        <f>MONTH(vp.data[[#This Row],[SDate]])</f>
        <v>6</v>
      </c>
      <c r="AL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M209" s="5">
        <f>(vp.data[[#This Row],[Dens]]-INDEX(crudeBD.lkup[Mean_Dens],MATCH(vp.data[[#This Row],[Crude_Breakdown]],crudeBD.lkup[Crude Breakdown],0)))^2</f>
        <v>171.9071690279647</v>
      </c>
      <c r="AN209" s="5">
        <f>(vp.data[[#This Row],[Sulf]]-INDEX(crudeBD.lkup[Mean_Sulf],MATCH(vp.data[[#This Row],[Crude_Breakdown]],crudeBD.lkup[Crude Breakdown],0)))^2</f>
        <v>1.3636745937309302E-2</v>
      </c>
      <c r="AO2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1" hidden="1" x14ac:dyDescent="0.25">
      <c r="A210">
        <v>209</v>
      </c>
      <c r="B210" t="s">
        <v>58</v>
      </c>
      <c r="C210" t="s">
        <v>58</v>
      </c>
      <c r="D210" t="s">
        <v>59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210" s="2"/>
      <c r="J210" s="2">
        <f t="array" ref="J2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10" s="2">
        <f ca="1">INDEX(INDIRECT(_xlfn.CONCAT("weather.data[",O$1,"]")),MATCH(vp.data[[#This Row],[SDate]],weather.data[Date],0))</f>
        <v>14.283333333333333</v>
      </c>
      <c r="P210" s="2">
        <f ca="1">INDEX(INDIRECT(_xlfn.CONCAT("weather.data[",P$1,"]")),MATCH(vp.data[[#This Row],[SDate]],weather.data[Date],0))</f>
        <v>15.114285714285716</v>
      </c>
      <c r="Q210" s="2">
        <f ca="1">INDEX(INDIRECT(_xlfn.CONCAT("weather.data[",Q$1,"]")),MATCH(vp.data[[#This Row],[SDate]],weather.data[Date],0))</f>
        <v>13.5</v>
      </c>
      <c r="R210" s="2">
        <f ca="1">INDEX(INDIRECT(_xlfn.CONCAT("weather.data[",R$1,"]")),MATCH(vp.data[[#This Row],[SDate]],weather.data[Date],0))</f>
        <v>13.7</v>
      </c>
      <c r="S210" s="2">
        <f ca="1">INDEX(INDIRECT(_xlfn.CONCAT("weather.data[",S$1,"]")),MATCH(vp.data[[#This Row],[SDate]],weather.data[Date],0))</f>
        <v>14.3</v>
      </c>
      <c r="T210" s="2">
        <f ca="1">INDEX(INDIRECT(_xlfn.CONCAT("weather.data[",T$1,"]")),MATCH(vp.data[[#This Row],[SDate]],weather.data[Date],0))</f>
        <v>15.5</v>
      </c>
      <c r="U210" s="2">
        <f ca="1">INDEX(INDIRECT(_xlfn.CONCAT("weather.data[",U$1,"]")),MATCH(vp.data[[#This Row],[SDate]],weather.data[Date],0))</f>
        <v>14.9</v>
      </c>
      <c r="V210" s="2">
        <f ca="1">INDEX(INDIRECT(_xlfn.CONCAT("weather.data[",V$1,"]")),MATCH(vp.data[[#This Row],[SDate]],weather.data[Date],0))</f>
        <v>13.8</v>
      </c>
      <c r="W210" t="s">
        <v>44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 s="4">
        <f>IF(AND(vp.data[[#This Row],[SDate]]&gt;=DATE(YEAR(vp.data[[#This Row],[SDate]]),5,1),vp.data[[#This Row],[SDate]]&lt;=DATE(YEAR(vp.data[[#This Row],[SDate]]),9,15)),1,0)</f>
        <v>1</v>
      </c>
      <c r="AJ210" s="4">
        <f>IF(vp.data[[#This Row],[SDate]]&lt;DATE(2016,12,1),0,1)</f>
        <v>0</v>
      </c>
      <c r="AK210">
        <f>MONTH(vp.data[[#This Row],[SDate]])</f>
        <v>6</v>
      </c>
      <c r="AL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210" s="5">
        <f>(vp.data[[#This Row],[Dens]]-INDEX(crudeBD.lkup[Mean_Dens],MATCH(vp.data[[#This Row],[Crude_Breakdown]],crudeBD.lkup[Crude Breakdown],0)))^2</f>
        <v>171.9071690279647</v>
      </c>
      <c r="AN210" s="5">
        <f>(vp.data[[#This Row],[Sulf]]-INDEX(crudeBD.lkup[Mean_Sulf],MATCH(vp.data[[#This Row],[Crude_Breakdown]],crudeBD.lkup[Crude Breakdown],0)))^2</f>
        <v>1.3636745937309302E-2</v>
      </c>
      <c r="AO2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1" hidden="1" x14ac:dyDescent="0.25">
      <c r="A211">
        <v>210</v>
      </c>
      <c r="B211" t="s">
        <v>47</v>
      </c>
      <c r="C211" t="s">
        <v>47</v>
      </c>
      <c r="D211" t="s">
        <v>68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83.487364419994748</v>
      </c>
      <c r="I211" s="2"/>
      <c r="J211" s="2">
        <f t="array" ref="J211">_xlfn.IFNA(IF(vp.data[[#This Row],[Sulf Input]]="",INDEX([1]DATA!$Q:$Q,MATCH(1,(vp.data[[#This Row],[Battery]]=[1]DATA!$L:$L)*(EOMONTH(vp.data[[#This Row],[SDate]],-1)+1=[1]DATA!$G:$G),0)),vp.data[[#This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Input]]="",INDEX([1]DATA!$O:$O,MATCH(1,(vp.data[[#This Row],[Battery]]=[1]DATA!$L:$L)*(EOMONTH(vp.data[[#This Row],[SDate]],-1)+1=[1]DATA!$G:$G),0)),vp.data[[#This Row],[Dens Input]]),"")</f>
        <v>842.1</v>
      </c>
      <c r="O211" s="2">
        <f ca="1">INDEX(INDIRECT(_xlfn.CONCAT("weather.data[",O$1,"]")),MATCH(vp.data[[#This Row],[SDate]],weather.data[Date],0))</f>
        <v>14.283333333333333</v>
      </c>
      <c r="P211" s="2">
        <f ca="1">INDEX(INDIRECT(_xlfn.CONCAT("weather.data[",P$1,"]")),MATCH(vp.data[[#This Row],[SDate]],weather.data[Date],0))</f>
        <v>15.114285714285716</v>
      </c>
      <c r="Q211" s="2">
        <f ca="1">INDEX(INDIRECT(_xlfn.CONCAT("weather.data[",Q$1,"]")),MATCH(vp.data[[#This Row],[SDate]],weather.data[Date],0))</f>
        <v>13.5</v>
      </c>
      <c r="R211" s="2">
        <f ca="1">INDEX(INDIRECT(_xlfn.CONCAT("weather.data[",R$1,"]")),MATCH(vp.data[[#This Row],[SDate]],weather.data[Date],0))</f>
        <v>13.7</v>
      </c>
      <c r="S211" s="2">
        <f ca="1">INDEX(INDIRECT(_xlfn.CONCAT("weather.data[",S$1,"]")),MATCH(vp.data[[#This Row],[SDate]],weather.data[Date],0))</f>
        <v>14.3</v>
      </c>
      <c r="T211" s="2">
        <f ca="1">INDEX(INDIRECT(_xlfn.CONCAT("weather.data[",T$1,"]")),MATCH(vp.data[[#This Row],[SDate]],weather.data[Date],0))</f>
        <v>15.5</v>
      </c>
      <c r="U211" s="2">
        <f ca="1">INDEX(INDIRECT(_xlfn.CONCAT("weather.data[",U$1,"]")),MATCH(vp.data[[#This Row],[SDate]],weather.data[Date],0))</f>
        <v>14.9</v>
      </c>
      <c r="V211" s="2">
        <f ca="1">INDEX(INDIRECT(_xlfn.CONCAT("weather.data[",V$1,"]")),MATCH(vp.data[[#This Row],[SDate]],weather.data[Date],0))</f>
        <v>13.8</v>
      </c>
      <c r="W211" t="s">
        <v>44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 s="4">
        <f>IF(AND(vp.data[[#This Row],[SDate]]&gt;=DATE(YEAR(vp.data[[#This Row],[SDate]]),5,1),vp.data[[#This Row],[SDate]]&lt;=DATE(YEAR(vp.data[[#This Row],[SDate]]),9,15)),1,0)</f>
        <v>1</v>
      </c>
      <c r="AJ211" s="4">
        <f>IF(vp.data[[#This Row],[SDate]]&lt;DATE(2016,12,1),0,1)</f>
        <v>0</v>
      </c>
      <c r="AK211">
        <f>MONTH(vp.data[[#This Row],[SDate]])</f>
        <v>6</v>
      </c>
      <c r="AL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M211" s="5">
        <f>(vp.data[[#This Row],[Dens]]-INDEX(crudeBD.lkup[Mean_Dens],MATCH(vp.data[[#This Row],[Crude_Breakdown]],crudeBD.lkup[Crude Breakdown],0)))^2</f>
        <v>2.9286757764312288</v>
      </c>
      <c r="AN211" s="5">
        <f>(vp.data[[#This Row],[Sulf]]-INDEX(crudeBD.lkup[Mean_Sulf],MATCH(vp.data[[#This Row],[Crude_Breakdown]],crudeBD.lkup[Crude Breakdown],0)))^2</f>
        <v>8.8076278207248768E-2</v>
      </c>
      <c r="AO2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2" spans="1:41" hidden="1" x14ac:dyDescent="0.25">
      <c r="A212">
        <v>211</v>
      </c>
      <c r="B212" t="s">
        <v>42</v>
      </c>
      <c r="C212" t="s">
        <v>42</v>
      </c>
      <c r="D212" t="s">
        <v>43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30.665217391304303</v>
      </c>
      <c r="I212" s="2"/>
      <c r="J212" s="2">
        <f t="array" ref="J21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2" s="2">
        <f ca="1">INDEX(INDIRECT(_xlfn.CONCAT("weather.data[",O$1,"]")),MATCH(vp.data[[#This Row],[SDate]],weather.data[Date],0))</f>
        <v>14.283333333333333</v>
      </c>
      <c r="P212" s="2">
        <f ca="1">INDEX(INDIRECT(_xlfn.CONCAT("weather.data[",P$1,"]")),MATCH(vp.data[[#This Row],[SDate]],weather.data[Date],0))</f>
        <v>15.114285714285716</v>
      </c>
      <c r="Q212" s="2">
        <f ca="1">INDEX(INDIRECT(_xlfn.CONCAT("weather.data[",Q$1,"]")),MATCH(vp.data[[#This Row],[SDate]],weather.data[Date],0))</f>
        <v>13.5</v>
      </c>
      <c r="R212" s="2">
        <f ca="1">INDEX(INDIRECT(_xlfn.CONCAT("weather.data[",R$1,"]")),MATCH(vp.data[[#This Row],[SDate]],weather.data[Date],0))</f>
        <v>13.7</v>
      </c>
      <c r="S212" s="2">
        <f ca="1">INDEX(INDIRECT(_xlfn.CONCAT("weather.data[",S$1,"]")),MATCH(vp.data[[#This Row],[SDate]],weather.data[Date],0))</f>
        <v>14.3</v>
      </c>
      <c r="T212" s="2">
        <f ca="1">INDEX(INDIRECT(_xlfn.CONCAT("weather.data[",T$1,"]")),MATCH(vp.data[[#This Row],[SDate]],weather.data[Date],0))</f>
        <v>15.5</v>
      </c>
      <c r="U212" s="2">
        <f ca="1">INDEX(INDIRECT(_xlfn.CONCAT("weather.data[",U$1,"]")),MATCH(vp.data[[#This Row],[SDate]],weather.data[Date],0))</f>
        <v>14.9</v>
      </c>
      <c r="V212" s="2">
        <f ca="1">INDEX(INDIRECT(_xlfn.CONCAT("weather.data[",V$1,"]")),MATCH(vp.data[[#This Row],[SDate]],weather.data[Date],0))</f>
        <v>13.8</v>
      </c>
      <c r="W212" t="s">
        <v>44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 s="4">
        <f>IF(AND(vp.data[[#This Row],[SDate]]&gt;=DATE(YEAR(vp.data[[#This Row],[SDate]]),5,1),vp.data[[#This Row],[SDate]]&lt;=DATE(YEAR(vp.data[[#This Row],[SDate]]),9,15)),1,0)</f>
        <v>1</v>
      </c>
      <c r="AJ212" s="4">
        <f>IF(vp.data[[#This Row],[SDate]]&lt;DATE(2016,12,1),0,1)</f>
        <v>0</v>
      </c>
      <c r="AK212">
        <f>MONTH(vp.data[[#This Row],[SDate]])</f>
        <v>6</v>
      </c>
      <c r="AL212" s="5">
        <f>(IF(post_aquisition_adj_bool,vp.data[[#This Row],[VP_Adjusted]],vp.data[[#This Row],[VP]])-INDEX(crudeBD.lkup[Mean_VP],MATCH(vp.data[[#This Row],[Crude_Breakdown]],crudeBD.lkup[Crude Breakdown],0)))^2</f>
        <v>1049.7600000000032</v>
      </c>
      <c r="AM212" s="5">
        <f>(vp.data[[#This Row],[Dens]]-INDEX(crudeBD.lkup[Mean_Dens],MATCH(vp.data[[#This Row],[Crude_Breakdown]],crudeBD.lkup[Crude Breakdown],0)))^2</f>
        <v>2.1261709031911407</v>
      </c>
      <c r="AN212" s="5">
        <f>(vp.data[[#This Row],[Sulf]]-INDEX(crudeBD.lkup[Mean_Sulf],MATCH(vp.data[[#This Row],[Crude_Breakdown]],crudeBD.lkup[Crude Breakdown],0)))^2</f>
        <v>8.726995352385076E-4</v>
      </c>
      <c r="AO2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1" hidden="1" x14ac:dyDescent="0.25">
      <c r="A213">
        <v>212</v>
      </c>
      <c r="B213" t="s">
        <v>42</v>
      </c>
      <c r="C213" t="s">
        <v>42</v>
      </c>
      <c r="D213" t="s">
        <v>43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29.365217391304306</v>
      </c>
      <c r="I213" s="2"/>
      <c r="J213" s="2">
        <f t="array" ref="J213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3" s="2">
        <f ca="1">INDEX(INDIRECT(_xlfn.CONCAT("weather.data[",O$1,"]")),MATCH(vp.data[[#This Row],[SDate]],weather.data[Date],0))</f>
        <v>14.283333333333333</v>
      </c>
      <c r="P213" s="2">
        <f ca="1">INDEX(INDIRECT(_xlfn.CONCAT("weather.data[",P$1,"]")),MATCH(vp.data[[#This Row],[SDate]],weather.data[Date],0))</f>
        <v>15.114285714285716</v>
      </c>
      <c r="Q213" s="2">
        <f ca="1">INDEX(INDIRECT(_xlfn.CONCAT("weather.data[",Q$1,"]")),MATCH(vp.data[[#This Row],[SDate]],weather.data[Date],0))</f>
        <v>13.5</v>
      </c>
      <c r="R213" s="2">
        <f ca="1">INDEX(INDIRECT(_xlfn.CONCAT("weather.data[",R$1,"]")),MATCH(vp.data[[#This Row],[SDate]],weather.data[Date],0))</f>
        <v>13.7</v>
      </c>
      <c r="S213" s="2">
        <f ca="1">INDEX(INDIRECT(_xlfn.CONCAT("weather.data[",S$1,"]")),MATCH(vp.data[[#This Row],[SDate]],weather.data[Date],0))</f>
        <v>14.3</v>
      </c>
      <c r="T213" s="2">
        <f ca="1">INDEX(INDIRECT(_xlfn.CONCAT("weather.data[",T$1,"]")),MATCH(vp.data[[#This Row],[SDate]],weather.data[Date],0))</f>
        <v>15.5</v>
      </c>
      <c r="U213" s="2">
        <f ca="1">INDEX(INDIRECT(_xlfn.CONCAT("weather.data[",U$1,"]")),MATCH(vp.data[[#This Row],[SDate]],weather.data[Date],0))</f>
        <v>14.9</v>
      </c>
      <c r="V213" s="2">
        <f ca="1">INDEX(INDIRECT(_xlfn.CONCAT("weather.data[",V$1,"]")),MATCH(vp.data[[#This Row],[SDate]],weather.data[Date],0))</f>
        <v>13.8</v>
      </c>
      <c r="W213" t="s">
        <v>44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 s="4">
        <f>IF(AND(vp.data[[#This Row],[SDate]]&gt;=DATE(YEAR(vp.data[[#This Row],[SDate]]),5,1),vp.data[[#This Row],[SDate]]&lt;=DATE(YEAR(vp.data[[#This Row],[SDate]]),9,15)),1,0)</f>
        <v>1</v>
      </c>
      <c r="AJ213" s="4">
        <f>IF(vp.data[[#This Row],[SDate]]&lt;DATE(2016,12,1),0,1)</f>
        <v>0</v>
      </c>
      <c r="AK213">
        <f>MONTH(vp.data[[#This Row],[SDate]])</f>
        <v>6</v>
      </c>
      <c r="AL213" s="5">
        <f>(IF(post_aquisition_adj_bool,vp.data[[#This Row],[VP_Adjusted]],vp.data[[#This Row],[VP]])-INDEX(crudeBD.lkup[Mean_VP],MATCH(vp.data[[#This Row],[Crude_Breakdown]],crudeBD.lkup[Crude Breakdown],0)))^2</f>
        <v>1135.690000000003</v>
      </c>
      <c r="AM213" s="5">
        <f>(vp.data[[#This Row],[Dens]]-INDEX(crudeBD.lkup[Mean_Dens],MATCH(vp.data[[#This Row],[Crude_Breakdown]],crudeBD.lkup[Crude Breakdown],0)))^2</f>
        <v>2.1261709031911407</v>
      </c>
      <c r="AN213" s="5">
        <f>(vp.data[[#This Row],[Sulf]]-INDEX(crudeBD.lkup[Mean_Sulf],MATCH(vp.data[[#This Row],[Crude_Breakdown]],crudeBD.lkup[Crude Breakdown],0)))^2</f>
        <v>8.726995352385076E-4</v>
      </c>
      <c r="AO2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1" hidden="1" x14ac:dyDescent="0.25">
      <c r="A214">
        <v>213</v>
      </c>
      <c r="B214" t="s">
        <v>45</v>
      </c>
      <c r="C214" t="s">
        <v>45</v>
      </c>
      <c r="D214" t="s">
        <v>82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55.665217391304303</v>
      </c>
      <c r="I214" s="2"/>
      <c r="J214" s="2">
        <f t="array" ref="J214">_xlfn.IFNA(IF(vp.data[[#This Row],[Sulf Input]]="",INDEX([1]DATA!$Q:$Q,MATCH(1,(vp.data[[#This Row],[Battery]]=[1]DATA!$L:$L)*(EOMONTH(vp.data[[#This Row],[SDate]],-1)+1=[1]DATA!$G:$G),0)),vp.data[[#This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Input]]="",INDEX([1]DATA!$O:$O,MATCH(1,(vp.data[[#This Row],[Battery]]=[1]DATA!$L:$L)*(EOMONTH(vp.data[[#This Row],[SDate]],-1)+1=[1]DATA!$G:$G),0)),vp.data[[#This Row],[Dens Input]]),"")</f>
        <v>883.8</v>
      </c>
      <c r="O214" s="2">
        <f ca="1">INDEX(INDIRECT(_xlfn.CONCAT("weather.data[",O$1,"]")),MATCH(vp.data[[#This Row],[SDate]],weather.data[Date],0))</f>
        <v>14.283333333333333</v>
      </c>
      <c r="P214" s="2">
        <f ca="1">INDEX(INDIRECT(_xlfn.CONCAT("weather.data[",P$1,"]")),MATCH(vp.data[[#This Row],[SDate]],weather.data[Date],0))</f>
        <v>15.114285714285716</v>
      </c>
      <c r="Q214" s="2">
        <f ca="1">INDEX(INDIRECT(_xlfn.CONCAT("weather.data[",Q$1,"]")),MATCH(vp.data[[#This Row],[SDate]],weather.data[Date],0))</f>
        <v>13.5</v>
      </c>
      <c r="R214" s="2">
        <f ca="1">INDEX(INDIRECT(_xlfn.CONCAT("weather.data[",R$1,"]")),MATCH(vp.data[[#This Row],[SDate]],weather.data[Date],0))</f>
        <v>13.7</v>
      </c>
      <c r="S214" s="2">
        <f ca="1">INDEX(INDIRECT(_xlfn.CONCAT("weather.data[",S$1,"]")),MATCH(vp.data[[#This Row],[SDate]],weather.data[Date],0))</f>
        <v>14.3</v>
      </c>
      <c r="T214" s="2">
        <f ca="1">INDEX(INDIRECT(_xlfn.CONCAT("weather.data[",T$1,"]")),MATCH(vp.data[[#This Row],[SDate]],weather.data[Date],0))</f>
        <v>15.5</v>
      </c>
      <c r="U214" s="2">
        <f ca="1">INDEX(INDIRECT(_xlfn.CONCAT("weather.data[",U$1,"]")),MATCH(vp.data[[#This Row],[SDate]],weather.data[Date],0))</f>
        <v>14.9</v>
      </c>
      <c r="V214" s="2">
        <f ca="1">INDEX(INDIRECT(_xlfn.CONCAT("weather.data[",V$1,"]")),MATCH(vp.data[[#This Row],[SDate]],weather.data[Date],0))</f>
        <v>13.8</v>
      </c>
      <c r="W214" t="s">
        <v>44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 s="4">
        <f>IF(AND(vp.data[[#This Row],[SDate]]&gt;=DATE(YEAR(vp.data[[#This Row],[SDate]]),5,1),vp.data[[#This Row],[SDate]]&lt;=DATE(YEAR(vp.data[[#This Row],[SDate]]),9,15)),1,0)</f>
        <v>1</v>
      </c>
      <c r="AJ214" s="4">
        <f>IF(vp.data[[#This Row],[SDate]]&lt;DATE(2016,12,1),0,1)</f>
        <v>0</v>
      </c>
      <c r="AK214">
        <f>MONTH(vp.data[[#This Row],[SDate]])</f>
        <v>6</v>
      </c>
      <c r="AL214" s="5">
        <f>(IF(post_aquisition_adj_bool,vp.data[[#This Row],[VP_Adjusted]],vp.data[[#This Row],[VP]])-INDEX(crudeBD.lkup[Mean_VP],MATCH(vp.data[[#This Row],[Crude_Breakdown]],crudeBD.lkup[Crude Breakdown],0)))^2</f>
        <v>54.760000000000716</v>
      </c>
      <c r="AM214" s="5">
        <f>(vp.data[[#This Row],[Dens]]-INDEX(crudeBD.lkup[Mean_Dens],MATCH(vp.data[[#This Row],[Crude_Breakdown]],crudeBD.lkup[Crude Breakdown],0)))^2</f>
        <v>81.755240670631366</v>
      </c>
      <c r="AN214" s="5">
        <f>(vp.data[[#This Row],[Sulf]]-INDEX(crudeBD.lkup[Mean_Sulf],MATCH(vp.data[[#This Row],[Crude_Breakdown]],crudeBD.lkup[Crude Breakdown],0)))^2</f>
        <v>0.12993033860500572</v>
      </c>
      <c r="AO2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1" hidden="1" x14ac:dyDescent="0.25">
      <c r="A215">
        <v>214</v>
      </c>
      <c r="B215" t="s">
        <v>56</v>
      </c>
      <c r="C215" t="s">
        <v>56</v>
      </c>
      <c r="D215" t="s">
        <v>57</v>
      </c>
      <c r="E215" t="s">
        <v>51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95.787364419994745</v>
      </c>
      <c r="I215" s="2"/>
      <c r="J215" s="2">
        <f t="array" ref="J215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5" s="2">
        <f ca="1">INDEX(INDIRECT(_xlfn.CONCAT("weather.data[",O$1,"]")),MATCH(vp.data[[#This Row],[SDate]],weather.data[Date],0))</f>
        <v>14.283333333333333</v>
      </c>
      <c r="P215" s="2">
        <f ca="1">INDEX(INDIRECT(_xlfn.CONCAT("weather.data[",P$1,"]")),MATCH(vp.data[[#This Row],[SDate]],weather.data[Date],0))</f>
        <v>15.114285714285716</v>
      </c>
      <c r="Q215" s="2">
        <f ca="1">INDEX(INDIRECT(_xlfn.CONCAT("weather.data[",Q$1,"]")),MATCH(vp.data[[#This Row],[SDate]],weather.data[Date],0))</f>
        <v>13.5</v>
      </c>
      <c r="R215" s="2">
        <f ca="1">INDEX(INDIRECT(_xlfn.CONCAT("weather.data[",R$1,"]")),MATCH(vp.data[[#This Row],[SDate]],weather.data[Date],0))</f>
        <v>13.7</v>
      </c>
      <c r="S215" s="2">
        <f ca="1">INDEX(INDIRECT(_xlfn.CONCAT("weather.data[",S$1,"]")),MATCH(vp.data[[#This Row],[SDate]],weather.data[Date],0))</f>
        <v>14.3</v>
      </c>
      <c r="T215" s="2">
        <f ca="1">INDEX(INDIRECT(_xlfn.CONCAT("weather.data[",T$1,"]")),MATCH(vp.data[[#This Row],[SDate]],weather.data[Date],0))</f>
        <v>15.5</v>
      </c>
      <c r="U215" s="2">
        <f ca="1">INDEX(INDIRECT(_xlfn.CONCAT("weather.data[",U$1,"]")),MATCH(vp.data[[#This Row],[SDate]],weather.data[Date],0))</f>
        <v>14.9</v>
      </c>
      <c r="V215" s="2">
        <f ca="1">INDEX(INDIRECT(_xlfn.CONCAT("weather.data[",V$1,"]")),MATCH(vp.data[[#This Row],[SDate]],weather.data[Date],0))</f>
        <v>13.8</v>
      </c>
      <c r="W215" t="s">
        <v>44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 s="4">
        <f>IF(AND(vp.data[[#This Row],[SDate]]&gt;=DATE(YEAR(vp.data[[#This Row],[SDate]]),5,1),vp.data[[#This Row],[SDate]]&lt;=DATE(YEAR(vp.data[[#This Row],[SDate]]),9,15)),1,0)</f>
        <v>1</v>
      </c>
      <c r="AJ215" s="4">
        <f>IF(vp.data[[#This Row],[SDate]]&lt;DATE(2016,12,1),0,1)</f>
        <v>0</v>
      </c>
      <c r="AK215">
        <f>MONTH(vp.data[[#This Row],[SDate]])</f>
        <v>6</v>
      </c>
      <c r="AL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M215" s="5">
        <f>(vp.data[[#This Row],[Dens]]-INDEX(crudeBD.lkup[Mean_Dens],MATCH(vp.data[[#This Row],[Crude_Breakdown]],crudeBD.lkup[Crude Breakdown],0)))^2</f>
        <v>196.31757638993042</v>
      </c>
      <c r="AN215" s="5">
        <f>(vp.data[[#This Row],[Sulf]]-INDEX(crudeBD.lkup[Mean_Sulf],MATCH(vp.data[[#This Row],[Crude_Breakdown]],crudeBD.lkup[Crude Breakdown],0)))^2</f>
        <v>5.142757121338349E-2</v>
      </c>
      <c r="AO2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1" hidden="1" x14ac:dyDescent="0.25">
      <c r="A216">
        <v>215</v>
      </c>
      <c r="B216" t="s">
        <v>56</v>
      </c>
      <c r="C216" t="s">
        <v>56</v>
      </c>
      <c r="D216" t="s">
        <v>57</v>
      </c>
      <c r="E216" t="s">
        <v>51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95.887364419994739</v>
      </c>
      <c r="I216" s="2"/>
      <c r="J216" s="2">
        <f t="array" ref="J21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6" s="2">
        <f ca="1">INDEX(INDIRECT(_xlfn.CONCAT("weather.data[",O$1,"]")),MATCH(vp.data[[#This Row],[SDate]],weather.data[Date],0))</f>
        <v>14.283333333333333</v>
      </c>
      <c r="P216" s="2">
        <f ca="1">INDEX(INDIRECT(_xlfn.CONCAT("weather.data[",P$1,"]")),MATCH(vp.data[[#This Row],[SDate]],weather.data[Date],0))</f>
        <v>15.114285714285716</v>
      </c>
      <c r="Q216" s="2">
        <f ca="1">INDEX(INDIRECT(_xlfn.CONCAT("weather.data[",Q$1,"]")),MATCH(vp.data[[#This Row],[SDate]],weather.data[Date],0))</f>
        <v>13.5</v>
      </c>
      <c r="R216" s="2">
        <f ca="1">INDEX(INDIRECT(_xlfn.CONCAT("weather.data[",R$1,"]")),MATCH(vp.data[[#This Row],[SDate]],weather.data[Date],0))</f>
        <v>13.7</v>
      </c>
      <c r="S216" s="2">
        <f ca="1">INDEX(INDIRECT(_xlfn.CONCAT("weather.data[",S$1,"]")),MATCH(vp.data[[#This Row],[SDate]],weather.data[Date],0))</f>
        <v>14.3</v>
      </c>
      <c r="T216" s="2">
        <f ca="1">INDEX(INDIRECT(_xlfn.CONCAT("weather.data[",T$1,"]")),MATCH(vp.data[[#This Row],[SDate]],weather.data[Date],0))</f>
        <v>15.5</v>
      </c>
      <c r="U216" s="2">
        <f ca="1">INDEX(INDIRECT(_xlfn.CONCAT("weather.data[",U$1,"]")),MATCH(vp.data[[#This Row],[SDate]],weather.data[Date],0))</f>
        <v>14.9</v>
      </c>
      <c r="V216" s="2">
        <f ca="1">INDEX(INDIRECT(_xlfn.CONCAT("weather.data[",V$1,"]")),MATCH(vp.data[[#This Row],[SDate]],weather.data[Date],0))</f>
        <v>13.8</v>
      </c>
      <c r="W216" t="s">
        <v>44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 s="4">
        <f>IF(AND(vp.data[[#This Row],[SDate]]&gt;=DATE(YEAR(vp.data[[#This Row],[SDate]]),5,1),vp.data[[#This Row],[SDate]]&lt;=DATE(YEAR(vp.data[[#This Row],[SDate]]),9,15)),1,0)</f>
        <v>1</v>
      </c>
      <c r="AJ216" s="4">
        <f>IF(vp.data[[#This Row],[SDate]]&lt;DATE(2016,12,1),0,1)</f>
        <v>0</v>
      </c>
      <c r="AK216">
        <f>MONTH(vp.data[[#This Row],[SDate]])</f>
        <v>6</v>
      </c>
      <c r="AL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M216" s="5">
        <f>(vp.data[[#This Row],[Dens]]-INDEX(crudeBD.lkup[Mean_Dens],MATCH(vp.data[[#This Row],[Crude_Breakdown]],crudeBD.lkup[Crude Breakdown],0)))^2</f>
        <v>196.31757638993042</v>
      </c>
      <c r="AN216" s="5">
        <f>(vp.data[[#This Row],[Sulf]]-INDEX(crudeBD.lkup[Mean_Sulf],MATCH(vp.data[[#This Row],[Crude_Breakdown]],crudeBD.lkup[Crude Breakdown],0)))^2</f>
        <v>5.142757121338349E-2</v>
      </c>
      <c r="AO2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1" hidden="1" x14ac:dyDescent="0.25">
      <c r="A217">
        <v>216</v>
      </c>
      <c r="B217" t="s">
        <v>42</v>
      </c>
      <c r="C217" t="s">
        <v>42</v>
      </c>
      <c r="D217" t="s">
        <v>43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68.365217391304299</v>
      </c>
      <c r="I217" s="2"/>
      <c r="J217" s="2">
        <f t="array" ref="J2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Input]]="",INDEX([1]DATA!$O:$O,MATCH(1,(vp.data[[#This Row],[Battery]]=[1]DATA!$L:$L)*(EOMONTH(vp.data[[#This Row],[SDate]],-1)+1=[1]DATA!$G:$G),0)),vp.data[[#This Row],[Dens Input]]),"")</f>
        <v>872.8</v>
      </c>
      <c r="O217" s="2">
        <f ca="1">INDEX(INDIRECT(_xlfn.CONCAT("weather.data[",O$1,"]")),MATCH(vp.data[[#This Row],[SDate]],weather.data[Date],0))</f>
        <v>21.866666666666664</v>
      </c>
      <c r="P217" s="2">
        <f ca="1">INDEX(INDIRECT(_xlfn.CONCAT("weather.data[",P$1,"]")),MATCH(vp.data[[#This Row],[SDate]],weather.data[Date],0))</f>
        <v>17.330952380952379</v>
      </c>
      <c r="Q217" s="2">
        <f ca="1">INDEX(INDIRECT(_xlfn.CONCAT("weather.data[",Q$1,"]")),MATCH(vp.data[[#This Row],[SDate]],weather.data[Date],0))</f>
        <v>21.7</v>
      </c>
      <c r="R217" s="2">
        <f ca="1">INDEX(INDIRECT(_xlfn.CONCAT("weather.data[",R$1,"]")),MATCH(vp.data[[#This Row],[SDate]],weather.data[Date],0))</f>
        <v>23.4</v>
      </c>
      <c r="S217" s="2">
        <f ca="1">INDEX(INDIRECT(_xlfn.CONCAT("weather.data[",S$1,"]")),MATCH(vp.data[[#This Row],[SDate]],weather.data[Date],0))</f>
        <v>20</v>
      </c>
      <c r="T217" s="2">
        <f ca="1">INDEX(INDIRECT(_xlfn.CONCAT("weather.data[",T$1,"]")),MATCH(vp.data[[#This Row],[SDate]],weather.data[Date],0))</f>
        <v>23.5</v>
      </c>
      <c r="U217" s="2">
        <f ca="1">INDEX(INDIRECT(_xlfn.CONCAT("weather.data[",U$1,"]")),MATCH(vp.data[[#This Row],[SDate]],weather.data[Date],0))</f>
        <v>20.6</v>
      </c>
      <c r="V217" s="2">
        <f ca="1">INDEX(INDIRECT(_xlfn.CONCAT("weather.data[",V$1,"]")),MATCH(vp.data[[#This Row],[SDate]],weather.data[Date],0))</f>
        <v>22</v>
      </c>
      <c r="W217" t="s">
        <v>44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 s="4">
        <f>IF(AND(vp.data[[#This Row],[SDate]]&gt;=DATE(YEAR(vp.data[[#This Row],[SDate]]),5,1),vp.data[[#This Row],[SDate]]&lt;=DATE(YEAR(vp.data[[#This Row],[SDate]]),9,15)),1,0)</f>
        <v>1</v>
      </c>
      <c r="AJ217" s="4">
        <f>IF(vp.data[[#This Row],[SDate]]&lt;DATE(2016,12,1),0,1)</f>
        <v>0</v>
      </c>
      <c r="AK217">
        <f>MONTH(vp.data[[#This Row],[SDate]])</f>
        <v>6</v>
      </c>
      <c r="AL217" s="5">
        <f>(IF(post_aquisition_adj_bool,vp.data[[#This Row],[VP_Adjusted]],vp.data[[#This Row],[VP]])-INDEX(crudeBD.lkup[Mean_VP],MATCH(vp.data[[#This Row],[Crude_Breakdown]],crudeBD.lkup[Crude Breakdown],0)))^2</f>
        <v>28.089999999999442</v>
      </c>
      <c r="AM217" s="5">
        <f>(vp.data[[#This Row],[Dens]]-INDEX(crudeBD.lkup[Mean_Dens],MATCH(vp.data[[#This Row],[Crude_Breakdown]],crudeBD.lkup[Crude Breakdown],0)))^2</f>
        <v>3.8343104380749393</v>
      </c>
      <c r="AN217" s="5">
        <f>(vp.data[[#This Row],[Sulf]]-INDEX(crudeBD.lkup[Mean_Sulf],MATCH(vp.data[[#This Row],[Crude_Breakdown]],crudeBD.lkup[Crude Breakdown],0)))^2</f>
        <v>8.726995352385076E-4</v>
      </c>
      <c r="AO2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1" hidden="1" x14ac:dyDescent="0.25">
      <c r="A218">
        <v>217</v>
      </c>
      <c r="B218" t="s">
        <v>56</v>
      </c>
      <c r="C218" t="s">
        <v>56</v>
      </c>
      <c r="D218" t="s">
        <v>57</v>
      </c>
      <c r="E218" t="s">
        <v>51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104.88736441999474</v>
      </c>
      <c r="I218" s="2"/>
      <c r="J218" s="2">
        <f t="array" ref="J21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Input]]="",INDEX([1]DATA!$O:$O,MATCH(1,(vp.data[[#This Row],[Battery]]=[1]DATA!$L:$L)*(EOMONTH(vp.data[[#This Row],[SDate]],-1)+1=[1]DATA!$G:$G),0)),vp.data[[#This Row],[Dens Input]]),"")</f>
        <v>830</v>
      </c>
      <c r="O218" s="2">
        <f ca="1">INDEX(INDIRECT(_xlfn.CONCAT("weather.data[",O$1,"]")),MATCH(vp.data[[#This Row],[SDate]],weather.data[Date],0))</f>
        <v>21.866666666666664</v>
      </c>
      <c r="P218" s="2">
        <f ca="1">INDEX(INDIRECT(_xlfn.CONCAT("weather.data[",P$1,"]")),MATCH(vp.data[[#This Row],[SDate]],weather.data[Date],0))</f>
        <v>17.330952380952379</v>
      </c>
      <c r="Q218" s="2">
        <f ca="1">INDEX(INDIRECT(_xlfn.CONCAT("weather.data[",Q$1,"]")),MATCH(vp.data[[#This Row],[SDate]],weather.data[Date],0))</f>
        <v>21.7</v>
      </c>
      <c r="R218" s="2">
        <f ca="1">INDEX(INDIRECT(_xlfn.CONCAT("weather.data[",R$1,"]")),MATCH(vp.data[[#This Row],[SDate]],weather.data[Date],0))</f>
        <v>23.4</v>
      </c>
      <c r="S218" s="2">
        <f ca="1">INDEX(INDIRECT(_xlfn.CONCAT("weather.data[",S$1,"]")),MATCH(vp.data[[#This Row],[SDate]],weather.data[Date],0))</f>
        <v>20</v>
      </c>
      <c r="T218" s="2">
        <f ca="1">INDEX(INDIRECT(_xlfn.CONCAT("weather.data[",T$1,"]")),MATCH(vp.data[[#This Row],[SDate]],weather.data[Date],0))</f>
        <v>23.5</v>
      </c>
      <c r="U218" s="2">
        <f ca="1">INDEX(INDIRECT(_xlfn.CONCAT("weather.data[",U$1,"]")),MATCH(vp.data[[#This Row],[SDate]],weather.data[Date],0))</f>
        <v>20.6</v>
      </c>
      <c r="V218" s="2">
        <f ca="1">INDEX(INDIRECT(_xlfn.CONCAT("weather.data[",V$1,"]")),MATCH(vp.data[[#This Row],[SDate]],weather.data[Date],0))</f>
        <v>22</v>
      </c>
      <c r="W218" t="s">
        <v>44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 s="4">
        <f>IF(AND(vp.data[[#This Row],[SDate]]&gt;=DATE(YEAR(vp.data[[#This Row],[SDate]]),5,1),vp.data[[#This Row],[SDate]]&lt;=DATE(YEAR(vp.data[[#This Row],[SDate]]),9,15)),1,0)</f>
        <v>1</v>
      </c>
      <c r="AJ218" s="4">
        <f>IF(vp.data[[#This Row],[SDate]]&lt;DATE(2016,12,1),0,1)</f>
        <v>0</v>
      </c>
      <c r="AK218">
        <f>MONTH(vp.data[[#This Row],[SDate]])</f>
        <v>6</v>
      </c>
      <c r="AL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M218" s="5">
        <f>(vp.data[[#This Row],[Dens]]-INDEX(crudeBD.lkup[Mean_Dens],MATCH(vp.data[[#This Row],[Crude_Breakdown]],crudeBD.lkup[Crude Breakdown],0)))^2</f>
        <v>190.75304142060398</v>
      </c>
      <c r="AN218" s="5">
        <f>(vp.data[[#This Row],[Sulf]]-INDEX(crudeBD.lkup[Mean_Sulf],MATCH(vp.data[[#This Row],[Crude_Breakdown]],crudeBD.lkup[Crude Breakdown],0)))^2</f>
        <v>5.142757121338349E-2</v>
      </c>
      <c r="AO2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1" hidden="1" x14ac:dyDescent="0.25">
      <c r="A219">
        <v>218</v>
      </c>
      <c r="B219" t="s">
        <v>56</v>
      </c>
      <c r="C219" t="s">
        <v>56</v>
      </c>
      <c r="D219" t="s">
        <v>57</v>
      </c>
      <c r="E219" t="s">
        <v>51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103.58736441999474</v>
      </c>
      <c r="I219" s="2"/>
      <c r="J219" s="2">
        <f t="array" ref="J2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Input]]="",INDEX([1]DATA!$O:$O,MATCH(1,(vp.data[[#This Row],[Battery]]=[1]DATA!$L:$L)*(EOMONTH(vp.data[[#This Row],[SDate]],-1)+1=[1]DATA!$G:$G),0)),vp.data[[#This Row],[Dens Input]]),"")</f>
        <v>830</v>
      </c>
      <c r="O219" s="2">
        <f ca="1">INDEX(INDIRECT(_xlfn.CONCAT("weather.data[",O$1,"]")),MATCH(vp.data[[#This Row],[SDate]],weather.data[Date],0))</f>
        <v>21.866666666666664</v>
      </c>
      <c r="P219" s="2">
        <f ca="1">INDEX(INDIRECT(_xlfn.CONCAT("weather.data[",P$1,"]")),MATCH(vp.data[[#This Row],[SDate]],weather.data[Date],0))</f>
        <v>17.330952380952379</v>
      </c>
      <c r="Q219" s="2">
        <f ca="1">INDEX(INDIRECT(_xlfn.CONCAT("weather.data[",Q$1,"]")),MATCH(vp.data[[#This Row],[SDate]],weather.data[Date],0))</f>
        <v>21.7</v>
      </c>
      <c r="R219" s="2">
        <f ca="1">INDEX(INDIRECT(_xlfn.CONCAT("weather.data[",R$1,"]")),MATCH(vp.data[[#This Row],[SDate]],weather.data[Date],0))</f>
        <v>23.4</v>
      </c>
      <c r="S219" s="2">
        <f ca="1">INDEX(INDIRECT(_xlfn.CONCAT("weather.data[",S$1,"]")),MATCH(vp.data[[#This Row],[SDate]],weather.data[Date],0))</f>
        <v>20</v>
      </c>
      <c r="T219" s="2">
        <f ca="1">INDEX(INDIRECT(_xlfn.CONCAT("weather.data[",T$1,"]")),MATCH(vp.data[[#This Row],[SDate]],weather.data[Date],0))</f>
        <v>23.5</v>
      </c>
      <c r="U219" s="2">
        <f ca="1">INDEX(INDIRECT(_xlfn.CONCAT("weather.data[",U$1,"]")),MATCH(vp.data[[#This Row],[SDate]],weather.data[Date],0))</f>
        <v>20.6</v>
      </c>
      <c r="V219" s="2">
        <f ca="1">INDEX(INDIRECT(_xlfn.CONCAT("weather.data[",V$1,"]")),MATCH(vp.data[[#This Row],[SDate]],weather.data[Date],0))</f>
        <v>22</v>
      </c>
      <c r="W219" t="s">
        <v>44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 s="4">
        <f>IF(AND(vp.data[[#This Row],[SDate]]&gt;=DATE(YEAR(vp.data[[#This Row],[SDate]]),5,1),vp.data[[#This Row],[SDate]]&lt;=DATE(YEAR(vp.data[[#This Row],[SDate]]),9,15)),1,0)</f>
        <v>1</v>
      </c>
      <c r="AJ219" s="4">
        <f>IF(vp.data[[#This Row],[SDate]]&lt;DATE(2016,12,1),0,1)</f>
        <v>0</v>
      </c>
      <c r="AK219">
        <f>MONTH(vp.data[[#This Row],[SDate]])</f>
        <v>6</v>
      </c>
      <c r="AL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M219" s="5">
        <f>(vp.data[[#This Row],[Dens]]-INDEX(crudeBD.lkup[Mean_Dens],MATCH(vp.data[[#This Row],[Crude_Breakdown]],crudeBD.lkup[Crude Breakdown],0)))^2</f>
        <v>190.75304142060398</v>
      </c>
      <c r="AN219" s="5">
        <f>(vp.data[[#This Row],[Sulf]]-INDEX(crudeBD.lkup[Mean_Sulf],MATCH(vp.data[[#This Row],[Crude_Breakdown]],crudeBD.lkup[Crude Breakdown],0)))^2</f>
        <v>5.142757121338349E-2</v>
      </c>
      <c r="AO2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1" hidden="1" x14ac:dyDescent="0.25">
      <c r="A220">
        <v>219</v>
      </c>
      <c r="B220" t="s">
        <v>56</v>
      </c>
      <c r="C220" t="s">
        <v>56</v>
      </c>
      <c r="D220" t="s">
        <v>57</v>
      </c>
      <c r="E220" t="s">
        <v>51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91.287364419994745</v>
      </c>
      <c r="I220" s="2"/>
      <c r="J220" s="2">
        <f t="array" ref="J22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Input]]="",INDEX([1]DATA!$O:$O,MATCH(1,(vp.data[[#This Row],[Battery]]=[1]DATA!$L:$L)*(EOMONTH(vp.data[[#This Row],[SDate]],-1)+1=[1]DATA!$G:$G),0)),vp.data[[#This Row],[Dens Input]]),"")</f>
        <v>830</v>
      </c>
      <c r="O220" s="2">
        <f ca="1">INDEX(INDIRECT(_xlfn.CONCAT("weather.data[",O$1,"]")),MATCH(vp.data[[#This Row],[SDate]],weather.data[Date],0))</f>
        <v>21.866666666666664</v>
      </c>
      <c r="P220" s="2">
        <f ca="1">INDEX(INDIRECT(_xlfn.CONCAT("weather.data[",P$1,"]")),MATCH(vp.data[[#This Row],[SDate]],weather.data[Date],0))</f>
        <v>17.330952380952379</v>
      </c>
      <c r="Q220" s="2">
        <f ca="1">INDEX(INDIRECT(_xlfn.CONCAT("weather.data[",Q$1,"]")),MATCH(vp.data[[#This Row],[SDate]],weather.data[Date],0))</f>
        <v>21.7</v>
      </c>
      <c r="R220" s="2">
        <f ca="1">INDEX(INDIRECT(_xlfn.CONCAT("weather.data[",R$1,"]")),MATCH(vp.data[[#This Row],[SDate]],weather.data[Date],0))</f>
        <v>23.4</v>
      </c>
      <c r="S220" s="2">
        <f ca="1">INDEX(INDIRECT(_xlfn.CONCAT("weather.data[",S$1,"]")),MATCH(vp.data[[#This Row],[SDate]],weather.data[Date],0))</f>
        <v>20</v>
      </c>
      <c r="T220" s="2">
        <f ca="1">INDEX(INDIRECT(_xlfn.CONCAT("weather.data[",T$1,"]")),MATCH(vp.data[[#This Row],[SDate]],weather.data[Date],0))</f>
        <v>23.5</v>
      </c>
      <c r="U220" s="2">
        <f ca="1">INDEX(INDIRECT(_xlfn.CONCAT("weather.data[",U$1,"]")),MATCH(vp.data[[#This Row],[SDate]],weather.data[Date],0))</f>
        <v>20.6</v>
      </c>
      <c r="V220" s="2">
        <f ca="1">INDEX(INDIRECT(_xlfn.CONCAT("weather.data[",V$1,"]")),MATCH(vp.data[[#This Row],[SDate]],weather.data[Date],0))</f>
        <v>22</v>
      </c>
      <c r="W220" t="s">
        <v>44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 s="4">
        <f>IF(AND(vp.data[[#This Row],[SDate]]&gt;=DATE(YEAR(vp.data[[#This Row],[SDate]]),5,1),vp.data[[#This Row],[SDate]]&lt;=DATE(YEAR(vp.data[[#This Row],[SDate]]),9,15)),1,0)</f>
        <v>1</v>
      </c>
      <c r="AJ220" s="4">
        <f>IF(vp.data[[#This Row],[SDate]]&lt;DATE(2016,12,1),0,1)</f>
        <v>0</v>
      </c>
      <c r="AK220">
        <f>MONTH(vp.data[[#This Row],[SDate]])</f>
        <v>6</v>
      </c>
      <c r="AL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M220" s="5">
        <f>(vp.data[[#This Row],[Dens]]-INDEX(crudeBD.lkup[Mean_Dens],MATCH(vp.data[[#This Row],[Crude_Breakdown]],crudeBD.lkup[Crude Breakdown],0)))^2</f>
        <v>190.75304142060398</v>
      </c>
      <c r="AN220" s="5">
        <f>(vp.data[[#This Row],[Sulf]]-INDEX(crudeBD.lkup[Mean_Sulf],MATCH(vp.data[[#This Row],[Crude_Breakdown]],crudeBD.lkup[Crude Breakdown],0)))^2</f>
        <v>5.142757121338349E-2</v>
      </c>
      <c r="AO2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1" hidden="1" x14ac:dyDescent="0.25">
      <c r="A221">
        <v>220</v>
      </c>
      <c r="B221" t="s">
        <v>58</v>
      </c>
      <c r="C221" t="s">
        <v>58</v>
      </c>
      <c r="D221" t="s">
        <v>79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73.334029126213622</v>
      </c>
      <c r="I221" s="2"/>
      <c r="J221" s="2">
        <f t="array" ref="J2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Input]]="",INDEX([1]DATA!$O:$O,MATCH(1,(vp.data[[#This Row],[Battery]]=[1]DATA!$L:$L)*(EOMONTH(vp.data[[#This Row],[SDate]],-1)+1=[1]DATA!$G:$G),0)),vp.data[[#This Row],[Dens Input]]),"")</f>
        <v>812.5</v>
      </c>
      <c r="O221" s="2">
        <f ca="1">INDEX(INDIRECT(_xlfn.CONCAT("weather.data[",O$1,"]")),MATCH(vp.data[[#This Row],[SDate]],weather.data[Date],0))</f>
        <v>18.45</v>
      </c>
      <c r="P221" s="2">
        <f ca="1">INDEX(INDIRECT(_xlfn.CONCAT("weather.data[",P$1,"]")),MATCH(vp.data[[#This Row],[SDate]],weather.data[Date],0))</f>
        <v>19.326190476190476</v>
      </c>
      <c r="Q221" s="2">
        <f ca="1">INDEX(INDIRECT(_xlfn.CONCAT("weather.data[",Q$1,"]")),MATCH(vp.data[[#This Row],[SDate]],weather.data[Date],0))</f>
        <v>18.899999999999999</v>
      </c>
      <c r="R221" s="2">
        <f ca="1">INDEX(INDIRECT(_xlfn.CONCAT("weather.data[",R$1,"]")),MATCH(vp.data[[#This Row],[SDate]],weather.data[Date],0))</f>
        <v>18.8</v>
      </c>
      <c r="S221" s="2">
        <f ca="1">INDEX(INDIRECT(_xlfn.CONCAT("weather.data[",S$1,"]")),MATCH(vp.data[[#This Row],[SDate]],weather.data[Date],0))</f>
        <v>18</v>
      </c>
      <c r="T221" s="2">
        <f ca="1">INDEX(INDIRECT(_xlfn.CONCAT("weather.data[",T$1,"]")),MATCH(vp.data[[#This Row],[SDate]],weather.data[Date],0))</f>
        <v>19.8</v>
      </c>
      <c r="U221" s="2">
        <f ca="1">INDEX(INDIRECT(_xlfn.CONCAT("weather.data[",U$1,"]")),MATCH(vp.data[[#This Row],[SDate]],weather.data[Date],0))</f>
        <v>16.7</v>
      </c>
      <c r="V221" s="2">
        <f ca="1">INDEX(INDIRECT(_xlfn.CONCAT("weather.data[",V$1,"]")),MATCH(vp.data[[#This Row],[SDate]],weather.data[Date],0))</f>
        <v>18.5</v>
      </c>
      <c r="W221" t="s">
        <v>44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 s="4">
        <f>IF(AND(vp.data[[#This Row],[SDate]]&gt;=DATE(YEAR(vp.data[[#This Row],[SDate]]),5,1),vp.data[[#This Row],[SDate]]&lt;=DATE(YEAR(vp.data[[#This Row],[SDate]]),9,15)),1,0)</f>
        <v>1</v>
      </c>
      <c r="AJ221" s="4">
        <f>IF(vp.data[[#This Row],[SDate]]&lt;DATE(2016,12,1),0,1)</f>
        <v>0</v>
      </c>
      <c r="AK221">
        <f>MONTH(vp.data[[#This Row],[SDate]])</f>
        <v>6</v>
      </c>
      <c r="AL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M221" s="5">
        <f>(vp.data[[#This Row],[Dens]]-INDEX(crudeBD.lkup[Mean_Dens],MATCH(vp.data[[#This Row],[Crude_Breakdown]],crudeBD.lkup[Crude Breakdown],0)))^2</f>
        <v>14.756537949957568</v>
      </c>
      <c r="AN221" s="5">
        <f>(vp.data[[#This Row],[Sulf]]-INDEX(crudeBD.lkup[Mean_Sulf],MATCH(vp.data[[#This Row],[Crude_Breakdown]],crudeBD.lkup[Crude Breakdown],0)))^2</f>
        <v>2.5004530949612777E-3</v>
      </c>
      <c r="AO2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1" hidden="1" x14ac:dyDescent="0.25">
      <c r="A222">
        <v>221</v>
      </c>
      <c r="B222" t="s">
        <v>58</v>
      </c>
      <c r="C222" t="s">
        <v>58</v>
      </c>
      <c r="D222" t="s">
        <v>83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69.134029126213619</v>
      </c>
      <c r="I222" s="2"/>
      <c r="J222" s="2">
        <f t="array" ref="J2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Input]]="",INDEX([1]DATA!$O:$O,MATCH(1,(vp.data[[#This Row],[Battery]]=[1]DATA!$L:$L)*(EOMONTH(vp.data[[#This Row],[SDate]],-1)+1=[1]DATA!$G:$G),0)),vp.data[[#This Row],[Dens Input]]),"")</f>
        <v>813.3</v>
      </c>
      <c r="O222" s="2">
        <f ca="1">INDEX(INDIRECT(_xlfn.CONCAT("weather.data[",O$1,"]")),MATCH(vp.data[[#This Row],[SDate]],weather.data[Date],0))</f>
        <v>18.45</v>
      </c>
      <c r="P222" s="2">
        <f ca="1">INDEX(INDIRECT(_xlfn.CONCAT("weather.data[",P$1,"]")),MATCH(vp.data[[#This Row],[SDate]],weather.data[Date],0))</f>
        <v>19.326190476190476</v>
      </c>
      <c r="Q222" s="2">
        <f ca="1">INDEX(INDIRECT(_xlfn.CONCAT("weather.data[",Q$1,"]")),MATCH(vp.data[[#This Row],[SDate]],weather.data[Date],0))</f>
        <v>18.899999999999999</v>
      </c>
      <c r="R222" s="2">
        <f ca="1">INDEX(INDIRECT(_xlfn.CONCAT("weather.data[",R$1,"]")),MATCH(vp.data[[#This Row],[SDate]],weather.data[Date],0))</f>
        <v>18.8</v>
      </c>
      <c r="S222" s="2">
        <f ca="1">INDEX(INDIRECT(_xlfn.CONCAT("weather.data[",S$1,"]")),MATCH(vp.data[[#This Row],[SDate]],weather.data[Date],0))</f>
        <v>18</v>
      </c>
      <c r="T222" s="2">
        <f ca="1">INDEX(INDIRECT(_xlfn.CONCAT("weather.data[",T$1,"]")),MATCH(vp.data[[#This Row],[SDate]],weather.data[Date],0))</f>
        <v>19.8</v>
      </c>
      <c r="U222" s="2">
        <f ca="1">INDEX(INDIRECT(_xlfn.CONCAT("weather.data[",U$1,"]")),MATCH(vp.data[[#This Row],[SDate]],weather.data[Date],0))</f>
        <v>16.7</v>
      </c>
      <c r="V222" s="2">
        <f ca="1">INDEX(INDIRECT(_xlfn.CONCAT("weather.data[",V$1,"]")),MATCH(vp.data[[#This Row],[SDate]],weather.data[Date],0))</f>
        <v>18.5</v>
      </c>
      <c r="W222" t="s">
        <v>44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 s="4">
        <f>IF(AND(vp.data[[#This Row],[SDate]]&gt;=DATE(YEAR(vp.data[[#This Row],[SDate]]),5,1),vp.data[[#This Row],[SDate]]&lt;=DATE(YEAR(vp.data[[#This Row],[SDate]]),9,15)),1,0)</f>
        <v>1</v>
      </c>
      <c r="AJ222" s="4">
        <f>IF(vp.data[[#This Row],[SDate]]&lt;DATE(2016,12,1),0,1)</f>
        <v>0</v>
      </c>
      <c r="AK222">
        <f>MONTH(vp.data[[#This Row],[SDate]])</f>
        <v>6</v>
      </c>
      <c r="AL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M222" s="5">
        <f>(vp.data[[#This Row],[Dens]]-INDEX(crudeBD.lkup[Mean_Dens],MATCH(vp.data[[#This Row],[Crude_Breakdown]],crudeBD.lkup[Crude Breakdown],0)))^2</f>
        <v>21.542816267109028</v>
      </c>
      <c r="AN222" s="5">
        <f>(vp.data[[#This Row],[Sulf]]-INDEX(crudeBD.lkup[Mean_Sulf],MATCH(vp.data[[#This Row],[Crude_Breakdown]],crudeBD.lkup[Crude Breakdown],0)))^2</f>
        <v>4.9006343247347296E-3</v>
      </c>
      <c r="AO2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1" hidden="1" x14ac:dyDescent="0.25">
      <c r="A223">
        <v>222</v>
      </c>
      <c r="B223" t="s">
        <v>58</v>
      </c>
      <c r="C223" t="s">
        <v>58</v>
      </c>
      <c r="D223" t="s">
        <v>75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67.234029126213628</v>
      </c>
      <c r="I223" s="2"/>
      <c r="J223" s="2">
        <f t="array" ref="J223">_xlfn.IFNA(IF(vp.data[[#This Row],[Sulf Input]]="",INDEX([1]DATA!$Q:$Q,MATCH(1,(vp.data[[#This Row],[Battery]]=[1]DATA!$L:$L)*(EOMONTH(vp.data[[#This Row],[SDate]],-1)+1=[1]DATA!$G:$G),0)),vp.data[[#This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Input]]="",INDEX([1]DATA!$O:$O,MATCH(1,(vp.data[[#This Row],[Battery]]=[1]DATA!$L:$L)*(EOMONTH(vp.data[[#This Row],[SDate]],-1)+1=[1]DATA!$G:$G),0)),vp.data[[#This Row],[Dens Input]]),"")</f>
        <v>815.1</v>
      </c>
      <c r="O223" s="2">
        <f ca="1">INDEX(INDIRECT(_xlfn.CONCAT("weather.data[",O$1,"]")),MATCH(vp.data[[#This Row],[SDate]],weather.data[Date],0))</f>
        <v>18.45</v>
      </c>
      <c r="P223" s="2">
        <f ca="1">INDEX(INDIRECT(_xlfn.CONCAT("weather.data[",P$1,"]")),MATCH(vp.data[[#This Row],[SDate]],weather.data[Date],0))</f>
        <v>19.326190476190476</v>
      </c>
      <c r="Q223" s="2">
        <f ca="1">INDEX(INDIRECT(_xlfn.CONCAT("weather.data[",Q$1,"]")),MATCH(vp.data[[#This Row],[SDate]],weather.data[Date],0))</f>
        <v>18.899999999999999</v>
      </c>
      <c r="R223" s="2">
        <f ca="1">INDEX(INDIRECT(_xlfn.CONCAT("weather.data[",R$1,"]")),MATCH(vp.data[[#This Row],[SDate]],weather.data[Date],0))</f>
        <v>18.8</v>
      </c>
      <c r="S223" s="2">
        <f ca="1">INDEX(INDIRECT(_xlfn.CONCAT("weather.data[",S$1,"]")),MATCH(vp.data[[#This Row],[SDate]],weather.data[Date],0))</f>
        <v>18</v>
      </c>
      <c r="T223" s="2">
        <f ca="1">INDEX(INDIRECT(_xlfn.CONCAT("weather.data[",T$1,"]")),MATCH(vp.data[[#This Row],[SDate]],weather.data[Date],0))</f>
        <v>19.8</v>
      </c>
      <c r="U223" s="2">
        <f ca="1">INDEX(INDIRECT(_xlfn.CONCAT("weather.data[",U$1,"]")),MATCH(vp.data[[#This Row],[SDate]],weather.data[Date],0))</f>
        <v>16.7</v>
      </c>
      <c r="V223" s="2">
        <f ca="1">INDEX(INDIRECT(_xlfn.CONCAT("weather.data[",V$1,"]")),MATCH(vp.data[[#This Row],[SDate]],weather.data[Date],0))</f>
        <v>18.5</v>
      </c>
      <c r="W223" t="s">
        <v>44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 s="4">
        <f>IF(AND(vp.data[[#This Row],[SDate]]&gt;=DATE(YEAR(vp.data[[#This Row],[SDate]]),5,1),vp.data[[#This Row],[SDate]]&lt;=DATE(YEAR(vp.data[[#This Row],[SDate]]),9,15)),1,0)</f>
        <v>1</v>
      </c>
      <c r="AJ223" s="4">
        <f>IF(vp.data[[#This Row],[SDate]]&lt;DATE(2016,12,1),0,1)</f>
        <v>0</v>
      </c>
      <c r="AK223">
        <f>MONTH(vp.data[[#This Row],[SDate]])</f>
        <v>6</v>
      </c>
      <c r="AL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M223" s="5">
        <f>(vp.data[[#This Row],[Dens]]-INDEX(crudeBD.lkup[Mean_Dens],MATCH(vp.data[[#This Row],[Crude_Breakdown]],crudeBD.lkup[Crude Breakdown],0)))^2</f>
        <v>41.491942480701475</v>
      </c>
      <c r="AN223" s="5">
        <f>(vp.data[[#This Row],[Sulf]]-INDEX(crudeBD.lkup[Mean_Sulf],MATCH(vp.data[[#This Row],[Crude_Breakdown]],crudeBD.lkup[Crude Breakdown],0)))^2</f>
        <v>3.9981879075419116E-4</v>
      </c>
      <c r="AO2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1" hidden="1" x14ac:dyDescent="0.25">
      <c r="A224">
        <v>223</v>
      </c>
      <c r="B224" t="s">
        <v>45</v>
      </c>
      <c r="C224" t="s">
        <v>45</v>
      </c>
      <c r="D224" t="s">
        <v>86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70.287364419994745</v>
      </c>
      <c r="I224" s="2"/>
      <c r="J224" s="2">
        <f t="array" ref="J224">_xlfn.IFNA(IF(vp.data[[#This Row],[Sulf Input]]="",INDEX([1]DATA!$Q:$Q,MATCH(1,(vp.data[[#This Row],[Battery]]=[1]DATA!$L:$L)*(EOMONTH(vp.data[[#This Row],[SDate]],-1)+1=[1]DATA!$G:$G),0)),vp.data[[#This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Input]]="",INDEX([1]DATA!$O:$O,MATCH(1,(vp.data[[#This Row],[Battery]]=[1]DATA!$L:$L)*(EOMONTH(vp.data[[#This Row],[SDate]],-1)+1=[1]DATA!$G:$G),0)),vp.data[[#This Row],[Dens Input]]),"")</f>
        <v>842.2</v>
      </c>
      <c r="O224" s="2">
        <f ca="1">INDEX(INDIRECT(_xlfn.CONCAT("weather.data[",O$1,"]")),MATCH(vp.data[[#This Row],[SDate]],weather.data[Date],0))</f>
        <v>18.45</v>
      </c>
      <c r="P224" s="2">
        <f ca="1">INDEX(INDIRECT(_xlfn.CONCAT("weather.data[",P$1,"]")),MATCH(vp.data[[#This Row],[SDate]],weather.data[Date],0))</f>
        <v>19.326190476190476</v>
      </c>
      <c r="Q224" s="2">
        <f ca="1">INDEX(INDIRECT(_xlfn.CONCAT("weather.data[",Q$1,"]")),MATCH(vp.data[[#This Row],[SDate]],weather.data[Date],0))</f>
        <v>18.899999999999999</v>
      </c>
      <c r="R224" s="2">
        <f ca="1">INDEX(INDIRECT(_xlfn.CONCAT("weather.data[",R$1,"]")),MATCH(vp.data[[#This Row],[SDate]],weather.data[Date],0))</f>
        <v>18.8</v>
      </c>
      <c r="S224" s="2">
        <f ca="1">INDEX(INDIRECT(_xlfn.CONCAT("weather.data[",S$1,"]")),MATCH(vp.data[[#This Row],[SDate]],weather.data[Date],0))</f>
        <v>18</v>
      </c>
      <c r="T224" s="2">
        <f ca="1">INDEX(INDIRECT(_xlfn.CONCAT("weather.data[",T$1,"]")),MATCH(vp.data[[#This Row],[SDate]],weather.data[Date],0))</f>
        <v>19.8</v>
      </c>
      <c r="U224" s="2">
        <f ca="1">INDEX(INDIRECT(_xlfn.CONCAT("weather.data[",U$1,"]")),MATCH(vp.data[[#This Row],[SDate]],weather.data[Date],0))</f>
        <v>16.7</v>
      </c>
      <c r="V224" s="2">
        <f ca="1">INDEX(INDIRECT(_xlfn.CONCAT("weather.data[",V$1,"]")),MATCH(vp.data[[#This Row],[SDate]],weather.data[Date],0))</f>
        <v>18.5</v>
      </c>
      <c r="W224" t="s">
        <v>44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 s="4">
        <f>IF(AND(vp.data[[#This Row],[SDate]]&gt;=DATE(YEAR(vp.data[[#This Row],[SDate]]),5,1),vp.data[[#This Row],[SDate]]&lt;=DATE(YEAR(vp.data[[#This Row],[SDate]]),9,15)),1,0)</f>
        <v>1</v>
      </c>
      <c r="AJ224" s="4">
        <f>IF(vp.data[[#This Row],[SDate]]&lt;DATE(2016,12,1),0,1)</f>
        <v>0</v>
      </c>
      <c r="AK224">
        <f>MONTH(vp.data[[#This Row],[SDate]])</f>
        <v>6</v>
      </c>
      <c r="AL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M224" s="5">
        <f>(vp.data[[#This Row],[Dens]]-INDEX(crudeBD.lkup[Mean_Dens],MATCH(vp.data[[#This Row],[Crude_Breakdown]],crudeBD.lkup[Crude Breakdown],0)))^2</f>
        <v>2.5964082917685762</v>
      </c>
      <c r="AN224" s="5">
        <f>(vp.data[[#This Row],[Sulf]]-INDEX(crudeBD.lkup[Mean_Sulf],MATCH(vp.data[[#This Row],[Crude_Breakdown]],crudeBD.lkup[Crude Breakdown],0)))^2</f>
        <v>1.60722755078615E-2</v>
      </c>
      <c r="AO2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1" hidden="1" x14ac:dyDescent="0.25">
      <c r="A225">
        <v>224</v>
      </c>
      <c r="B225" t="s">
        <v>45</v>
      </c>
      <c r="C225" t="s">
        <v>45</v>
      </c>
      <c r="D225" t="s">
        <v>55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71.087364419994742</v>
      </c>
      <c r="I225" s="2"/>
      <c r="J225" s="2">
        <f t="array" ref="J2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Input]]="",INDEX([1]DATA!$O:$O,MATCH(1,(vp.data[[#This Row],[Battery]]=[1]DATA!$L:$L)*(EOMONTH(vp.data[[#This Row],[SDate]],-1)+1=[1]DATA!$G:$G),0)),vp.data[[#This Row],[Dens Input]]),"")</f>
        <v>847.7</v>
      </c>
      <c r="O225" s="2">
        <f ca="1">INDEX(INDIRECT(_xlfn.CONCAT("weather.data[",O$1,"]")),MATCH(vp.data[[#This Row],[SDate]],weather.data[Date],0))</f>
        <v>18.45</v>
      </c>
      <c r="P225" s="2">
        <f ca="1">INDEX(INDIRECT(_xlfn.CONCAT("weather.data[",P$1,"]")),MATCH(vp.data[[#This Row],[SDate]],weather.data[Date],0))</f>
        <v>19.326190476190476</v>
      </c>
      <c r="Q225" s="2">
        <f ca="1">INDEX(INDIRECT(_xlfn.CONCAT("weather.data[",Q$1,"]")),MATCH(vp.data[[#This Row],[SDate]],weather.data[Date],0))</f>
        <v>18.899999999999999</v>
      </c>
      <c r="R225" s="2">
        <f ca="1">INDEX(INDIRECT(_xlfn.CONCAT("weather.data[",R$1,"]")),MATCH(vp.data[[#This Row],[SDate]],weather.data[Date],0))</f>
        <v>18.8</v>
      </c>
      <c r="S225" s="2">
        <f ca="1">INDEX(INDIRECT(_xlfn.CONCAT("weather.data[",S$1,"]")),MATCH(vp.data[[#This Row],[SDate]],weather.data[Date],0))</f>
        <v>18</v>
      </c>
      <c r="T225" s="2">
        <f ca="1">INDEX(INDIRECT(_xlfn.CONCAT("weather.data[",T$1,"]")),MATCH(vp.data[[#This Row],[SDate]],weather.data[Date],0))</f>
        <v>19.8</v>
      </c>
      <c r="U225" s="2">
        <f ca="1">INDEX(INDIRECT(_xlfn.CONCAT("weather.data[",U$1,"]")),MATCH(vp.data[[#This Row],[SDate]],weather.data[Date],0))</f>
        <v>16.7</v>
      </c>
      <c r="V225" s="2">
        <f ca="1">INDEX(INDIRECT(_xlfn.CONCAT("weather.data[",V$1,"]")),MATCH(vp.data[[#This Row],[SDate]],weather.data[Date],0))</f>
        <v>18.5</v>
      </c>
      <c r="W225" t="s">
        <v>44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 s="4">
        <f>IF(AND(vp.data[[#This Row],[SDate]]&gt;=DATE(YEAR(vp.data[[#This Row],[SDate]]),5,1),vp.data[[#This Row],[SDate]]&lt;=DATE(YEAR(vp.data[[#This Row],[SDate]]),9,15)),1,0)</f>
        <v>1</v>
      </c>
      <c r="AJ225" s="4">
        <f>IF(vp.data[[#This Row],[SDate]]&lt;DATE(2016,12,1),0,1)</f>
        <v>0</v>
      </c>
      <c r="AK225">
        <f>MONTH(vp.data[[#This Row],[SDate]])</f>
        <v>6</v>
      </c>
      <c r="AL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225" s="5">
        <f>(vp.data[[#This Row],[Dens]]-INDEX(crudeBD.lkup[Mean_Dens],MATCH(vp.data[[#This Row],[Crude_Breakdown]],crudeBD.lkup[Crude Breakdown],0)))^2</f>
        <v>15.121696635326948</v>
      </c>
      <c r="AN225" s="5">
        <f>(vp.data[[#This Row],[Sulf]]-INDEX(crudeBD.lkup[Mean_Sulf],MATCH(vp.data[[#This Row],[Crude_Breakdown]],crudeBD.lkup[Crude Breakdown],0)))^2</f>
        <v>1.0655095385161005E-2</v>
      </c>
      <c r="AO2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1" hidden="1" x14ac:dyDescent="0.25">
      <c r="A226">
        <v>225</v>
      </c>
      <c r="B226" t="s">
        <v>45</v>
      </c>
      <c r="C226" t="s">
        <v>45</v>
      </c>
      <c r="D226" t="s">
        <v>74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71.334029126213622</v>
      </c>
      <c r="I226" s="2"/>
      <c r="J226" s="2">
        <f t="array" ref="J22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Input]]="",INDEX([1]DATA!$O:$O,MATCH(1,(vp.data[[#This Row],[Battery]]=[1]DATA!$L:$L)*(EOMONTH(vp.data[[#This Row],[SDate]],-1)+1=[1]DATA!$G:$G),0)),vp.data[[#This Row],[Dens Input]]),"")</f>
        <v>804</v>
      </c>
      <c r="O226" s="2">
        <f ca="1">INDEX(INDIRECT(_xlfn.CONCAT("weather.data[",O$1,"]")),MATCH(vp.data[[#This Row],[SDate]],weather.data[Date],0))</f>
        <v>17.083333333333332</v>
      </c>
      <c r="P226" s="2">
        <f ca="1">INDEX(INDIRECT(_xlfn.CONCAT("weather.data[",P$1,"]")),MATCH(vp.data[[#This Row],[SDate]],weather.data[Date],0))</f>
        <v>18.642857142857142</v>
      </c>
      <c r="Q226" s="2">
        <f ca="1">INDEX(INDIRECT(_xlfn.CONCAT("weather.data[",Q$1,"]")),MATCH(vp.data[[#This Row],[SDate]],weather.data[Date],0))</f>
        <v>17.5</v>
      </c>
      <c r="R226" s="2">
        <f ca="1">INDEX(INDIRECT(_xlfn.CONCAT("weather.data[",R$1,"]")),MATCH(vp.data[[#This Row],[SDate]],weather.data[Date],0))</f>
        <v>15.9</v>
      </c>
      <c r="S226" s="2">
        <f ca="1">INDEX(INDIRECT(_xlfn.CONCAT("weather.data[",S$1,"]")),MATCH(vp.data[[#This Row],[SDate]],weather.data[Date],0))</f>
        <v>18</v>
      </c>
      <c r="T226" s="2">
        <f ca="1">INDEX(INDIRECT(_xlfn.CONCAT("weather.data[",T$1,"]")),MATCH(vp.data[[#This Row],[SDate]],weather.data[Date],0))</f>
        <v>15.5</v>
      </c>
      <c r="U226" s="2">
        <f ca="1">INDEX(INDIRECT(_xlfn.CONCAT("weather.data[",U$1,"]")),MATCH(vp.data[[#This Row],[SDate]],weather.data[Date],0))</f>
        <v>18.600000000000001</v>
      </c>
      <c r="V226" s="2">
        <f ca="1">INDEX(INDIRECT(_xlfn.CONCAT("weather.data[",V$1,"]")),MATCH(vp.data[[#This Row],[SDate]],weather.data[Date],0))</f>
        <v>17</v>
      </c>
      <c r="W226" t="s">
        <v>44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 s="4">
        <f>IF(AND(vp.data[[#This Row],[SDate]]&gt;=DATE(YEAR(vp.data[[#This Row],[SDate]]),5,1),vp.data[[#This Row],[SDate]]&lt;=DATE(YEAR(vp.data[[#This Row],[SDate]]),9,15)),1,0)</f>
        <v>1</v>
      </c>
      <c r="AJ226" s="4">
        <f>IF(vp.data[[#This Row],[SDate]]&lt;DATE(2016,12,1),0,1)</f>
        <v>0</v>
      </c>
      <c r="AK226">
        <f>MONTH(vp.data[[#This Row],[SDate]])</f>
        <v>6</v>
      </c>
      <c r="AL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M226" s="5">
        <f>(vp.data[[#This Row],[Dens]]-INDEX(crudeBD.lkup[Mean_Dens],MATCH(vp.data[[#This Row],[Crude_Breakdown]],crudeBD.lkup[Crude Breakdown],0)))^2</f>
        <v>21.70233083021882</v>
      </c>
      <c r="AN226" s="5">
        <f>(vp.data[[#This Row],[Sulf]]-INDEX(crudeBD.lkup[Mean_Sulf],MATCH(vp.data[[#This Row],[Crude_Breakdown]],crudeBD.lkup[Crude Breakdown],0)))^2</f>
        <v>1.0000906169394908E-2</v>
      </c>
      <c r="AO2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1" hidden="1" x14ac:dyDescent="0.25">
      <c r="A227">
        <v>226</v>
      </c>
      <c r="B227" t="s">
        <v>45</v>
      </c>
      <c r="C227" t="s">
        <v>45</v>
      </c>
      <c r="D227" t="s">
        <v>63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27" s="2"/>
      <c r="J227" s="2">
        <f t="array" ref="J22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Input]]="",INDEX([1]DATA!$O:$O,MATCH(1,(vp.data[[#This Row],[Battery]]=[1]DATA!$L:$L)*(EOMONTH(vp.data[[#This Row],[SDate]],-1)+1=[1]DATA!$G:$G),0)),vp.data[[#This Row],[Dens Input]]),"")</f>
        <v>804.2</v>
      </c>
      <c r="O227" s="2">
        <f ca="1">INDEX(INDIRECT(_xlfn.CONCAT("weather.data[",O$1,"]")),MATCH(vp.data[[#This Row],[SDate]],weather.data[Date],0))</f>
        <v>17.083333333333332</v>
      </c>
      <c r="P227" s="2">
        <f ca="1">INDEX(INDIRECT(_xlfn.CONCAT("weather.data[",P$1,"]")),MATCH(vp.data[[#This Row],[SDate]],weather.data[Date],0))</f>
        <v>18.642857142857142</v>
      </c>
      <c r="Q227" s="2">
        <f ca="1">INDEX(INDIRECT(_xlfn.CONCAT("weather.data[",Q$1,"]")),MATCH(vp.data[[#This Row],[SDate]],weather.data[Date],0))</f>
        <v>17.5</v>
      </c>
      <c r="R227" s="2">
        <f ca="1">INDEX(INDIRECT(_xlfn.CONCAT("weather.data[",R$1,"]")),MATCH(vp.data[[#This Row],[SDate]],weather.data[Date],0))</f>
        <v>15.9</v>
      </c>
      <c r="S227" s="2">
        <f ca="1">INDEX(INDIRECT(_xlfn.CONCAT("weather.data[",S$1,"]")),MATCH(vp.data[[#This Row],[SDate]],weather.data[Date],0))</f>
        <v>18</v>
      </c>
      <c r="T227" s="2">
        <f ca="1">INDEX(INDIRECT(_xlfn.CONCAT("weather.data[",T$1,"]")),MATCH(vp.data[[#This Row],[SDate]],weather.data[Date],0))</f>
        <v>15.5</v>
      </c>
      <c r="U227" s="2">
        <f ca="1">INDEX(INDIRECT(_xlfn.CONCAT("weather.data[",U$1,"]")),MATCH(vp.data[[#This Row],[SDate]],weather.data[Date],0))</f>
        <v>18.600000000000001</v>
      </c>
      <c r="V227" s="2">
        <f ca="1">INDEX(INDIRECT(_xlfn.CONCAT("weather.data[",V$1,"]")),MATCH(vp.data[[#This Row],[SDate]],weather.data[Date],0))</f>
        <v>17</v>
      </c>
      <c r="W227" t="s">
        <v>44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 s="4">
        <f>IF(AND(vp.data[[#This Row],[SDate]]&gt;=DATE(YEAR(vp.data[[#This Row],[SDate]]),5,1),vp.data[[#This Row],[SDate]]&lt;=DATE(YEAR(vp.data[[#This Row],[SDate]]),9,15)),1,0)</f>
        <v>1</v>
      </c>
      <c r="AJ227" s="4">
        <f>IF(vp.data[[#This Row],[SDate]]&lt;DATE(2016,12,1),0,1)</f>
        <v>0</v>
      </c>
      <c r="AK227">
        <f>MONTH(vp.data[[#This Row],[SDate]])</f>
        <v>6</v>
      </c>
      <c r="AL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27" s="5">
        <f>(vp.data[[#This Row],[Dens]]-INDEX(crudeBD.lkup[Mean_Dens],MATCH(vp.data[[#This Row],[Crude_Breakdown]],crudeBD.lkup[Crude Breakdown],0)))^2</f>
        <v>19.878900409506386</v>
      </c>
      <c r="AN227" s="5">
        <f>(vp.data[[#This Row],[Sulf]]-INDEX(crudeBD.lkup[Mean_Sulf],MATCH(vp.data[[#This Row],[Crude_Breakdown]],crudeBD.lkup[Crude Breakdown],0)))^2</f>
        <v>9.0027186518782493E-4</v>
      </c>
      <c r="AO2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1" hidden="1" x14ac:dyDescent="0.25">
      <c r="A228">
        <v>227</v>
      </c>
      <c r="B228" t="s">
        <v>47</v>
      </c>
      <c r="C228" t="s">
        <v>47</v>
      </c>
      <c r="D228" t="s">
        <v>54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64.587364419994742</v>
      </c>
      <c r="I228" s="2"/>
      <c r="J228" s="2">
        <f t="array" ref="J228">_xlfn.IFNA(IF(vp.data[[#This Row],[Sulf Input]]="",INDEX([1]DATA!$Q:$Q,MATCH(1,(vp.data[[#This Row],[Battery]]=[1]DATA!$L:$L)*(EOMONTH(vp.data[[#This Row],[SDate]],-1)+1=[1]DATA!$G:$G),0)),vp.data[[#This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Input]]="",INDEX([1]DATA!$O:$O,MATCH(1,(vp.data[[#This Row],[Battery]]=[1]DATA!$L:$L)*(EOMONTH(vp.data[[#This Row],[SDate]],-1)+1=[1]DATA!$G:$G),0)),vp.data[[#This Row],[Dens Input]]),"")</f>
        <v>826</v>
      </c>
      <c r="O228" s="2">
        <f ca="1">INDEX(INDIRECT(_xlfn.CONCAT("weather.data[",O$1,"]")),MATCH(vp.data[[#This Row],[SDate]],weather.data[Date],0))</f>
        <v>20.166666666666668</v>
      </c>
      <c r="P228" s="2">
        <f ca="1">INDEX(INDIRECT(_xlfn.CONCAT("weather.data[",P$1,"]")),MATCH(vp.data[[#This Row],[SDate]],weather.data[Date],0))</f>
        <v>18.204761904761906</v>
      </c>
      <c r="Q228" s="2">
        <f ca="1">INDEX(INDIRECT(_xlfn.CONCAT("weather.data[",Q$1,"]")),MATCH(vp.data[[#This Row],[SDate]],weather.data[Date],0))</f>
        <v>20.8</v>
      </c>
      <c r="R228" s="2">
        <f ca="1">INDEX(INDIRECT(_xlfn.CONCAT("weather.data[",R$1,"]")),MATCH(vp.data[[#This Row],[SDate]],weather.data[Date],0))</f>
        <v>20.399999999999999</v>
      </c>
      <c r="S228" s="2">
        <f ca="1">INDEX(INDIRECT(_xlfn.CONCAT("weather.data[",S$1,"]")),MATCH(vp.data[[#This Row],[SDate]],weather.data[Date],0))</f>
        <v>20.5</v>
      </c>
      <c r="T228" s="2">
        <f ca="1">INDEX(INDIRECT(_xlfn.CONCAT("weather.data[",T$1,"]")),MATCH(vp.data[[#This Row],[SDate]],weather.data[Date],0))</f>
        <v>19.3</v>
      </c>
      <c r="U228" s="2">
        <f ca="1">INDEX(INDIRECT(_xlfn.CONCAT("weather.data[",U$1,"]")),MATCH(vp.data[[#This Row],[SDate]],weather.data[Date],0))</f>
        <v>22</v>
      </c>
      <c r="V228" s="2">
        <f ca="1">INDEX(INDIRECT(_xlfn.CONCAT("weather.data[",V$1,"]")),MATCH(vp.data[[#This Row],[SDate]],weather.data[Date],0))</f>
        <v>18</v>
      </c>
      <c r="W228" t="s">
        <v>44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 s="4">
        <f>IF(AND(vp.data[[#This Row],[SDate]]&gt;=DATE(YEAR(vp.data[[#This Row],[SDate]]),5,1),vp.data[[#This Row],[SDate]]&lt;=DATE(YEAR(vp.data[[#This Row],[SDate]]),9,15)),1,0)</f>
        <v>1</v>
      </c>
      <c r="AJ228" s="4">
        <f>IF(vp.data[[#This Row],[SDate]]&lt;DATE(2016,12,1),0,1)</f>
        <v>0</v>
      </c>
      <c r="AK228">
        <f>MONTH(vp.data[[#This Row],[SDate]])</f>
        <v>6</v>
      </c>
      <c r="AL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28" s="5">
        <f>(vp.data[[#This Row],[Dens]]-INDEX(crudeBD.lkup[Mean_Dens],MATCH(vp.data[[#This Row],[Crude_Breakdown]],crudeBD.lkup[Crude Breakdown],0)))^2</f>
        <v>317.24374080710737</v>
      </c>
      <c r="AN228" s="5">
        <f>(vp.data[[#This Row],[Sulf]]-INDEX(crudeBD.lkup[Mean_Sulf],MATCH(vp.data[[#This Row],[Crude_Breakdown]],crudeBD.lkup[Crude Breakdown],0)))^2</f>
        <v>7.1697980233954178E-4</v>
      </c>
      <c r="AO2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1" hidden="1" x14ac:dyDescent="0.25">
      <c r="A229">
        <v>228</v>
      </c>
      <c r="B229" t="s">
        <v>52</v>
      </c>
      <c r="C229" t="s">
        <v>52</v>
      </c>
      <c r="D229" t="s">
        <v>53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79.887364419994739</v>
      </c>
      <c r="I229" s="2"/>
      <c r="J229" s="2">
        <f t="array" ref="J229">_xlfn.IFNA(IF(vp.data[[#This Row],[Sulf Input]]="",INDEX([1]DATA!$Q:$Q,MATCH(1,(vp.data[[#This Row],[Battery]]=[1]DATA!$L:$L)*(EOMONTH(vp.data[[#This Row],[SDate]],-1)+1=[1]DATA!$G:$G),0)),vp.data[[#This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Input]]="",INDEX([1]DATA!$O:$O,MATCH(1,(vp.data[[#This Row],[Battery]]=[1]DATA!$L:$L)*(EOMONTH(vp.data[[#This Row],[SDate]],-1)+1=[1]DATA!$G:$G),0)),vp.data[[#This Row],[Dens Input]]),"")</f>
        <v>835</v>
      </c>
      <c r="O229" s="2">
        <f ca="1">INDEX(INDIRECT(_xlfn.CONCAT("weather.data[",O$1,"]")),MATCH(vp.data[[#This Row],[SDate]],weather.data[Date],0))</f>
        <v>17.650000000000002</v>
      </c>
      <c r="P229" s="2">
        <f ca="1">INDEX(INDIRECT(_xlfn.CONCAT("weather.data[",P$1,"]")),MATCH(vp.data[[#This Row],[SDate]],weather.data[Date],0))</f>
        <v>17.733333333333334</v>
      </c>
      <c r="Q229" s="2">
        <f ca="1">INDEX(INDIRECT(_xlfn.CONCAT("weather.data[",Q$1,"]")),MATCH(vp.data[[#This Row],[SDate]],weather.data[Date],0))</f>
        <v>18.100000000000001</v>
      </c>
      <c r="R229" s="2">
        <f ca="1">INDEX(INDIRECT(_xlfn.CONCAT("weather.data[",R$1,"]")),MATCH(vp.data[[#This Row],[SDate]],weather.data[Date],0))</f>
        <v>16.600000000000001</v>
      </c>
      <c r="S229" s="2">
        <f ca="1">INDEX(INDIRECT(_xlfn.CONCAT("weather.data[",S$1,"]")),MATCH(vp.data[[#This Row],[SDate]],weather.data[Date],0))</f>
        <v>18.5</v>
      </c>
      <c r="T229" s="2">
        <f ca="1">INDEX(INDIRECT(_xlfn.CONCAT("weather.data[",T$1,"]")),MATCH(vp.data[[#This Row],[SDate]],weather.data[Date],0))</f>
        <v>17</v>
      </c>
      <c r="U229" s="2">
        <f ca="1">INDEX(INDIRECT(_xlfn.CONCAT("weather.data[",U$1,"]")),MATCH(vp.data[[#This Row],[SDate]],weather.data[Date],0))</f>
        <v>19.2</v>
      </c>
      <c r="V229" s="2">
        <f ca="1">INDEX(INDIRECT(_xlfn.CONCAT("weather.data[",V$1,"]")),MATCH(vp.data[[#This Row],[SDate]],weather.data[Date],0))</f>
        <v>16.5</v>
      </c>
      <c r="W229" t="s">
        <v>44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 s="4">
        <f>IF(AND(vp.data[[#This Row],[SDate]]&gt;=DATE(YEAR(vp.data[[#This Row],[SDate]]),5,1),vp.data[[#This Row],[SDate]]&lt;=DATE(YEAR(vp.data[[#This Row],[SDate]]),9,15)),1,0)</f>
        <v>1</v>
      </c>
      <c r="AJ229" s="4">
        <f>IF(vp.data[[#This Row],[SDate]]&lt;DATE(2016,12,1),0,1)</f>
        <v>0</v>
      </c>
      <c r="AK229">
        <f>MONTH(vp.data[[#This Row],[SDate]])</f>
        <v>6</v>
      </c>
      <c r="AL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M229" s="5">
        <f>(vp.data[[#This Row],[Dens]]-INDEX(crudeBD.lkup[Mean_Dens],MATCH(vp.data[[#This Row],[Crude_Breakdown]],crudeBD.lkup[Crude Breakdown],0)))^2</f>
        <v>77.639667187474785</v>
      </c>
      <c r="AN229" s="5">
        <f>(vp.data[[#This Row],[Sulf]]-INDEX(crudeBD.lkup[Mean_Sulf],MATCH(vp.data[[#This Row],[Crude_Breakdown]],crudeBD.lkup[Crude Breakdown],0)))^2</f>
        <v>6.4122151826878027E-2</v>
      </c>
      <c r="AO2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1" hidden="1" x14ac:dyDescent="0.25">
      <c r="A230">
        <v>229</v>
      </c>
      <c r="B230" t="s">
        <v>56</v>
      </c>
      <c r="C230" t="s">
        <v>56</v>
      </c>
      <c r="D230" t="s">
        <v>57</v>
      </c>
      <c r="E230" t="s">
        <v>69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50.821841435650171</v>
      </c>
      <c r="I230" s="2"/>
      <c r="J230" s="2">
        <f t="array" ref="J23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Input]]="",INDEX([1]DATA!$O:$O,MATCH(1,(vp.data[[#This Row],[Battery]]=[1]DATA!$L:$L)*(EOMONTH(vp.data[[#This Row],[SDate]],-1)+1=[1]DATA!$G:$G),0)),vp.data[[#This Row],[Dens Input]]),"")</f>
        <v>823.8</v>
      </c>
      <c r="O230" s="2">
        <f ca="1">INDEX(INDIRECT(_xlfn.CONCAT("weather.data[",O$1,"]")),MATCH(vp.data[[#This Row],[SDate]],weather.data[Date],0))</f>
        <v>17.233333333333334</v>
      </c>
      <c r="P230" s="2">
        <f ca="1">INDEX(INDIRECT(_xlfn.CONCAT("weather.data[",P$1,"]")),MATCH(vp.data[[#This Row],[SDate]],weather.data[Date],0))</f>
        <v>17.114285714285714</v>
      </c>
      <c r="Q230" s="2">
        <f ca="1">INDEX(INDIRECT(_xlfn.CONCAT("weather.data[",Q$1,"]")),MATCH(vp.data[[#This Row],[SDate]],weather.data[Date],0))</f>
        <v>16.7</v>
      </c>
      <c r="R230" s="2">
        <f ca="1">INDEX(INDIRECT(_xlfn.CONCAT("weather.data[",R$1,"]")),MATCH(vp.data[[#This Row],[SDate]],weather.data[Date],0))</f>
        <v>17.3</v>
      </c>
      <c r="S230" s="2">
        <f ca="1">INDEX(INDIRECT(_xlfn.CONCAT("weather.data[",S$1,"]")),MATCH(vp.data[[#This Row],[SDate]],weather.data[Date],0))</f>
        <v>15.3</v>
      </c>
      <c r="T230" s="2">
        <f ca="1">INDEX(INDIRECT(_xlfn.CONCAT("weather.data[",T$1,"]")),MATCH(vp.data[[#This Row],[SDate]],weather.data[Date],0))</f>
        <v>21</v>
      </c>
      <c r="U230" s="2">
        <f ca="1">INDEX(INDIRECT(_xlfn.CONCAT("weather.data[",U$1,"]")),MATCH(vp.data[[#This Row],[SDate]],weather.data[Date],0))</f>
        <v>16.600000000000001</v>
      </c>
      <c r="V230" s="2">
        <f ca="1">INDEX(INDIRECT(_xlfn.CONCAT("weather.data[",V$1,"]")),MATCH(vp.data[[#This Row],[SDate]],weather.data[Date],0))</f>
        <v>16.5</v>
      </c>
      <c r="W230" t="s">
        <v>44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 s="4">
        <f>IF(AND(vp.data[[#This Row],[SDate]]&gt;=DATE(YEAR(vp.data[[#This Row],[SDate]]),5,1),vp.data[[#This Row],[SDate]]&lt;=DATE(YEAR(vp.data[[#This Row],[SDate]]),9,15)),1,0)</f>
        <v>1</v>
      </c>
      <c r="AJ230" s="4">
        <f>IF(vp.data[[#This Row],[SDate]]&lt;DATE(2016,12,1),0,1)</f>
        <v>0</v>
      </c>
      <c r="AK230">
        <f>MONTH(vp.data[[#This Row],[SDate]])</f>
        <v>6</v>
      </c>
      <c r="AL230" s="5">
        <f>(IF(post_aquisition_adj_bool,vp.data[[#This Row],[VP_Adjusted]],vp.data[[#This Row],[VP]])-INDEX(crudeBD.lkup[Mean_VP],MATCH(vp.data[[#This Row],[Crude_Breakdown]],crudeBD.lkup[Crude Breakdown],0)))^2</f>
        <v>1514.1655894121277</v>
      </c>
      <c r="AM230" s="5">
        <f>(vp.data[[#This Row],[Dens]]-INDEX(crudeBD.lkup[Mean_Dens],MATCH(vp.data[[#This Row],[Crude_Breakdown]],crudeBD.lkup[Crude Breakdown],0)))^2</f>
        <v>24.458140784783499</v>
      </c>
      <c r="AN230" s="5">
        <f>(vp.data[[#This Row],[Sulf]]-INDEX(crudeBD.lkup[Mean_Sulf],MATCH(vp.data[[#This Row],[Crude_Breakdown]],crudeBD.lkup[Crude Breakdown],0)))^2</f>
        <v>4.7816102770728383E-2</v>
      </c>
      <c r="AO2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1" hidden="1" x14ac:dyDescent="0.25">
      <c r="A231">
        <v>230</v>
      </c>
      <c r="B231" t="s">
        <v>45</v>
      </c>
      <c r="C231" t="s">
        <v>45</v>
      </c>
      <c r="D231" t="s">
        <v>63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98.834029126213622</v>
      </c>
      <c r="I231" s="2"/>
      <c r="J231" s="2">
        <f t="array" ref="J23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Input]]="",INDEX([1]DATA!$O:$O,MATCH(1,(vp.data[[#This Row],[Battery]]=[1]DATA!$L:$L)*(EOMONTH(vp.data[[#This Row],[SDate]],-1)+1=[1]DATA!$G:$G),0)),vp.data[[#This Row],[Dens Input]]),"")</f>
        <v>803.4</v>
      </c>
      <c r="O231" s="2">
        <f ca="1">INDEX(INDIRECT(_xlfn.CONCAT("weather.data[",O$1,"]")),MATCH(vp.data[[#This Row],[SDate]],weather.data[Date],0))</f>
        <v>17.233333333333334</v>
      </c>
      <c r="P231" s="2">
        <f ca="1">INDEX(INDIRECT(_xlfn.CONCAT("weather.data[",P$1,"]")),MATCH(vp.data[[#This Row],[SDate]],weather.data[Date],0))</f>
        <v>17.114285714285714</v>
      </c>
      <c r="Q231" s="2">
        <f ca="1">INDEX(INDIRECT(_xlfn.CONCAT("weather.data[",Q$1,"]")),MATCH(vp.data[[#This Row],[SDate]],weather.data[Date],0))</f>
        <v>16.7</v>
      </c>
      <c r="R231" s="2">
        <f ca="1">INDEX(INDIRECT(_xlfn.CONCAT("weather.data[",R$1,"]")),MATCH(vp.data[[#This Row],[SDate]],weather.data[Date],0))</f>
        <v>17.3</v>
      </c>
      <c r="S231" s="2">
        <f ca="1">INDEX(INDIRECT(_xlfn.CONCAT("weather.data[",S$1,"]")),MATCH(vp.data[[#This Row],[SDate]],weather.data[Date],0))</f>
        <v>15.3</v>
      </c>
      <c r="T231" s="2">
        <f ca="1">INDEX(INDIRECT(_xlfn.CONCAT("weather.data[",T$1,"]")),MATCH(vp.data[[#This Row],[SDate]],weather.data[Date],0))</f>
        <v>21</v>
      </c>
      <c r="U231" s="2">
        <f ca="1">INDEX(INDIRECT(_xlfn.CONCAT("weather.data[",U$1,"]")),MATCH(vp.data[[#This Row],[SDate]],weather.data[Date],0))</f>
        <v>16.600000000000001</v>
      </c>
      <c r="V231" s="2">
        <f ca="1">INDEX(INDIRECT(_xlfn.CONCAT("weather.data[",V$1,"]")),MATCH(vp.data[[#This Row],[SDate]],weather.data[Date],0))</f>
        <v>16.5</v>
      </c>
      <c r="W231" t="s">
        <v>44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 s="4">
        <f>IF(AND(vp.data[[#This Row],[SDate]]&gt;=DATE(YEAR(vp.data[[#This Row],[SDate]]),5,1),vp.data[[#This Row],[SDate]]&lt;=DATE(YEAR(vp.data[[#This Row],[SDate]]),9,15)),1,0)</f>
        <v>1</v>
      </c>
      <c r="AJ231" s="4">
        <f>IF(vp.data[[#This Row],[SDate]]&lt;DATE(2016,12,1),0,1)</f>
        <v>0</v>
      </c>
      <c r="AK231">
        <f>MONTH(vp.data[[#This Row],[SDate]])</f>
        <v>6</v>
      </c>
      <c r="AL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M231" s="5">
        <f>(vp.data[[#This Row],[Dens]]-INDEX(crudeBD.lkup[Mean_Dens],MATCH(vp.data[[#This Row],[Crude_Breakdown]],crudeBD.lkup[Crude Breakdown],0)))^2</f>
        <v>27.652622092355145</v>
      </c>
      <c r="AN231" s="5">
        <f>(vp.data[[#This Row],[Sulf]]-INDEX(crudeBD.lkup[Mean_Sulf],MATCH(vp.data[[#This Row],[Crude_Breakdown]],crudeBD.lkup[Crude Breakdown],0)))^2</f>
        <v>9.0027186518782493E-4</v>
      </c>
      <c r="AO2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1" hidden="1" x14ac:dyDescent="0.25">
      <c r="A232">
        <v>231</v>
      </c>
      <c r="B232" t="s">
        <v>45</v>
      </c>
      <c r="C232" t="s">
        <v>45</v>
      </c>
      <c r="D232" t="s">
        <v>70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32" s="2"/>
      <c r="J232" s="2">
        <f t="array" ref="J2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2" s="2">
        <f ca="1">INDEX(INDIRECT(_xlfn.CONCAT("weather.data[",O$1,"]")),MATCH(vp.data[[#This Row],[SDate]],weather.data[Date],0))</f>
        <v>17.233333333333334</v>
      </c>
      <c r="P232" s="2">
        <f ca="1">INDEX(INDIRECT(_xlfn.CONCAT("weather.data[",P$1,"]")),MATCH(vp.data[[#This Row],[SDate]],weather.data[Date],0))</f>
        <v>17.114285714285714</v>
      </c>
      <c r="Q232" s="2">
        <f ca="1">INDEX(INDIRECT(_xlfn.CONCAT("weather.data[",Q$1,"]")),MATCH(vp.data[[#This Row],[SDate]],weather.data[Date],0))</f>
        <v>16.7</v>
      </c>
      <c r="R232" s="2">
        <f ca="1">INDEX(INDIRECT(_xlfn.CONCAT("weather.data[",R$1,"]")),MATCH(vp.data[[#This Row],[SDate]],weather.data[Date],0))</f>
        <v>17.3</v>
      </c>
      <c r="S232" s="2">
        <f ca="1">INDEX(INDIRECT(_xlfn.CONCAT("weather.data[",S$1,"]")),MATCH(vp.data[[#This Row],[SDate]],weather.data[Date],0))</f>
        <v>15.3</v>
      </c>
      <c r="T232" s="2">
        <f ca="1">INDEX(INDIRECT(_xlfn.CONCAT("weather.data[",T$1,"]")),MATCH(vp.data[[#This Row],[SDate]],weather.data[Date],0))</f>
        <v>21</v>
      </c>
      <c r="U232" s="2">
        <f ca="1">INDEX(INDIRECT(_xlfn.CONCAT("weather.data[",U$1,"]")),MATCH(vp.data[[#This Row],[SDate]],weather.data[Date],0))</f>
        <v>16.600000000000001</v>
      </c>
      <c r="V232" s="2">
        <f ca="1">INDEX(INDIRECT(_xlfn.CONCAT("weather.data[",V$1,"]")),MATCH(vp.data[[#This Row],[SDate]],weather.data[Date],0))</f>
        <v>16.5</v>
      </c>
      <c r="W232" t="s">
        <v>44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 s="4">
        <f>IF(AND(vp.data[[#This Row],[SDate]]&gt;=DATE(YEAR(vp.data[[#This Row],[SDate]]),5,1),vp.data[[#This Row],[SDate]]&lt;=DATE(YEAR(vp.data[[#This Row],[SDate]]),9,15)),1,0)</f>
        <v>1</v>
      </c>
      <c r="AJ232" s="4">
        <f>IF(vp.data[[#This Row],[SDate]]&lt;DATE(2016,12,1),0,1)</f>
        <v>0</v>
      </c>
      <c r="AK232">
        <f>MONTH(vp.data[[#This Row],[SDate]])</f>
        <v>6</v>
      </c>
      <c r="AL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32" s="5">
        <f>(vp.data[[#This Row],[Dens]]-INDEX(crudeBD.lkup[Mean_Dens],MATCH(vp.data[[#This Row],[Crude_Breakdown]],crudeBD.lkup[Crude Breakdown],0)))^2</f>
        <v>7.6097418334546649</v>
      </c>
      <c r="AN232" s="5">
        <f>(vp.data[[#This Row],[Sulf]]-INDEX(crudeBD.lkup[Mean_Sulf],MATCH(vp.data[[#This Row],[Crude_Breakdown]],crudeBD.lkup[Crude Breakdown],0)))^2</f>
        <v>1.0000906169394908E-2</v>
      </c>
      <c r="AO2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1" hidden="1" x14ac:dyDescent="0.25">
      <c r="A233">
        <v>232</v>
      </c>
      <c r="B233" t="s">
        <v>45</v>
      </c>
      <c r="C233" t="s">
        <v>45</v>
      </c>
      <c r="D233" t="s">
        <v>70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113.43402912621362</v>
      </c>
      <c r="I233" s="2"/>
      <c r="J233" s="2">
        <f t="array" ref="J23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3" s="2">
        <f ca="1">INDEX(INDIRECT(_xlfn.CONCAT("weather.data[",O$1,"]")),MATCH(vp.data[[#This Row],[SDate]],weather.data[Date],0))</f>
        <v>17.233333333333334</v>
      </c>
      <c r="P233" s="2">
        <f ca="1">INDEX(INDIRECT(_xlfn.CONCAT("weather.data[",P$1,"]")),MATCH(vp.data[[#This Row],[SDate]],weather.data[Date],0))</f>
        <v>17.114285714285714</v>
      </c>
      <c r="Q233" s="2">
        <f ca="1">INDEX(INDIRECT(_xlfn.CONCAT("weather.data[",Q$1,"]")),MATCH(vp.data[[#This Row],[SDate]],weather.data[Date],0))</f>
        <v>16.7</v>
      </c>
      <c r="R233" s="2">
        <f ca="1">INDEX(INDIRECT(_xlfn.CONCAT("weather.data[",R$1,"]")),MATCH(vp.data[[#This Row],[SDate]],weather.data[Date],0))</f>
        <v>17.3</v>
      </c>
      <c r="S233" s="2">
        <f ca="1">INDEX(INDIRECT(_xlfn.CONCAT("weather.data[",S$1,"]")),MATCH(vp.data[[#This Row],[SDate]],weather.data[Date],0))</f>
        <v>15.3</v>
      </c>
      <c r="T233" s="2">
        <f ca="1">INDEX(INDIRECT(_xlfn.CONCAT("weather.data[",T$1,"]")),MATCH(vp.data[[#This Row],[SDate]],weather.data[Date],0))</f>
        <v>21</v>
      </c>
      <c r="U233" s="2">
        <f ca="1">INDEX(INDIRECT(_xlfn.CONCAT("weather.data[",U$1,"]")),MATCH(vp.data[[#This Row],[SDate]],weather.data[Date],0))</f>
        <v>16.600000000000001</v>
      </c>
      <c r="V233" s="2">
        <f ca="1">INDEX(INDIRECT(_xlfn.CONCAT("weather.data[",V$1,"]")),MATCH(vp.data[[#This Row],[SDate]],weather.data[Date],0))</f>
        <v>16.5</v>
      </c>
      <c r="W233" t="s">
        <v>44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 s="4">
        <f>IF(AND(vp.data[[#This Row],[SDate]]&gt;=DATE(YEAR(vp.data[[#This Row],[SDate]]),5,1),vp.data[[#This Row],[SDate]]&lt;=DATE(YEAR(vp.data[[#This Row],[SDate]]),9,15)),1,0)</f>
        <v>1</v>
      </c>
      <c r="AJ233" s="4">
        <f>IF(vp.data[[#This Row],[SDate]]&lt;DATE(2016,12,1),0,1)</f>
        <v>0</v>
      </c>
      <c r="AK233">
        <f>MONTH(vp.data[[#This Row],[SDate]])</f>
        <v>6</v>
      </c>
      <c r="AL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M233" s="5">
        <f>(vp.data[[#This Row],[Dens]]-INDEX(crudeBD.lkup[Mean_Dens],MATCH(vp.data[[#This Row],[Crude_Breakdown]],crudeBD.lkup[Crude Breakdown],0)))^2</f>
        <v>7.6097418334546649</v>
      </c>
      <c r="AN233" s="5">
        <f>(vp.data[[#This Row],[Sulf]]-INDEX(crudeBD.lkup[Mean_Sulf],MATCH(vp.data[[#This Row],[Crude_Breakdown]],crudeBD.lkup[Crude Breakdown],0)))^2</f>
        <v>1.0000906169394908E-2</v>
      </c>
      <c r="AO2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1" hidden="1" x14ac:dyDescent="0.25">
      <c r="A234">
        <v>233</v>
      </c>
      <c r="B234" t="s">
        <v>64</v>
      </c>
      <c r="C234" t="s">
        <v>64</v>
      </c>
      <c r="D234" t="s">
        <v>65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82.487364419994748</v>
      </c>
      <c r="I234" s="2"/>
      <c r="J234" s="2">
        <f t="array" ref="J234">_xlfn.IFNA(IF(vp.data[[#This Row],[Sulf Input]]="",INDEX([1]DATA!$Q:$Q,MATCH(1,(vp.data[[#This Row],[Battery]]=[1]DATA!$L:$L)*(EOMONTH(vp.data[[#This Row],[SDate]],-1)+1=[1]DATA!$G:$G),0)),vp.data[[#This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Input]]="",INDEX([1]DATA!$O:$O,MATCH(1,(vp.data[[#This Row],[Battery]]=[1]DATA!$L:$L)*(EOMONTH(vp.data[[#This Row],[SDate]],-1)+1=[1]DATA!$G:$G),0)),vp.data[[#This Row],[Dens Input]]),"")</f>
        <v>827.4</v>
      </c>
      <c r="O234" s="2">
        <f ca="1">INDEX(INDIRECT(_xlfn.CONCAT("weather.data[",O$1,"]")),MATCH(vp.data[[#This Row],[SDate]],weather.data[Date],0))</f>
        <v>17.233333333333334</v>
      </c>
      <c r="P234" s="2">
        <f ca="1">INDEX(INDIRECT(_xlfn.CONCAT("weather.data[",P$1,"]")),MATCH(vp.data[[#This Row],[SDate]],weather.data[Date],0))</f>
        <v>17.114285714285714</v>
      </c>
      <c r="Q234" s="2">
        <f ca="1">INDEX(INDIRECT(_xlfn.CONCAT("weather.data[",Q$1,"]")),MATCH(vp.data[[#This Row],[SDate]],weather.data[Date],0))</f>
        <v>16.7</v>
      </c>
      <c r="R234" s="2">
        <f ca="1">INDEX(INDIRECT(_xlfn.CONCAT("weather.data[",R$1,"]")),MATCH(vp.data[[#This Row],[SDate]],weather.data[Date],0))</f>
        <v>17.3</v>
      </c>
      <c r="S234" s="2">
        <f ca="1">INDEX(INDIRECT(_xlfn.CONCAT("weather.data[",S$1,"]")),MATCH(vp.data[[#This Row],[SDate]],weather.data[Date],0))</f>
        <v>15.3</v>
      </c>
      <c r="T234" s="2">
        <f ca="1">INDEX(INDIRECT(_xlfn.CONCAT("weather.data[",T$1,"]")),MATCH(vp.data[[#This Row],[SDate]],weather.data[Date],0))</f>
        <v>21</v>
      </c>
      <c r="U234" s="2">
        <f ca="1">INDEX(INDIRECT(_xlfn.CONCAT("weather.data[",U$1,"]")),MATCH(vp.data[[#This Row],[SDate]],weather.data[Date],0))</f>
        <v>16.600000000000001</v>
      </c>
      <c r="V234" s="2">
        <f ca="1">INDEX(INDIRECT(_xlfn.CONCAT("weather.data[",V$1,"]")),MATCH(vp.data[[#This Row],[SDate]],weather.data[Date],0))</f>
        <v>16.5</v>
      </c>
      <c r="W234" t="s">
        <v>44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 s="4">
        <f>IF(AND(vp.data[[#This Row],[SDate]]&gt;=DATE(YEAR(vp.data[[#This Row],[SDate]]),5,1),vp.data[[#This Row],[SDate]]&lt;=DATE(YEAR(vp.data[[#This Row],[SDate]]),9,15)),1,0)</f>
        <v>1</v>
      </c>
      <c r="AJ234" s="4">
        <f>IF(vp.data[[#This Row],[SDate]]&lt;DATE(2016,12,1),0,1)</f>
        <v>0</v>
      </c>
      <c r="AK234">
        <f>MONTH(vp.data[[#This Row],[SDate]])</f>
        <v>6</v>
      </c>
      <c r="AL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M234" s="5">
        <f>(vp.data[[#This Row],[Dens]]-INDEX(crudeBD.lkup[Mean_Dens],MATCH(vp.data[[#This Row],[Crude_Breakdown]],crudeBD.lkup[Crude Breakdown],0)))^2</f>
        <v>269.33199602183191</v>
      </c>
      <c r="AN234" s="5">
        <f>(vp.data[[#This Row],[Sulf]]-INDEX(crudeBD.lkup[Mean_Sulf],MATCH(vp.data[[#This Row],[Crude_Breakdown]],crudeBD.lkup[Crude Breakdown],0)))^2</f>
        <v>0.13193132655080392</v>
      </c>
      <c r="AO2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1" hidden="1" x14ac:dyDescent="0.25">
      <c r="A235">
        <v>234</v>
      </c>
      <c r="B235" t="s">
        <v>47</v>
      </c>
      <c r="C235" t="s">
        <v>47</v>
      </c>
      <c r="D235" t="s">
        <v>67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71.487364419994748</v>
      </c>
      <c r="I235" s="2"/>
      <c r="J235" s="2">
        <f t="array" ref="J235">_xlfn.IFNA(IF(vp.data[[#This Row],[Sulf Input]]="",INDEX([1]DATA!$Q:$Q,MATCH(1,(vp.data[[#This Row],[Battery]]=[1]DATA!$L:$L)*(EOMONTH(vp.data[[#This Row],[SDate]],-1)+1=[1]DATA!$G:$G),0)),vp.data[[#This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235" s="2">
        <f ca="1">INDEX(INDIRECT(_xlfn.CONCAT("weather.data[",O$1,"]")),MATCH(vp.data[[#This Row],[SDate]],weather.data[Date],0))</f>
        <v>17.233333333333334</v>
      </c>
      <c r="P235" s="2">
        <f ca="1">INDEX(INDIRECT(_xlfn.CONCAT("weather.data[",P$1,"]")),MATCH(vp.data[[#This Row],[SDate]],weather.data[Date],0))</f>
        <v>17.114285714285714</v>
      </c>
      <c r="Q235" s="2">
        <f ca="1">INDEX(INDIRECT(_xlfn.CONCAT("weather.data[",Q$1,"]")),MATCH(vp.data[[#This Row],[SDate]],weather.data[Date],0))</f>
        <v>16.7</v>
      </c>
      <c r="R235" s="2">
        <f ca="1">INDEX(INDIRECT(_xlfn.CONCAT("weather.data[",R$1,"]")),MATCH(vp.data[[#This Row],[SDate]],weather.data[Date],0))</f>
        <v>17.3</v>
      </c>
      <c r="S235" s="2">
        <f ca="1">INDEX(INDIRECT(_xlfn.CONCAT("weather.data[",S$1,"]")),MATCH(vp.data[[#This Row],[SDate]],weather.data[Date],0))</f>
        <v>15.3</v>
      </c>
      <c r="T235" s="2">
        <f ca="1">INDEX(INDIRECT(_xlfn.CONCAT("weather.data[",T$1,"]")),MATCH(vp.data[[#This Row],[SDate]],weather.data[Date],0))</f>
        <v>21</v>
      </c>
      <c r="U235" s="2">
        <f ca="1">INDEX(INDIRECT(_xlfn.CONCAT("weather.data[",U$1,"]")),MATCH(vp.data[[#This Row],[SDate]],weather.data[Date],0))</f>
        <v>16.600000000000001</v>
      </c>
      <c r="V235" s="2">
        <f ca="1">INDEX(INDIRECT(_xlfn.CONCAT("weather.data[",V$1,"]")),MATCH(vp.data[[#This Row],[SDate]],weather.data[Date],0))</f>
        <v>16.5</v>
      </c>
      <c r="W235" t="s">
        <v>44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 s="4">
        <f>IF(AND(vp.data[[#This Row],[SDate]]&gt;=DATE(YEAR(vp.data[[#This Row],[SDate]]),5,1),vp.data[[#This Row],[SDate]]&lt;=DATE(YEAR(vp.data[[#This Row],[SDate]]),9,15)),1,0)</f>
        <v>1</v>
      </c>
      <c r="AJ235" s="4">
        <f>IF(vp.data[[#This Row],[SDate]]&lt;DATE(2016,12,1),0,1)</f>
        <v>0</v>
      </c>
      <c r="AK235">
        <f>MONTH(vp.data[[#This Row],[SDate]])</f>
        <v>6</v>
      </c>
      <c r="AL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M235" s="5">
        <f>(vp.data[[#This Row],[Dens]]-INDEX(crudeBD.lkup[Mean_Dens],MATCH(vp.data[[#This Row],[Crude_Breakdown]],crudeBD.lkup[Crude Breakdown],0)))^2</f>
        <v>70.750597248824832</v>
      </c>
      <c r="AN235" s="5">
        <f>(vp.data[[#This Row],[Sulf]]-INDEX(crudeBD.lkup[Mean_Sulf],MATCH(vp.data[[#This Row],[Crude_Breakdown]],crudeBD.lkup[Crude Breakdown],0)))^2</f>
        <v>1.0391090682960257E-5</v>
      </c>
      <c r="AO2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1" hidden="1" x14ac:dyDescent="0.25">
      <c r="A236">
        <v>235</v>
      </c>
      <c r="B236" t="s">
        <v>47</v>
      </c>
      <c r="C236" t="s">
        <v>47</v>
      </c>
      <c r="D236" t="s">
        <v>68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93.987364419994748</v>
      </c>
      <c r="I236" s="2"/>
      <c r="J236" s="2">
        <f t="array" ref="J236">_xlfn.IFNA(IF(vp.data[[#This Row],[Sulf Input]]="",INDEX([1]DATA!$Q:$Q,MATCH(1,(vp.data[[#This Row],[Battery]]=[1]DATA!$L:$L)*(EOMONTH(vp.data[[#This Row],[SDate]],-1)+1=[1]DATA!$G:$G),0)),vp.data[[#This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236" s="2">
        <f ca="1">INDEX(INDIRECT(_xlfn.CONCAT("weather.data[",O$1,"]")),MATCH(vp.data[[#This Row],[SDate]],weather.data[Date],0))</f>
        <v>17.233333333333334</v>
      </c>
      <c r="P236" s="2">
        <f ca="1">INDEX(INDIRECT(_xlfn.CONCAT("weather.data[",P$1,"]")),MATCH(vp.data[[#This Row],[SDate]],weather.data[Date],0))</f>
        <v>17.114285714285714</v>
      </c>
      <c r="Q236" s="2">
        <f ca="1">INDEX(INDIRECT(_xlfn.CONCAT("weather.data[",Q$1,"]")),MATCH(vp.data[[#This Row],[SDate]],weather.data[Date],0))</f>
        <v>16.7</v>
      </c>
      <c r="R236" s="2">
        <f ca="1">INDEX(INDIRECT(_xlfn.CONCAT("weather.data[",R$1,"]")),MATCH(vp.data[[#This Row],[SDate]],weather.data[Date],0))</f>
        <v>17.3</v>
      </c>
      <c r="S236" s="2">
        <f ca="1">INDEX(INDIRECT(_xlfn.CONCAT("weather.data[",S$1,"]")),MATCH(vp.data[[#This Row],[SDate]],weather.data[Date],0))</f>
        <v>15.3</v>
      </c>
      <c r="T236" s="2">
        <f ca="1">INDEX(INDIRECT(_xlfn.CONCAT("weather.data[",T$1,"]")),MATCH(vp.data[[#This Row],[SDate]],weather.data[Date],0))</f>
        <v>21</v>
      </c>
      <c r="U236" s="2">
        <f ca="1">INDEX(INDIRECT(_xlfn.CONCAT("weather.data[",U$1,"]")),MATCH(vp.data[[#This Row],[SDate]],weather.data[Date],0))</f>
        <v>16.600000000000001</v>
      </c>
      <c r="V236" s="2">
        <f ca="1">INDEX(INDIRECT(_xlfn.CONCAT("weather.data[",V$1,"]")),MATCH(vp.data[[#This Row],[SDate]],weather.data[Date],0))</f>
        <v>16.5</v>
      </c>
      <c r="W236" t="s">
        <v>44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 s="4">
        <f>IF(AND(vp.data[[#This Row],[SDate]]&gt;=DATE(YEAR(vp.data[[#This Row],[SDate]]),5,1),vp.data[[#This Row],[SDate]]&lt;=DATE(YEAR(vp.data[[#This Row],[SDate]]),9,15)),1,0)</f>
        <v>1</v>
      </c>
      <c r="AJ236" s="4">
        <f>IF(vp.data[[#This Row],[SDate]]&lt;DATE(2016,12,1),0,1)</f>
        <v>0</v>
      </c>
      <c r="AK236">
        <f>MONTH(vp.data[[#This Row],[SDate]])</f>
        <v>6</v>
      </c>
      <c r="AL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M236" s="5">
        <f>(vp.data[[#This Row],[Dens]]-INDEX(crudeBD.lkup[Mean_Dens],MATCH(vp.data[[#This Row],[Crude_Breakdown]],crudeBD.lkup[Crude Breakdown],0)))^2</f>
        <v>12.878499089314184</v>
      </c>
      <c r="AN236" s="5">
        <f>(vp.data[[#This Row],[Sulf]]-INDEX(crudeBD.lkup[Mean_Sulf],MATCH(vp.data[[#This Row],[Crude_Breakdown]],crudeBD.lkup[Crude Breakdown],0)))^2</f>
        <v>8.8076278207248768E-2</v>
      </c>
      <c r="AO2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1" hidden="1" x14ac:dyDescent="0.25">
      <c r="A237">
        <v>236</v>
      </c>
      <c r="B237" t="s">
        <v>56</v>
      </c>
      <c r="C237" t="s">
        <v>56</v>
      </c>
      <c r="D237" t="s">
        <v>57</v>
      </c>
      <c r="E237" t="s">
        <v>51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97.121841435650168</v>
      </c>
      <c r="I237" s="2"/>
      <c r="J237" s="2">
        <f t="array" ref="J237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7" s="2">
        <f ca="1">INDEX(INDIRECT(_xlfn.CONCAT("weather.data[",O$1,"]")),MATCH(vp.data[[#This Row],[SDate]],weather.data[Date],0))</f>
        <v>17.233333333333334</v>
      </c>
      <c r="P237" s="2">
        <f ca="1">INDEX(INDIRECT(_xlfn.CONCAT("weather.data[",P$1,"]")),MATCH(vp.data[[#This Row],[SDate]],weather.data[Date],0))</f>
        <v>17.114285714285714</v>
      </c>
      <c r="Q237" s="2">
        <f ca="1">INDEX(INDIRECT(_xlfn.CONCAT("weather.data[",Q$1,"]")),MATCH(vp.data[[#This Row],[SDate]],weather.data[Date],0))</f>
        <v>16.7</v>
      </c>
      <c r="R237" s="2">
        <f ca="1">INDEX(INDIRECT(_xlfn.CONCAT("weather.data[",R$1,"]")),MATCH(vp.data[[#This Row],[SDate]],weather.data[Date],0))</f>
        <v>17.3</v>
      </c>
      <c r="S237" s="2">
        <f ca="1">INDEX(INDIRECT(_xlfn.CONCAT("weather.data[",S$1,"]")),MATCH(vp.data[[#This Row],[SDate]],weather.data[Date],0))</f>
        <v>15.3</v>
      </c>
      <c r="T237" s="2">
        <f ca="1">INDEX(INDIRECT(_xlfn.CONCAT("weather.data[",T$1,"]")),MATCH(vp.data[[#This Row],[SDate]],weather.data[Date],0))</f>
        <v>21</v>
      </c>
      <c r="U237" s="2">
        <f ca="1">INDEX(INDIRECT(_xlfn.CONCAT("weather.data[",U$1,"]")),MATCH(vp.data[[#This Row],[SDate]],weather.data[Date],0))</f>
        <v>16.600000000000001</v>
      </c>
      <c r="V237" s="2">
        <f ca="1">INDEX(INDIRECT(_xlfn.CONCAT("weather.data[",V$1,"]")),MATCH(vp.data[[#This Row],[SDate]],weather.data[Date],0))</f>
        <v>16.5</v>
      </c>
      <c r="W237" t="s">
        <v>44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 s="4">
        <f>IF(AND(vp.data[[#This Row],[SDate]]&gt;=DATE(YEAR(vp.data[[#This Row],[SDate]]),5,1),vp.data[[#This Row],[SDate]]&lt;=DATE(YEAR(vp.data[[#This Row],[SDate]]),9,15)),1,0)</f>
        <v>1</v>
      </c>
      <c r="AJ237" s="4">
        <f>IF(vp.data[[#This Row],[SDate]]&lt;DATE(2016,12,1),0,1)</f>
        <v>0</v>
      </c>
      <c r="AK237">
        <f>MONTH(vp.data[[#This Row],[SDate]])</f>
        <v>6</v>
      </c>
      <c r="AL237" s="5">
        <f>(IF(post_aquisition_adj_bool,vp.data[[#This Row],[VP_Adjusted]],vp.data[[#This Row],[VP]])-INDEX(crudeBD.lkup[Mean_VP],MATCH(vp.data[[#This Row],[Crude_Breakdown]],crudeBD.lkup[Crude Breakdown],0)))^2</f>
        <v>54.578396429670455</v>
      </c>
      <c r="AM237" s="5">
        <f>(vp.data[[#This Row],[Dens]]-INDEX(crudeBD.lkup[Mean_Dens],MATCH(vp.data[[#This Row],[Crude_Breakdown]],crudeBD.lkup[Crude Breakdown],0)))^2</f>
        <v>167.81862354339103</v>
      </c>
      <c r="AN237" s="5">
        <f>(vp.data[[#This Row],[Sulf]]-INDEX(crudeBD.lkup[Mean_Sulf],MATCH(vp.data[[#This Row],[Crude_Breakdown]],crudeBD.lkup[Crude Breakdown],0)))^2</f>
        <v>4.7816102770728383E-2</v>
      </c>
      <c r="AO2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1" hidden="1" x14ac:dyDescent="0.25">
      <c r="A238">
        <v>237</v>
      </c>
      <c r="B238" t="s">
        <v>47</v>
      </c>
      <c r="C238" t="s">
        <v>47</v>
      </c>
      <c r="D238" t="s">
        <v>62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77.687364419994751</v>
      </c>
      <c r="I238" s="2"/>
      <c r="J238" s="2">
        <f t="array" ref="J238">_xlfn.IFNA(IF(vp.data[[#This Row],[Sulf Input]]="",INDEX([1]DATA!$Q:$Q,MATCH(1,(vp.data[[#This Row],[Battery]]=[1]DATA!$L:$L)*(EOMONTH(vp.data[[#This Row],[SDate]],-1)+1=[1]DATA!$G:$G),0)),vp.data[[#This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Input]]="",INDEX([1]DATA!$O:$O,MATCH(1,(vp.data[[#This Row],[Battery]]=[1]DATA!$L:$L)*(EOMONTH(vp.data[[#This Row],[SDate]],-1)+1=[1]DATA!$G:$G),0)),vp.data[[#This Row],[Dens Input]]),"")</f>
        <v>825.8</v>
      </c>
      <c r="O238" s="2">
        <f ca="1">INDEX(INDIRECT(_xlfn.CONCAT("weather.data[",O$1,"]")),MATCH(vp.data[[#This Row],[SDate]],weather.data[Date],0))</f>
        <v>16.349999999999998</v>
      </c>
      <c r="P238" s="2">
        <f ca="1">INDEX(INDIRECT(_xlfn.CONCAT("weather.data[",P$1,"]")),MATCH(vp.data[[#This Row],[SDate]],weather.data[Date],0))</f>
        <v>17.007142857142856</v>
      </c>
      <c r="Q238" s="2">
        <f ca="1">INDEX(INDIRECT(_xlfn.CONCAT("weather.data[",Q$1,"]")),MATCH(vp.data[[#This Row],[SDate]],weather.data[Date],0))</f>
        <v>16.899999999999999</v>
      </c>
      <c r="R238" s="2">
        <f ca="1">INDEX(INDIRECT(_xlfn.CONCAT("weather.data[",R$1,"]")),MATCH(vp.data[[#This Row],[SDate]],weather.data[Date],0))</f>
        <v>16.8</v>
      </c>
      <c r="S238" s="2">
        <f ca="1">INDEX(INDIRECT(_xlfn.CONCAT("weather.data[",S$1,"]")),MATCH(vp.data[[#This Row],[SDate]],weather.data[Date],0))</f>
        <v>15.8</v>
      </c>
      <c r="T238" s="2">
        <f ca="1">INDEX(INDIRECT(_xlfn.CONCAT("weather.data[",T$1,"]")),MATCH(vp.data[[#This Row],[SDate]],weather.data[Date],0))</f>
        <v>17</v>
      </c>
      <c r="U238" s="2">
        <f ca="1">INDEX(INDIRECT(_xlfn.CONCAT("weather.data[",U$1,"]")),MATCH(vp.data[[#This Row],[SDate]],weather.data[Date],0))</f>
        <v>16.600000000000001</v>
      </c>
      <c r="V238" s="2">
        <f ca="1">INDEX(INDIRECT(_xlfn.CONCAT("weather.data[",V$1,"]")),MATCH(vp.data[[#This Row],[SDate]],weather.data[Date],0))</f>
        <v>15</v>
      </c>
      <c r="W238" t="s">
        <v>44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 s="4">
        <f>IF(AND(vp.data[[#This Row],[SDate]]&gt;=DATE(YEAR(vp.data[[#This Row],[SDate]]),5,1),vp.data[[#This Row],[SDate]]&lt;=DATE(YEAR(vp.data[[#This Row],[SDate]]),9,15)),1,0)</f>
        <v>1</v>
      </c>
      <c r="AJ238" s="4">
        <f>IF(vp.data[[#This Row],[SDate]]&lt;DATE(2016,12,1),0,1)</f>
        <v>0</v>
      </c>
      <c r="AK238">
        <f>MONTH(vp.data[[#This Row],[SDate]])</f>
        <v>6</v>
      </c>
      <c r="AL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M238" s="5">
        <f>(vp.data[[#This Row],[Dens]]-INDEX(crudeBD.lkup[Mean_Dens],MATCH(vp.data[[#This Row],[Crude_Breakdown]],crudeBD.lkup[Crude Breakdown],0)))^2</f>
        <v>324.40827577643415</v>
      </c>
      <c r="AN238" s="5">
        <f>(vp.data[[#This Row],[Sulf]]-INDEX(crudeBD.lkup[Mean_Sulf],MATCH(vp.data[[#This Row],[Crude_Breakdown]],crudeBD.lkup[Crude Breakdown],0)))^2</f>
        <v>0.24678686961829271</v>
      </c>
      <c r="AO2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1" hidden="1" x14ac:dyDescent="0.25">
      <c r="A239">
        <v>238</v>
      </c>
      <c r="B239" t="s">
        <v>45</v>
      </c>
      <c r="C239" t="s">
        <v>45</v>
      </c>
      <c r="D239" t="s">
        <v>70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97.234029126213628</v>
      </c>
      <c r="I239" s="2"/>
      <c r="J239" s="2">
        <f t="array" ref="J23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39" s="2">
        <f ca="1">INDEX(INDIRECT(_xlfn.CONCAT("weather.data[",O$1,"]")),MATCH(vp.data[[#This Row],[SDate]],weather.data[Date],0))</f>
        <v>16.333333333333332</v>
      </c>
      <c r="P239" s="2">
        <f ca="1">INDEX(INDIRECT(_xlfn.CONCAT("weather.data[",P$1,"]")),MATCH(vp.data[[#This Row],[SDate]],weather.data[Date],0))</f>
        <v>16.971428571428572</v>
      </c>
      <c r="Q239" s="2">
        <f ca="1">INDEX(INDIRECT(_xlfn.CONCAT("weather.data[",Q$1,"]")),MATCH(vp.data[[#This Row],[SDate]],weather.data[Date],0))</f>
        <v>16.100000000000001</v>
      </c>
      <c r="R239" s="2">
        <f ca="1">INDEX(INDIRECT(_xlfn.CONCAT("weather.data[",R$1,"]")),MATCH(vp.data[[#This Row],[SDate]],weather.data[Date],0))</f>
        <v>16.8</v>
      </c>
      <c r="S239" s="2">
        <f ca="1">INDEX(INDIRECT(_xlfn.CONCAT("weather.data[",S$1,"]")),MATCH(vp.data[[#This Row],[SDate]],weather.data[Date],0))</f>
        <v>15.5</v>
      </c>
      <c r="T239" s="2">
        <f ca="1">INDEX(INDIRECT(_xlfn.CONCAT("weather.data[",T$1,"]")),MATCH(vp.data[[#This Row],[SDate]],weather.data[Date],0))</f>
        <v>19</v>
      </c>
      <c r="U239" s="2">
        <f ca="1">INDEX(INDIRECT(_xlfn.CONCAT("weather.data[",U$1,"]")),MATCH(vp.data[[#This Row],[SDate]],weather.data[Date],0))</f>
        <v>16.100000000000001</v>
      </c>
      <c r="V239" s="2">
        <f ca="1">INDEX(INDIRECT(_xlfn.CONCAT("weather.data[",V$1,"]")),MATCH(vp.data[[#This Row],[SDate]],weather.data[Date],0))</f>
        <v>14.5</v>
      </c>
      <c r="W239" t="s">
        <v>44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 s="4">
        <f>IF(AND(vp.data[[#This Row],[SDate]]&gt;=DATE(YEAR(vp.data[[#This Row],[SDate]]),5,1),vp.data[[#This Row],[SDate]]&lt;=DATE(YEAR(vp.data[[#This Row],[SDate]]),9,15)),1,0)</f>
        <v>1</v>
      </c>
      <c r="AJ239" s="4">
        <f>IF(vp.data[[#This Row],[SDate]]&lt;DATE(2016,12,1),0,1)</f>
        <v>0</v>
      </c>
      <c r="AK239">
        <f>MONTH(vp.data[[#This Row],[SDate]])</f>
        <v>6</v>
      </c>
      <c r="AL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M239" s="5">
        <f>(vp.data[[#This Row],[Dens]]-INDEX(crudeBD.lkup[Mean_Dens],MATCH(vp.data[[#This Row],[Crude_Breakdown]],crudeBD.lkup[Crude Breakdown],0)))^2</f>
        <v>1.3422984677583039</v>
      </c>
      <c r="AN239" s="5">
        <f>(vp.data[[#This Row],[Sulf]]-INDEX(crudeBD.lkup[Mean_Sulf],MATCH(vp.data[[#This Row],[Crude_Breakdown]],crudeBD.lkup[Crude Breakdown],0)))^2</f>
        <v>1.0000906169394908E-2</v>
      </c>
      <c r="AO2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1" hidden="1" x14ac:dyDescent="0.25">
      <c r="A240">
        <v>239</v>
      </c>
      <c r="B240" t="s">
        <v>45</v>
      </c>
      <c r="C240" t="s">
        <v>45</v>
      </c>
      <c r="D240" t="s">
        <v>70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96.234029126213628</v>
      </c>
      <c r="I240" s="2"/>
      <c r="J240" s="2">
        <f t="array" ref="J240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40" s="2">
        <f ca="1">INDEX(INDIRECT(_xlfn.CONCAT("weather.data[",O$1,"]")),MATCH(vp.data[[#This Row],[SDate]],weather.data[Date],0))</f>
        <v>16.333333333333332</v>
      </c>
      <c r="P240" s="2">
        <f ca="1">INDEX(INDIRECT(_xlfn.CONCAT("weather.data[",P$1,"]")),MATCH(vp.data[[#This Row],[SDate]],weather.data[Date],0))</f>
        <v>16.971428571428572</v>
      </c>
      <c r="Q240" s="2">
        <f ca="1">INDEX(INDIRECT(_xlfn.CONCAT("weather.data[",Q$1,"]")),MATCH(vp.data[[#This Row],[SDate]],weather.data[Date],0))</f>
        <v>16.100000000000001</v>
      </c>
      <c r="R240" s="2">
        <f ca="1">INDEX(INDIRECT(_xlfn.CONCAT("weather.data[",R$1,"]")),MATCH(vp.data[[#This Row],[SDate]],weather.data[Date],0))</f>
        <v>16.8</v>
      </c>
      <c r="S240" s="2">
        <f ca="1">INDEX(INDIRECT(_xlfn.CONCAT("weather.data[",S$1,"]")),MATCH(vp.data[[#This Row],[SDate]],weather.data[Date],0))</f>
        <v>15.5</v>
      </c>
      <c r="T240" s="2">
        <f ca="1">INDEX(INDIRECT(_xlfn.CONCAT("weather.data[",T$1,"]")),MATCH(vp.data[[#This Row],[SDate]],weather.data[Date],0))</f>
        <v>19</v>
      </c>
      <c r="U240" s="2">
        <f ca="1">INDEX(INDIRECT(_xlfn.CONCAT("weather.data[",U$1,"]")),MATCH(vp.data[[#This Row],[SDate]],weather.data[Date],0))</f>
        <v>16.100000000000001</v>
      </c>
      <c r="V240" s="2">
        <f ca="1">INDEX(INDIRECT(_xlfn.CONCAT("weather.data[",V$1,"]")),MATCH(vp.data[[#This Row],[SDate]],weather.data[Date],0))</f>
        <v>14.5</v>
      </c>
      <c r="W240" t="s">
        <v>44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 s="4">
        <f>IF(AND(vp.data[[#This Row],[SDate]]&gt;=DATE(YEAR(vp.data[[#This Row],[SDate]]),5,1),vp.data[[#This Row],[SDate]]&lt;=DATE(YEAR(vp.data[[#This Row],[SDate]]),9,15)),1,0)</f>
        <v>1</v>
      </c>
      <c r="AJ240" s="4">
        <f>IF(vp.data[[#This Row],[SDate]]&lt;DATE(2016,12,1),0,1)</f>
        <v>0</v>
      </c>
      <c r="AK240">
        <f>MONTH(vp.data[[#This Row],[SDate]])</f>
        <v>6</v>
      </c>
      <c r="AL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M240" s="5">
        <f>(vp.data[[#This Row],[Dens]]-INDEX(crudeBD.lkup[Mean_Dens],MATCH(vp.data[[#This Row],[Crude_Breakdown]],crudeBD.lkup[Crude Breakdown],0)))^2</f>
        <v>1.3422984677583039</v>
      </c>
      <c r="AN240" s="5">
        <f>(vp.data[[#This Row],[Sulf]]-INDEX(crudeBD.lkup[Mean_Sulf],MATCH(vp.data[[#This Row],[Crude_Breakdown]],crudeBD.lkup[Crude Breakdown],0)))^2</f>
        <v>1.0000906169394908E-2</v>
      </c>
      <c r="AO2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1" hidden="1" x14ac:dyDescent="0.25">
      <c r="A241">
        <v>240</v>
      </c>
      <c r="B241" t="s">
        <v>45</v>
      </c>
      <c r="C241" t="s">
        <v>45</v>
      </c>
      <c r="D241" t="s">
        <v>63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98.434029126213616</v>
      </c>
      <c r="I241" s="2"/>
      <c r="J241" s="2">
        <f t="array" ref="J24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Input]]="",INDEX([1]DATA!$O:$O,MATCH(1,(vp.data[[#This Row],[Battery]]=[1]DATA!$L:$L)*(EOMONTH(vp.data[[#This Row],[SDate]],-1)+1=[1]DATA!$G:$G),0)),vp.data[[#This Row],[Dens Input]]),"")</f>
        <v>808.1</v>
      </c>
      <c r="O241" s="2">
        <f ca="1">INDEX(INDIRECT(_xlfn.CONCAT("weather.data[",O$1,"]")),MATCH(vp.data[[#This Row],[SDate]],weather.data[Date],0))</f>
        <v>16.333333333333332</v>
      </c>
      <c r="P241" s="2">
        <f ca="1">INDEX(INDIRECT(_xlfn.CONCAT("weather.data[",P$1,"]")),MATCH(vp.data[[#This Row],[SDate]],weather.data[Date],0))</f>
        <v>16.971428571428572</v>
      </c>
      <c r="Q241" s="2">
        <f ca="1">INDEX(INDIRECT(_xlfn.CONCAT("weather.data[",Q$1,"]")),MATCH(vp.data[[#This Row],[SDate]],weather.data[Date],0))</f>
        <v>16.100000000000001</v>
      </c>
      <c r="R241" s="2">
        <f ca="1">INDEX(INDIRECT(_xlfn.CONCAT("weather.data[",R$1,"]")),MATCH(vp.data[[#This Row],[SDate]],weather.data[Date],0))</f>
        <v>16.8</v>
      </c>
      <c r="S241" s="2">
        <f ca="1">INDEX(INDIRECT(_xlfn.CONCAT("weather.data[",S$1,"]")),MATCH(vp.data[[#This Row],[SDate]],weather.data[Date],0))</f>
        <v>15.5</v>
      </c>
      <c r="T241" s="2">
        <f ca="1">INDEX(INDIRECT(_xlfn.CONCAT("weather.data[",T$1,"]")),MATCH(vp.data[[#This Row],[SDate]],weather.data[Date],0))</f>
        <v>19</v>
      </c>
      <c r="U241" s="2">
        <f ca="1">INDEX(INDIRECT(_xlfn.CONCAT("weather.data[",U$1,"]")),MATCH(vp.data[[#This Row],[SDate]],weather.data[Date],0))</f>
        <v>16.100000000000001</v>
      </c>
      <c r="V241" s="2">
        <f ca="1">INDEX(INDIRECT(_xlfn.CONCAT("weather.data[",V$1,"]")),MATCH(vp.data[[#This Row],[SDate]],weather.data[Date],0))</f>
        <v>14.5</v>
      </c>
      <c r="W241" t="s">
        <v>44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 s="4">
        <f>IF(AND(vp.data[[#This Row],[SDate]]&gt;=DATE(YEAR(vp.data[[#This Row],[SDate]]),5,1),vp.data[[#This Row],[SDate]]&lt;=DATE(YEAR(vp.data[[#This Row],[SDate]]),9,15)),1,0)</f>
        <v>1</v>
      </c>
      <c r="AJ241" s="4">
        <f>IF(vp.data[[#This Row],[SDate]]&lt;DATE(2016,12,1),0,1)</f>
        <v>0</v>
      </c>
      <c r="AK241">
        <f>MONTH(vp.data[[#This Row],[SDate]])</f>
        <v>6</v>
      </c>
      <c r="AL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M241" s="5">
        <f>(vp.data[[#This Row],[Dens]]-INDEX(crudeBD.lkup[Mean_Dens],MATCH(vp.data[[#This Row],[Crude_Breakdown]],crudeBD.lkup[Crude Breakdown],0)))^2</f>
        <v>0.31200720562219009</v>
      </c>
      <c r="AN241" s="5">
        <f>(vp.data[[#This Row],[Sulf]]-INDEX(crudeBD.lkup[Mean_Sulf],MATCH(vp.data[[#This Row],[Crude_Breakdown]],crudeBD.lkup[Crude Breakdown],0)))^2</f>
        <v>9.0027186518782493E-4</v>
      </c>
      <c r="AO2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1" hidden="1" x14ac:dyDescent="0.25">
      <c r="A242">
        <v>241</v>
      </c>
      <c r="B242" t="s">
        <v>45</v>
      </c>
      <c r="C242" t="s">
        <v>45</v>
      </c>
      <c r="D242" t="s">
        <v>85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81.934029126213616</v>
      </c>
      <c r="I242" s="2"/>
      <c r="J242" s="2">
        <f t="array" ref="J24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Input]]="",INDEX([1]DATA!$O:$O,MATCH(1,(vp.data[[#This Row],[Battery]]=[1]DATA!$L:$L)*(EOMONTH(vp.data[[#This Row],[SDate]],-1)+1=[1]DATA!$G:$G),0)),vp.data[[#This Row],[Dens Input]]),"")</f>
        <v>823.3</v>
      </c>
      <c r="O242" s="2">
        <f ca="1">INDEX(INDIRECT(_xlfn.CONCAT("weather.data[",O$1,"]")),MATCH(vp.data[[#This Row],[SDate]],weather.data[Date],0))</f>
        <v>16.333333333333332</v>
      </c>
      <c r="P242" s="2">
        <f ca="1">INDEX(INDIRECT(_xlfn.CONCAT("weather.data[",P$1,"]")),MATCH(vp.data[[#This Row],[SDate]],weather.data[Date],0))</f>
        <v>16.971428571428572</v>
      </c>
      <c r="Q242" s="2">
        <f ca="1">INDEX(INDIRECT(_xlfn.CONCAT("weather.data[",Q$1,"]")),MATCH(vp.data[[#This Row],[SDate]],weather.data[Date],0))</f>
        <v>16.100000000000001</v>
      </c>
      <c r="R242" s="2">
        <f ca="1">INDEX(INDIRECT(_xlfn.CONCAT("weather.data[",R$1,"]")),MATCH(vp.data[[#This Row],[SDate]],weather.data[Date],0))</f>
        <v>16.8</v>
      </c>
      <c r="S242" s="2">
        <f ca="1">INDEX(INDIRECT(_xlfn.CONCAT("weather.data[",S$1,"]")),MATCH(vp.data[[#This Row],[SDate]],weather.data[Date],0))</f>
        <v>15.5</v>
      </c>
      <c r="T242" s="2">
        <f ca="1">INDEX(INDIRECT(_xlfn.CONCAT("weather.data[",T$1,"]")),MATCH(vp.data[[#This Row],[SDate]],weather.data[Date],0))</f>
        <v>19</v>
      </c>
      <c r="U242" s="2">
        <f ca="1">INDEX(INDIRECT(_xlfn.CONCAT("weather.data[",U$1,"]")),MATCH(vp.data[[#This Row],[SDate]],weather.data[Date],0))</f>
        <v>16.100000000000001</v>
      </c>
      <c r="V242" s="2">
        <f ca="1">INDEX(INDIRECT(_xlfn.CONCAT("weather.data[",V$1,"]")),MATCH(vp.data[[#This Row],[SDate]],weather.data[Date],0))</f>
        <v>14.5</v>
      </c>
      <c r="W242" t="s">
        <v>44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 s="4">
        <f>IF(AND(vp.data[[#This Row],[SDate]]&gt;=DATE(YEAR(vp.data[[#This Row],[SDate]]),5,1),vp.data[[#This Row],[SDate]]&lt;=DATE(YEAR(vp.data[[#This Row],[SDate]]),9,15)),1,0)</f>
        <v>1</v>
      </c>
      <c r="AJ242" s="4">
        <f>IF(vp.data[[#This Row],[SDate]]&lt;DATE(2016,12,1),0,1)</f>
        <v>0</v>
      </c>
      <c r="AK242">
        <f>MONTH(vp.data[[#This Row],[SDate]])</f>
        <v>6</v>
      </c>
      <c r="AL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M242" s="5">
        <f>(vp.data[[#This Row],[Dens]]-INDEX(crudeBD.lkup[Mean_Dens],MATCH(vp.data[[#This Row],[Crude_Breakdown]],crudeBD.lkup[Crude Breakdown],0)))^2</f>
        <v>214.37129523150665</v>
      </c>
      <c r="AN242" s="5">
        <f>(vp.data[[#This Row],[Sulf]]-INDEX(crudeBD.lkup[Mean_Sulf],MATCH(vp.data[[#This Row],[Crude_Breakdown]],crudeBD.lkup[Crude Breakdown],0)))^2</f>
        <v>9.0027186518782493E-4</v>
      </c>
      <c r="AO2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1" hidden="1" x14ac:dyDescent="0.25">
      <c r="A243">
        <v>242</v>
      </c>
      <c r="B243" t="s">
        <v>45</v>
      </c>
      <c r="C243" t="s">
        <v>45</v>
      </c>
      <c r="D243" t="s">
        <v>71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108.53402912621362</v>
      </c>
      <c r="I243" s="2"/>
      <c r="J243" s="2">
        <f t="array" ref="J243">_xlfn.IFNA(IF(vp.data[[#This Row],[Sulf Input]]="",INDEX([1]DATA!$Q:$Q,MATCH(1,(vp.data[[#This Row],[Battery]]=[1]DATA!$L:$L)*(EOMONTH(vp.data[[#This Row],[SDate]],-1)+1=[1]DATA!$G:$G),0)),vp.data[[#This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Input]]="",INDEX([1]DATA!$O:$O,MATCH(1,(vp.data[[#This Row],[Battery]]=[1]DATA!$L:$L)*(EOMONTH(vp.data[[#This Row],[SDate]],-1)+1=[1]DATA!$G:$G),0)),vp.data[[#This Row],[Dens Input]]),"")</f>
        <v>800.2</v>
      </c>
      <c r="O243" s="2">
        <f ca="1">INDEX(INDIRECT(_xlfn.CONCAT("weather.data[",O$1,"]")),MATCH(vp.data[[#This Row],[SDate]],weather.data[Date],0))</f>
        <v>17.483333333333331</v>
      </c>
      <c r="P243" s="2">
        <f ca="1">INDEX(INDIRECT(_xlfn.CONCAT("weather.data[",P$1,"]")),MATCH(vp.data[[#This Row],[SDate]],weather.data[Date],0))</f>
        <v>17.054761904761904</v>
      </c>
      <c r="Q243" s="2">
        <f ca="1">INDEX(INDIRECT(_xlfn.CONCAT("weather.data[",Q$1,"]")),MATCH(vp.data[[#This Row],[SDate]],weather.data[Date],0))</f>
        <v>17.899999999999999</v>
      </c>
      <c r="R243" s="2">
        <f ca="1">INDEX(INDIRECT(_xlfn.CONCAT("weather.data[",R$1,"]")),MATCH(vp.data[[#This Row],[SDate]],weather.data[Date],0))</f>
        <v>16.8</v>
      </c>
      <c r="S243" s="2">
        <f ca="1">INDEX(INDIRECT(_xlfn.CONCAT("weather.data[",S$1,"]")),MATCH(vp.data[[#This Row],[SDate]],weather.data[Date],0))</f>
        <v>16.5</v>
      </c>
      <c r="T243" s="2">
        <f ca="1">INDEX(INDIRECT(_xlfn.CONCAT("weather.data[",T$1,"]")),MATCH(vp.data[[#This Row],[SDate]],weather.data[Date],0))</f>
        <v>18.5</v>
      </c>
      <c r="U243" s="2">
        <f ca="1">INDEX(INDIRECT(_xlfn.CONCAT("weather.data[",U$1,"]")),MATCH(vp.data[[#This Row],[SDate]],weather.data[Date],0))</f>
        <v>17.399999999999999</v>
      </c>
      <c r="V243" s="2">
        <f ca="1">INDEX(INDIRECT(_xlfn.CONCAT("weather.data[",V$1,"]")),MATCH(vp.data[[#This Row],[SDate]],weather.data[Date],0))</f>
        <v>17.8</v>
      </c>
      <c r="W243" t="s">
        <v>44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 s="4">
        <f>IF(AND(vp.data[[#This Row],[SDate]]&gt;=DATE(YEAR(vp.data[[#This Row],[SDate]]),5,1),vp.data[[#This Row],[SDate]]&lt;=DATE(YEAR(vp.data[[#This Row],[SDate]]),9,15)),1,0)</f>
        <v>1</v>
      </c>
      <c r="AJ243" s="4">
        <f>IF(vp.data[[#This Row],[SDate]]&lt;DATE(2016,12,1),0,1)</f>
        <v>0</v>
      </c>
      <c r="AK243">
        <f>MONTH(vp.data[[#This Row],[SDate]])</f>
        <v>6</v>
      </c>
      <c r="AL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M243" s="5">
        <f>(vp.data[[#This Row],[Dens]]-INDEX(crudeBD.lkup[Mean_Dens],MATCH(vp.data[[#This Row],[Crude_Breakdown]],crudeBD.lkup[Crude Breakdown],0)))^2</f>
        <v>71.547508823746611</v>
      </c>
      <c r="AN243" s="5">
        <f>(vp.data[[#This Row],[Sulf]]-INDEX(crudeBD.lkup[Mean_Sulf],MATCH(vp.data[[#This Row],[Crude_Breakdown]],crudeBD.lkup[Crude Breakdown],0)))^2</f>
        <v>8.100815554508185E-3</v>
      </c>
      <c r="AO2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1" hidden="1" x14ac:dyDescent="0.25">
      <c r="A244">
        <v>243</v>
      </c>
      <c r="B244" t="s">
        <v>47</v>
      </c>
      <c r="C244" t="s">
        <v>47</v>
      </c>
      <c r="D244" t="s">
        <v>48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59.365217391304306</v>
      </c>
      <c r="I244" s="2"/>
      <c r="J244" s="2">
        <f t="array" ref="J24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244" s="2">
        <f ca="1">INDEX(INDIRECT(_xlfn.CONCAT("weather.data[",O$1,"]")),MATCH(vp.data[[#This Row],[SDate]],weather.data[Date],0))</f>
        <v>19.816666666666666</v>
      </c>
      <c r="P244" s="2">
        <f ca="1">INDEX(INDIRECT(_xlfn.CONCAT("weather.data[",P$1,"]")),MATCH(vp.data[[#This Row],[SDate]],weather.data[Date],0))</f>
        <v>17.559523809523807</v>
      </c>
      <c r="Q244" s="2">
        <f ca="1">INDEX(INDIRECT(_xlfn.CONCAT("weather.data[",Q$1,"]")),MATCH(vp.data[[#This Row],[SDate]],weather.data[Date],0))</f>
        <v>20.2</v>
      </c>
      <c r="R244" s="2">
        <f ca="1">INDEX(INDIRECT(_xlfn.CONCAT("weather.data[",R$1,"]")),MATCH(vp.data[[#This Row],[SDate]],weather.data[Date],0))</f>
        <v>19.399999999999999</v>
      </c>
      <c r="S244" s="2">
        <f ca="1">INDEX(INDIRECT(_xlfn.CONCAT("weather.data[",S$1,"]")),MATCH(vp.data[[#This Row],[SDate]],weather.data[Date],0))</f>
        <v>19</v>
      </c>
      <c r="T244" s="2">
        <f ca="1">INDEX(INDIRECT(_xlfn.CONCAT("weather.data[",T$1,"]")),MATCH(vp.data[[#This Row],[SDate]],weather.data[Date],0))</f>
        <v>21.5</v>
      </c>
      <c r="U244" s="2">
        <f ca="1">INDEX(INDIRECT(_xlfn.CONCAT("weather.data[",U$1,"]")),MATCH(vp.data[[#This Row],[SDate]],weather.data[Date],0))</f>
        <v>19.5</v>
      </c>
      <c r="V244" s="2">
        <f ca="1">INDEX(INDIRECT(_xlfn.CONCAT("weather.data[",V$1,"]")),MATCH(vp.data[[#This Row],[SDate]],weather.data[Date],0))</f>
        <v>19.3</v>
      </c>
      <c r="W244" t="s">
        <v>44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 s="4">
        <f>IF(AND(vp.data[[#This Row],[SDate]]&gt;=DATE(YEAR(vp.data[[#This Row],[SDate]]),5,1),vp.data[[#This Row],[SDate]]&lt;=DATE(YEAR(vp.data[[#This Row],[SDate]]),9,15)),1,0)</f>
        <v>1</v>
      </c>
      <c r="AJ244" s="4">
        <f>IF(vp.data[[#This Row],[SDate]]&lt;DATE(2016,12,1),0,1)</f>
        <v>0</v>
      </c>
      <c r="AK244">
        <f>MONTH(vp.data[[#This Row],[SDate]])</f>
        <v>6</v>
      </c>
      <c r="AL244" s="5">
        <f>(IF(post_aquisition_adj_bool,vp.data[[#This Row],[VP_Adjusted]],vp.data[[#This Row],[VP]])-INDEX(crudeBD.lkup[Mean_VP],MATCH(vp.data[[#This Row],[Crude_Breakdown]],crudeBD.lkup[Crude Breakdown],0)))^2</f>
        <v>13.690000000000337</v>
      </c>
      <c r="AM244" s="5">
        <f>(vp.data[[#This Row],[Dens]]-INDEX(crudeBD.lkup[Mean_Dens],MATCH(vp.data[[#This Row],[Crude_Breakdown]],crudeBD.lkup[Crude Breakdown],0)))^2</f>
        <v>21.698263926446817</v>
      </c>
      <c r="AN244" s="5">
        <f>(vp.data[[#This Row],[Sulf]]-INDEX(crudeBD.lkup[Mean_Sulf],MATCH(vp.data[[#This Row],[Crude_Breakdown]],crudeBD.lkup[Crude Breakdown],0)))^2</f>
        <v>1.9471826977099062E-2</v>
      </c>
      <c r="AO2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1" hidden="1" x14ac:dyDescent="0.25">
      <c r="A245">
        <v>244</v>
      </c>
      <c r="B245" t="s">
        <v>42</v>
      </c>
      <c r="C245" t="s">
        <v>42</v>
      </c>
      <c r="D245" t="s">
        <v>43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57.565217391304309</v>
      </c>
      <c r="I245" s="2"/>
      <c r="J245" s="2">
        <f t="array" ref="J245">_xlfn.IFNA(IF(vp.data[[#This Row],[Sulf Input]]="",INDEX([1]DATA!$Q:$Q,MATCH(1,(vp.data[[#This Row],[Battery]]=[1]DATA!$L:$L)*(EOMONTH(vp.data[[#This Row],[SDate]],-1)+1=[1]DATA!$G:$G),0)),vp.data[[#This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Input]]="",INDEX([1]DATA!$O:$O,MATCH(1,(vp.data[[#This Row],[Battery]]=[1]DATA!$L:$L)*(EOMONTH(vp.data[[#This Row],[SDate]],-1)+1=[1]DATA!$G:$G),0)),vp.data[[#This Row],[Dens Input]]),"")</f>
        <v>873.4</v>
      </c>
      <c r="O245" s="2">
        <f ca="1">INDEX(INDIRECT(_xlfn.CONCAT("weather.data[",O$1,"]")),MATCH(vp.data[[#This Row],[SDate]],weather.data[Date],0))</f>
        <v>19.816666666666666</v>
      </c>
      <c r="P245" s="2">
        <f ca="1">INDEX(INDIRECT(_xlfn.CONCAT("weather.data[",P$1,"]")),MATCH(vp.data[[#This Row],[SDate]],weather.data[Date],0))</f>
        <v>17.559523809523807</v>
      </c>
      <c r="Q245" s="2">
        <f ca="1">INDEX(INDIRECT(_xlfn.CONCAT("weather.data[",Q$1,"]")),MATCH(vp.data[[#This Row],[SDate]],weather.data[Date],0))</f>
        <v>20.2</v>
      </c>
      <c r="R245" s="2">
        <f ca="1">INDEX(INDIRECT(_xlfn.CONCAT("weather.data[",R$1,"]")),MATCH(vp.data[[#This Row],[SDate]],weather.data[Date],0))</f>
        <v>19.399999999999999</v>
      </c>
      <c r="S245" s="2">
        <f ca="1">INDEX(INDIRECT(_xlfn.CONCAT("weather.data[",S$1,"]")),MATCH(vp.data[[#This Row],[SDate]],weather.data[Date],0))</f>
        <v>19</v>
      </c>
      <c r="T245" s="2">
        <f ca="1">INDEX(INDIRECT(_xlfn.CONCAT("weather.data[",T$1,"]")),MATCH(vp.data[[#This Row],[SDate]],weather.data[Date],0))</f>
        <v>21.5</v>
      </c>
      <c r="U245" s="2">
        <f ca="1">INDEX(INDIRECT(_xlfn.CONCAT("weather.data[",U$1,"]")),MATCH(vp.data[[#This Row],[SDate]],weather.data[Date],0))</f>
        <v>19.5</v>
      </c>
      <c r="V245" s="2">
        <f ca="1">INDEX(INDIRECT(_xlfn.CONCAT("weather.data[",V$1,"]")),MATCH(vp.data[[#This Row],[SDate]],weather.data[Date],0))</f>
        <v>19.3</v>
      </c>
      <c r="W245" t="s">
        <v>44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 s="4">
        <f>IF(AND(vp.data[[#This Row],[SDate]]&gt;=DATE(YEAR(vp.data[[#This Row],[SDate]]),5,1),vp.data[[#This Row],[SDate]]&lt;=DATE(YEAR(vp.data[[#This Row],[SDate]]),9,15)),1,0)</f>
        <v>1</v>
      </c>
      <c r="AJ245" s="4">
        <f>IF(vp.data[[#This Row],[SDate]]&lt;DATE(2016,12,1),0,1)</f>
        <v>0</v>
      </c>
      <c r="AK245">
        <f>MONTH(vp.data[[#This Row],[SDate]])</f>
        <v>6</v>
      </c>
      <c r="AL245" s="5">
        <f>(IF(post_aquisition_adj_bool,vp.data[[#This Row],[VP_Adjusted]],vp.data[[#This Row],[VP]])-INDEX(crudeBD.lkup[Mean_VP],MATCH(vp.data[[#This Row],[Crude_Breakdown]],crudeBD.lkup[Crude Breakdown],0)))^2</f>
        <v>30.250000000000469</v>
      </c>
      <c r="AM245" s="5">
        <f>(vp.data[[#This Row],[Dens]]-INDEX(crudeBD.lkup[Mean_Dens],MATCH(vp.data[[#This Row],[Crude_Breakdown]],crudeBD.lkup[Crude Breakdown],0)))^2</f>
        <v>1.8445429962143192</v>
      </c>
      <c r="AN245" s="5">
        <f>(vp.data[[#This Row],[Sulf]]-INDEX(crudeBD.lkup[Mean_Sulf],MATCH(vp.data[[#This Row],[Crude_Breakdown]],crudeBD.lkup[Crude Breakdown],0)))^2</f>
        <v>8.726995352385076E-4</v>
      </c>
      <c r="AO2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1" hidden="1" x14ac:dyDescent="0.25">
      <c r="A246">
        <v>245</v>
      </c>
      <c r="B246" t="s">
        <v>45</v>
      </c>
      <c r="C246" t="s">
        <v>45</v>
      </c>
      <c r="D246" t="s">
        <v>46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37.565217391304301</v>
      </c>
      <c r="I246" s="2"/>
      <c r="J246" s="2">
        <f t="array" ref="J2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Input]]="",INDEX([1]DATA!$O:$O,MATCH(1,(vp.data[[#This Row],[Battery]]=[1]DATA!$L:$L)*(EOMONTH(vp.data[[#This Row],[SDate]],-1)+1=[1]DATA!$G:$G),0)),vp.data[[#This Row],[Dens Input]]),"")</f>
        <v>875.4</v>
      </c>
      <c r="O246" s="2">
        <f ca="1">INDEX(INDIRECT(_xlfn.CONCAT("weather.data[",O$1,"]")),MATCH(vp.data[[#This Row],[SDate]],weather.data[Date],0))</f>
        <v>19.816666666666666</v>
      </c>
      <c r="P246" s="2">
        <f ca="1">INDEX(INDIRECT(_xlfn.CONCAT("weather.data[",P$1,"]")),MATCH(vp.data[[#This Row],[SDate]],weather.data[Date],0))</f>
        <v>17.559523809523807</v>
      </c>
      <c r="Q246" s="2">
        <f ca="1">INDEX(INDIRECT(_xlfn.CONCAT("weather.data[",Q$1,"]")),MATCH(vp.data[[#This Row],[SDate]],weather.data[Date],0))</f>
        <v>20.2</v>
      </c>
      <c r="R246" s="2">
        <f ca="1">INDEX(INDIRECT(_xlfn.CONCAT("weather.data[",R$1,"]")),MATCH(vp.data[[#This Row],[SDate]],weather.data[Date],0))</f>
        <v>19.399999999999999</v>
      </c>
      <c r="S246" s="2">
        <f ca="1">INDEX(INDIRECT(_xlfn.CONCAT("weather.data[",S$1,"]")),MATCH(vp.data[[#This Row],[SDate]],weather.data[Date],0))</f>
        <v>19</v>
      </c>
      <c r="T246" s="2">
        <f ca="1">INDEX(INDIRECT(_xlfn.CONCAT("weather.data[",T$1,"]")),MATCH(vp.data[[#This Row],[SDate]],weather.data[Date],0))</f>
        <v>21.5</v>
      </c>
      <c r="U246" s="2">
        <f ca="1">INDEX(INDIRECT(_xlfn.CONCAT("weather.data[",U$1,"]")),MATCH(vp.data[[#This Row],[SDate]],weather.data[Date],0))</f>
        <v>19.5</v>
      </c>
      <c r="V246" s="2">
        <f ca="1">INDEX(INDIRECT(_xlfn.CONCAT("weather.data[",V$1,"]")),MATCH(vp.data[[#This Row],[SDate]],weather.data[Date],0))</f>
        <v>19.3</v>
      </c>
      <c r="W246" t="s">
        <v>44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 s="4">
        <f>IF(AND(vp.data[[#This Row],[SDate]]&gt;=DATE(YEAR(vp.data[[#This Row],[SDate]]),5,1),vp.data[[#This Row],[SDate]]&lt;=DATE(YEAR(vp.data[[#This Row],[SDate]]),9,15)),1,0)</f>
        <v>1</v>
      </c>
      <c r="AJ246" s="4">
        <f>IF(vp.data[[#This Row],[SDate]]&lt;DATE(2016,12,1),0,1)</f>
        <v>0</v>
      </c>
      <c r="AK246">
        <f>MONTH(vp.data[[#This Row],[SDate]])</f>
        <v>6</v>
      </c>
      <c r="AL246" s="5">
        <f>(IF(post_aquisition_adj_bool,vp.data[[#This Row],[VP_Adjusted]],vp.data[[#This Row],[VP]])-INDEX(crudeBD.lkup[Mean_VP],MATCH(vp.data[[#This Row],[Crude_Breakdown]],crudeBD.lkup[Crude Breakdown],0)))^2</f>
        <v>650.2500000000025</v>
      </c>
      <c r="AM246" s="5">
        <f>(vp.data[[#This Row],[Dens]]-INDEX(crudeBD.lkup[Mean_Dens],MATCH(vp.data[[#This Row],[Crude_Breakdown]],crudeBD.lkup[Crude Breakdown],0)))^2</f>
        <v>0.41198485667921553</v>
      </c>
      <c r="AN246" s="5">
        <f>(vp.data[[#This Row],[Sulf]]-INDEX(crudeBD.lkup[Mean_Sulf],MATCH(vp.data[[#This Row],[Crude_Breakdown]],crudeBD.lkup[Crude Breakdown],0)))^2</f>
        <v>2.2637763721284933E-2</v>
      </c>
      <c r="AO2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1" hidden="1" x14ac:dyDescent="0.25">
      <c r="A247">
        <v>246</v>
      </c>
      <c r="B247" t="s">
        <v>45</v>
      </c>
      <c r="C247" t="s">
        <v>45</v>
      </c>
      <c r="D247" t="s">
        <v>82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39.4652173913043</v>
      </c>
      <c r="I247" s="2"/>
      <c r="J247" s="2">
        <f t="array" ref="J247">_xlfn.IFNA(IF(vp.data[[#This Row],[Sulf Input]]="",INDEX([1]DATA!$Q:$Q,MATCH(1,(vp.data[[#This Row],[Battery]]=[1]DATA!$L:$L)*(EOMONTH(vp.data[[#This Row],[SDate]],-1)+1=[1]DATA!$G:$G),0)),vp.data[[#This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Input]]="",INDEX([1]DATA!$O:$O,MATCH(1,(vp.data[[#This Row],[Battery]]=[1]DATA!$L:$L)*(EOMONTH(vp.data[[#This Row],[SDate]],-1)+1=[1]DATA!$G:$G),0)),vp.data[[#This Row],[Dens Input]]),"")</f>
        <v>888.9</v>
      </c>
      <c r="O247" s="2">
        <f ca="1">INDEX(INDIRECT(_xlfn.CONCAT("weather.data[",O$1,"]")),MATCH(vp.data[[#This Row],[SDate]],weather.data[Date],0))</f>
        <v>19.816666666666666</v>
      </c>
      <c r="P247" s="2">
        <f ca="1">INDEX(INDIRECT(_xlfn.CONCAT("weather.data[",P$1,"]")),MATCH(vp.data[[#This Row],[SDate]],weather.data[Date],0))</f>
        <v>17.559523809523807</v>
      </c>
      <c r="Q247" s="2">
        <f ca="1">INDEX(INDIRECT(_xlfn.CONCAT("weather.data[",Q$1,"]")),MATCH(vp.data[[#This Row],[SDate]],weather.data[Date],0))</f>
        <v>20.2</v>
      </c>
      <c r="R247" s="2">
        <f ca="1">INDEX(INDIRECT(_xlfn.CONCAT("weather.data[",R$1,"]")),MATCH(vp.data[[#This Row],[SDate]],weather.data[Date],0))</f>
        <v>19.399999999999999</v>
      </c>
      <c r="S247" s="2">
        <f ca="1">INDEX(INDIRECT(_xlfn.CONCAT("weather.data[",S$1,"]")),MATCH(vp.data[[#This Row],[SDate]],weather.data[Date],0))</f>
        <v>19</v>
      </c>
      <c r="T247" s="2">
        <f ca="1">INDEX(INDIRECT(_xlfn.CONCAT("weather.data[",T$1,"]")),MATCH(vp.data[[#This Row],[SDate]],weather.data[Date],0))</f>
        <v>21.5</v>
      </c>
      <c r="U247" s="2">
        <f ca="1">INDEX(INDIRECT(_xlfn.CONCAT("weather.data[",U$1,"]")),MATCH(vp.data[[#This Row],[SDate]],weather.data[Date],0))</f>
        <v>19.5</v>
      </c>
      <c r="V247" s="2">
        <f ca="1">INDEX(INDIRECT(_xlfn.CONCAT("weather.data[",V$1,"]")),MATCH(vp.data[[#This Row],[SDate]],weather.data[Date],0))</f>
        <v>19.3</v>
      </c>
      <c r="W247" t="s">
        <v>44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 s="4">
        <f>IF(AND(vp.data[[#This Row],[SDate]]&gt;=DATE(YEAR(vp.data[[#This Row],[SDate]]),5,1),vp.data[[#This Row],[SDate]]&lt;=DATE(YEAR(vp.data[[#This Row],[SDate]]),9,15)),1,0)</f>
        <v>1</v>
      </c>
      <c r="AJ247" s="4">
        <f>IF(vp.data[[#This Row],[SDate]]&lt;DATE(2016,12,1),0,1)</f>
        <v>0</v>
      </c>
      <c r="AK247">
        <f>MONTH(vp.data[[#This Row],[SDate]])</f>
        <v>6</v>
      </c>
      <c r="AL247" s="5">
        <f>(IF(post_aquisition_adj_bool,vp.data[[#This Row],[VP_Adjusted]],vp.data[[#This Row],[VP]])-INDEX(crudeBD.lkup[Mean_VP],MATCH(vp.data[[#This Row],[Crude_Breakdown]],crudeBD.lkup[Crude Breakdown],0)))^2</f>
        <v>556.96000000000242</v>
      </c>
      <c r="AM247" s="5">
        <f>(vp.data[[#This Row],[Dens]]-INDEX(crudeBD.lkup[Mean_Dens],MATCH(vp.data[[#This Row],[Crude_Breakdown]],crudeBD.lkup[Crude Breakdown],0)))^2</f>
        <v>199.99221741481728</v>
      </c>
      <c r="AN247" s="5">
        <f>(vp.data[[#This Row],[Sulf]]-INDEX(crudeBD.lkup[Mean_Sulf],MATCH(vp.data[[#This Row],[Crude_Breakdown]],crudeBD.lkup[Crude Breakdown],0)))^2</f>
        <v>0.12993033860500572</v>
      </c>
      <c r="AO2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1" hidden="1" x14ac:dyDescent="0.25">
      <c r="A248">
        <v>247</v>
      </c>
      <c r="B248" t="s">
        <v>56</v>
      </c>
      <c r="C248" t="s">
        <v>56</v>
      </c>
      <c r="D248" t="s">
        <v>57</v>
      </c>
      <c r="E248" t="s">
        <v>51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87.387364419994739</v>
      </c>
      <c r="I248" s="2"/>
      <c r="J248" s="2">
        <f t="array" ref="J24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Input]]="",INDEX([1]DATA!$O:$O,MATCH(1,(vp.data[[#This Row],[Battery]]=[1]DATA!$L:$L)*(EOMONTH(vp.data[[#This Row],[SDate]],-1)+1=[1]DATA!$G:$G),0)),vp.data[[#This Row],[Dens Input]]),"")</f>
        <v>831</v>
      </c>
      <c r="O248" s="2">
        <f ca="1">INDEX(INDIRECT(_xlfn.CONCAT("weather.data[",O$1,"]")),MATCH(vp.data[[#This Row],[SDate]],weather.data[Date],0))</f>
        <v>19.816666666666666</v>
      </c>
      <c r="P248" s="2">
        <f ca="1">INDEX(INDIRECT(_xlfn.CONCAT("weather.data[",P$1,"]")),MATCH(vp.data[[#This Row],[SDate]],weather.data[Date],0))</f>
        <v>17.559523809523807</v>
      </c>
      <c r="Q248" s="2">
        <f ca="1">INDEX(INDIRECT(_xlfn.CONCAT("weather.data[",Q$1,"]")),MATCH(vp.data[[#This Row],[SDate]],weather.data[Date],0))</f>
        <v>20.2</v>
      </c>
      <c r="R248" s="2">
        <f ca="1">INDEX(INDIRECT(_xlfn.CONCAT("weather.data[",R$1,"]")),MATCH(vp.data[[#This Row],[SDate]],weather.data[Date],0))</f>
        <v>19.399999999999999</v>
      </c>
      <c r="S248" s="2">
        <f ca="1">INDEX(INDIRECT(_xlfn.CONCAT("weather.data[",S$1,"]")),MATCH(vp.data[[#This Row],[SDate]],weather.data[Date],0))</f>
        <v>19</v>
      </c>
      <c r="T248" s="2">
        <f ca="1">INDEX(INDIRECT(_xlfn.CONCAT("weather.data[",T$1,"]")),MATCH(vp.data[[#This Row],[SDate]],weather.data[Date],0))</f>
        <v>21.5</v>
      </c>
      <c r="U248" s="2">
        <f ca="1">INDEX(INDIRECT(_xlfn.CONCAT("weather.data[",U$1,"]")),MATCH(vp.data[[#This Row],[SDate]],weather.data[Date],0))</f>
        <v>19.5</v>
      </c>
      <c r="V248" s="2">
        <f ca="1">INDEX(INDIRECT(_xlfn.CONCAT("weather.data[",V$1,"]")),MATCH(vp.data[[#This Row],[SDate]],weather.data[Date],0))</f>
        <v>19.3</v>
      </c>
      <c r="W248" t="s">
        <v>44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 s="4">
        <f>IF(AND(vp.data[[#This Row],[SDate]]&gt;=DATE(YEAR(vp.data[[#This Row],[SDate]]),5,1),vp.data[[#This Row],[SDate]]&lt;=DATE(YEAR(vp.data[[#This Row],[SDate]]),9,15)),1,0)</f>
        <v>1</v>
      </c>
      <c r="AJ248" s="4">
        <f>IF(vp.data[[#This Row],[SDate]]&lt;DATE(2016,12,1),0,1)</f>
        <v>0</v>
      </c>
      <c r="AK248">
        <f>MONTH(vp.data[[#This Row],[SDate]])</f>
        <v>6</v>
      </c>
      <c r="AL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M248" s="5">
        <f>(vp.data[[#This Row],[Dens]]-INDEX(crudeBD.lkup[Mean_Dens],MATCH(vp.data[[#This Row],[Crude_Breakdown]],crudeBD.lkup[Crude Breakdown],0)))^2</f>
        <v>164.13036657397814</v>
      </c>
      <c r="AN248" s="5">
        <f>(vp.data[[#This Row],[Sulf]]-INDEX(crudeBD.lkup[Mean_Sulf],MATCH(vp.data[[#This Row],[Crude_Breakdown]],crudeBD.lkup[Crude Breakdown],0)))^2</f>
        <v>5.142757121338349E-2</v>
      </c>
      <c r="AO2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1" hidden="1" x14ac:dyDescent="0.25">
      <c r="A249">
        <v>248</v>
      </c>
      <c r="B249" t="s">
        <v>45</v>
      </c>
      <c r="C249" t="s">
        <v>45</v>
      </c>
      <c r="D249" t="s">
        <v>63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95.734029126213628</v>
      </c>
      <c r="I249" s="2"/>
      <c r="J249" s="2">
        <f t="array" ref="J24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Input]]="",INDEX([1]DATA!$O:$O,MATCH(1,(vp.data[[#This Row],[Battery]]=[1]DATA!$L:$L)*(EOMONTH(vp.data[[#This Row],[SDate]],-1)+1=[1]DATA!$G:$G),0)),vp.data[[#This Row],[Dens Input]]),"")</f>
        <v>805.7</v>
      </c>
      <c r="O249" s="2">
        <f ca="1">INDEX(INDIRECT(_xlfn.CONCAT("weather.data[",O$1,"]")),MATCH(vp.data[[#This Row],[SDate]],weather.data[Date],0))</f>
        <v>17.716666666666665</v>
      </c>
      <c r="P249" s="2">
        <f ca="1">INDEX(INDIRECT(_xlfn.CONCAT("weather.data[",P$1,"]")),MATCH(vp.data[[#This Row],[SDate]],weather.data[Date],0))</f>
        <v>18.185714285714287</v>
      </c>
      <c r="Q249" s="2">
        <f ca="1">INDEX(INDIRECT(_xlfn.CONCAT("weather.data[",Q$1,"]")),MATCH(vp.data[[#This Row],[SDate]],weather.data[Date],0))</f>
        <v>17.5</v>
      </c>
      <c r="R249" s="2">
        <f ca="1">INDEX(INDIRECT(_xlfn.CONCAT("weather.data[",R$1,"]")),MATCH(vp.data[[#This Row],[SDate]],weather.data[Date],0))</f>
        <v>16.899999999999999</v>
      </c>
      <c r="S249" s="2">
        <f ca="1">INDEX(INDIRECT(_xlfn.CONCAT("weather.data[",S$1,"]")),MATCH(vp.data[[#This Row],[SDate]],weather.data[Date],0))</f>
        <v>17.5</v>
      </c>
      <c r="T249" s="2">
        <f ca="1">INDEX(INDIRECT(_xlfn.CONCAT("weather.data[",T$1,"]")),MATCH(vp.data[[#This Row],[SDate]],weather.data[Date],0))</f>
        <v>18.5</v>
      </c>
      <c r="U249" s="2">
        <f ca="1">INDEX(INDIRECT(_xlfn.CONCAT("weather.data[",U$1,"]")),MATCH(vp.data[[#This Row],[SDate]],weather.data[Date],0))</f>
        <v>18.600000000000001</v>
      </c>
      <c r="V249" s="2">
        <f ca="1">INDEX(INDIRECT(_xlfn.CONCAT("weather.data[",V$1,"]")),MATCH(vp.data[[#This Row],[SDate]],weather.data[Date],0))</f>
        <v>17.3</v>
      </c>
      <c r="W249" t="s">
        <v>44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 s="4">
        <f>IF(AND(vp.data[[#This Row],[SDate]]&gt;=DATE(YEAR(vp.data[[#This Row],[SDate]]),5,1),vp.data[[#This Row],[SDate]]&lt;=DATE(YEAR(vp.data[[#This Row],[SDate]]),9,15)),1,0)</f>
        <v>1</v>
      </c>
      <c r="AJ249" s="4">
        <f>IF(vp.data[[#This Row],[SDate]]&lt;DATE(2016,12,1),0,1)</f>
        <v>0</v>
      </c>
      <c r="AK249">
        <f>MONTH(vp.data[[#This Row],[SDate]])</f>
        <v>7</v>
      </c>
      <c r="AL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M249" s="5">
        <f>(vp.data[[#This Row],[Dens]]-INDEX(crudeBD.lkup[Mean_Dens],MATCH(vp.data[[#This Row],[Crude_Breakdown]],crudeBD.lkup[Crude Breakdown],0)))^2</f>
        <v>8.7531722541662997</v>
      </c>
      <c r="AN249" s="5">
        <f>(vp.data[[#This Row],[Sulf]]-INDEX(crudeBD.lkup[Mean_Sulf],MATCH(vp.data[[#This Row],[Crude_Breakdown]],crudeBD.lkup[Crude Breakdown],0)))^2</f>
        <v>9.0027186518782493E-4</v>
      </c>
      <c r="AO2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1" hidden="1" x14ac:dyDescent="0.25">
      <c r="A250">
        <v>249</v>
      </c>
      <c r="B250" t="s">
        <v>45</v>
      </c>
      <c r="C250" t="s">
        <v>45</v>
      </c>
      <c r="D250" t="s">
        <v>84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46.821841435650171</v>
      </c>
      <c r="I250" s="2"/>
      <c r="J250" s="2">
        <f t="array" ref="J250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Input]]="",INDEX([1]DATA!$O:$O,MATCH(1,(vp.data[[#This Row],[Battery]]=[1]DATA!$L:$L)*(EOMONTH(vp.data[[#This Row],[SDate]],-1)+1=[1]DATA!$G:$G),0)),vp.data[[#This Row],[Dens Input]]),"")</f>
        <v>822.5</v>
      </c>
      <c r="O250" s="2">
        <f ca="1">INDEX(INDIRECT(_xlfn.CONCAT("weather.data[",O$1,"]")),MATCH(vp.data[[#This Row],[SDate]],weather.data[Date],0))</f>
        <v>17.716666666666665</v>
      </c>
      <c r="P250" s="2">
        <f ca="1">INDEX(INDIRECT(_xlfn.CONCAT("weather.data[",P$1,"]")),MATCH(vp.data[[#This Row],[SDate]],weather.data[Date],0))</f>
        <v>18.185714285714287</v>
      </c>
      <c r="Q250" s="2">
        <f ca="1">INDEX(INDIRECT(_xlfn.CONCAT("weather.data[",Q$1,"]")),MATCH(vp.data[[#This Row],[SDate]],weather.data[Date],0))</f>
        <v>17.5</v>
      </c>
      <c r="R250" s="2">
        <f ca="1">INDEX(INDIRECT(_xlfn.CONCAT("weather.data[",R$1,"]")),MATCH(vp.data[[#This Row],[SDate]],weather.data[Date],0))</f>
        <v>16.899999999999999</v>
      </c>
      <c r="S250" s="2">
        <f ca="1">INDEX(INDIRECT(_xlfn.CONCAT("weather.data[",S$1,"]")),MATCH(vp.data[[#This Row],[SDate]],weather.data[Date],0))</f>
        <v>17.5</v>
      </c>
      <c r="T250" s="2">
        <f ca="1">INDEX(INDIRECT(_xlfn.CONCAT("weather.data[",T$1,"]")),MATCH(vp.data[[#This Row],[SDate]],weather.data[Date],0))</f>
        <v>18.5</v>
      </c>
      <c r="U250" s="2">
        <f ca="1">INDEX(INDIRECT(_xlfn.CONCAT("weather.data[",U$1,"]")),MATCH(vp.data[[#This Row],[SDate]],weather.data[Date],0))</f>
        <v>18.600000000000001</v>
      </c>
      <c r="V250" s="2">
        <f ca="1">INDEX(INDIRECT(_xlfn.CONCAT("weather.data[",V$1,"]")),MATCH(vp.data[[#This Row],[SDate]],weather.data[Date],0))</f>
        <v>17.3</v>
      </c>
      <c r="W250" t="s">
        <v>44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 s="4">
        <f>IF(AND(vp.data[[#This Row],[SDate]]&gt;=DATE(YEAR(vp.data[[#This Row],[SDate]]),5,1),vp.data[[#This Row],[SDate]]&lt;=DATE(YEAR(vp.data[[#This Row],[SDate]]),9,15)),1,0)</f>
        <v>1</v>
      </c>
      <c r="AJ250" s="4">
        <f>IF(vp.data[[#This Row],[SDate]]&lt;DATE(2016,12,1),0,1)</f>
        <v>0</v>
      </c>
      <c r="AK250">
        <f>MONTH(vp.data[[#This Row],[SDate]])</f>
        <v>7</v>
      </c>
      <c r="AL250" s="5">
        <f>(IF(post_aquisition_adj_bool,vp.data[[#This Row],[VP_Adjusted]],vp.data[[#This Row],[VP]])-INDEX(crudeBD.lkup[Mean_VP],MATCH(vp.data[[#This Row],[Crude_Breakdown]],crudeBD.lkup[Crude Breakdown],0)))^2</f>
        <v>1841.463835026163</v>
      </c>
      <c r="AM250" s="5">
        <f>(vp.data[[#This Row],[Dens]]-INDEX(crudeBD.lkup[Mean_Dens],MATCH(vp.data[[#This Row],[Crude_Breakdown]],crudeBD.lkup[Crude Breakdown],0)))^2</f>
        <v>13.289795957196711</v>
      </c>
      <c r="AN250" s="5">
        <f>(vp.data[[#This Row],[Sulf]]-INDEX(crudeBD.lkup[Mean_Sulf],MATCH(vp.data[[#This Row],[Crude_Breakdown]],crudeBD.lkup[Crude Breakdown],0)))^2</f>
        <v>0.43384476483969392</v>
      </c>
      <c r="AO2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1" hidden="1" x14ac:dyDescent="0.25">
      <c r="A251">
        <v>250</v>
      </c>
      <c r="B251" t="s">
        <v>45</v>
      </c>
      <c r="C251" t="s">
        <v>45</v>
      </c>
      <c r="D251" t="s">
        <v>84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69.987364419994748</v>
      </c>
      <c r="I251" s="2"/>
      <c r="J251" s="2">
        <f t="array" ref="J251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Input]]="",INDEX([1]DATA!$O:$O,MATCH(1,(vp.data[[#This Row],[Battery]]=[1]DATA!$L:$L)*(EOMONTH(vp.data[[#This Row],[SDate]],-1)+1=[1]DATA!$G:$G),0)),vp.data[[#This Row],[Dens Input]]),"")</f>
        <v>829.2</v>
      </c>
      <c r="O251" s="2">
        <f ca="1">INDEX(INDIRECT(_xlfn.CONCAT("weather.data[",O$1,"]")),MATCH(vp.data[[#This Row],[SDate]],weather.data[Date],0))</f>
        <v>17.716666666666665</v>
      </c>
      <c r="P251" s="2">
        <f ca="1">INDEX(INDIRECT(_xlfn.CONCAT("weather.data[",P$1,"]")),MATCH(vp.data[[#This Row],[SDate]],weather.data[Date],0))</f>
        <v>18.185714285714287</v>
      </c>
      <c r="Q251" s="2">
        <f ca="1">INDEX(INDIRECT(_xlfn.CONCAT("weather.data[",Q$1,"]")),MATCH(vp.data[[#This Row],[SDate]],weather.data[Date],0))</f>
        <v>17.5</v>
      </c>
      <c r="R251" s="2">
        <f ca="1">INDEX(INDIRECT(_xlfn.CONCAT("weather.data[",R$1,"]")),MATCH(vp.data[[#This Row],[SDate]],weather.data[Date],0))</f>
        <v>16.899999999999999</v>
      </c>
      <c r="S251" s="2">
        <f ca="1">INDEX(INDIRECT(_xlfn.CONCAT("weather.data[",S$1,"]")),MATCH(vp.data[[#This Row],[SDate]],weather.data[Date],0))</f>
        <v>17.5</v>
      </c>
      <c r="T251" s="2">
        <f ca="1">INDEX(INDIRECT(_xlfn.CONCAT("weather.data[",T$1,"]")),MATCH(vp.data[[#This Row],[SDate]],weather.data[Date],0))</f>
        <v>18.5</v>
      </c>
      <c r="U251" s="2">
        <f ca="1">INDEX(INDIRECT(_xlfn.CONCAT("weather.data[",U$1,"]")),MATCH(vp.data[[#This Row],[SDate]],weather.data[Date],0))</f>
        <v>18.600000000000001</v>
      </c>
      <c r="V251" s="2">
        <f ca="1">INDEX(INDIRECT(_xlfn.CONCAT("weather.data[",V$1,"]")),MATCH(vp.data[[#This Row],[SDate]],weather.data[Date],0))</f>
        <v>17.3</v>
      </c>
      <c r="W251" t="s">
        <v>44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 s="4">
        <f>IF(AND(vp.data[[#This Row],[SDate]]&gt;=DATE(YEAR(vp.data[[#This Row],[SDate]]),5,1),vp.data[[#This Row],[SDate]]&lt;=DATE(YEAR(vp.data[[#This Row],[SDate]]),9,15)),1,0)</f>
        <v>1</v>
      </c>
      <c r="AJ251" s="4">
        <f>IF(vp.data[[#This Row],[SDate]]&lt;DATE(2016,12,1),0,1)</f>
        <v>0</v>
      </c>
      <c r="AK251">
        <f>MONTH(vp.data[[#This Row],[SDate]])</f>
        <v>7</v>
      </c>
      <c r="AL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M251" s="5">
        <f>(vp.data[[#This Row],[Dens]]-INDEX(crudeBD.lkup[Mean_Dens],MATCH(vp.data[[#This Row],[Crude_Breakdown]],crudeBD.lkup[Crude Breakdown],0)))^2</f>
        <v>213.49118129790332</v>
      </c>
      <c r="AN251" s="5">
        <f>(vp.data[[#This Row],[Sulf]]-INDEX(crudeBD.lkup[Mean_Sulf],MATCH(vp.data[[#This Row],[Crude_Breakdown]],crudeBD.lkup[Crude Breakdown],0)))^2</f>
        <v>4.5464270109086893E-2</v>
      </c>
      <c r="AO2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1" hidden="1" x14ac:dyDescent="0.25">
      <c r="A252">
        <v>251</v>
      </c>
      <c r="B252" t="s">
        <v>45</v>
      </c>
      <c r="C252" t="s">
        <v>45</v>
      </c>
      <c r="D252" t="s">
        <v>71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96.634029126213619</v>
      </c>
      <c r="I252" s="2"/>
      <c r="J252" s="2">
        <f t="array" ref="J252">_xlfn.IFNA(IF(vp.data[[#This Row],[Sulf Input]]="",INDEX([1]DATA!$Q:$Q,MATCH(1,(vp.data[[#This Row],[Battery]]=[1]DATA!$L:$L)*(EOMONTH(vp.data[[#This Row],[SDate]],-1)+1=[1]DATA!$G:$G),0)),vp.data[[#This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252" s="2">
        <f ca="1">INDEX(INDIRECT(_xlfn.CONCAT("weather.data[",O$1,"]")),MATCH(vp.data[[#This Row],[SDate]],weather.data[Date],0))</f>
        <v>16.783333333333335</v>
      </c>
      <c r="P252" s="2">
        <f ca="1">INDEX(INDIRECT(_xlfn.CONCAT("weather.data[",P$1,"]")),MATCH(vp.data[[#This Row],[SDate]],weather.data[Date],0))</f>
        <v>17.873809523809523</v>
      </c>
      <c r="Q252" s="2">
        <f ca="1">INDEX(INDIRECT(_xlfn.CONCAT("weather.data[",Q$1,"]")),MATCH(vp.data[[#This Row],[SDate]],weather.data[Date],0))</f>
        <v>16</v>
      </c>
      <c r="R252" s="2">
        <f ca="1">INDEX(INDIRECT(_xlfn.CONCAT("weather.data[",R$1,"]")),MATCH(vp.data[[#This Row],[SDate]],weather.data[Date],0))</f>
        <v>16.899999999999999</v>
      </c>
      <c r="S252" s="2">
        <f ca="1">INDEX(INDIRECT(_xlfn.CONCAT("weather.data[",S$1,"]")),MATCH(vp.data[[#This Row],[SDate]],weather.data[Date],0))</f>
        <v>15</v>
      </c>
      <c r="T252" s="2">
        <f ca="1">INDEX(INDIRECT(_xlfn.CONCAT("weather.data[",T$1,"]")),MATCH(vp.data[[#This Row],[SDate]],weather.data[Date],0))</f>
        <v>20.5</v>
      </c>
      <c r="U252" s="2">
        <f ca="1">INDEX(INDIRECT(_xlfn.CONCAT("weather.data[",U$1,"]")),MATCH(vp.data[[#This Row],[SDate]],weather.data[Date],0))</f>
        <v>16</v>
      </c>
      <c r="V252" s="2">
        <f ca="1">INDEX(INDIRECT(_xlfn.CONCAT("weather.data[",V$1,"]")),MATCH(vp.data[[#This Row],[SDate]],weather.data[Date],0))</f>
        <v>16.3</v>
      </c>
      <c r="W252" t="s">
        <v>44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 s="4">
        <f>IF(AND(vp.data[[#This Row],[SDate]]&gt;=DATE(YEAR(vp.data[[#This Row],[SDate]]),5,1),vp.data[[#This Row],[SDate]]&lt;=DATE(YEAR(vp.data[[#This Row],[SDate]]),9,15)),1,0)</f>
        <v>1</v>
      </c>
      <c r="AJ252" s="4">
        <f>IF(vp.data[[#This Row],[SDate]]&lt;DATE(2016,12,1),0,1)</f>
        <v>0</v>
      </c>
      <c r="AK252">
        <f>MONTH(vp.data[[#This Row],[SDate]])</f>
        <v>7</v>
      </c>
      <c r="AL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M252" s="5">
        <f>(vp.data[[#This Row],[Dens]]-INDEX(crudeBD.lkup[Mean_Dens],MATCH(vp.data[[#This Row],[Crude_Breakdown]],crudeBD.lkup[Crude Breakdown],0)))^2</f>
        <v>18.135469988794952</v>
      </c>
      <c r="AN252" s="5">
        <f>(vp.data[[#This Row],[Sulf]]-INDEX(crudeBD.lkup[Mean_Sulf],MATCH(vp.data[[#This Row],[Crude_Breakdown]],crudeBD.lkup[Crude Breakdown],0)))^2</f>
        <v>8.100815554508185E-3</v>
      </c>
      <c r="AO2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1" hidden="1" x14ac:dyDescent="0.25">
      <c r="A253">
        <v>252</v>
      </c>
      <c r="B253" t="s">
        <v>45</v>
      </c>
      <c r="C253" t="s">
        <v>45</v>
      </c>
      <c r="D253" t="s">
        <v>70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53" s="2"/>
      <c r="J253" s="2">
        <f t="array" ref="J25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Input]]="",INDEX([1]DATA!$O:$O,MATCH(1,(vp.data[[#This Row],[Battery]]=[1]DATA!$L:$L)*(EOMONTH(vp.data[[#This Row],[SDate]],-1)+1=[1]DATA!$G:$G),0)),vp.data[[#This Row],[Dens Input]]),"")</f>
        <v>807.4</v>
      </c>
      <c r="O253" s="2">
        <f ca="1">INDEX(INDIRECT(_xlfn.CONCAT("weather.data[",O$1,"]")),MATCH(vp.data[[#This Row],[SDate]],weather.data[Date],0))</f>
        <v>16.783333333333335</v>
      </c>
      <c r="P253" s="2">
        <f ca="1">INDEX(INDIRECT(_xlfn.CONCAT("weather.data[",P$1,"]")),MATCH(vp.data[[#This Row],[SDate]],weather.data[Date],0))</f>
        <v>17.873809523809523</v>
      </c>
      <c r="Q253" s="2">
        <f ca="1">INDEX(INDIRECT(_xlfn.CONCAT("weather.data[",Q$1,"]")),MATCH(vp.data[[#This Row],[SDate]],weather.data[Date],0))</f>
        <v>16</v>
      </c>
      <c r="R253" s="2">
        <f ca="1">INDEX(INDIRECT(_xlfn.CONCAT("weather.data[",R$1,"]")),MATCH(vp.data[[#This Row],[SDate]],weather.data[Date],0))</f>
        <v>16.899999999999999</v>
      </c>
      <c r="S253" s="2">
        <f ca="1">INDEX(INDIRECT(_xlfn.CONCAT("weather.data[",S$1,"]")),MATCH(vp.data[[#This Row],[SDate]],weather.data[Date],0))</f>
        <v>15</v>
      </c>
      <c r="T253" s="2">
        <f ca="1">INDEX(INDIRECT(_xlfn.CONCAT("weather.data[",T$1,"]")),MATCH(vp.data[[#This Row],[SDate]],weather.data[Date],0))</f>
        <v>20.5</v>
      </c>
      <c r="U253" s="2">
        <f ca="1">INDEX(INDIRECT(_xlfn.CONCAT("weather.data[",U$1,"]")),MATCH(vp.data[[#This Row],[SDate]],weather.data[Date],0))</f>
        <v>16</v>
      </c>
      <c r="V253" s="2">
        <f ca="1">INDEX(INDIRECT(_xlfn.CONCAT("weather.data[",V$1,"]")),MATCH(vp.data[[#This Row],[SDate]],weather.data[Date],0))</f>
        <v>16.3</v>
      </c>
      <c r="W253" t="s">
        <v>44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 s="4">
        <f>IF(AND(vp.data[[#This Row],[SDate]]&gt;=DATE(YEAR(vp.data[[#This Row],[SDate]]),5,1),vp.data[[#This Row],[SDate]]&lt;=DATE(YEAR(vp.data[[#This Row],[SDate]]),9,15)),1,0)</f>
        <v>1</v>
      </c>
      <c r="AJ253" s="4">
        <f>IF(vp.data[[#This Row],[SDate]]&lt;DATE(2016,12,1),0,1)</f>
        <v>0</v>
      </c>
      <c r="AK253">
        <f>MONTH(vp.data[[#This Row],[SDate]])</f>
        <v>7</v>
      </c>
      <c r="AL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53" s="5">
        <f>(vp.data[[#This Row],[Dens]]-INDEX(crudeBD.lkup[Mean_Dens],MATCH(vp.data[[#This Row],[Crude_Breakdown]],crudeBD.lkup[Crude Breakdown],0)))^2</f>
        <v>1.5840136781143759</v>
      </c>
      <c r="AN253" s="5">
        <f>(vp.data[[#This Row],[Sulf]]-INDEX(crudeBD.lkup[Mean_Sulf],MATCH(vp.data[[#This Row],[Crude_Breakdown]],crudeBD.lkup[Crude Breakdown],0)))^2</f>
        <v>1.0000906169394908E-2</v>
      </c>
      <c r="AO2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1" hidden="1" x14ac:dyDescent="0.25">
      <c r="A254">
        <v>253</v>
      </c>
      <c r="B254" t="s">
        <v>47</v>
      </c>
      <c r="C254" t="s">
        <v>47</v>
      </c>
      <c r="D254" t="s">
        <v>68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69.187364419994751</v>
      </c>
      <c r="I254" s="2"/>
      <c r="J254" s="2">
        <f t="array" ref="J254">_xlfn.IFNA(IF(vp.data[[#This Row],[Sulf Input]]="",INDEX([1]DATA!$Q:$Q,MATCH(1,(vp.data[[#This Row],[Battery]]=[1]DATA!$L:$L)*(EOMONTH(vp.data[[#This Row],[SDate]],-1)+1=[1]DATA!$G:$G),0)),vp.data[[#This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Input]]="",INDEX([1]DATA!$O:$O,MATCH(1,(vp.data[[#This Row],[Battery]]=[1]DATA!$L:$L)*(EOMONTH(vp.data[[#This Row],[SDate]],-1)+1=[1]DATA!$G:$G),0)),vp.data[[#This Row],[Dens Input]]),"")</f>
        <v>847.6</v>
      </c>
      <c r="O254" s="2">
        <f ca="1">INDEX(INDIRECT(_xlfn.CONCAT("weather.data[",O$1,"]")),MATCH(vp.data[[#This Row],[SDate]],weather.data[Date],0))</f>
        <v>17.483333333333334</v>
      </c>
      <c r="P254" s="2">
        <f ca="1">INDEX(INDIRECT(_xlfn.CONCAT("weather.data[",P$1,"]")),MATCH(vp.data[[#This Row],[SDate]],weather.data[Date],0))</f>
        <v>18.523809523809522</v>
      </c>
      <c r="Q254" s="2">
        <f ca="1">INDEX(INDIRECT(_xlfn.CONCAT("weather.data[",Q$1,"]")),MATCH(vp.data[[#This Row],[SDate]],weather.data[Date],0))</f>
        <v>16.899999999999999</v>
      </c>
      <c r="R254" s="2">
        <f ca="1">INDEX(INDIRECT(_xlfn.CONCAT("weather.data[",R$1,"]")),MATCH(vp.data[[#This Row],[SDate]],weather.data[Date],0))</f>
        <v>17.3</v>
      </c>
      <c r="S254" s="2">
        <f ca="1">INDEX(INDIRECT(_xlfn.CONCAT("weather.data[",S$1,"]")),MATCH(vp.data[[#This Row],[SDate]],weather.data[Date],0))</f>
        <v>18.3</v>
      </c>
      <c r="T254" s="2">
        <f ca="1">INDEX(INDIRECT(_xlfn.CONCAT("weather.data[",T$1,"]")),MATCH(vp.data[[#This Row],[SDate]],weather.data[Date],0))</f>
        <v>19</v>
      </c>
      <c r="U254" s="2">
        <f ca="1">INDEX(INDIRECT(_xlfn.CONCAT("weather.data[",U$1,"]")),MATCH(vp.data[[#This Row],[SDate]],weather.data[Date],0))</f>
        <v>16.899999999999999</v>
      </c>
      <c r="V254" s="2">
        <f ca="1">INDEX(INDIRECT(_xlfn.CONCAT("weather.data[",V$1,"]")),MATCH(vp.data[[#This Row],[SDate]],weather.data[Date],0))</f>
        <v>16.5</v>
      </c>
      <c r="W254" t="s">
        <v>44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 s="4">
        <f>IF(AND(vp.data[[#This Row],[SDate]]&gt;=DATE(YEAR(vp.data[[#This Row],[SDate]]),5,1),vp.data[[#This Row],[SDate]]&lt;=DATE(YEAR(vp.data[[#This Row],[SDate]]),9,15)),1,0)</f>
        <v>1</v>
      </c>
      <c r="AJ254" s="4">
        <f>IF(vp.data[[#This Row],[SDate]]&lt;DATE(2016,12,1),0,1)</f>
        <v>0</v>
      </c>
      <c r="AK254">
        <f>MONTH(vp.data[[#This Row],[SDate]])</f>
        <v>7</v>
      </c>
      <c r="AL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M254" s="5">
        <f>(vp.data[[#This Row],[Dens]]-INDEX(crudeBD.lkup[Mean_Dens],MATCH(vp.data[[#This Row],[Crude_Breakdown]],crudeBD.lkup[Crude Breakdown],0)))^2</f>
        <v>14.353964119989351</v>
      </c>
      <c r="AN254" s="5">
        <f>(vp.data[[#This Row],[Sulf]]-INDEX(crudeBD.lkup[Mean_Sulf],MATCH(vp.data[[#This Row],[Crude_Breakdown]],crudeBD.lkup[Crude Breakdown],0)))^2</f>
        <v>8.8076278207248768E-2</v>
      </c>
      <c r="AO2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1" hidden="1" x14ac:dyDescent="0.25">
      <c r="A255">
        <v>254</v>
      </c>
      <c r="B255" t="s">
        <v>47</v>
      </c>
      <c r="C255" t="s">
        <v>47</v>
      </c>
      <c r="D255" t="s">
        <v>62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50.787364419994745</v>
      </c>
      <c r="I255" s="2"/>
      <c r="J255" s="2">
        <f t="array" ref="J255">_xlfn.IFNA(IF(vp.data[[#This Row],[Sulf Input]]="",INDEX([1]DATA!$Q:$Q,MATCH(1,(vp.data[[#This Row],[Battery]]=[1]DATA!$L:$L)*(EOMONTH(vp.data[[#This Row],[SDate]],-1)+1=[1]DATA!$G:$G),0)),vp.data[[#This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Input]]="",INDEX([1]DATA!$O:$O,MATCH(1,(vp.data[[#This Row],[Battery]]=[1]DATA!$L:$L)*(EOMONTH(vp.data[[#This Row],[SDate]],-1)+1=[1]DATA!$G:$G),0)),vp.data[[#This Row],[Dens Input]]),"")</f>
        <v>827.6</v>
      </c>
      <c r="O255" s="2">
        <f ca="1">INDEX(INDIRECT(_xlfn.CONCAT("weather.data[",O$1,"]")),MATCH(vp.data[[#This Row],[SDate]],weather.data[Date],0))</f>
        <v>16.633333333333333</v>
      </c>
      <c r="P255" s="2">
        <f ca="1">INDEX(INDIRECT(_xlfn.CONCAT("weather.data[",P$1,"]")),MATCH(vp.data[[#This Row],[SDate]],weather.data[Date],0))</f>
        <v>18.50238095238095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16.8</v>
      </c>
      <c r="T255" s="2">
        <f ca="1">INDEX(INDIRECT(_xlfn.CONCAT("weather.data[",T$1,"]")),MATCH(vp.data[[#This Row],[SDate]],weather.data[Date],0))</f>
        <v>17.3</v>
      </c>
      <c r="U255" s="2">
        <f ca="1">INDEX(INDIRECT(_xlfn.CONCAT("weather.data[",U$1,"]")),MATCH(vp.data[[#This Row],[SDate]],weather.data[Date],0))</f>
        <v>18.2</v>
      </c>
      <c r="V255" s="2">
        <f ca="1">INDEX(INDIRECT(_xlfn.CONCAT("weather.data[",V$1,"]")),MATCH(vp.data[[#This Row],[SDate]],weather.data[Date],0))</f>
        <v>15.5</v>
      </c>
      <c r="W255" t="s">
        <v>44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 s="4">
        <f>IF(AND(vp.data[[#This Row],[SDate]]&gt;=DATE(YEAR(vp.data[[#This Row],[SDate]]),5,1),vp.data[[#This Row],[SDate]]&lt;=DATE(YEAR(vp.data[[#This Row],[SDate]]),9,15)),1,0)</f>
        <v>1</v>
      </c>
      <c r="AJ255" s="4">
        <f>IF(vp.data[[#This Row],[SDate]]&lt;DATE(2016,12,1),0,1)</f>
        <v>0</v>
      </c>
      <c r="AK255">
        <f>MONTH(vp.data[[#This Row],[SDate]])</f>
        <v>7</v>
      </c>
      <c r="AL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55" s="5">
        <f>(vp.data[[#This Row],[Dens]]-INDEX(crudeBD.lkup[Mean_Dens],MATCH(vp.data[[#This Row],[Crude_Breakdown]],crudeBD.lkup[Crude Breakdown],0)))^2</f>
        <v>262.80746105250529</v>
      </c>
      <c r="AN255" s="5">
        <f>(vp.data[[#This Row],[Sulf]]-INDEX(crudeBD.lkup[Mean_Sulf],MATCH(vp.data[[#This Row],[Crude_Breakdown]],crudeBD.lkup[Crude Breakdown],0)))^2</f>
        <v>0.25682239918884492</v>
      </c>
      <c r="AO2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1" hidden="1" x14ac:dyDescent="0.25">
      <c r="A256">
        <v>255</v>
      </c>
      <c r="B256" t="s">
        <v>45</v>
      </c>
      <c r="C256" t="s">
        <v>45</v>
      </c>
      <c r="D256" t="s">
        <v>63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95.434029126213616</v>
      </c>
      <c r="I256" s="2"/>
      <c r="J256" s="2">
        <f t="array" ref="J256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6" s="2">
        <f ca="1">INDEX(INDIRECT(_xlfn.CONCAT("weather.data[",O$1,"]")),MATCH(vp.data[[#This Row],[SDate]],weather.data[Date],0))</f>
        <v>16.716666666666665</v>
      </c>
      <c r="P256" s="2">
        <f ca="1">INDEX(INDIRECT(_xlfn.CONCAT("weather.data[",P$1,"]")),MATCH(vp.data[[#This Row],[SDate]],weather.data[Date],0))</f>
        <v>18.45</v>
      </c>
      <c r="Q256" s="2">
        <f ca="1">INDEX(INDIRECT(_xlfn.CONCAT("weather.data[",Q$1,"]")),MATCH(vp.data[[#This Row],[SDate]],weather.data[Date],0))</f>
        <v>16.899999999999999</v>
      </c>
      <c r="R256" s="2">
        <f ca="1">INDEX(INDIRECT(_xlfn.CONCAT("weather.data[",R$1,"]")),MATCH(vp.data[[#This Row],[SDate]],weather.data[Date],0))</f>
        <v>15.9</v>
      </c>
      <c r="S256" s="2">
        <f ca="1">INDEX(INDIRECT(_xlfn.CONCAT("weather.data[",S$1,"]")),MATCH(vp.data[[#This Row],[SDate]],weather.data[Date],0))</f>
        <v>16</v>
      </c>
      <c r="T256" s="2">
        <f ca="1">INDEX(INDIRECT(_xlfn.CONCAT("weather.data[",T$1,"]")),MATCH(vp.data[[#This Row],[SDate]],weather.data[Date],0))</f>
        <v>17</v>
      </c>
      <c r="U256" s="2">
        <f ca="1">INDEX(INDIRECT(_xlfn.CONCAT("weather.data[",U$1,"]")),MATCH(vp.data[[#This Row],[SDate]],weather.data[Date],0))</f>
        <v>17.7</v>
      </c>
      <c r="V256" s="2">
        <f ca="1">INDEX(INDIRECT(_xlfn.CONCAT("weather.data[",V$1,"]")),MATCH(vp.data[[#This Row],[SDate]],weather.data[Date],0))</f>
        <v>16.8</v>
      </c>
      <c r="W256" t="s">
        <v>44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 s="4">
        <f>IF(AND(vp.data[[#This Row],[SDate]]&gt;=DATE(YEAR(vp.data[[#This Row],[SDate]]),5,1),vp.data[[#This Row],[SDate]]&lt;=DATE(YEAR(vp.data[[#This Row],[SDate]]),9,15)),1,0)</f>
        <v>1</v>
      </c>
      <c r="AJ256" s="4">
        <f>IF(vp.data[[#This Row],[SDate]]&lt;DATE(2016,12,1),0,1)</f>
        <v>0</v>
      </c>
      <c r="AK256">
        <f>MONTH(vp.data[[#This Row],[SDate]])</f>
        <v>7</v>
      </c>
      <c r="AL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M256" s="5">
        <f>(vp.data[[#This Row],[Dens]]-INDEX(crudeBD.lkup[Mean_Dens],MATCH(vp.data[[#This Row],[Crude_Breakdown]],crudeBD.lkup[Crude Breakdown],0)))^2</f>
        <v>18.997185199151172</v>
      </c>
      <c r="AN256" s="5">
        <f>(vp.data[[#This Row],[Sulf]]-INDEX(crudeBD.lkup[Mean_Sulf],MATCH(vp.data[[#This Row],[Crude_Breakdown]],crudeBD.lkup[Crude Breakdown],0)))^2</f>
        <v>9.0027186518782493E-4</v>
      </c>
      <c r="AO2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1" hidden="1" x14ac:dyDescent="0.25">
      <c r="A257">
        <v>256</v>
      </c>
      <c r="B257" t="s">
        <v>45</v>
      </c>
      <c r="C257" t="s">
        <v>45</v>
      </c>
      <c r="D257" t="s">
        <v>63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92.834029126213622</v>
      </c>
      <c r="I257" s="2"/>
      <c r="J257" s="2">
        <f t="array" ref="J25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7" s="2">
        <f ca="1">INDEX(INDIRECT(_xlfn.CONCAT("weather.data[",O$1,"]")),MATCH(vp.data[[#This Row],[SDate]],weather.data[Date],0))</f>
        <v>16.716666666666665</v>
      </c>
      <c r="P257" s="2">
        <f ca="1">INDEX(INDIRECT(_xlfn.CONCAT("weather.data[",P$1,"]")),MATCH(vp.data[[#This Row],[SDate]],weather.data[Date],0))</f>
        <v>18.45</v>
      </c>
      <c r="Q257" s="2">
        <f ca="1">INDEX(INDIRECT(_xlfn.CONCAT("weather.data[",Q$1,"]")),MATCH(vp.data[[#This Row],[SDate]],weather.data[Date],0))</f>
        <v>16.899999999999999</v>
      </c>
      <c r="R257" s="2">
        <f ca="1">INDEX(INDIRECT(_xlfn.CONCAT("weather.data[",R$1,"]")),MATCH(vp.data[[#This Row],[SDate]],weather.data[Date],0))</f>
        <v>15.9</v>
      </c>
      <c r="S257" s="2">
        <f ca="1">INDEX(INDIRECT(_xlfn.CONCAT("weather.data[",S$1,"]")),MATCH(vp.data[[#This Row],[SDate]],weather.data[Date],0))</f>
        <v>16</v>
      </c>
      <c r="T257" s="2">
        <f ca="1">INDEX(INDIRECT(_xlfn.CONCAT("weather.data[",T$1,"]")),MATCH(vp.data[[#This Row],[SDate]],weather.data[Date],0))</f>
        <v>17</v>
      </c>
      <c r="U257" s="2">
        <f ca="1">INDEX(INDIRECT(_xlfn.CONCAT("weather.data[",U$1,"]")),MATCH(vp.data[[#This Row],[SDate]],weather.data[Date],0))</f>
        <v>17.7</v>
      </c>
      <c r="V257" s="2">
        <f ca="1">INDEX(INDIRECT(_xlfn.CONCAT("weather.data[",V$1,"]")),MATCH(vp.data[[#This Row],[SDate]],weather.data[Date],0))</f>
        <v>16.8</v>
      </c>
      <c r="W257" t="s">
        <v>44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 s="4">
        <f>IF(AND(vp.data[[#This Row],[SDate]]&gt;=DATE(YEAR(vp.data[[#This Row],[SDate]]),5,1),vp.data[[#This Row],[SDate]]&lt;=DATE(YEAR(vp.data[[#This Row],[SDate]]),9,15)),1,0)</f>
        <v>1</v>
      </c>
      <c r="AJ257" s="4">
        <f>IF(vp.data[[#This Row],[SDate]]&lt;DATE(2016,12,1),0,1)</f>
        <v>0</v>
      </c>
      <c r="AK257">
        <f>MONTH(vp.data[[#This Row],[SDate]])</f>
        <v>7</v>
      </c>
      <c r="AL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M257" s="5">
        <f>(vp.data[[#This Row],[Dens]]-INDEX(crudeBD.lkup[Mean_Dens],MATCH(vp.data[[#This Row],[Crude_Breakdown]],crudeBD.lkup[Crude Breakdown],0)))^2</f>
        <v>18.997185199151172</v>
      </c>
      <c r="AN257" s="5">
        <f>(vp.data[[#This Row],[Sulf]]-INDEX(crudeBD.lkup[Mean_Sulf],MATCH(vp.data[[#This Row],[Crude_Breakdown]],crudeBD.lkup[Crude Breakdown],0)))^2</f>
        <v>9.0027186518782493E-4</v>
      </c>
      <c r="AO2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1" hidden="1" x14ac:dyDescent="0.25">
      <c r="A258">
        <v>257</v>
      </c>
      <c r="B258" t="s">
        <v>47</v>
      </c>
      <c r="C258" t="s">
        <v>47</v>
      </c>
      <c r="D258" t="s">
        <v>54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71.721841435650163</v>
      </c>
      <c r="I258" s="2"/>
      <c r="J258" s="2">
        <f t="array" ref="J258">_xlfn.IFNA(IF(vp.data[[#This Row],[Sulf Input]]="",INDEX([1]DATA!$Q:$Q,MATCH(1,(vp.data[[#This Row],[Battery]]=[1]DATA!$L:$L)*(EOMONTH(vp.data[[#This Row],[SDate]],-1)+1=[1]DATA!$G:$G),0)),vp.data[[#This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Input]]="",INDEX([1]DATA!$O:$O,MATCH(1,(vp.data[[#This Row],[Battery]]=[1]DATA!$L:$L)*(EOMONTH(vp.data[[#This Row],[SDate]],-1)+1=[1]DATA!$G:$G),0)),vp.data[[#This Row],[Dens Input]]),"")</f>
        <v>820</v>
      </c>
      <c r="O258" s="2">
        <f ca="1">INDEX(INDIRECT(_xlfn.CONCAT("weather.data[",O$1,"]")),MATCH(vp.data[[#This Row],[SDate]],weather.data[Date],0))</f>
        <v>16.716666666666665</v>
      </c>
      <c r="P258" s="2">
        <f ca="1">INDEX(INDIRECT(_xlfn.CONCAT("weather.data[",P$1,"]")),MATCH(vp.data[[#This Row],[SDate]],weather.data[Date],0))</f>
        <v>18.45</v>
      </c>
      <c r="Q258" s="2">
        <f ca="1">INDEX(INDIRECT(_xlfn.CONCAT("weather.data[",Q$1,"]")),MATCH(vp.data[[#This Row],[SDate]],weather.data[Date],0))</f>
        <v>16.899999999999999</v>
      </c>
      <c r="R258" s="2">
        <f ca="1">INDEX(INDIRECT(_xlfn.CONCAT("weather.data[",R$1,"]")),MATCH(vp.data[[#This Row],[SDate]],weather.data[Date],0))</f>
        <v>15.9</v>
      </c>
      <c r="S258" s="2">
        <f ca="1">INDEX(INDIRECT(_xlfn.CONCAT("weather.data[",S$1,"]")),MATCH(vp.data[[#This Row],[SDate]],weather.data[Date],0))</f>
        <v>16</v>
      </c>
      <c r="T258" s="2">
        <f ca="1">INDEX(INDIRECT(_xlfn.CONCAT("weather.data[",T$1,"]")),MATCH(vp.data[[#This Row],[SDate]],weather.data[Date],0))</f>
        <v>17</v>
      </c>
      <c r="U258" s="2">
        <f ca="1">INDEX(INDIRECT(_xlfn.CONCAT("weather.data[",U$1,"]")),MATCH(vp.data[[#This Row],[SDate]],weather.data[Date],0))</f>
        <v>17.7</v>
      </c>
      <c r="V258" s="2">
        <f ca="1">INDEX(INDIRECT(_xlfn.CONCAT("weather.data[",V$1,"]")),MATCH(vp.data[[#This Row],[SDate]],weather.data[Date],0))</f>
        <v>16.8</v>
      </c>
      <c r="W258" t="s">
        <v>44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 s="4">
        <f>IF(AND(vp.data[[#This Row],[SDate]]&gt;=DATE(YEAR(vp.data[[#This Row],[SDate]]),5,1),vp.data[[#This Row],[SDate]]&lt;=DATE(YEAR(vp.data[[#This Row],[SDate]]),9,15)),1,0)</f>
        <v>1</v>
      </c>
      <c r="AJ258" s="4">
        <f>IF(vp.data[[#This Row],[SDate]]&lt;DATE(2016,12,1),0,1)</f>
        <v>0</v>
      </c>
      <c r="AK258">
        <f>MONTH(vp.data[[#This Row],[SDate]])</f>
        <v>7</v>
      </c>
      <c r="AL258" s="5">
        <f>(IF(post_aquisition_adj_bool,vp.data[[#This Row],[VP_Adjusted]],vp.data[[#This Row],[VP]])-INDEX(crudeBD.lkup[Mean_VP],MATCH(vp.data[[#This Row],[Crude_Breakdown]],crudeBD.lkup[Crude Breakdown],0)))^2</f>
        <v>324.44225607879423</v>
      </c>
      <c r="AM258" s="5">
        <f>(vp.data[[#This Row],[Dens]]-INDEX(crudeBD.lkup[Mean_Dens],MATCH(vp.data[[#This Row],[Crude_Breakdown]],crudeBD.lkup[Crude Breakdown],0)))^2</f>
        <v>1.3122097502981744</v>
      </c>
      <c r="AN258" s="5">
        <f>(vp.data[[#This Row],[Sulf]]-INDEX(crudeBD.lkup[Mean_Sulf],MATCH(vp.data[[#This Row],[Crude_Breakdown]],crudeBD.lkup[Crude Breakdown],0)))^2</f>
        <v>8.9203132237813038E-2</v>
      </c>
      <c r="AO2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1" hidden="1" x14ac:dyDescent="0.25">
      <c r="A259">
        <v>258</v>
      </c>
      <c r="B259" t="s">
        <v>47</v>
      </c>
      <c r="C259" t="s">
        <v>47</v>
      </c>
      <c r="D259" t="s">
        <v>67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78.487364419994748</v>
      </c>
      <c r="I259" s="2"/>
      <c r="J259" s="2">
        <f t="array" ref="J259">_xlfn.IFNA(IF(vp.data[[#This Row],[Sulf Input]]="",INDEX([1]DATA!$Q:$Q,MATCH(1,(vp.data[[#This Row],[Battery]]=[1]DATA!$L:$L)*(EOMONTH(vp.data[[#This Row],[SDate]],-1)+1=[1]DATA!$G:$G),0)),vp.data[[#This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Input]]="",INDEX([1]DATA!$O:$O,MATCH(1,(vp.data[[#This Row],[Battery]]=[1]DATA!$L:$L)*(EOMONTH(vp.data[[#This Row],[SDate]],-1)+1=[1]DATA!$G:$G),0)),vp.data[[#This Row],[Dens Input]]),"")</f>
        <v>834.5</v>
      </c>
      <c r="O259" s="2">
        <f ca="1">INDEX(INDIRECT(_xlfn.CONCAT("weather.data[",O$1,"]")),MATCH(vp.data[[#This Row],[SDate]],weather.data[Date],0))</f>
        <v>16.716666666666665</v>
      </c>
      <c r="P259" s="2">
        <f ca="1">INDEX(INDIRECT(_xlfn.CONCAT("weather.data[",P$1,"]")),MATCH(vp.data[[#This Row],[SDate]],weather.data[Date],0))</f>
        <v>18.45</v>
      </c>
      <c r="Q259" s="2">
        <f ca="1">INDEX(INDIRECT(_xlfn.CONCAT("weather.data[",Q$1,"]")),MATCH(vp.data[[#This Row],[SDate]],weather.data[Date],0))</f>
        <v>16.899999999999999</v>
      </c>
      <c r="R259" s="2">
        <f ca="1">INDEX(INDIRECT(_xlfn.CONCAT("weather.data[",R$1,"]")),MATCH(vp.data[[#This Row],[SDate]],weather.data[Date],0))</f>
        <v>15.9</v>
      </c>
      <c r="S259" s="2">
        <f ca="1">INDEX(INDIRECT(_xlfn.CONCAT("weather.data[",S$1,"]")),MATCH(vp.data[[#This Row],[SDate]],weather.data[Date],0))</f>
        <v>16</v>
      </c>
      <c r="T259" s="2">
        <f ca="1">INDEX(INDIRECT(_xlfn.CONCAT("weather.data[",T$1,"]")),MATCH(vp.data[[#This Row],[SDate]],weather.data[Date],0))</f>
        <v>17</v>
      </c>
      <c r="U259" s="2">
        <f ca="1">INDEX(INDIRECT(_xlfn.CONCAT("weather.data[",U$1,"]")),MATCH(vp.data[[#This Row],[SDate]],weather.data[Date],0))</f>
        <v>17.7</v>
      </c>
      <c r="V259" s="2">
        <f ca="1">INDEX(INDIRECT(_xlfn.CONCAT("weather.data[",V$1,"]")),MATCH(vp.data[[#This Row],[SDate]],weather.data[Date],0))</f>
        <v>16.8</v>
      </c>
      <c r="W259" t="s">
        <v>44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 s="4">
        <f>IF(AND(vp.data[[#This Row],[SDate]]&gt;=DATE(YEAR(vp.data[[#This Row],[SDate]]),5,1),vp.data[[#This Row],[SDate]]&lt;=DATE(YEAR(vp.data[[#This Row],[SDate]]),9,15)),1,0)</f>
        <v>1</v>
      </c>
      <c r="AJ259" s="4">
        <f>IF(vp.data[[#This Row],[SDate]]&lt;DATE(2016,12,1),0,1)</f>
        <v>0</v>
      </c>
      <c r="AK259">
        <f>MONTH(vp.data[[#This Row],[SDate]])</f>
        <v>7</v>
      </c>
      <c r="AL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259" s="5">
        <f>(vp.data[[#This Row],[Dens]]-INDEX(crudeBD.lkup[Mean_Dens],MATCH(vp.data[[#This Row],[Crude_Breakdown]],crudeBD.lkup[Crude Breakdown],0)))^2</f>
        <v>86.701004610787706</v>
      </c>
      <c r="AN259" s="5">
        <f>(vp.data[[#This Row],[Sulf]]-INDEX(crudeBD.lkup[Mean_Sulf],MATCH(vp.data[[#This Row],[Crude_Breakdown]],crudeBD.lkup[Crude Breakdown],0)))^2</f>
        <v>8.6906249557131988E-3</v>
      </c>
      <c r="AO2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1" hidden="1" x14ac:dyDescent="0.25">
      <c r="A260">
        <v>259</v>
      </c>
      <c r="B260" t="s">
        <v>52</v>
      </c>
      <c r="C260" t="s">
        <v>52</v>
      </c>
      <c r="D260" t="s">
        <v>53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71.387364419994739</v>
      </c>
      <c r="I260" s="2"/>
      <c r="J260" s="2">
        <f t="array" ref="J260">_xlfn.IFNA(IF(vp.data[[#This Row],[Sulf Input]]="",INDEX([1]DATA!$Q:$Q,MATCH(1,(vp.data[[#This Row],[Battery]]=[1]DATA!$L:$L)*(EOMONTH(vp.data[[#This Row],[SDate]],-1)+1=[1]DATA!$G:$G),0)),vp.data[[#This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Input]]="",INDEX([1]DATA!$O:$O,MATCH(1,(vp.data[[#This Row],[Battery]]=[1]DATA!$L:$L)*(EOMONTH(vp.data[[#This Row],[SDate]],-1)+1=[1]DATA!$G:$G),0)),vp.data[[#This Row],[Dens Input]]),"")</f>
        <v>836.9</v>
      </c>
      <c r="O260" s="2">
        <f ca="1">INDEX(INDIRECT(_xlfn.CONCAT("weather.data[",O$1,"]")),MATCH(vp.data[[#This Row],[SDate]],weather.data[Date],0))</f>
        <v>16.716666666666665</v>
      </c>
      <c r="P260" s="2">
        <f ca="1">INDEX(INDIRECT(_xlfn.CONCAT("weather.data[",P$1,"]")),MATCH(vp.data[[#This Row],[SDate]],weather.data[Date],0))</f>
        <v>18.45</v>
      </c>
      <c r="Q260" s="2">
        <f ca="1">INDEX(INDIRECT(_xlfn.CONCAT("weather.data[",Q$1,"]")),MATCH(vp.data[[#This Row],[SDate]],weather.data[Date],0))</f>
        <v>16.899999999999999</v>
      </c>
      <c r="R260" s="2">
        <f ca="1">INDEX(INDIRECT(_xlfn.CONCAT("weather.data[",R$1,"]")),MATCH(vp.data[[#This Row],[SDate]],weather.data[Date],0))</f>
        <v>15.9</v>
      </c>
      <c r="S260" s="2">
        <f ca="1">INDEX(INDIRECT(_xlfn.CONCAT("weather.data[",S$1,"]")),MATCH(vp.data[[#This Row],[SDate]],weather.data[Date],0))</f>
        <v>16</v>
      </c>
      <c r="T260" s="2">
        <f ca="1">INDEX(INDIRECT(_xlfn.CONCAT("weather.data[",T$1,"]")),MATCH(vp.data[[#This Row],[SDate]],weather.data[Date],0))</f>
        <v>17</v>
      </c>
      <c r="U260" s="2">
        <f ca="1">INDEX(INDIRECT(_xlfn.CONCAT("weather.data[",U$1,"]")),MATCH(vp.data[[#This Row],[SDate]],weather.data[Date],0))</f>
        <v>17.7</v>
      </c>
      <c r="V260" s="2">
        <f ca="1">INDEX(INDIRECT(_xlfn.CONCAT("weather.data[",V$1,"]")),MATCH(vp.data[[#This Row],[SDate]],weather.data[Date],0))</f>
        <v>16.8</v>
      </c>
      <c r="W260" t="s">
        <v>44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 s="4">
        <f>IF(AND(vp.data[[#This Row],[SDate]]&gt;=DATE(YEAR(vp.data[[#This Row],[SDate]]),5,1),vp.data[[#This Row],[SDate]]&lt;=DATE(YEAR(vp.data[[#This Row],[SDate]]),9,15)),1,0)</f>
        <v>1</v>
      </c>
      <c r="AJ260" s="4">
        <f>IF(vp.data[[#This Row],[SDate]]&lt;DATE(2016,12,1),0,1)</f>
        <v>0</v>
      </c>
      <c r="AK260">
        <f>MONTH(vp.data[[#This Row],[SDate]])</f>
        <v>7</v>
      </c>
      <c r="AL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M260" s="5">
        <f>(vp.data[[#This Row],[Dens]]-INDEX(crudeBD.lkup[Mean_Dens],MATCH(vp.data[[#This Row],[Crude_Breakdown]],crudeBD.lkup[Crude Breakdown],0)))^2</f>
        <v>47.766584978885994</v>
      </c>
      <c r="AN260" s="5">
        <f>(vp.data[[#This Row],[Sulf]]-INDEX(crudeBD.lkup[Mean_Sulf],MATCH(vp.data[[#This Row],[Crude_Breakdown]],crudeBD.lkup[Crude Breakdown],0)))^2</f>
        <v>6.4122151826878027E-2</v>
      </c>
      <c r="AO2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1" hidden="1" x14ac:dyDescent="0.25">
      <c r="A261">
        <v>260</v>
      </c>
      <c r="B261" t="s">
        <v>45</v>
      </c>
      <c r="C261" t="s">
        <v>45</v>
      </c>
      <c r="D261" t="s">
        <v>46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64.565217391304316</v>
      </c>
      <c r="I261" s="2"/>
      <c r="J261" s="2">
        <f t="array" ref="J2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261" s="2">
        <f ca="1">INDEX(INDIRECT(_xlfn.CONCAT("weather.data[",O$1,"]")),MATCH(vp.data[[#This Row],[SDate]],weather.data[Date],0))</f>
        <v>19.05</v>
      </c>
      <c r="P261" s="2">
        <f ca="1">INDEX(INDIRECT(_xlfn.CONCAT("weather.data[",P$1,"]")),MATCH(vp.data[[#This Row],[SDate]],weather.data[Date],0))</f>
        <v>17.730952380952381</v>
      </c>
      <c r="Q261" s="2">
        <f ca="1">INDEX(INDIRECT(_xlfn.CONCAT("weather.data[",Q$1,"]")),MATCH(vp.data[[#This Row],[SDate]],weather.data[Date],0))</f>
        <v>19.3</v>
      </c>
      <c r="R261" s="2">
        <f ca="1">INDEX(INDIRECT(_xlfn.CONCAT("weather.data[",R$1,"]")),MATCH(vp.data[[#This Row],[SDate]],weather.data[Date],0))</f>
        <v>18.399999999999999</v>
      </c>
      <c r="S261" s="2">
        <f ca="1">INDEX(INDIRECT(_xlfn.CONCAT("weather.data[",S$1,"]")),MATCH(vp.data[[#This Row],[SDate]],weather.data[Date],0))</f>
        <v>19.3</v>
      </c>
      <c r="T261" s="2">
        <f ca="1">INDEX(INDIRECT(_xlfn.CONCAT("weather.data[",T$1,"]")),MATCH(vp.data[[#This Row],[SDate]],weather.data[Date],0))</f>
        <v>20</v>
      </c>
      <c r="U261" s="2">
        <f ca="1">INDEX(INDIRECT(_xlfn.CONCAT("weather.data[",U$1,"]")),MATCH(vp.data[[#This Row],[SDate]],weather.data[Date],0))</f>
        <v>18.8</v>
      </c>
      <c r="V261" s="2">
        <f ca="1">INDEX(INDIRECT(_xlfn.CONCAT("weather.data[",V$1,"]")),MATCH(vp.data[[#This Row],[SDate]],weather.data[Date],0))</f>
        <v>18.5</v>
      </c>
      <c r="W261" t="s">
        <v>44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 s="4">
        <f>IF(AND(vp.data[[#This Row],[SDate]]&gt;=DATE(YEAR(vp.data[[#This Row],[SDate]]),5,1),vp.data[[#This Row],[SDate]]&lt;=DATE(YEAR(vp.data[[#This Row],[SDate]]),9,15)),1,0)</f>
        <v>1</v>
      </c>
      <c r="AJ261" s="4">
        <f>IF(vp.data[[#This Row],[SDate]]&lt;DATE(2016,12,1),0,1)</f>
        <v>0</v>
      </c>
      <c r="AK261">
        <f>MONTH(vp.data[[#This Row],[SDate]])</f>
        <v>7</v>
      </c>
      <c r="AL261" s="5">
        <f>(IF(post_aquisition_adj_bool,vp.data[[#This Row],[VP_Adjusted]],vp.data[[#This Row],[VP]])-INDEX(crudeBD.lkup[Mean_VP],MATCH(vp.data[[#This Row],[Crude_Breakdown]],crudeBD.lkup[Crude Breakdown],0)))^2</f>
        <v>2.2499999999998934</v>
      </c>
      <c r="AM261" s="5">
        <f>(vp.data[[#This Row],[Dens]]-INDEX(crudeBD.lkup[Mean_Dens],MATCH(vp.data[[#This Row],[Crude_Breakdown]],crudeBD.lkup[Crude Breakdown],0)))^2</f>
        <v>30.892915089237277</v>
      </c>
      <c r="AN261" s="5">
        <f>(vp.data[[#This Row],[Sulf]]-INDEX(crudeBD.lkup[Mean_Sulf],MATCH(vp.data[[#This Row],[Crude_Breakdown]],crudeBD.lkup[Crude Breakdown],0)))^2</f>
        <v>2.2637763721284933E-2</v>
      </c>
      <c r="AO2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1" hidden="1" x14ac:dyDescent="0.25">
      <c r="A262">
        <v>261</v>
      </c>
      <c r="B262" t="s">
        <v>56</v>
      </c>
      <c r="C262" t="s">
        <v>56</v>
      </c>
      <c r="D262" t="s">
        <v>57</v>
      </c>
      <c r="E262" t="s">
        <v>69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80.321841435650171</v>
      </c>
      <c r="I262" s="2"/>
      <c r="J262" s="2">
        <f t="array" ref="J262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62" s="2">
        <f ca="1">INDEX(INDIRECT(_xlfn.CONCAT("weather.data[",O$1,"]")),MATCH(vp.data[[#This Row],[SDate]],weather.data[Date],0))</f>
        <v>19.633333333333333</v>
      </c>
      <c r="P262" s="2">
        <f ca="1">INDEX(INDIRECT(_xlfn.CONCAT("weather.data[",P$1,"]")),MATCH(vp.data[[#This Row],[SDate]],weather.data[Date],0))</f>
        <v>17.730952380952377</v>
      </c>
      <c r="Q262" s="2">
        <f ca="1">INDEX(INDIRECT(_xlfn.CONCAT("weather.data[",Q$1,"]")),MATCH(vp.data[[#This Row],[SDate]],weather.data[Date],0))</f>
        <v>20.6</v>
      </c>
      <c r="R262" s="2">
        <f ca="1">INDEX(INDIRECT(_xlfn.CONCAT("weather.data[",R$1,"]")),MATCH(vp.data[[#This Row],[SDate]],weather.data[Date],0))</f>
        <v>19.600000000000001</v>
      </c>
      <c r="S262" s="2">
        <f ca="1">INDEX(INDIRECT(_xlfn.CONCAT("weather.data[",S$1,"]")),MATCH(vp.data[[#This Row],[SDate]],weather.data[Date],0))</f>
        <v>18.3</v>
      </c>
      <c r="T262" s="2">
        <f ca="1">INDEX(INDIRECT(_xlfn.CONCAT("weather.data[",T$1,"]")),MATCH(vp.data[[#This Row],[SDate]],weather.data[Date],0))</f>
        <v>20.8</v>
      </c>
      <c r="U262" s="2">
        <f ca="1">INDEX(INDIRECT(_xlfn.CONCAT("weather.data[",U$1,"]")),MATCH(vp.data[[#This Row],[SDate]],weather.data[Date],0))</f>
        <v>19</v>
      </c>
      <c r="V262" s="2">
        <f ca="1">INDEX(INDIRECT(_xlfn.CONCAT("weather.data[",V$1,"]")),MATCH(vp.data[[#This Row],[SDate]],weather.data[Date],0))</f>
        <v>19.5</v>
      </c>
      <c r="W262" t="s">
        <v>44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 s="4">
        <f>IF(AND(vp.data[[#This Row],[SDate]]&gt;=DATE(YEAR(vp.data[[#This Row],[SDate]]),5,1),vp.data[[#This Row],[SDate]]&lt;=DATE(YEAR(vp.data[[#This Row],[SDate]]),9,15)),1,0)</f>
        <v>1</v>
      </c>
      <c r="AJ262" s="4">
        <f>IF(vp.data[[#This Row],[SDate]]&lt;DATE(2016,12,1),0,1)</f>
        <v>0</v>
      </c>
      <c r="AK262">
        <f>MONTH(vp.data[[#This Row],[SDate]])</f>
        <v>7</v>
      </c>
      <c r="AL262" s="5">
        <f>(IF(post_aquisition_adj_bool,vp.data[[#This Row],[VP_Adjusted]],vp.data[[#This Row],[VP]])-INDEX(crudeBD.lkup[Mean_VP],MATCH(vp.data[[#This Row],[Crude_Breakdown]],crudeBD.lkup[Crude Breakdown],0)))^2</f>
        <v>88.591028008618252</v>
      </c>
      <c r="AM262" s="5">
        <f>(vp.data[[#This Row],[Dens]]-INDEX(crudeBD.lkup[Mean_Dens],MATCH(vp.data[[#This Row],[Crude_Breakdown]],crudeBD.lkup[Crude Breakdown],0)))^2</f>
        <v>0.91103733650344743</v>
      </c>
      <c r="AN262" s="5">
        <f>(vp.data[[#This Row],[Sulf]]-INDEX(crudeBD.lkup[Mean_Sulf],MATCH(vp.data[[#This Row],[Crude_Breakdown]],crudeBD.lkup[Crude Breakdown],0)))^2</f>
        <v>8.2190778640244423E-4</v>
      </c>
      <c r="AO2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1" hidden="1" x14ac:dyDescent="0.25">
      <c r="A263">
        <v>262</v>
      </c>
      <c r="B263" t="s">
        <v>64</v>
      </c>
      <c r="C263" t="s">
        <v>64</v>
      </c>
      <c r="D263" t="s">
        <v>65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50.787364419994745</v>
      </c>
      <c r="I263" s="2"/>
      <c r="J263" s="2">
        <f t="array" ref="J2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Input]]="",INDEX([1]DATA!$O:$O,MATCH(1,(vp.data[[#This Row],[Battery]]=[1]DATA!$L:$L)*(EOMONTH(vp.data[[#This Row],[SDate]],-1)+1=[1]DATA!$G:$G),0)),vp.data[[#This Row],[Dens Input]]),"")</f>
        <v>827.5</v>
      </c>
      <c r="O263" s="2">
        <f ca="1">INDEX(INDIRECT(_xlfn.CONCAT("weather.data[",O$1,"]")),MATCH(vp.data[[#This Row],[SDate]],weather.data[Date],0))</f>
        <v>19.633333333333333</v>
      </c>
      <c r="P263" s="2">
        <f ca="1">INDEX(INDIRECT(_xlfn.CONCAT("weather.data[",P$1,"]")),MATCH(vp.data[[#This Row],[SDate]],weather.data[Date],0))</f>
        <v>17.730952380952377</v>
      </c>
      <c r="Q263" s="2">
        <f ca="1">INDEX(INDIRECT(_xlfn.CONCAT("weather.data[",Q$1,"]")),MATCH(vp.data[[#This Row],[SDate]],weather.data[Date],0))</f>
        <v>20.6</v>
      </c>
      <c r="R263" s="2">
        <f ca="1">INDEX(INDIRECT(_xlfn.CONCAT("weather.data[",R$1,"]")),MATCH(vp.data[[#This Row],[SDate]],weather.data[Date],0))</f>
        <v>19.600000000000001</v>
      </c>
      <c r="S263" s="2">
        <f ca="1">INDEX(INDIRECT(_xlfn.CONCAT("weather.data[",S$1,"]")),MATCH(vp.data[[#This Row],[SDate]],weather.data[Date],0))</f>
        <v>18.3</v>
      </c>
      <c r="T263" s="2">
        <f ca="1">INDEX(INDIRECT(_xlfn.CONCAT("weather.data[",T$1,"]")),MATCH(vp.data[[#This Row],[SDate]],weather.data[Date],0))</f>
        <v>20.8</v>
      </c>
      <c r="U263" s="2">
        <f ca="1">INDEX(INDIRECT(_xlfn.CONCAT("weather.data[",U$1,"]")),MATCH(vp.data[[#This Row],[SDate]],weather.data[Date],0))</f>
        <v>19</v>
      </c>
      <c r="V263" s="2">
        <f ca="1">INDEX(INDIRECT(_xlfn.CONCAT("weather.data[",V$1,"]")),MATCH(vp.data[[#This Row],[SDate]],weather.data[Date],0))</f>
        <v>19.5</v>
      </c>
      <c r="W263" t="s">
        <v>44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 s="4">
        <f>IF(AND(vp.data[[#This Row],[SDate]]&gt;=DATE(YEAR(vp.data[[#This Row],[SDate]]),5,1),vp.data[[#This Row],[SDate]]&lt;=DATE(YEAR(vp.data[[#This Row],[SDate]]),9,15)),1,0)</f>
        <v>1</v>
      </c>
      <c r="AJ263" s="4">
        <f>IF(vp.data[[#This Row],[SDate]]&lt;DATE(2016,12,1),0,1)</f>
        <v>0</v>
      </c>
      <c r="AK263">
        <f>MONTH(vp.data[[#This Row],[SDate]])</f>
        <v>7</v>
      </c>
      <c r="AL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63" s="5">
        <f>(vp.data[[#This Row],[Dens]]-INDEX(crudeBD.lkup[Mean_Dens],MATCH(vp.data[[#This Row],[Crude_Breakdown]],crudeBD.lkup[Crude Breakdown],0)))^2</f>
        <v>266.05972853716861</v>
      </c>
      <c r="AN263" s="5">
        <f>(vp.data[[#This Row],[Sulf]]-INDEX(crudeBD.lkup[Mean_Sulf],MATCH(vp.data[[#This Row],[Crude_Breakdown]],crudeBD.lkup[Crude Breakdown],0)))^2</f>
        <v>0.13193132655080392</v>
      </c>
      <c r="AO2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1" hidden="1" x14ac:dyDescent="0.25">
      <c r="A264">
        <v>263</v>
      </c>
      <c r="B264" t="s">
        <v>45</v>
      </c>
      <c r="C264" t="s">
        <v>45</v>
      </c>
      <c r="D264" t="s">
        <v>55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62.387364419994739</v>
      </c>
      <c r="I264" s="2"/>
      <c r="J264" s="2">
        <f t="array" ref="J264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4" s="2">
        <f ca="1">INDEX(INDIRECT(_xlfn.CONCAT("weather.data[",O$1,"]")),MATCH(vp.data[[#This Row],[SDate]],weather.data[Date],0))</f>
        <v>19.633333333333333</v>
      </c>
      <c r="P264" s="2">
        <f ca="1">INDEX(INDIRECT(_xlfn.CONCAT("weather.data[",P$1,"]")),MATCH(vp.data[[#This Row],[SDate]],weather.data[Date],0))</f>
        <v>17.730952380952377</v>
      </c>
      <c r="Q264" s="2">
        <f ca="1">INDEX(INDIRECT(_xlfn.CONCAT("weather.data[",Q$1,"]")),MATCH(vp.data[[#This Row],[SDate]],weather.data[Date],0))</f>
        <v>20.6</v>
      </c>
      <c r="R264" s="2">
        <f ca="1">INDEX(INDIRECT(_xlfn.CONCAT("weather.data[",R$1,"]")),MATCH(vp.data[[#This Row],[SDate]],weather.data[Date],0))</f>
        <v>19.600000000000001</v>
      </c>
      <c r="S264" s="2">
        <f ca="1">INDEX(INDIRECT(_xlfn.CONCAT("weather.data[",S$1,"]")),MATCH(vp.data[[#This Row],[SDate]],weather.data[Date],0))</f>
        <v>18.3</v>
      </c>
      <c r="T264" s="2">
        <f ca="1">INDEX(INDIRECT(_xlfn.CONCAT("weather.data[",T$1,"]")),MATCH(vp.data[[#This Row],[SDate]],weather.data[Date],0))</f>
        <v>20.8</v>
      </c>
      <c r="U264" s="2">
        <f ca="1">INDEX(INDIRECT(_xlfn.CONCAT("weather.data[",U$1,"]")),MATCH(vp.data[[#This Row],[SDate]],weather.data[Date],0))</f>
        <v>19</v>
      </c>
      <c r="V264" s="2">
        <f ca="1">INDEX(INDIRECT(_xlfn.CONCAT("weather.data[",V$1,"]")),MATCH(vp.data[[#This Row],[SDate]],weather.data[Date],0))</f>
        <v>19.5</v>
      </c>
      <c r="W264" t="s">
        <v>44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 s="4">
        <f>IF(AND(vp.data[[#This Row],[SDate]]&gt;=DATE(YEAR(vp.data[[#This Row],[SDate]]),5,1),vp.data[[#This Row],[SDate]]&lt;=DATE(YEAR(vp.data[[#This Row],[SDate]]),9,15)),1,0)</f>
        <v>1</v>
      </c>
      <c r="AJ264" s="4">
        <f>IF(vp.data[[#This Row],[SDate]]&lt;DATE(2016,12,1),0,1)</f>
        <v>0</v>
      </c>
      <c r="AK264">
        <f>MONTH(vp.data[[#This Row],[SDate]])</f>
        <v>7</v>
      </c>
      <c r="AL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264" s="5">
        <f>(vp.data[[#This Row],[Dens]]-INDEX(crudeBD.lkup[Mean_Dens],MATCH(vp.data[[#This Row],[Crude_Breakdown]],crudeBD.lkup[Crude Breakdown],0)))^2</f>
        <v>25.894486819375352</v>
      </c>
      <c r="AN264" s="5">
        <f>(vp.data[[#This Row],[Sulf]]-INDEX(crudeBD.lkup[Mean_Sulf],MATCH(vp.data[[#This Row],[Crude_Breakdown]],crudeBD.lkup[Crude Breakdown],0)))^2</f>
        <v>1.0655095385161005E-2</v>
      </c>
      <c r="AO2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1" hidden="1" x14ac:dyDescent="0.25">
      <c r="A265">
        <v>264</v>
      </c>
      <c r="B265" t="s">
        <v>45</v>
      </c>
      <c r="C265" t="s">
        <v>45</v>
      </c>
      <c r="D265" t="s">
        <v>55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62.187364419994751</v>
      </c>
      <c r="I265" s="2"/>
      <c r="J265" s="2">
        <f t="array" ref="J26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5" s="2">
        <f ca="1">INDEX(INDIRECT(_xlfn.CONCAT("weather.data[",O$1,"]")),MATCH(vp.data[[#This Row],[SDate]],weather.data[Date],0))</f>
        <v>19.633333333333333</v>
      </c>
      <c r="P265" s="2">
        <f ca="1">INDEX(INDIRECT(_xlfn.CONCAT("weather.data[",P$1,"]")),MATCH(vp.data[[#This Row],[SDate]],weather.data[Date],0))</f>
        <v>17.730952380952377</v>
      </c>
      <c r="Q265" s="2">
        <f ca="1">INDEX(INDIRECT(_xlfn.CONCAT("weather.data[",Q$1,"]")),MATCH(vp.data[[#This Row],[SDate]],weather.data[Date],0))</f>
        <v>20.6</v>
      </c>
      <c r="R265" s="2">
        <f ca="1">INDEX(INDIRECT(_xlfn.CONCAT("weather.data[",R$1,"]")),MATCH(vp.data[[#This Row],[SDate]],weather.data[Date],0))</f>
        <v>19.600000000000001</v>
      </c>
      <c r="S265" s="2">
        <f ca="1">INDEX(INDIRECT(_xlfn.CONCAT("weather.data[",S$1,"]")),MATCH(vp.data[[#This Row],[SDate]],weather.data[Date],0))</f>
        <v>18.3</v>
      </c>
      <c r="T265" s="2">
        <f ca="1">INDEX(INDIRECT(_xlfn.CONCAT("weather.data[",T$1,"]")),MATCH(vp.data[[#This Row],[SDate]],weather.data[Date],0))</f>
        <v>20.8</v>
      </c>
      <c r="U265" s="2">
        <f ca="1">INDEX(INDIRECT(_xlfn.CONCAT("weather.data[",U$1,"]")),MATCH(vp.data[[#This Row],[SDate]],weather.data[Date],0))</f>
        <v>19</v>
      </c>
      <c r="V265" s="2">
        <f ca="1">INDEX(INDIRECT(_xlfn.CONCAT("weather.data[",V$1,"]")),MATCH(vp.data[[#This Row],[SDate]],weather.data[Date],0))</f>
        <v>19.5</v>
      </c>
      <c r="W265" t="s">
        <v>44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 s="4">
        <f>IF(AND(vp.data[[#This Row],[SDate]]&gt;=DATE(YEAR(vp.data[[#This Row],[SDate]]),5,1),vp.data[[#This Row],[SDate]]&lt;=DATE(YEAR(vp.data[[#This Row],[SDate]]),9,15)),1,0)</f>
        <v>1</v>
      </c>
      <c r="AJ265" s="4">
        <f>IF(vp.data[[#This Row],[SDate]]&lt;DATE(2016,12,1),0,1)</f>
        <v>0</v>
      </c>
      <c r="AK265">
        <f>MONTH(vp.data[[#This Row],[SDate]])</f>
        <v>7</v>
      </c>
      <c r="AL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M265" s="5">
        <f>(vp.data[[#This Row],[Dens]]-INDEX(crudeBD.lkup[Mean_Dens],MATCH(vp.data[[#This Row],[Crude_Breakdown]],crudeBD.lkup[Crude Breakdown],0)))^2</f>
        <v>25.894486819375352</v>
      </c>
      <c r="AN265" s="5">
        <f>(vp.data[[#This Row],[Sulf]]-INDEX(crudeBD.lkup[Mean_Sulf],MATCH(vp.data[[#This Row],[Crude_Breakdown]],crudeBD.lkup[Crude Breakdown],0)))^2</f>
        <v>1.0655095385161005E-2</v>
      </c>
      <c r="AO2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1" hidden="1" x14ac:dyDescent="0.25">
      <c r="A266">
        <v>265</v>
      </c>
      <c r="B266" t="s">
        <v>56</v>
      </c>
      <c r="C266" t="s">
        <v>56</v>
      </c>
      <c r="D266" t="s">
        <v>57</v>
      </c>
      <c r="E266" t="s">
        <v>51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78.187364419994751</v>
      </c>
      <c r="I266" s="2"/>
      <c r="J266" s="2">
        <f t="array" ref="J266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Input]]="",INDEX([1]DATA!$O:$O,MATCH(1,(vp.data[[#This Row],[Battery]]=[1]DATA!$L:$L)*(EOMONTH(vp.data[[#This Row],[SDate]],-1)+1=[1]DATA!$G:$G),0)),vp.data[[#This Row],[Dens Input]]),"")</f>
        <v>831.6</v>
      </c>
      <c r="O266" s="2">
        <f ca="1">INDEX(INDIRECT(_xlfn.CONCAT("weather.data[",O$1,"]")),MATCH(vp.data[[#This Row],[SDate]],weather.data[Date],0))</f>
        <v>19.633333333333333</v>
      </c>
      <c r="P266" s="2">
        <f ca="1">INDEX(INDIRECT(_xlfn.CONCAT("weather.data[",P$1,"]")),MATCH(vp.data[[#This Row],[SDate]],weather.data[Date],0))</f>
        <v>17.730952380952377</v>
      </c>
      <c r="Q266" s="2">
        <f ca="1">INDEX(INDIRECT(_xlfn.CONCAT("weather.data[",Q$1,"]")),MATCH(vp.data[[#This Row],[SDate]],weather.data[Date],0))</f>
        <v>20.6</v>
      </c>
      <c r="R266" s="2">
        <f ca="1">INDEX(INDIRECT(_xlfn.CONCAT("weather.data[",R$1,"]")),MATCH(vp.data[[#This Row],[SDate]],weather.data[Date],0))</f>
        <v>19.600000000000001</v>
      </c>
      <c r="S266" s="2">
        <f ca="1">INDEX(INDIRECT(_xlfn.CONCAT("weather.data[",S$1,"]")),MATCH(vp.data[[#This Row],[SDate]],weather.data[Date],0))</f>
        <v>18.3</v>
      </c>
      <c r="T266" s="2">
        <f ca="1">INDEX(INDIRECT(_xlfn.CONCAT("weather.data[",T$1,"]")),MATCH(vp.data[[#This Row],[SDate]],weather.data[Date],0))</f>
        <v>20.8</v>
      </c>
      <c r="U266" s="2">
        <f ca="1">INDEX(INDIRECT(_xlfn.CONCAT("weather.data[",U$1,"]")),MATCH(vp.data[[#This Row],[SDate]],weather.data[Date],0))</f>
        <v>19</v>
      </c>
      <c r="V266" s="2">
        <f ca="1">INDEX(INDIRECT(_xlfn.CONCAT("weather.data[",V$1,"]")),MATCH(vp.data[[#This Row],[SDate]],weather.data[Date],0))</f>
        <v>19.5</v>
      </c>
      <c r="W266" t="s">
        <v>44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 s="4">
        <f>IF(AND(vp.data[[#This Row],[SDate]]&gt;=DATE(YEAR(vp.data[[#This Row],[SDate]]),5,1),vp.data[[#This Row],[SDate]]&lt;=DATE(YEAR(vp.data[[#This Row],[SDate]]),9,15)),1,0)</f>
        <v>1</v>
      </c>
      <c r="AJ266" s="4">
        <f>IF(vp.data[[#This Row],[SDate]]&lt;DATE(2016,12,1),0,1)</f>
        <v>0</v>
      </c>
      <c r="AK266">
        <f>MONTH(vp.data[[#This Row],[SDate]])</f>
        <v>7</v>
      </c>
      <c r="AL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M266" s="5">
        <f>(vp.data[[#This Row],[Dens]]-INDEX(crudeBD.lkup[Mean_Dens],MATCH(vp.data[[#This Row],[Crude_Breakdown]],crudeBD.lkup[Crude Breakdown],0)))^2</f>
        <v>149.11676166600208</v>
      </c>
      <c r="AN266" s="5">
        <f>(vp.data[[#This Row],[Sulf]]-INDEX(crudeBD.lkup[Mean_Sulf],MATCH(vp.data[[#This Row],[Crude_Breakdown]],crudeBD.lkup[Crude Breakdown],0)))^2</f>
        <v>0.17370263305387518</v>
      </c>
      <c r="AO2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1" hidden="1" x14ac:dyDescent="0.25">
      <c r="A267">
        <v>266</v>
      </c>
      <c r="B267" t="s">
        <v>58</v>
      </c>
      <c r="C267" t="s">
        <v>58</v>
      </c>
      <c r="D267" t="s">
        <v>79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77.834029126213622</v>
      </c>
      <c r="I267" s="2"/>
      <c r="J267" s="2">
        <f t="array" ref="J267">_xlfn.IFNA(IF(vp.data[[#This Row],[Sulf Input]]="",INDEX([1]DATA!$Q:$Q,MATCH(1,(vp.data[[#This Row],[Battery]]=[1]DATA!$L:$L)*(EOMONTH(vp.data[[#This Row],[SDate]],-1)+1=[1]DATA!$G:$G),0)),vp.data[[#This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Input]]="",INDEX([1]DATA!$O:$O,MATCH(1,(vp.data[[#This Row],[Battery]]=[1]DATA!$L:$L)*(EOMONTH(vp.data[[#This Row],[SDate]],-1)+1=[1]DATA!$G:$G),0)),vp.data[[#This Row],[Dens Input]]),"")</f>
        <v>811.1</v>
      </c>
      <c r="O267" s="2">
        <f ca="1">INDEX(INDIRECT(_xlfn.CONCAT("weather.data[",O$1,"]")),MATCH(vp.data[[#This Row],[SDate]],weather.data[Date],0))</f>
        <v>24.166666666666668</v>
      </c>
      <c r="P267" s="2">
        <f ca="1">INDEX(INDIRECT(_xlfn.CONCAT("weather.data[",P$1,"]")),MATCH(vp.data[[#This Row],[SDate]],weather.data[Date],0))</f>
        <v>19.62380952380952</v>
      </c>
      <c r="Q267" s="2">
        <f ca="1">INDEX(INDIRECT(_xlfn.CONCAT("weather.data[",Q$1,"]")),MATCH(vp.data[[#This Row],[SDate]],weather.data[Date],0))</f>
        <v>24.3</v>
      </c>
      <c r="R267" s="2">
        <f ca="1">INDEX(INDIRECT(_xlfn.CONCAT("weather.data[",R$1,"]")),MATCH(vp.data[[#This Row],[SDate]],weather.data[Date],0))</f>
        <v>23</v>
      </c>
      <c r="S267" s="2">
        <f ca="1">INDEX(INDIRECT(_xlfn.CONCAT("weather.data[",S$1,"]")),MATCH(vp.data[[#This Row],[SDate]],weather.data[Date],0))</f>
        <v>26</v>
      </c>
      <c r="T267" s="2">
        <f ca="1">INDEX(INDIRECT(_xlfn.CONCAT("weather.data[",T$1,"]")),MATCH(vp.data[[#This Row],[SDate]],weather.data[Date],0))</f>
        <v>23.3</v>
      </c>
      <c r="U267" s="2">
        <f ca="1">INDEX(INDIRECT(_xlfn.CONCAT("weather.data[",U$1,"]")),MATCH(vp.data[[#This Row],[SDate]],weather.data[Date],0))</f>
        <v>25.1</v>
      </c>
      <c r="V267" s="2">
        <f ca="1">INDEX(INDIRECT(_xlfn.CONCAT("weather.data[",V$1,"]")),MATCH(vp.data[[#This Row],[SDate]],weather.data[Date],0))</f>
        <v>23.3</v>
      </c>
      <c r="W267" t="s">
        <v>44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 s="4">
        <f>IF(AND(vp.data[[#This Row],[SDate]]&gt;=DATE(YEAR(vp.data[[#This Row],[SDate]]),5,1),vp.data[[#This Row],[SDate]]&lt;=DATE(YEAR(vp.data[[#This Row],[SDate]]),9,15)),1,0)</f>
        <v>1</v>
      </c>
      <c r="AJ267" s="4">
        <f>IF(vp.data[[#This Row],[SDate]]&lt;DATE(2016,12,1),0,1)</f>
        <v>0</v>
      </c>
      <c r="AK267">
        <f>MONTH(vp.data[[#This Row],[SDate]])</f>
        <v>7</v>
      </c>
      <c r="AL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M267" s="5">
        <f>(vp.data[[#This Row],[Dens]]-INDEX(crudeBD.lkup[Mean_Dens],MATCH(vp.data[[#This Row],[Crude_Breakdown]],crudeBD.lkup[Crude Breakdown],0)))^2</f>
        <v>5.9605508949418846</v>
      </c>
      <c r="AN267" s="5">
        <f>(vp.data[[#This Row],[Sulf]]-INDEX(crudeBD.lkup[Mean_Sulf],MATCH(vp.data[[#This Row],[Crude_Breakdown]],crudeBD.lkup[Crude Breakdown],0)))^2</f>
        <v>2.5004530949612777E-3</v>
      </c>
      <c r="AO2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1" hidden="1" x14ac:dyDescent="0.25">
      <c r="A268">
        <v>267</v>
      </c>
      <c r="B268" t="s">
        <v>45</v>
      </c>
      <c r="C268" t="s">
        <v>45</v>
      </c>
      <c r="D268" t="s">
        <v>87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52.187364419994744</v>
      </c>
      <c r="I268" s="2"/>
      <c r="J268" s="2">
        <f t="array" ref="J268">_xlfn.IFNA(IF(vp.data[[#This Row],[Sulf Input]]="",INDEX([1]DATA!$Q:$Q,MATCH(1,(vp.data[[#This Row],[Battery]]=[1]DATA!$L:$L)*(EOMONTH(vp.data[[#This Row],[SDate]],-1)+1=[1]DATA!$G:$G),0)),vp.data[[#This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268" s="2">
        <f ca="1">INDEX(INDIRECT(_xlfn.CONCAT("weather.data[",O$1,"]")),MATCH(vp.data[[#This Row],[SDate]],weather.data[Date],0))</f>
        <v>21.766666666666666</v>
      </c>
      <c r="P268" s="2">
        <f ca="1">INDEX(INDIRECT(_xlfn.CONCAT("weather.data[",P$1,"]")),MATCH(vp.data[[#This Row],[SDate]],weather.data[Date],0))</f>
        <v>20.357142857142858</v>
      </c>
      <c r="Q268" s="2">
        <f ca="1">INDEX(INDIRECT(_xlfn.CONCAT("weather.data[",Q$1,"]")),MATCH(vp.data[[#This Row],[SDate]],weather.data[Date],0))</f>
        <v>22.3</v>
      </c>
      <c r="R268" s="2">
        <f ca="1">INDEX(INDIRECT(_xlfn.CONCAT("weather.data[",R$1,"]")),MATCH(vp.data[[#This Row],[SDate]],weather.data[Date],0))</f>
        <v>20.8</v>
      </c>
      <c r="S268" s="2">
        <f ca="1">INDEX(INDIRECT(_xlfn.CONCAT("weather.data[",S$1,"]")),MATCH(vp.data[[#This Row],[SDate]],weather.data[Date],0))</f>
        <v>22</v>
      </c>
      <c r="T268" s="2">
        <f ca="1">INDEX(INDIRECT(_xlfn.CONCAT("weather.data[",T$1,"]")),MATCH(vp.data[[#This Row],[SDate]],weather.data[Date],0))</f>
        <v>21.5</v>
      </c>
      <c r="U268" s="2">
        <f ca="1">INDEX(INDIRECT(_xlfn.CONCAT("weather.data[",U$1,"]")),MATCH(vp.data[[#This Row],[SDate]],weather.data[Date],0))</f>
        <v>23.2</v>
      </c>
      <c r="V268" s="2">
        <f ca="1">INDEX(INDIRECT(_xlfn.CONCAT("weather.data[",V$1,"]")),MATCH(vp.data[[#This Row],[SDate]],weather.data[Date],0))</f>
        <v>20.8</v>
      </c>
      <c r="W268" t="s">
        <v>44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 s="4">
        <f>IF(AND(vp.data[[#This Row],[SDate]]&gt;=DATE(YEAR(vp.data[[#This Row],[SDate]]),5,1),vp.data[[#This Row],[SDate]]&lt;=DATE(YEAR(vp.data[[#This Row],[SDate]]),9,15)),1,0)</f>
        <v>1</v>
      </c>
      <c r="AJ268" s="4">
        <f>IF(vp.data[[#This Row],[SDate]]&lt;DATE(2016,12,1),0,1)</f>
        <v>0</v>
      </c>
      <c r="AK268">
        <f>MONTH(vp.data[[#This Row],[SDate]])</f>
        <v>7</v>
      </c>
      <c r="AL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M268" s="5">
        <f>(vp.data[[#This Row],[Dens]]-INDEX(crudeBD.lkup[Mean_Dens],MATCH(vp.data[[#This Row],[Crude_Breakdown]],crudeBD.lkup[Crude Breakdown],0)))^2</f>
        <v>42.102742034098817</v>
      </c>
      <c r="AN268" s="5">
        <f>(vp.data[[#This Row],[Sulf]]-INDEX(crudeBD.lkup[Mean_Sulf],MATCH(vp.data[[#This Row],[Crude_Breakdown]],crudeBD.lkup[Crude Breakdown],0)))^2</f>
        <v>0.1876826195569386</v>
      </c>
      <c r="AO2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1" hidden="1" x14ac:dyDescent="0.25">
      <c r="A269">
        <v>268</v>
      </c>
      <c r="B269" t="s">
        <v>42</v>
      </c>
      <c r="C269" t="s">
        <v>42</v>
      </c>
      <c r="D269" t="s">
        <v>43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51.565217391304309</v>
      </c>
      <c r="I269" s="2"/>
      <c r="J269" s="2">
        <f t="array" ref="J269">_xlfn.IFNA(IF(vp.data[[#This Row],[Sulf Input]]="",INDEX([1]DATA!$Q:$Q,MATCH(1,(vp.data[[#This Row],[Battery]]=[1]DATA!$L:$L)*(EOMONTH(vp.data[[#This Row],[SDate]],-1)+1=[1]DATA!$G:$G),0)),vp.data[[#This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Input]]="",INDEX([1]DATA!$O:$O,MATCH(1,(vp.data[[#This Row],[Battery]]=[1]DATA!$L:$L)*(EOMONTH(vp.data[[#This Row],[SDate]],-1)+1=[1]DATA!$G:$G),0)),vp.data[[#This Row],[Dens Input]]),"")</f>
        <v>874.1</v>
      </c>
      <c r="O269" s="2">
        <f ca="1">INDEX(INDIRECT(_xlfn.CONCAT("weather.data[",O$1,"]")),MATCH(vp.data[[#This Row],[SDate]],weather.data[Date],0))</f>
        <v>21.766666666666666</v>
      </c>
      <c r="P269" s="2">
        <f ca="1">INDEX(INDIRECT(_xlfn.CONCAT("weather.data[",P$1,"]")),MATCH(vp.data[[#This Row],[SDate]],weather.data[Date],0))</f>
        <v>20.357142857142858</v>
      </c>
      <c r="Q269" s="2">
        <f ca="1">INDEX(INDIRECT(_xlfn.CONCAT("weather.data[",Q$1,"]")),MATCH(vp.data[[#This Row],[SDate]],weather.data[Date],0))</f>
        <v>22.3</v>
      </c>
      <c r="R269" s="2">
        <f ca="1">INDEX(INDIRECT(_xlfn.CONCAT("weather.data[",R$1,"]")),MATCH(vp.data[[#This Row],[SDate]],weather.data[Date],0))</f>
        <v>20.8</v>
      </c>
      <c r="S269" s="2">
        <f ca="1">INDEX(INDIRECT(_xlfn.CONCAT("weather.data[",S$1,"]")),MATCH(vp.data[[#This Row],[SDate]],weather.data[Date],0))</f>
        <v>22</v>
      </c>
      <c r="T269" s="2">
        <f ca="1">INDEX(INDIRECT(_xlfn.CONCAT("weather.data[",T$1,"]")),MATCH(vp.data[[#This Row],[SDate]],weather.data[Date],0))</f>
        <v>21.5</v>
      </c>
      <c r="U269" s="2">
        <f ca="1">INDEX(INDIRECT(_xlfn.CONCAT("weather.data[",U$1,"]")),MATCH(vp.data[[#This Row],[SDate]],weather.data[Date],0))</f>
        <v>23.2</v>
      </c>
      <c r="V269" s="2">
        <f ca="1">INDEX(INDIRECT(_xlfn.CONCAT("weather.data[",V$1,"]")),MATCH(vp.data[[#This Row],[SDate]],weather.data[Date],0))</f>
        <v>20.8</v>
      </c>
      <c r="W269" t="s">
        <v>44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 s="4">
        <f>IF(AND(vp.data[[#This Row],[SDate]]&gt;=DATE(YEAR(vp.data[[#This Row],[SDate]]),5,1),vp.data[[#This Row],[SDate]]&lt;=DATE(YEAR(vp.data[[#This Row],[SDate]]),9,15)),1,0)</f>
        <v>1</v>
      </c>
      <c r="AJ269" s="4">
        <f>IF(vp.data[[#This Row],[SDate]]&lt;DATE(2016,12,1),0,1)</f>
        <v>0</v>
      </c>
      <c r="AK269">
        <f>MONTH(vp.data[[#This Row],[SDate]])</f>
        <v>7</v>
      </c>
      <c r="AL269" s="5">
        <f>(IF(post_aquisition_adj_bool,vp.data[[#This Row],[VP_Adjusted]],vp.data[[#This Row],[VP]])-INDEX(crudeBD.lkup[Mean_VP],MATCH(vp.data[[#This Row],[Crude_Breakdown]],crudeBD.lkup[Crude Breakdown],0)))^2</f>
        <v>132.25000000000097</v>
      </c>
      <c r="AM269" s="5">
        <f>(vp.data[[#This Row],[Dens]]-INDEX(crudeBD.lkup[Mean_Dens],MATCH(vp.data[[#This Row],[Crude_Breakdown]],crudeBD.lkup[Crude Breakdown],0)))^2</f>
        <v>0.43314764737697303</v>
      </c>
      <c r="AN269" s="5">
        <f>(vp.data[[#This Row],[Sulf]]-INDEX(crudeBD.lkup[Mean_Sulf],MATCH(vp.data[[#This Row],[Crude_Breakdown]],crudeBD.lkup[Crude Breakdown],0)))^2</f>
        <v>8.726995352385076E-4</v>
      </c>
      <c r="AO2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70" spans="1:41" hidden="1" x14ac:dyDescent="0.25">
      <c r="A270">
        <v>269</v>
      </c>
      <c r="B270" t="s">
        <v>45</v>
      </c>
      <c r="C270" t="s">
        <v>45</v>
      </c>
      <c r="D270" t="s">
        <v>46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37.265217391304304</v>
      </c>
      <c r="I270" s="2"/>
      <c r="J270" s="2">
        <f t="array" ref="J270">_xlfn.IFNA(IF(vp.data[[#This Row],[Sulf Input]]="",INDEX([1]DATA!$Q:$Q,MATCH(1,(vp.data[[#This Row],[Battery]]=[1]DATA!$L:$L)*(EOMONTH(vp.data[[#This Row],[SDate]],-1)+1=[1]DATA!$G:$G),0)),vp.data[[#This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Input]]="",INDEX([1]DATA!$O:$O,MATCH(1,(vp.data[[#This Row],[Battery]]=[1]DATA!$L:$L)*(EOMONTH(vp.data[[#This Row],[SDate]],-1)+1=[1]DATA!$G:$G),0)),vp.data[[#This Row],[Dens Input]]),"")</f>
        <v>879.5</v>
      </c>
      <c r="O270" s="2">
        <f ca="1">INDEX(INDIRECT(_xlfn.CONCAT("weather.data[",O$1,"]")),MATCH(vp.data[[#This Row],[SDate]],weather.data[Date],0))</f>
        <v>21.766666666666666</v>
      </c>
      <c r="P270" s="2">
        <f ca="1">INDEX(INDIRECT(_xlfn.CONCAT("weather.data[",P$1,"]")),MATCH(vp.data[[#This Row],[SDate]],weather.data[Date],0))</f>
        <v>20.357142857142858</v>
      </c>
      <c r="Q270" s="2">
        <f ca="1">INDEX(INDIRECT(_xlfn.CONCAT("weather.data[",Q$1,"]")),MATCH(vp.data[[#This Row],[SDate]],weather.data[Date],0))</f>
        <v>22.3</v>
      </c>
      <c r="R270" s="2">
        <f ca="1">INDEX(INDIRECT(_xlfn.CONCAT("weather.data[",R$1,"]")),MATCH(vp.data[[#This Row],[SDate]],weather.data[Date],0))</f>
        <v>20.8</v>
      </c>
      <c r="S270" s="2">
        <f ca="1">INDEX(INDIRECT(_xlfn.CONCAT("weather.data[",S$1,"]")),MATCH(vp.data[[#This Row],[SDate]],weather.data[Date],0))</f>
        <v>22</v>
      </c>
      <c r="T270" s="2">
        <f ca="1">INDEX(INDIRECT(_xlfn.CONCAT("weather.data[",T$1,"]")),MATCH(vp.data[[#This Row],[SDate]],weather.data[Date],0))</f>
        <v>21.5</v>
      </c>
      <c r="U270" s="2">
        <f ca="1">INDEX(INDIRECT(_xlfn.CONCAT("weather.data[",U$1,"]")),MATCH(vp.data[[#This Row],[SDate]],weather.data[Date],0))</f>
        <v>23.2</v>
      </c>
      <c r="V270" s="2">
        <f ca="1">INDEX(INDIRECT(_xlfn.CONCAT("weather.data[",V$1,"]")),MATCH(vp.data[[#This Row],[SDate]],weather.data[Date],0))</f>
        <v>20.8</v>
      </c>
      <c r="W270" t="s">
        <v>44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 s="4">
        <f>IF(AND(vp.data[[#This Row],[SDate]]&gt;=DATE(YEAR(vp.data[[#This Row],[SDate]]),5,1),vp.data[[#This Row],[SDate]]&lt;=DATE(YEAR(vp.data[[#This Row],[SDate]]),9,15)),1,0)</f>
        <v>1</v>
      </c>
      <c r="AJ270" s="4">
        <f>IF(vp.data[[#This Row],[SDate]]&lt;DATE(2016,12,1),0,1)</f>
        <v>0</v>
      </c>
      <c r="AK270">
        <f>MONTH(vp.data[[#This Row],[SDate]])</f>
        <v>7</v>
      </c>
      <c r="AL270" s="5">
        <f>(IF(post_aquisition_adj_bool,vp.data[[#This Row],[VP_Adjusted]],vp.data[[#This Row],[VP]])-INDEX(crudeBD.lkup[Mean_VP],MATCH(vp.data[[#This Row],[Crude_Breakdown]],crudeBD.lkup[Crude Breakdown],0)))^2</f>
        <v>665.64000000000237</v>
      </c>
      <c r="AM270" s="5">
        <f>(vp.data[[#This Row],[Dens]]-INDEX(crudeBD.lkup[Mean_Dens],MATCH(vp.data[[#This Row],[Crude_Breakdown]],crudeBD.lkup[Crude Breakdown],0)))^2</f>
        <v>22.485240670632468</v>
      </c>
      <c r="AN270" s="5">
        <f>(vp.data[[#This Row],[Sulf]]-INDEX(crudeBD.lkup[Mean_Sulf],MATCH(vp.data[[#This Row],[Crude_Breakdown]],crudeBD.lkup[Crude Breakdown],0)))^2</f>
        <v>2.2637763721284933E-2</v>
      </c>
      <c r="AO2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71" spans="1:41" hidden="1" x14ac:dyDescent="0.25">
      <c r="A271">
        <v>270</v>
      </c>
      <c r="B271" t="s">
        <v>45</v>
      </c>
      <c r="C271" t="s">
        <v>45</v>
      </c>
      <c r="D271" t="s">
        <v>63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93.834029126213622</v>
      </c>
      <c r="I271" s="2"/>
      <c r="J271" s="2">
        <f t="array" ref="J27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Input]]="",INDEX([1]DATA!$O:$O,MATCH(1,(vp.data[[#This Row],[Battery]]=[1]DATA!$L:$L)*(EOMONTH(vp.data[[#This Row],[SDate]],-1)+1=[1]DATA!$G:$G),0)),vp.data[[#This Row],[Dens Input]]),"")</f>
        <v>806.8</v>
      </c>
      <c r="O271" s="2">
        <f ca="1">INDEX(INDIRECT(_xlfn.CONCAT("weather.data[",O$1,"]")),MATCH(vp.data[[#This Row],[SDate]],weather.data[Date],0))</f>
        <v>20.916666666666664</v>
      </c>
      <c r="P271" s="2">
        <f ca="1">INDEX(INDIRECT(_xlfn.CONCAT("weather.data[",P$1,"]")),MATCH(vp.data[[#This Row],[SDate]],weather.data[Date],0))</f>
        <v>21.647619047619042</v>
      </c>
      <c r="Q271" s="2">
        <f ca="1">INDEX(INDIRECT(_xlfn.CONCAT("weather.data[",Q$1,"]")),MATCH(vp.data[[#This Row],[SDate]],weather.data[Date],0))</f>
        <v>21.9</v>
      </c>
      <c r="R271" s="2">
        <f ca="1">INDEX(INDIRECT(_xlfn.CONCAT("weather.data[",R$1,"]")),MATCH(vp.data[[#This Row],[SDate]],weather.data[Date],0))</f>
        <v>21.6</v>
      </c>
      <c r="S271" s="2">
        <f ca="1">INDEX(INDIRECT(_xlfn.CONCAT("weather.data[",S$1,"]")),MATCH(vp.data[[#This Row],[SDate]],weather.data[Date],0))</f>
        <v>20</v>
      </c>
      <c r="T271" s="2">
        <f ca="1">INDEX(INDIRECT(_xlfn.CONCAT("weather.data[",T$1,"]")),MATCH(vp.data[[#This Row],[SDate]],weather.data[Date],0))</f>
        <v>21.8</v>
      </c>
      <c r="U271" s="2">
        <f ca="1">INDEX(INDIRECT(_xlfn.CONCAT("weather.data[",U$1,"]")),MATCH(vp.data[[#This Row],[SDate]],weather.data[Date],0))</f>
        <v>20.399999999999999</v>
      </c>
      <c r="V271" s="2">
        <f ca="1">INDEX(INDIRECT(_xlfn.CONCAT("weather.data[",V$1,"]")),MATCH(vp.data[[#This Row],[SDate]],weather.data[Date],0))</f>
        <v>19.8</v>
      </c>
      <c r="W271" t="s">
        <v>44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 s="4">
        <f>IF(AND(vp.data[[#This Row],[SDate]]&gt;=DATE(YEAR(vp.data[[#This Row],[SDate]]),5,1),vp.data[[#This Row],[SDate]]&lt;=DATE(YEAR(vp.data[[#This Row],[SDate]]),9,15)),1,0)</f>
        <v>1</v>
      </c>
      <c r="AJ271" s="4">
        <f>IF(vp.data[[#This Row],[SDate]]&lt;DATE(2016,12,1),0,1)</f>
        <v>0</v>
      </c>
      <c r="AK271">
        <f>MONTH(vp.data[[#This Row],[SDate]])</f>
        <v>7</v>
      </c>
      <c r="AL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M271" s="5">
        <f>(vp.data[[#This Row],[Dens]]-INDEX(crudeBD.lkup[Mean_Dens],MATCH(vp.data[[#This Row],[Crude_Breakdown]],crudeBD.lkup[Crude Breakdown],0)))^2</f>
        <v>3.4543049402505761</v>
      </c>
      <c r="AN271" s="5">
        <f>(vp.data[[#This Row],[Sulf]]-INDEX(crudeBD.lkup[Mean_Sulf],MATCH(vp.data[[#This Row],[Crude_Breakdown]],crudeBD.lkup[Crude Breakdown],0)))^2</f>
        <v>9.0027186518782493E-4</v>
      </c>
      <c r="AO2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1" hidden="1" x14ac:dyDescent="0.25">
      <c r="A272">
        <v>271</v>
      </c>
      <c r="B272" t="s">
        <v>45</v>
      </c>
      <c r="C272" t="s">
        <v>45</v>
      </c>
      <c r="D272" t="s">
        <v>70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94.034029126213625</v>
      </c>
      <c r="I272" s="2"/>
      <c r="J272" s="2">
        <f t="array" ref="J27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2" s="2">
        <f ca="1">INDEX(INDIRECT(_xlfn.CONCAT("weather.data[",O$1,"]")),MATCH(vp.data[[#This Row],[SDate]],weather.data[Date],0))</f>
        <v>19.666666666666668</v>
      </c>
      <c r="P272" s="2">
        <f ca="1">INDEX(INDIRECT(_xlfn.CONCAT("weather.data[",P$1,"]")),MATCH(vp.data[[#This Row],[SDate]],weather.data[Date],0))</f>
        <v>21.038095238095234</v>
      </c>
      <c r="Q272" s="2">
        <f ca="1">INDEX(INDIRECT(_xlfn.CONCAT("weather.data[",Q$1,"]")),MATCH(vp.data[[#This Row],[SDate]],weather.data[Date],0))</f>
        <v>20.399999999999999</v>
      </c>
      <c r="R272" s="2">
        <f ca="1">INDEX(INDIRECT(_xlfn.CONCAT("weather.data[",R$1,"]")),MATCH(vp.data[[#This Row],[SDate]],weather.data[Date],0))</f>
        <v>19.3</v>
      </c>
      <c r="S272" s="2">
        <f ca="1">INDEX(INDIRECT(_xlfn.CONCAT("weather.data[",S$1,"]")),MATCH(vp.data[[#This Row],[SDate]],weather.data[Date],0))</f>
        <v>20</v>
      </c>
      <c r="T272" s="2">
        <f ca="1">INDEX(INDIRECT(_xlfn.CONCAT("weather.data[",T$1,"]")),MATCH(vp.data[[#This Row],[SDate]],weather.data[Date],0))</f>
        <v>19</v>
      </c>
      <c r="U272" s="2">
        <f ca="1">INDEX(INDIRECT(_xlfn.CONCAT("weather.data[",U$1,"]")),MATCH(vp.data[[#This Row],[SDate]],weather.data[Date],0))</f>
        <v>20.8</v>
      </c>
      <c r="V272" s="2">
        <f ca="1">INDEX(INDIRECT(_xlfn.CONCAT("weather.data[",V$1,"]")),MATCH(vp.data[[#This Row],[SDate]],weather.data[Date],0))</f>
        <v>18.5</v>
      </c>
      <c r="W272" t="s">
        <v>44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 s="4">
        <f>IF(AND(vp.data[[#This Row],[SDate]]&gt;=DATE(YEAR(vp.data[[#This Row],[SDate]]),5,1),vp.data[[#This Row],[SDate]]&lt;=DATE(YEAR(vp.data[[#This Row],[SDate]]),9,15)),1,0)</f>
        <v>1</v>
      </c>
      <c r="AJ272" s="4">
        <f>IF(vp.data[[#This Row],[SDate]]&lt;DATE(2016,12,1),0,1)</f>
        <v>0</v>
      </c>
      <c r="AK272">
        <f>MONTH(vp.data[[#This Row],[SDate]])</f>
        <v>7</v>
      </c>
      <c r="AL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M272" s="5">
        <f>(vp.data[[#This Row],[Dens]]-INDEX(crudeBD.lkup[Mean_Dens],MATCH(vp.data[[#This Row],[Crude_Breakdown]],crudeBD.lkup[Crude Breakdown],0)))^2</f>
        <v>6.0445962023862716</v>
      </c>
      <c r="AN272" s="5">
        <f>(vp.data[[#This Row],[Sulf]]-INDEX(crudeBD.lkup[Mean_Sulf],MATCH(vp.data[[#This Row],[Crude_Breakdown]],crudeBD.lkup[Crude Breakdown],0)))^2</f>
        <v>1.0000906169394908E-2</v>
      </c>
      <c r="AO2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1" hidden="1" x14ac:dyDescent="0.25">
      <c r="A273">
        <v>272</v>
      </c>
      <c r="B273" t="s">
        <v>45</v>
      </c>
      <c r="C273" t="s">
        <v>45</v>
      </c>
      <c r="D273" t="s">
        <v>70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3" s="2"/>
      <c r="J273" s="2">
        <f t="array" ref="J27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3" s="2">
        <f ca="1">INDEX(INDIRECT(_xlfn.CONCAT("weather.data[",O$1,"]")),MATCH(vp.data[[#This Row],[SDate]],weather.data[Date],0))</f>
        <v>19.666666666666668</v>
      </c>
      <c r="P273" s="2">
        <f ca="1">INDEX(INDIRECT(_xlfn.CONCAT("weather.data[",P$1,"]")),MATCH(vp.data[[#This Row],[SDate]],weather.data[Date],0))</f>
        <v>21.038095238095234</v>
      </c>
      <c r="Q273" s="2">
        <f ca="1">INDEX(INDIRECT(_xlfn.CONCAT("weather.data[",Q$1,"]")),MATCH(vp.data[[#This Row],[SDate]],weather.data[Date],0))</f>
        <v>20.399999999999999</v>
      </c>
      <c r="R273" s="2">
        <f ca="1">INDEX(INDIRECT(_xlfn.CONCAT("weather.data[",R$1,"]")),MATCH(vp.data[[#This Row],[SDate]],weather.data[Date],0))</f>
        <v>19.3</v>
      </c>
      <c r="S273" s="2">
        <f ca="1">INDEX(INDIRECT(_xlfn.CONCAT("weather.data[",S$1,"]")),MATCH(vp.data[[#This Row],[SDate]],weather.data[Date],0))</f>
        <v>20</v>
      </c>
      <c r="T273" s="2">
        <f ca="1">INDEX(INDIRECT(_xlfn.CONCAT("weather.data[",T$1,"]")),MATCH(vp.data[[#This Row],[SDate]],weather.data[Date],0))</f>
        <v>19</v>
      </c>
      <c r="U273" s="2">
        <f ca="1">INDEX(INDIRECT(_xlfn.CONCAT("weather.data[",U$1,"]")),MATCH(vp.data[[#This Row],[SDate]],weather.data[Date],0))</f>
        <v>20.8</v>
      </c>
      <c r="V273" s="2">
        <f ca="1">INDEX(INDIRECT(_xlfn.CONCAT("weather.data[",V$1,"]")),MATCH(vp.data[[#This Row],[SDate]],weather.data[Date],0))</f>
        <v>18.5</v>
      </c>
      <c r="W273" t="s">
        <v>44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 s="4">
        <f>IF(AND(vp.data[[#This Row],[SDate]]&gt;=DATE(YEAR(vp.data[[#This Row],[SDate]]),5,1),vp.data[[#This Row],[SDate]]&lt;=DATE(YEAR(vp.data[[#This Row],[SDate]]),9,15)),1,0)</f>
        <v>1</v>
      </c>
      <c r="AJ273" s="4">
        <f>IF(vp.data[[#This Row],[SDate]]&lt;DATE(2016,12,1),0,1)</f>
        <v>0</v>
      </c>
      <c r="AK273">
        <f>MONTH(vp.data[[#This Row],[SDate]])</f>
        <v>7</v>
      </c>
      <c r="AL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3" s="5">
        <f>(vp.data[[#This Row],[Dens]]-INDEX(crudeBD.lkup[Mean_Dens],MATCH(vp.data[[#This Row],[Crude_Breakdown]],crudeBD.lkup[Crude Breakdown],0)))^2</f>
        <v>6.0445962023862716</v>
      </c>
      <c r="AN273" s="5">
        <f>(vp.data[[#This Row],[Sulf]]-INDEX(crudeBD.lkup[Mean_Sulf],MATCH(vp.data[[#This Row],[Crude_Breakdown]],crudeBD.lkup[Crude Breakdown],0)))^2</f>
        <v>1.0000906169394908E-2</v>
      </c>
      <c r="AO2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1" hidden="1" x14ac:dyDescent="0.25">
      <c r="A274">
        <v>273</v>
      </c>
      <c r="B274" t="s">
        <v>56</v>
      </c>
      <c r="C274" t="s">
        <v>56</v>
      </c>
      <c r="D274" t="s">
        <v>57</v>
      </c>
      <c r="E274" t="s">
        <v>69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88.221841435650163</v>
      </c>
      <c r="I274" s="2"/>
      <c r="J274" s="2">
        <f t="array" ref="J2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74" s="2">
        <f ca="1">INDEX(INDIRECT(_xlfn.CONCAT("weather.data[",O$1,"]")),MATCH(vp.data[[#This Row],[SDate]],weather.data[Date],0))</f>
        <v>18.083333333333332</v>
      </c>
      <c r="P274" s="2">
        <f ca="1">INDEX(INDIRECT(_xlfn.CONCAT("weather.data[",P$1,"]")),MATCH(vp.data[[#This Row],[SDate]],weather.data[Date],0))</f>
        <v>20.169047619047614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17.5</v>
      </c>
      <c r="T274" s="2">
        <f ca="1">INDEX(INDIRECT(_xlfn.CONCAT("weather.data[",T$1,"]")),MATCH(vp.data[[#This Row],[SDate]],weather.data[Date],0))</f>
        <v>18.3</v>
      </c>
      <c r="U274" s="2">
        <f ca="1">INDEX(INDIRECT(_xlfn.CONCAT("weather.data[",U$1,"]")),MATCH(vp.data[[#This Row],[SDate]],weather.data[Date],0))</f>
        <v>18.600000000000001</v>
      </c>
      <c r="V274" s="2">
        <f ca="1">INDEX(INDIRECT(_xlfn.CONCAT("weather.data[",V$1,"]")),MATCH(vp.data[[#This Row],[SDate]],weather.data[Date],0))</f>
        <v>17.3</v>
      </c>
      <c r="W274" t="s">
        <v>44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 s="4">
        <f>IF(AND(vp.data[[#This Row],[SDate]]&gt;=DATE(YEAR(vp.data[[#This Row],[SDate]]),5,1),vp.data[[#This Row],[SDate]]&lt;=DATE(YEAR(vp.data[[#This Row],[SDate]]),9,15)),1,0)</f>
        <v>1</v>
      </c>
      <c r="AJ274" s="4">
        <f>IF(vp.data[[#This Row],[SDate]]&lt;DATE(2016,12,1),0,1)</f>
        <v>0</v>
      </c>
      <c r="AK274">
        <f>MONTH(vp.data[[#This Row],[SDate]])</f>
        <v>7</v>
      </c>
      <c r="AL274" s="5">
        <f>(IF(post_aquisition_adj_bool,vp.data[[#This Row],[VP_Adjusted]],vp.data[[#This Row],[VP]])-INDEX(crudeBD.lkup[Mean_VP],MATCH(vp.data[[#This Row],[Crude_Breakdown]],crudeBD.lkup[Crude Breakdown],0)))^2</f>
        <v>2.2869929208987991</v>
      </c>
      <c r="AM274" s="5">
        <f>(vp.data[[#This Row],[Dens]]-INDEX(crudeBD.lkup[Mean_Dens],MATCH(vp.data[[#This Row],[Crude_Breakdown]],crudeBD.lkup[Crude Breakdown],0)))^2</f>
        <v>0.91103733650344743</v>
      </c>
      <c r="AN274" s="5">
        <f>(vp.data[[#This Row],[Sulf]]-INDEX(crudeBD.lkup[Mean_Sulf],MATCH(vp.data[[#This Row],[Crude_Breakdown]],crudeBD.lkup[Crude Breakdown],0)))^2</f>
        <v>8.2190778640244423E-4</v>
      </c>
      <c r="AO2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1" hidden="1" x14ac:dyDescent="0.25">
      <c r="A275">
        <v>274</v>
      </c>
      <c r="B275" t="s">
        <v>45</v>
      </c>
      <c r="C275" t="s">
        <v>45</v>
      </c>
      <c r="D275" t="s">
        <v>71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5" s="2"/>
      <c r="J275" s="2">
        <f t="array" ref="J275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5" s="2">
        <f ca="1">INDEX(INDIRECT(_xlfn.CONCAT("weather.data[",O$1,"]")),MATCH(vp.data[[#This Row],[SDate]],weather.data[Date],0))</f>
        <v>18.083333333333332</v>
      </c>
      <c r="P275" s="2">
        <f ca="1">INDEX(INDIRECT(_xlfn.CONCAT("weather.data[",P$1,"]")),MATCH(vp.data[[#This Row],[SDate]],weather.data[Date],0))</f>
        <v>20.169047619047614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17.5</v>
      </c>
      <c r="T275" s="2">
        <f ca="1">INDEX(INDIRECT(_xlfn.CONCAT("weather.data[",T$1,"]")),MATCH(vp.data[[#This Row],[SDate]],weather.data[Date],0))</f>
        <v>18.3</v>
      </c>
      <c r="U275" s="2">
        <f ca="1">INDEX(INDIRECT(_xlfn.CONCAT("weather.data[",U$1,"]")),MATCH(vp.data[[#This Row],[SDate]],weather.data[Date],0))</f>
        <v>18.600000000000001</v>
      </c>
      <c r="V275" s="2">
        <f ca="1">INDEX(INDIRECT(_xlfn.CONCAT("weather.data[",V$1,"]")),MATCH(vp.data[[#This Row],[SDate]],weather.data[Date],0))</f>
        <v>17.3</v>
      </c>
      <c r="W275" t="s">
        <v>44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 s="4">
        <f>IF(AND(vp.data[[#This Row],[SDate]]&gt;=DATE(YEAR(vp.data[[#This Row],[SDate]]),5,1),vp.data[[#This Row],[SDate]]&lt;=DATE(YEAR(vp.data[[#This Row],[SDate]]),9,15)),1,0)</f>
        <v>1</v>
      </c>
      <c r="AJ275" s="4">
        <f>IF(vp.data[[#This Row],[SDate]]&lt;DATE(2016,12,1),0,1)</f>
        <v>0</v>
      </c>
      <c r="AK275">
        <f>MONTH(vp.data[[#This Row],[SDate]])</f>
        <v>7</v>
      </c>
      <c r="AL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5" s="5">
        <f>(vp.data[[#This Row],[Dens]]-INDEX(crudeBD.lkup[Mean_Dens],MATCH(vp.data[[#This Row],[Crude_Breakdown]],crudeBD.lkup[Crude Breakdown],0)))^2</f>
        <v>10.618317885234761</v>
      </c>
      <c r="AN275" s="5">
        <f>(vp.data[[#This Row],[Sulf]]-INDEX(crudeBD.lkup[Mean_Sulf],MATCH(vp.data[[#This Row],[Crude_Breakdown]],crudeBD.lkup[Crude Breakdown],0)))^2</f>
        <v>8.100815554508185E-3</v>
      </c>
      <c r="AO2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1" hidden="1" x14ac:dyDescent="0.25">
      <c r="A276">
        <v>275</v>
      </c>
      <c r="B276" t="s">
        <v>45</v>
      </c>
      <c r="C276" t="s">
        <v>45</v>
      </c>
      <c r="D276" t="s">
        <v>71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76" s="2"/>
      <c r="J276" s="2">
        <f t="array" ref="J2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6" s="2">
        <f ca="1">INDEX(INDIRECT(_xlfn.CONCAT("weather.data[",O$1,"]")),MATCH(vp.data[[#This Row],[SDate]],weather.data[Date],0))</f>
        <v>18.083333333333332</v>
      </c>
      <c r="P276" s="2">
        <f ca="1">INDEX(INDIRECT(_xlfn.CONCAT("weather.data[",P$1,"]")),MATCH(vp.data[[#This Row],[SDate]],weather.data[Date],0))</f>
        <v>20.169047619047614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17.5</v>
      </c>
      <c r="T276" s="2">
        <f ca="1">INDEX(INDIRECT(_xlfn.CONCAT("weather.data[",T$1,"]")),MATCH(vp.data[[#This Row],[SDate]],weather.data[Date],0))</f>
        <v>18.3</v>
      </c>
      <c r="U276" s="2">
        <f ca="1">INDEX(INDIRECT(_xlfn.CONCAT("weather.data[",U$1,"]")),MATCH(vp.data[[#This Row],[SDate]],weather.data[Date],0))</f>
        <v>18.600000000000001</v>
      </c>
      <c r="V276" s="2">
        <f ca="1">INDEX(INDIRECT(_xlfn.CONCAT("weather.data[",V$1,"]")),MATCH(vp.data[[#This Row],[SDate]],weather.data[Date],0))</f>
        <v>17.3</v>
      </c>
      <c r="W276" t="s">
        <v>44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 s="4">
        <f>IF(AND(vp.data[[#This Row],[SDate]]&gt;=DATE(YEAR(vp.data[[#This Row],[SDate]]),5,1),vp.data[[#This Row],[SDate]]&lt;=DATE(YEAR(vp.data[[#This Row],[SDate]]),9,15)),1,0)</f>
        <v>1</v>
      </c>
      <c r="AJ276" s="4">
        <f>IF(vp.data[[#This Row],[SDate]]&lt;DATE(2016,12,1),0,1)</f>
        <v>0</v>
      </c>
      <c r="AK276">
        <f>MONTH(vp.data[[#This Row],[SDate]])</f>
        <v>7</v>
      </c>
      <c r="AL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76" s="5">
        <f>(vp.data[[#This Row],[Dens]]-INDEX(crudeBD.lkup[Mean_Dens],MATCH(vp.data[[#This Row],[Crude_Breakdown]],crudeBD.lkup[Crude Breakdown],0)))^2</f>
        <v>10.618317885234761</v>
      </c>
      <c r="AN276" s="5">
        <f>(vp.data[[#This Row],[Sulf]]-INDEX(crudeBD.lkup[Mean_Sulf],MATCH(vp.data[[#This Row],[Crude_Breakdown]],crudeBD.lkup[Crude Breakdown],0)))^2</f>
        <v>8.100815554508185E-3</v>
      </c>
      <c r="AO2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1" hidden="1" x14ac:dyDescent="0.25">
      <c r="A277">
        <v>276</v>
      </c>
      <c r="B277" t="s">
        <v>56</v>
      </c>
      <c r="C277" t="s">
        <v>56</v>
      </c>
      <c r="D277" t="s">
        <v>57</v>
      </c>
      <c r="E277" t="s">
        <v>51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87.787364419994745</v>
      </c>
      <c r="I277" s="2"/>
      <c r="J277" s="2">
        <f t="array" ref="J277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Input]]="",INDEX([1]DATA!$O:$O,MATCH(1,(vp.data[[#This Row],[Battery]]=[1]DATA!$L:$L)*(EOMONTH(vp.data[[#This Row],[SDate]],-1)+1=[1]DATA!$G:$G),0)),vp.data[[#This Row],[Dens Input]]),"")</f>
        <v>835</v>
      </c>
      <c r="O277" s="2">
        <f ca="1">INDEX(INDIRECT(_xlfn.CONCAT("weather.data[",O$1,"]")),MATCH(vp.data[[#This Row],[SDate]],weather.data[Date],0))</f>
        <v>18.083333333333332</v>
      </c>
      <c r="P277" s="2">
        <f ca="1">INDEX(INDIRECT(_xlfn.CONCAT("weather.data[",P$1,"]")),MATCH(vp.data[[#This Row],[SDate]],weather.data[Date],0))</f>
        <v>20.169047619047614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17.5</v>
      </c>
      <c r="T277" s="2">
        <f ca="1">INDEX(INDIRECT(_xlfn.CONCAT("weather.data[",T$1,"]")),MATCH(vp.data[[#This Row],[SDate]],weather.data[Date],0))</f>
        <v>18.3</v>
      </c>
      <c r="U277" s="2">
        <f ca="1">INDEX(INDIRECT(_xlfn.CONCAT("weather.data[",U$1,"]")),MATCH(vp.data[[#This Row],[SDate]],weather.data[Date],0))</f>
        <v>18.600000000000001</v>
      </c>
      <c r="V277" s="2">
        <f ca="1">INDEX(INDIRECT(_xlfn.CONCAT("weather.data[",V$1,"]")),MATCH(vp.data[[#This Row],[SDate]],weather.data[Date],0))</f>
        <v>17.3</v>
      </c>
      <c r="W277" t="s">
        <v>44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 s="4">
        <f>IF(AND(vp.data[[#This Row],[SDate]]&gt;=DATE(YEAR(vp.data[[#This Row],[SDate]]),5,1),vp.data[[#This Row],[SDate]]&lt;=DATE(YEAR(vp.data[[#This Row],[SDate]]),9,15)),1,0)</f>
        <v>1</v>
      </c>
      <c r="AJ277" s="4">
        <f>IF(vp.data[[#This Row],[SDate]]&lt;DATE(2016,12,1),0,1)</f>
        <v>0</v>
      </c>
      <c r="AK277">
        <f>MONTH(vp.data[[#This Row],[SDate]])</f>
        <v>7</v>
      </c>
      <c r="AL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M277" s="5">
        <f>(vp.data[[#This Row],[Dens]]-INDEX(crudeBD.lkup[Mean_Dens],MATCH(vp.data[[#This Row],[Crude_Breakdown]],crudeBD.lkup[Crude Breakdown],0)))^2</f>
        <v>77.639667187474785</v>
      </c>
      <c r="AN277" s="5">
        <f>(vp.data[[#This Row],[Sulf]]-INDEX(crudeBD.lkup[Mean_Sulf],MATCH(vp.data[[#This Row],[Crude_Breakdown]],crudeBD.lkup[Crude Breakdown],0)))^2</f>
        <v>0.17370263305387518</v>
      </c>
      <c r="AO2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1" hidden="1" x14ac:dyDescent="0.25">
      <c r="A278">
        <v>277</v>
      </c>
      <c r="B278" t="s">
        <v>42</v>
      </c>
      <c r="C278" t="s">
        <v>42</v>
      </c>
      <c r="D278" t="s">
        <v>43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38.665217391304303</v>
      </c>
      <c r="I278" s="2"/>
      <c r="J278" s="2">
        <f t="array" ref="J278">_xlfn.IFNA(IF(vp.data[[#This Row],[Sulf Input]]="",INDEX([1]DATA!$Q:$Q,MATCH(1,(vp.data[[#This Row],[Battery]]=[1]DATA!$L:$L)*(EOMONTH(vp.data[[#This Row],[SDate]],-1)+1=[1]DATA!$G:$G),0)),vp.data[[#This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Input]]="",INDEX([1]DATA!$O:$O,MATCH(1,(vp.data[[#This Row],[Battery]]=[1]DATA!$L:$L)*(EOMONTH(vp.data[[#This Row],[SDate]],-1)+1=[1]DATA!$G:$G),0)),vp.data[[#This Row],[Dens Input]]),"")</f>
        <v>869.7</v>
      </c>
      <c r="O278" s="2">
        <f ca="1">INDEX(INDIRECT(_xlfn.CONCAT("weather.data[",O$1,"]")),MATCH(vp.data[[#This Row],[SDate]],weather.data[Date],0))</f>
        <v>17.399999999999999</v>
      </c>
      <c r="P278" s="2">
        <f ca="1">INDEX(INDIRECT(_xlfn.CONCAT("weather.data[",P$1,"]")),MATCH(vp.data[[#This Row],[SDate]],weather.data[Date],0))</f>
        <v>19.545238095238094</v>
      </c>
      <c r="Q278" s="2">
        <f ca="1">INDEX(INDIRECT(_xlfn.CONCAT("weather.data[",Q$1,"]")),MATCH(vp.data[[#This Row],[SDate]],weather.data[Date],0))</f>
        <v>17.8</v>
      </c>
      <c r="R278" s="2">
        <f ca="1">INDEX(INDIRECT(_xlfn.CONCAT("weather.data[",R$1,"]")),MATCH(vp.data[[#This Row],[SDate]],weather.data[Date],0))</f>
        <v>18.3</v>
      </c>
      <c r="S278" s="2">
        <f ca="1">INDEX(INDIRECT(_xlfn.CONCAT("weather.data[",S$1,"]")),MATCH(vp.data[[#This Row],[SDate]],weather.data[Date],0))</f>
        <v>16.5</v>
      </c>
      <c r="T278" s="2">
        <f ca="1">INDEX(INDIRECT(_xlfn.CONCAT("weather.data[",T$1,"]")),MATCH(vp.data[[#This Row],[SDate]],weather.data[Date],0))</f>
        <v>19</v>
      </c>
      <c r="U278" s="2">
        <f ca="1">INDEX(INDIRECT(_xlfn.CONCAT("weather.data[",U$1,"]")),MATCH(vp.data[[#This Row],[SDate]],weather.data[Date],0))</f>
        <v>15.8</v>
      </c>
      <c r="V278" s="2">
        <f ca="1">INDEX(INDIRECT(_xlfn.CONCAT("weather.data[",V$1,"]")),MATCH(vp.data[[#This Row],[SDate]],weather.data[Date],0))</f>
        <v>17</v>
      </c>
      <c r="W278" t="s">
        <v>44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 s="4">
        <f>IF(AND(vp.data[[#This Row],[SDate]]&gt;=DATE(YEAR(vp.data[[#This Row],[SDate]]),5,1),vp.data[[#This Row],[SDate]]&lt;=DATE(YEAR(vp.data[[#This Row],[SDate]]),9,15)),1,0)</f>
        <v>1</v>
      </c>
      <c r="AJ278" s="4">
        <f>IF(vp.data[[#This Row],[SDate]]&lt;DATE(2016,12,1),0,1)</f>
        <v>0</v>
      </c>
      <c r="AK278">
        <f>MONTH(vp.data[[#This Row],[SDate]])</f>
        <v>7</v>
      </c>
      <c r="AL278" s="5">
        <f>(IF(post_aquisition_adj_bool,vp.data[[#This Row],[VP_Adjusted]],vp.data[[#This Row],[VP]])-INDEX(crudeBD.lkup[Mean_VP],MATCH(vp.data[[#This Row],[Crude_Breakdown]],crudeBD.lkup[Crude Breakdown],0)))^2</f>
        <v>595.3600000000024</v>
      </c>
      <c r="AM278" s="5">
        <f>(vp.data[[#This Row],[Dens]]-INDEX(crudeBD.lkup[Mean_Dens],MATCH(vp.data[[#This Row],[Crude_Breakdown]],crudeBD.lkup[Crude Breakdown],0)))^2</f>
        <v>25.58477555435357</v>
      </c>
      <c r="AN278" s="5">
        <f>(vp.data[[#This Row],[Sulf]]-INDEX(crudeBD.lkup[Mean_Sulf],MATCH(vp.data[[#This Row],[Crude_Breakdown]],crudeBD.lkup[Crude Breakdown],0)))^2</f>
        <v>8.726995352385076E-4</v>
      </c>
      <c r="AO2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79" spans="1:41" hidden="1" x14ac:dyDescent="0.25">
      <c r="A279">
        <v>278</v>
      </c>
      <c r="B279" t="s">
        <v>58</v>
      </c>
      <c r="C279" t="s">
        <v>58</v>
      </c>
      <c r="D279" t="s">
        <v>59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76.187364419994751</v>
      </c>
      <c r="I279" s="2"/>
      <c r="J279" s="2">
        <f t="array" ref="J27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79" s="2">
        <f ca="1">INDEX(INDIRECT(_xlfn.CONCAT("weather.data[",O$1,"]")),MATCH(vp.data[[#This Row],[SDate]],weather.data[Date],0))</f>
        <v>17.899999999999999</v>
      </c>
      <c r="P279" s="2">
        <f ca="1">INDEX(INDIRECT(_xlfn.CONCAT("weather.data[",P$1,"]")),MATCH(vp.data[[#This Row],[SDate]],weather.data[Date],0))</f>
        <v>19.159523809523808</v>
      </c>
      <c r="Q279" s="2">
        <f ca="1">INDEX(INDIRECT(_xlfn.CONCAT("weather.data[",Q$1,"]")),MATCH(vp.data[[#This Row],[SDate]],weather.data[Date],0))</f>
        <v>18.100000000000001</v>
      </c>
      <c r="R279" s="2">
        <f ca="1">INDEX(INDIRECT(_xlfn.CONCAT("weather.data[",R$1,"]")),MATCH(vp.data[[#This Row],[SDate]],weather.data[Date],0))</f>
        <v>18.600000000000001</v>
      </c>
      <c r="S279" s="2">
        <f ca="1">INDEX(INDIRECT(_xlfn.CONCAT("weather.data[",S$1,"]")),MATCH(vp.data[[#This Row],[SDate]],weather.data[Date],0))</f>
        <v>16.5</v>
      </c>
      <c r="T279" s="2">
        <f ca="1">INDEX(INDIRECT(_xlfn.CONCAT("weather.data[",T$1,"]")),MATCH(vp.data[[#This Row],[SDate]],weather.data[Date],0))</f>
        <v>18.5</v>
      </c>
      <c r="U279" s="2">
        <f ca="1">INDEX(INDIRECT(_xlfn.CONCAT("weather.data[",U$1,"]")),MATCH(vp.data[[#This Row],[SDate]],weather.data[Date],0))</f>
        <v>17.899999999999999</v>
      </c>
      <c r="V279" s="2">
        <f ca="1">INDEX(INDIRECT(_xlfn.CONCAT("weather.data[",V$1,"]")),MATCH(vp.data[[#This Row],[SDate]],weather.data[Date],0))</f>
        <v>17.8</v>
      </c>
      <c r="W279" t="s">
        <v>44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 s="4">
        <f>IF(AND(vp.data[[#This Row],[SDate]]&gt;=DATE(YEAR(vp.data[[#This Row],[SDate]]),5,1),vp.data[[#This Row],[SDate]]&lt;=DATE(YEAR(vp.data[[#This Row],[SDate]]),9,15)),1,0)</f>
        <v>1</v>
      </c>
      <c r="AJ279" s="4">
        <f>IF(vp.data[[#This Row],[SDate]]&lt;DATE(2016,12,1),0,1)</f>
        <v>0</v>
      </c>
      <c r="AK279">
        <f>MONTH(vp.data[[#This Row],[SDate]])</f>
        <v>7</v>
      </c>
      <c r="AL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279" s="5">
        <f>(vp.data[[#This Row],[Dens]]-INDEX(crudeBD.lkup[Mean_Dens],MATCH(vp.data[[#This Row],[Crude_Breakdown]],crudeBD.lkup[Crude Breakdown],0)))^2</f>
        <v>102.23914448808746</v>
      </c>
      <c r="AN279" s="5">
        <f>(vp.data[[#This Row],[Sulf]]-INDEX(crudeBD.lkup[Mean_Sulf],MATCH(vp.data[[#This Row],[Crude_Breakdown]],crudeBD.lkup[Crude Breakdown],0)))^2</f>
        <v>1.3636745937309302E-2</v>
      </c>
      <c r="AO2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1" hidden="1" x14ac:dyDescent="0.25">
      <c r="A280">
        <v>279</v>
      </c>
      <c r="B280" t="s">
        <v>58</v>
      </c>
      <c r="C280" t="s">
        <v>58</v>
      </c>
      <c r="D280" t="s">
        <v>59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62.687364419994751</v>
      </c>
      <c r="I280" s="2"/>
      <c r="J280" s="2">
        <f t="array" ref="J28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80" s="2">
        <f ca="1">INDEX(INDIRECT(_xlfn.CONCAT("weather.data[",O$1,"]")),MATCH(vp.data[[#This Row],[SDate]],weather.data[Date],0))</f>
        <v>17.899999999999999</v>
      </c>
      <c r="P280" s="2">
        <f ca="1">INDEX(INDIRECT(_xlfn.CONCAT("weather.data[",P$1,"]")),MATCH(vp.data[[#This Row],[SDate]],weather.data[Date],0))</f>
        <v>19.159523809523808</v>
      </c>
      <c r="Q280" s="2">
        <f ca="1">INDEX(INDIRECT(_xlfn.CONCAT("weather.data[",Q$1,"]")),MATCH(vp.data[[#This Row],[SDate]],weather.data[Date],0))</f>
        <v>18.100000000000001</v>
      </c>
      <c r="R280" s="2">
        <f ca="1">INDEX(INDIRECT(_xlfn.CONCAT("weather.data[",R$1,"]")),MATCH(vp.data[[#This Row],[SDate]],weather.data[Date],0))</f>
        <v>18.600000000000001</v>
      </c>
      <c r="S280" s="2">
        <f ca="1">INDEX(INDIRECT(_xlfn.CONCAT("weather.data[",S$1,"]")),MATCH(vp.data[[#This Row],[SDate]],weather.data[Date],0))</f>
        <v>16.5</v>
      </c>
      <c r="T280" s="2">
        <f ca="1">INDEX(INDIRECT(_xlfn.CONCAT("weather.data[",T$1,"]")),MATCH(vp.data[[#This Row],[SDate]],weather.data[Date],0))</f>
        <v>18.5</v>
      </c>
      <c r="U280" s="2">
        <f ca="1">INDEX(INDIRECT(_xlfn.CONCAT("weather.data[",U$1,"]")),MATCH(vp.data[[#This Row],[SDate]],weather.data[Date],0))</f>
        <v>17.899999999999999</v>
      </c>
      <c r="V280" s="2">
        <f ca="1">INDEX(INDIRECT(_xlfn.CONCAT("weather.data[",V$1,"]")),MATCH(vp.data[[#This Row],[SDate]],weather.data[Date],0))</f>
        <v>17.8</v>
      </c>
      <c r="W280" t="s">
        <v>44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 s="4">
        <f>IF(AND(vp.data[[#This Row],[SDate]]&gt;=DATE(YEAR(vp.data[[#This Row],[SDate]]),5,1),vp.data[[#This Row],[SDate]]&lt;=DATE(YEAR(vp.data[[#This Row],[SDate]]),9,15)),1,0)</f>
        <v>1</v>
      </c>
      <c r="AJ280" s="4">
        <f>IF(vp.data[[#This Row],[SDate]]&lt;DATE(2016,12,1),0,1)</f>
        <v>0</v>
      </c>
      <c r="AK280">
        <f>MONTH(vp.data[[#This Row],[SDate]])</f>
        <v>7</v>
      </c>
      <c r="AL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280" s="5">
        <f>(vp.data[[#This Row],[Dens]]-INDEX(crudeBD.lkup[Mean_Dens],MATCH(vp.data[[#This Row],[Crude_Breakdown]],crudeBD.lkup[Crude Breakdown],0)))^2</f>
        <v>102.23914448808746</v>
      </c>
      <c r="AN280" s="5">
        <f>(vp.data[[#This Row],[Sulf]]-INDEX(crudeBD.lkup[Mean_Sulf],MATCH(vp.data[[#This Row],[Crude_Breakdown]],crudeBD.lkup[Crude Breakdown],0)))^2</f>
        <v>1.3636745937309302E-2</v>
      </c>
      <c r="AO2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1" hidden="1" x14ac:dyDescent="0.25">
      <c r="A281">
        <v>280</v>
      </c>
      <c r="B281" t="s">
        <v>45</v>
      </c>
      <c r="C281" t="s">
        <v>45</v>
      </c>
      <c r="D281" t="s">
        <v>63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281" s="2"/>
      <c r="J281" s="2">
        <f t="array" ref="J28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1" s="2">
        <f ca="1">INDEX(INDIRECT(_xlfn.CONCAT("weather.data[",O$1,"]")),MATCH(vp.data[[#This Row],[SDate]],weather.data[Date],0))</f>
        <v>22.383333333333336</v>
      </c>
      <c r="P281" s="2">
        <f ca="1">INDEX(INDIRECT(_xlfn.CONCAT("weather.data[",P$1,"]")),MATCH(vp.data[[#This Row],[SDate]],weather.data[Date],0))</f>
        <v>20.178571428571427</v>
      </c>
      <c r="Q281" s="2">
        <f ca="1">INDEX(INDIRECT(_xlfn.CONCAT("weather.data[",Q$1,"]")),MATCH(vp.data[[#This Row],[SDate]],weather.data[Date],0))</f>
        <v>22.9</v>
      </c>
      <c r="R281" s="2">
        <f ca="1">INDEX(INDIRECT(_xlfn.CONCAT("weather.data[",R$1,"]")),MATCH(vp.data[[#This Row],[SDate]],weather.data[Date],0))</f>
        <v>22.1</v>
      </c>
      <c r="S281" s="2">
        <f ca="1">INDEX(INDIRECT(_xlfn.CONCAT("weather.data[",S$1,"]")),MATCH(vp.data[[#This Row],[SDate]],weather.data[Date],0))</f>
        <v>23.3</v>
      </c>
      <c r="T281" s="2">
        <f ca="1">INDEX(INDIRECT(_xlfn.CONCAT("weather.data[",T$1,"]")),MATCH(vp.data[[#This Row],[SDate]],weather.data[Date],0))</f>
        <v>22</v>
      </c>
      <c r="U281" s="2">
        <f ca="1">INDEX(INDIRECT(_xlfn.CONCAT("weather.data[",U$1,"]")),MATCH(vp.data[[#This Row],[SDate]],weather.data[Date],0))</f>
        <v>22.5</v>
      </c>
      <c r="V281" s="2">
        <f ca="1">INDEX(INDIRECT(_xlfn.CONCAT("weather.data[",V$1,"]")),MATCH(vp.data[[#This Row],[SDate]],weather.data[Date],0))</f>
        <v>21.5</v>
      </c>
      <c r="W281" t="s">
        <v>44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 s="4">
        <f>IF(AND(vp.data[[#This Row],[SDate]]&gt;=DATE(YEAR(vp.data[[#This Row],[SDate]]),5,1),vp.data[[#This Row],[SDate]]&lt;=DATE(YEAR(vp.data[[#This Row],[SDate]]),9,15)),1,0)</f>
        <v>1</v>
      </c>
      <c r="AJ281" s="4">
        <f>IF(vp.data[[#This Row],[SDate]]&lt;DATE(2016,12,1),0,1)</f>
        <v>0</v>
      </c>
      <c r="AK281">
        <f>MONTH(vp.data[[#This Row],[SDate]])</f>
        <v>8</v>
      </c>
      <c r="AL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281" s="5">
        <f>(vp.data[[#This Row],[Dens]]-INDEX(crudeBD.lkup[Mean_Dens],MATCH(vp.data[[#This Row],[Crude_Breakdown]],crudeBD.lkup[Crude Breakdown],0)))^2</f>
        <v>7.6097418334546649</v>
      </c>
      <c r="AN281" s="5">
        <f>(vp.data[[#This Row],[Sulf]]-INDEX(crudeBD.lkup[Mean_Sulf],MATCH(vp.data[[#This Row],[Crude_Breakdown]],crudeBD.lkup[Crude Breakdown],0)))^2</f>
        <v>9.0027186518782493E-4</v>
      </c>
      <c r="AO2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1" hidden="1" x14ac:dyDescent="0.25">
      <c r="A282">
        <v>281</v>
      </c>
      <c r="B282" t="s">
        <v>45</v>
      </c>
      <c r="C282" t="s">
        <v>45</v>
      </c>
      <c r="D282" t="s">
        <v>63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90.434029126213616</v>
      </c>
      <c r="I282" s="2"/>
      <c r="J282" s="2">
        <f t="array" ref="J28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2" s="2">
        <f ca="1">INDEX(INDIRECT(_xlfn.CONCAT("weather.data[",O$1,"]")),MATCH(vp.data[[#This Row],[SDate]],weather.data[Date],0))</f>
        <v>22.383333333333336</v>
      </c>
      <c r="P282" s="2">
        <f ca="1">INDEX(INDIRECT(_xlfn.CONCAT("weather.data[",P$1,"]")),MATCH(vp.data[[#This Row],[SDate]],weather.data[Date],0))</f>
        <v>20.178571428571427</v>
      </c>
      <c r="Q282" s="2">
        <f ca="1">INDEX(INDIRECT(_xlfn.CONCAT("weather.data[",Q$1,"]")),MATCH(vp.data[[#This Row],[SDate]],weather.data[Date],0))</f>
        <v>22.9</v>
      </c>
      <c r="R282" s="2">
        <f ca="1">INDEX(INDIRECT(_xlfn.CONCAT("weather.data[",R$1,"]")),MATCH(vp.data[[#This Row],[SDate]],weather.data[Date],0))</f>
        <v>22.1</v>
      </c>
      <c r="S282" s="2">
        <f ca="1">INDEX(INDIRECT(_xlfn.CONCAT("weather.data[",S$1,"]")),MATCH(vp.data[[#This Row],[SDate]],weather.data[Date],0))</f>
        <v>23.3</v>
      </c>
      <c r="T282" s="2">
        <f ca="1">INDEX(INDIRECT(_xlfn.CONCAT("weather.data[",T$1,"]")),MATCH(vp.data[[#This Row],[SDate]],weather.data[Date],0))</f>
        <v>22</v>
      </c>
      <c r="U282" s="2">
        <f ca="1">INDEX(INDIRECT(_xlfn.CONCAT("weather.data[",U$1,"]")),MATCH(vp.data[[#This Row],[SDate]],weather.data[Date],0))</f>
        <v>22.5</v>
      </c>
      <c r="V282" s="2">
        <f ca="1">INDEX(INDIRECT(_xlfn.CONCAT("weather.data[",V$1,"]")),MATCH(vp.data[[#This Row],[SDate]],weather.data[Date],0))</f>
        <v>21.5</v>
      </c>
      <c r="W282" t="s">
        <v>44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 s="4">
        <f>IF(AND(vp.data[[#This Row],[SDate]]&gt;=DATE(YEAR(vp.data[[#This Row],[SDate]]),5,1),vp.data[[#This Row],[SDate]]&lt;=DATE(YEAR(vp.data[[#This Row],[SDate]]),9,15)),1,0)</f>
        <v>1</v>
      </c>
      <c r="AJ282" s="4">
        <f>IF(vp.data[[#This Row],[SDate]]&lt;DATE(2016,12,1),0,1)</f>
        <v>0</v>
      </c>
      <c r="AK282">
        <f>MONTH(vp.data[[#This Row],[SDate]])</f>
        <v>8</v>
      </c>
      <c r="AL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M282" s="5">
        <f>(vp.data[[#This Row],[Dens]]-INDEX(crudeBD.lkup[Mean_Dens],MATCH(vp.data[[#This Row],[Crude_Breakdown]],crudeBD.lkup[Crude Breakdown],0)))^2</f>
        <v>7.6097418334546649</v>
      </c>
      <c r="AN282" s="5">
        <f>(vp.data[[#This Row],[Sulf]]-INDEX(crudeBD.lkup[Mean_Sulf],MATCH(vp.data[[#This Row],[Crude_Breakdown]],crudeBD.lkup[Crude Breakdown],0)))^2</f>
        <v>9.0027186518782493E-4</v>
      </c>
      <c r="AO2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1" hidden="1" x14ac:dyDescent="0.25">
      <c r="A283">
        <v>282</v>
      </c>
      <c r="B283" t="s">
        <v>45</v>
      </c>
      <c r="C283" t="s">
        <v>45</v>
      </c>
      <c r="D283" t="s">
        <v>85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83" s="2"/>
      <c r="J283" s="2">
        <f t="array" ref="J283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Input]]="",INDEX([1]DATA!$O:$O,MATCH(1,(vp.data[[#This Row],[Battery]]=[1]DATA!$L:$L)*(EOMONTH(vp.data[[#This Row],[SDate]],-1)+1=[1]DATA!$G:$G),0)),vp.data[[#This Row],[Dens Input]]),"")</f>
        <v>824.2</v>
      </c>
      <c r="O283" s="2">
        <f ca="1">INDEX(INDIRECT(_xlfn.CONCAT("weather.data[",O$1,"]")),MATCH(vp.data[[#This Row],[SDate]],weather.data[Date],0))</f>
        <v>22.383333333333336</v>
      </c>
      <c r="P283" s="2">
        <f ca="1">INDEX(INDIRECT(_xlfn.CONCAT("weather.data[",P$1,"]")),MATCH(vp.data[[#This Row],[SDate]],weather.data[Date],0))</f>
        <v>20.178571428571427</v>
      </c>
      <c r="Q283" s="2">
        <f ca="1">INDEX(INDIRECT(_xlfn.CONCAT("weather.data[",Q$1,"]")),MATCH(vp.data[[#This Row],[SDate]],weather.data[Date],0))</f>
        <v>22.9</v>
      </c>
      <c r="R283" s="2">
        <f ca="1">INDEX(INDIRECT(_xlfn.CONCAT("weather.data[",R$1,"]")),MATCH(vp.data[[#This Row],[SDate]],weather.data[Date],0))</f>
        <v>22.1</v>
      </c>
      <c r="S283" s="2">
        <f ca="1">INDEX(INDIRECT(_xlfn.CONCAT("weather.data[",S$1,"]")),MATCH(vp.data[[#This Row],[SDate]],weather.data[Date],0))</f>
        <v>23.3</v>
      </c>
      <c r="T283" s="2">
        <f ca="1">INDEX(INDIRECT(_xlfn.CONCAT("weather.data[",T$1,"]")),MATCH(vp.data[[#This Row],[SDate]],weather.data[Date],0))</f>
        <v>22</v>
      </c>
      <c r="U283" s="2">
        <f ca="1">INDEX(INDIRECT(_xlfn.CONCAT("weather.data[",U$1,"]")),MATCH(vp.data[[#This Row],[SDate]],weather.data[Date],0))</f>
        <v>22.5</v>
      </c>
      <c r="V283" s="2">
        <f ca="1">INDEX(INDIRECT(_xlfn.CONCAT("weather.data[",V$1,"]")),MATCH(vp.data[[#This Row],[SDate]],weather.data[Date],0))</f>
        <v>21.5</v>
      </c>
      <c r="W283" t="s">
        <v>44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 s="4">
        <f>IF(AND(vp.data[[#This Row],[SDate]]&gt;=DATE(YEAR(vp.data[[#This Row],[SDate]]),5,1),vp.data[[#This Row],[SDate]]&lt;=DATE(YEAR(vp.data[[#This Row],[SDate]]),9,15)),1,0)</f>
        <v>1</v>
      </c>
      <c r="AJ283" s="4">
        <f>IF(vp.data[[#This Row],[SDate]]&lt;DATE(2016,12,1),0,1)</f>
        <v>0</v>
      </c>
      <c r="AK283">
        <f>MONTH(vp.data[[#This Row],[SDate]])</f>
        <v>8</v>
      </c>
      <c r="AL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83" s="5">
        <f>(vp.data[[#This Row],[Dens]]-INDEX(crudeBD.lkup[Mean_Dens],MATCH(vp.data[[#This Row],[Crude_Breakdown]],crudeBD.lkup[Crude Breakdown],0)))^2</f>
        <v>241.53585833830525</v>
      </c>
      <c r="AN283" s="5">
        <f>(vp.data[[#This Row],[Sulf]]-INDEX(crudeBD.lkup[Mean_Sulf],MATCH(vp.data[[#This Row],[Crude_Breakdown]],crudeBD.lkup[Crude Breakdown],0)))^2</f>
        <v>9.0027186518782493E-4</v>
      </c>
      <c r="AO2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1" hidden="1" x14ac:dyDescent="0.25">
      <c r="A284">
        <v>283</v>
      </c>
      <c r="B284" t="s">
        <v>45</v>
      </c>
      <c r="C284" t="s">
        <v>45</v>
      </c>
      <c r="D284" t="s">
        <v>71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90.734029126213628</v>
      </c>
      <c r="I284" s="2"/>
      <c r="J284" s="2">
        <f t="array" ref="J284">_xlfn.IFNA(IF(vp.data[[#This Row],[Sulf Input]]="",INDEX([1]DATA!$Q:$Q,MATCH(1,(vp.data[[#This Row],[Battery]]=[1]DATA!$L:$L)*(EOMONTH(vp.data[[#This Row],[SDate]],-1)+1=[1]DATA!$G:$G),0)),vp.data[[#This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Input]]="",INDEX([1]DATA!$O:$O,MATCH(1,(vp.data[[#This Row],[Battery]]=[1]DATA!$L:$L)*(EOMONTH(vp.data[[#This Row],[SDate]],-1)+1=[1]DATA!$G:$G),0)),vp.data[[#This Row],[Dens Input]]),"")</f>
        <v>802.1</v>
      </c>
      <c r="O284" s="2">
        <f ca="1">INDEX(INDIRECT(_xlfn.CONCAT("weather.data[",O$1,"]")),MATCH(vp.data[[#This Row],[SDate]],weather.data[Date],0))</f>
        <v>17.8</v>
      </c>
      <c r="P284" s="2">
        <f ca="1">INDEX(INDIRECT(_xlfn.CONCAT("weather.data[",P$1,"]")),MATCH(vp.data[[#This Row],[SDate]],weather.data[Date],0))</f>
        <v>20.235714285714288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</v>
      </c>
      <c r="T284" s="2">
        <f ca="1">INDEX(INDIRECT(_xlfn.CONCAT("weather.data[",T$1,"]")),MATCH(vp.data[[#This Row],[SDate]],weather.data[Date],0))</f>
        <v>19</v>
      </c>
      <c r="U284" s="2">
        <f ca="1">INDEX(INDIRECT(_xlfn.CONCAT("weather.data[",U$1,"]")),MATCH(vp.data[[#This Row],[SDate]],weather.data[Date],0))</f>
        <v>17.899999999999999</v>
      </c>
      <c r="V284" s="2">
        <f ca="1">INDEX(INDIRECT(_xlfn.CONCAT("weather.data[",V$1,"]")),MATCH(vp.data[[#This Row],[SDate]],weather.data[Date],0))</f>
        <v>16.3</v>
      </c>
      <c r="W284" t="s">
        <v>44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 s="4">
        <f>IF(AND(vp.data[[#This Row],[SDate]]&gt;=DATE(YEAR(vp.data[[#This Row],[SDate]]),5,1),vp.data[[#This Row],[SDate]]&lt;=DATE(YEAR(vp.data[[#This Row],[SDate]]),9,15)),1,0)</f>
        <v>1</v>
      </c>
      <c r="AJ284" s="4">
        <f>IF(vp.data[[#This Row],[SDate]]&lt;DATE(2016,12,1),0,1)</f>
        <v>0</v>
      </c>
      <c r="AK284">
        <f>MONTH(vp.data[[#This Row],[SDate]])</f>
        <v>8</v>
      </c>
      <c r="AL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M284" s="5">
        <f>(vp.data[[#This Row],[Dens]]-INDEX(crudeBD.lkup[Mean_Dens],MATCH(vp.data[[#This Row],[Crude_Breakdown]],crudeBD.lkup[Crude Breakdown],0)))^2</f>
        <v>43.014919826982798</v>
      </c>
      <c r="AN284" s="5">
        <f>(vp.data[[#This Row],[Sulf]]-INDEX(crudeBD.lkup[Mean_Sulf],MATCH(vp.data[[#This Row],[Crude_Breakdown]],crudeBD.lkup[Crude Breakdown],0)))^2</f>
        <v>1.2100996784281637E-2</v>
      </c>
      <c r="AO2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1" hidden="1" x14ac:dyDescent="0.25">
      <c r="A285">
        <v>284</v>
      </c>
      <c r="B285" t="s">
        <v>56</v>
      </c>
      <c r="C285" t="s">
        <v>56</v>
      </c>
      <c r="D285" t="s">
        <v>57</v>
      </c>
      <c r="E285" t="s">
        <v>51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93.587364419994742</v>
      </c>
      <c r="I285" s="2"/>
      <c r="J285" s="2">
        <f t="array" ref="J285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Input]]="",INDEX([1]DATA!$O:$O,MATCH(1,(vp.data[[#This Row],[Battery]]=[1]DATA!$L:$L)*(EOMONTH(vp.data[[#This Row],[SDate]],-1)+1=[1]DATA!$G:$G),0)),vp.data[[#This Row],[Dens Input]]),"")</f>
        <v>833</v>
      </c>
      <c r="O285" s="2">
        <f ca="1">INDEX(INDIRECT(_xlfn.CONCAT("weather.data[",O$1,"]")),MATCH(vp.data[[#This Row],[SDate]],weather.data[Date],0))</f>
        <v>17.8</v>
      </c>
      <c r="P285" s="2">
        <f ca="1">INDEX(INDIRECT(_xlfn.CONCAT("weather.data[",P$1,"]")),MATCH(vp.data[[#This Row],[SDate]],weather.data[Date],0))</f>
        <v>20.235714285714288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</v>
      </c>
      <c r="T285" s="2">
        <f ca="1">INDEX(INDIRECT(_xlfn.CONCAT("weather.data[",T$1,"]")),MATCH(vp.data[[#This Row],[SDate]],weather.data[Date],0))</f>
        <v>19</v>
      </c>
      <c r="U285" s="2">
        <f ca="1">INDEX(INDIRECT(_xlfn.CONCAT("weather.data[",U$1,"]")),MATCH(vp.data[[#This Row],[SDate]],weather.data[Date],0))</f>
        <v>17.899999999999999</v>
      </c>
      <c r="V285" s="2">
        <f ca="1">INDEX(INDIRECT(_xlfn.CONCAT("weather.data[",V$1,"]")),MATCH(vp.data[[#This Row],[SDate]],weather.data[Date],0))</f>
        <v>16.3</v>
      </c>
      <c r="W285" t="s">
        <v>44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 s="4">
        <f>IF(AND(vp.data[[#This Row],[SDate]]&gt;=DATE(YEAR(vp.data[[#This Row],[SDate]]),5,1),vp.data[[#This Row],[SDate]]&lt;=DATE(YEAR(vp.data[[#This Row],[SDate]]),9,15)),1,0)</f>
        <v>1</v>
      </c>
      <c r="AJ285" s="4">
        <f>IF(vp.data[[#This Row],[SDate]]&lt;DATE(2016,12,1),0,1)</f>
        <v>0</v>
      </c>
      <c r="AK285">
        <f>MONTH(vp.data[[#This Row],[SDate]])</f>
        <v>8</v>
      </c>
      <c r="AL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M285" s="5">
        <f>(vp.data[[#This Row],[Dens]]-INDEX(crudeBD.lkup[Mean_Dens],MATCH(vp.data[[#This Row],[Crude_Breakdown]],crudeBD.lkup[Crude Breakdown],0)))^2</f>
        <v>116.88501688072647</v>
      </c>
      <c r="AN285" s="5">
        <f>(vp.data[[#This Row],[Sulf]]-INDEX(crudeBD.lkup[Mean_Sulf],MATCH(vp.data[[#This Row],[Crude_Breakdown]],crudeBD.lkup[Crude Breakdown],0)))^2</f>
        <v>0.18213816262442739</v>
      </c>
      <c r="AO2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1" hidden="1" x14ac:dyDescent="0.25">
      <c r="A286">
        <v>285</v>
      </c>
      <c r="B286" t="s">
        <v>56</v>
      </c>
      <c r="C286" t="s">
        <v>56</v>
      </c>
      <c r="D286" t="s">
        <v>57</v>
      </c>
      <c r="E286" t="s">
        <v>69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64.021841435650174</v>
      </c>
      <c r="I286" s="2"/>
      <c r="J286" s="2">
        <f t="array" ref="J286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6" s="2">
        <f ca="1">INDEX(INDIRECT(_xlfn.CONCAT("weather.data[",O$1,"]")),MATCH(vp.data[[#This Row],[SDate]],weather.data[Date],0))</f>
        <v>17.733333333333334</v>
      </c>
      <c r="P286" s="2">
        <f ca="1">INDEX(INDIRECT(_xlfn.CONCAT("weather.data[",P$1,"]")),MATCH(vp.data[[#This Row],[SDate]],weather.data[Date],0))</f>
        <v>19.483333333333331</v>
      </c>
      <c r="Q286" s="2">
        <f ca="1">INDEX(INDIRECT(_xlfn.CONCAT("weather.data[",Q$1,"]")),MATCH(vp.data[[#This Row],[SDate]],weather.data[Date],0))</f>
        <v>19</v>
      </c>
      <c r="R286" s="2">
        <f ca="1">INDEX(INDIRECT(_xlfn.CONCAT("weather.data[",R$1,"]")),MATCH(vp.data[[#This Row],[SDate]],weather.data[Date],0))</f>
        <v>18</v>
      </c>
      <c r="S286" s="2">
        <f ca="1">INDEX(INDIRECT(_xlfn.CONCAT("weather.data[",S$1,"]")),MATCH(vp.data[[#This Row],[SDate]],weather.data[Date],0))</f>
        <v>18.3</v>
      </c>
      <c r="T286" s="2">
        <f ca="1">INDEX(INDIRECT(_xlfn.CONCAT("weather.data[",T$1,"]")),MATCH(vp.data[[#This Row],[SDate]],weather.data[Date],0))</f>
        <v>16.5</v>
      </c>
      <c r="U286" s="2">
        <f ca="1">INDEX(INDIRECT(_xlfn.CONCAT("weather.data[",U$1,"]")),MATCH(vp.data[[#This Row],[SDate]],weather.data[Date],0))</f>
        <v>19.600000000000001</v>
      </c>
      <c r="V286" s="2">
        <f ca="1">INDEX(INDIRECT(_xlfn.CONCAT("weather.data[",V$1,"]")),MATCH(vp.data[[#This Row],[SDate]],weather.data[Date],0))</f>
        <v>15</v>
      </c>
      <c r="W286" t="s">
        <v>44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 s="4">
        <f>IF(AND(vp.data[[#This Row],[SDate]]&gt;=DATE(YEAR(vp.data[[#This Row],[SDate]]),5,1),vp.data[[#This Row],[SDate]]&lt;=DATE(YEAR(vp.data[[#This Row],[SDate]]),9,15)),1,0)</f>
        <v>1</v>
      </c>
      <c r="AJ286" s="4">
        <f>IF(vp.data[[#This Row],[SDate]]&lt;DATE(2016,12,1),0,1)</f>
        <v>0</v>
      </c>
      <c r="AK286">
        <f>MONTH(vp.data[[#This Row],[SDate]])</f>
        <v>8</v>
      </c>
      <c r="AL286" s="5">
        <f>(IF(post_aquisition_adj_bool,vp.data[[#This Row],[VP_Adjusted]],vp.data[[#This Row],[VP]])-INDEX(crudeBD.lkup[Mean_VP],MATCH(vp.data[[#This Row],[Crude_Breakdown]],crudeBD.lkup[Crude Breakdown],0)))^2</f>
        <v>661.12137888581151</v>
      </c>
      <c r="AM286" s="5">
        <f>(vp.data[[#This Row],[Dens]]-INDEX(crudeBD.lkup[Mean_Dens],MATCH(vp.data[[#This Row],[Crude_Breakdown]],crudeBD.lkup[Crude Breakdown],0)))^2</f>
        <v>0.91103733650344743</v>
      </c>
      <c r="AN286" s="5">
        <f>(vp.data[[#This Row],[Sulf]]-INDEX(crudeBD.lkup[Mean_Sulf],MATCH(vp.data[[#This Row],[Crude_Breakdown]],crudeBD.lkup[Crude Breakdown],0)))^2</f>
        <v>3.4852910301686699E-4</v>
      </c>
      <c r="AO2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1" hidden="1" x14ac:dyDescent="0.25">
      <c r="A287">
        <v>286</v>
      </c>
      <c r="B287" t="s">
        <v>56</v>
      </c>
      <c r="C287" t="s">
        <v>56</v>
      </c>
      <c r="D287" t="s">
        <v>57</v>
      </c>
      <c r="E287" t="s">
        <v>69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62.521841435650174</v>
      </c>
      <c r="I287" s="2"/>
      <c r="J287" s="2">
        <f t="array" ref="J287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7" s="2">
        <f ca="1">INDEX(INDIRECT(_xlfn.CONCAT("weather.data[",O$1,"]")),MATCH(vp.data[[#This Row],[SDate]],weather.data[Date],0))</f>
        <v>17.733333333333334</v>
      </c>
      <c r="P287" s="2">
        <f ca="1">INDEX(INDIRECT(_xlfn.CONCAT("weather.data[",P$1,"]")),MATCH(vp.data[[#This Row],[SDate]],weather.data[Date],0))</f>
        <v>19.483333333333331</v>
      </c>
      <c r="Q287" s="2">
        <f ca="1">INDEX(INDIRECT(_xlfn.CONCAT("weather.data[",Q$1,"]")),MATCH(vp.data[[#This Row],[SDate]],weather.data[Date],0))</f>
        <v>19</v>
      </c>
      <c r="R287" s="2">
        <f ca="1">INDEX(INDIRECT(_xlfn.CONCAT("weather.data[",R$1,"]")),MATCH(vp.data[[#This Row],[SDate]],weather.data[Date],0))</f>
        <v>18</v>
      </c>
      <c r="S287" s="2">
        <f ca="1">INDEX(INDIRECT(_xlfn.CONCAT("weather.data[",S$1,"]")),MATCH(vp.data[[#This Row],[SDate]],weather.data[Date],0))</f>
        <v>18.3</v>
      </c>
      <c r="T287" s="2">
        <f ca="1">INDEX(INDIRECT(_xlfn.CONCAT("weather.data[",T$1,"]")),MATCH(vp.data[[#This Row],[SDate]],weather.data[Date],0))</f>
        <v>16.5</v>
      </c>
      <c r="U287" s="2">
        <f ca="1">INDEX(INDIRECT(_xlfn.CONCAT("weather.data[",U$1,"]")),MATCH(vp.data[[#This Row],[SDate]],weather.data[Date],0))</f>
        <v>19.600000000000001</v>
      </c>
      <c r="V287" s="2">
        <f ca="1">INDEX(INDIRECT(_xlfn.CONCAT("weather.data[",V$1,"]")),MATCH(vp.data[[#This Row],[SDate]],weather.data[Date],0))</f>
        <v>15</v>
      </c>
      <c r="W287" t="s">
        <v>44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 s="4">
        <f>IF(AND(vp.data[[#This Row],[SDate]]&gt;=DATE(YEAR(vp.data[[#This Row],[SDate]]),5,1),vp.data[[#This Row],[SDate]]&lt;=DATE(YEAR(vp.data[[#This Row],[SDate]]),9,15)),1,0)</f>
        <v>1</v>
      </c>
      <c r="AJ287" s="4">
        <f>IF(vp.data[[#This Row],[SDate]]&lt;DATE(2016,12,1),0,1)</f>
        <v>0</v>
      </c>
      <c r="AK287">
        <f>MONTH(vp.data[[#This Row],[SDate]])</f>
        <v>8</v>
      </c>
      <c r="AL287" s="5">
        <f>(IF(post_aquisition_adj_bool,vp.data[[#This Row],[VP_Adjusted]],vp.data[[#This Row],[VP]])-INDEX(crudeBD.lkup[Mean_VP],MATCH(vp.data[[#This Row],[Crude_Breakdown]],crudeBD.lkup[Crude Breakdown],0)))^2</f>
        <v>740.50822099107461</v>
      </c>
      <c r="AM287" s="5">
        <f>(vp.data[[#This Row],[Dens]]-INDEX(crudeBD.lkup[Mean_Dens],MATCH(vp.data[[#This Row],[Crude_Breakdown]],crudeBD.lkup[Crude Breakdown],0)))^2</f>
        <v>0.91103733650344743</v>
      </c>
      <c r="AN287" s="5">
        <f>(vp.data[[#This Row],[Sulf]]-INDEX(crudeBD.lkup[Mean_Sulf],MATCH(vp.data[[#This Row],[Crude_Breakdown]],crudeBD.lkup[Crude Breakdown],0)))^2</f>
        <v>3.4852910301686699E-4</v>
      </c>
      <c r="AO2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1" hidden="1" x14ac:dyDescent="0.25">
      <c r="A288">
        <v>287</v>
      </c>
      <c r="B288" t="s">
        <v>45</v>
      </c>
      <c r="C288" t="s">
        <v>45</v>
      </c>
      <c r="D288" t="s">
        <v>63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90.034029126213625</v>
      </c>
      <c r="I288" s="2"/>
      <c r="J288" s="2">
        <f t="array" ref="J288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Input]]="",INDEX([1]DATA!$O:$O,MATCH(1,(vp.data[[#This Row],[Battery]]=[1]DATA!$L:$L)*(EOMONTH(vp.data[[#This Row],[SDate]],-1)+1=[1]DATA!$G:$G),0)),vp.data[[#This Row],[Dens Input]]),"")</f>
        <v>810</v>
      </c>
      <c r="O288" s="2">
        <f ca="1">INDEX(INDIRECT(_xlfn.CONCAT("weather.data[",O$1,"]")),MATCH(vp.data[[#This Row],[SDate]],weather.data[Date],0))</f>
        <v>17.733333333333334</v>
      </c>
      <c r="P288" s="2">
        <f ca="1">INDEX(INDIRECT(_xlfn.CONCAT("weather.data[",P$1,"]")),MATCH(vp.data[[#This Row],[SDate]],weather.data[Date],0))</f>
        <v>19.483333333333331</v>
      </c>
      <c r="Q288" s="2">
        <f ca="1">INDEX(INDIRECT(_xlfn.CONCAT("weather.data[",Q$1,"]")),MATCH(vp.data[[#This Row],[SDate]],weather.data[Date],0))</f>
        <v>19</v>
      </c>
      <c r="R288" s="2">
        <f ca="1">INDEX(INDIRECT(_xlfn.CONCAT("weather.data[",R$1,"]")),MATCH(vp.data[[#This Row],[SDate]],weather.data[Date],0))</f>
        <v>18</v>
      </c>
      <c r="S288" s="2">
        <f ca="1">INDEX(INDIRECT(_xlfn.CONCAT("weather.data[",S$1,"]")),MATCH(vp.data[[#This Row],[SDate]],weather.data[Date],0))</f>
        <v>18.3</v>
      </c>
      <c r="T288" s="2">
        <f ca="1">INDEX(INDIRECT(_xlfn.CONCAT("weather.data[",T$1,"]")),MATCH(vp.data[[#This Row],[SDate]],weather.data[Date],0))</f>
        <v>16.5</v>
      </c>
      <c r="U288" s="2">
        <f ca="1">INDEX(INDIRECT(_xlfn.CONCAT("weather.data[",U$1,"]")),MATCH(vp.data[[#This Row],[SDate]],weather.data[Date],0))</f>
        <v>19.600000000000001</v>
      </c>
      <c r="V288" s="2">
        <f ca="1">INDEX(INDIRECT(_xlfn.CONCAT("weather.data[",V$1,"]")),MATCH(vp.data[[#This Row],[SDate]],weather.data[Date],0))</f>
        <v>15</v>
      </c>
      <c r="W288" t="s">
        <v>44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 s="4">
        <f>IF(AND(vp.data[[#This Row],[SDate]]&gt;=DATE(YEAR(vp.data[[#This Row],[SDate]]),5,1),vp.data[[#This Row],[SDate]]&lt;=DATE(YEAR(vp.data[[#This Row],[SDate]]),9,15)),1,0)</f>
        <v>1</v>
      </c>
      <c r="AJ288" s="4">
        <f>IF(vp.data[[#This Row],[SDate]]&lt;DATE(2016,12,1),0,1)</f>
        <v>0</v>
      </c>
      <c r="AK288">
        <f>MONTH(vp.data[[#This Row],[SDate]])</f>
        <v>8</v>
      </c>
      <c r="AL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M288" s="5">
        <f>(vp.data[[#This Row],[Dens]]-INDEX(crudeBD.lkup[Mean_Dens],MATCH(vp.data[[#This Row],[Crude_Breakdown]],crudeBD.lkup[Crude Breakdown],0)))^2</f>
        <v>1.7994182088579358</v>
      </c>
      <c r="AN288" s="5">
        <f>(vp.data[[#This Row],[Sulf]]-INDEX(crudeBD.lkup[Mean_Sulf],MATCH(vp.data[[#This Row],[Crude_Breakdown]],crudeBD.lkup[Crude Breakdown],0)))^2</f>
        <v>9.0027186518782493E-4</v>
      </c>
      <c r="AO2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1" hidden="1" x14ac:dyDescent="0.25">
      <c r="A289">
        <v>288</v>
      </c>
      <c r="B289" t="s">
        <v>45</v>
      </c>
      <c r="C289" t="s">
        <v>45</v>
      </c>
      <c r="D289" t="s">
        <v>63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289" s="2"/>
      <c r="J289" s="2">
        <f t="array" ref="J28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Input]]="",INDEX([1]DATA!$O:$O,MATCH(1,(vp.data[[#This Row],[Battery]]=[1]DATA!$L:$L)*(EOMONTH(vp.data[[#This Row],[SDate]],-1)+1=[1]DATA!$G:$G),0)),vp.data[[#This Row],[Dens Input]]),"")</f>
        <v>810</v>
      </c>
      <c r="O289" s="2">
        <f ca="1">INDEX(INDIRECT(_xlfn.CONCAT("weather.data[",O$1,"]")),MATCH(vp.data[[#This Row],[SDate]],weather.data[Date],0))</f>
        <v>17.733333333333334</v>
      </c>
      <c r="P289" s="2">
        <f ca="1">INDEX(INDIRECT(_xlfn.CONCAT("weather.data[",P$1,"]")),MATCH(vp.data[[#This Row],[SDate]],weather.data[Date],0))</f>
        <v>19.483333333333331</v>
      </c>
      <c r="Q289" s="2">
        <f ca="1">INDEX(INDIRECT(_xlfn.CONCAT("weather.data[",Q$1,"]")),MATCH(vp.data[[#This Row],[SDate]],weather.data[Date],0))</f>
        <v>19</v>
      </c>
      <c r="R289" s="2">
        <f ca="1">INDEX(INDIRECT(_xlfn.CONCAT("weather.data[",R$1,"]")),MATCH(vp.data[[#This Row],[SDate]],weather.data[Date],0))</f>
        <v>18</v>
      </c>
      <c r="S289" s="2">
        <f ca="1">INDEX(INDIRECT(_xlfn.CONCAT("weather.data[",S$1,"]")),MATCH(vp.data[[#This Row],[SDate]],weather.data[Date],0))</f>
        <v>18.3</v>
      </c>
      <c r="T289" s="2">
        <f ca="1">INDEX(INDIRECT(_xlfn.CONCAT("weather.data[",T$1,"]")),MATCH(vp.data[[#This Row],[SDate]],weather.data[Date],0))</f>
        <v>16.5</v>
      </c>
      <c r="U289" s="2">
        <f ca="1">INDEX(INDIRECT(_xlfn.CONCAT("weather.data[",U$1,"]")),MATCH(vp.data[[#This Row],[SDate]],weather.data[Date],0))</f>
        <v>19.600000000000001</v>
      </c>
      <c r="V289" s="2">
        <f ca="1">INDEX(INDIRECT(_xlfn.CONCAT("weather.data[",V$1,"]")),MATCH(vp.data[[#This Row],[SDate]],weather.data[Date],0))</f>
        <v>15</v>
      </c>
      <c r="W289" t="s">
        <v>44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 s="4">
        <f>IF(AND(vp.data[[#This Row],[SDate]]&gt;=DATE(YEAR(vp.data[[#This Row],[SDate]]),5,1),vp.data[[#This Row],[SDate]]&lt;=DATE(YEAR(vp.data[[#This Row],[SDate]]),9,15)),1,0)</f>
        <v>1</v>
      </c>
      <c r="AJ289" s="4">
        <f>IF(vp.data[[#This Row],[SDate]]&lt;DATE(2016,12,1),0,1)</f>
        <v>0</v>
      </c>
      <c r="AK289">
        <f>MONTH(vp.data[[#This Row],[SDate]])</f>
        <v>8</v>
      </c>
      <c r="AL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289" s="5">
        <f>(vp.data[[#This Row],[Dens]]-INDEX(crudeBD.lkup[Mean_Dens],MATCH(vp.data[[#This Row],[Crude_Breakdown]],crudeBD.lkup[Crude Breakdown],0)))^2</f>
        <v>1.7994182088579358</v>
      </c>
      <c r="AN289" s="5">
        <f>(vp.data[[#This Row],[Sulf]]-INDEX(crudeBD.lkup[Mean_Sulf],MATCH(vp.data[[#This Row],[Crude_Breakdown]],crudeBD.lkup[Crude Breakdown],0)))^2</f>
        <v>9.0027186518782493E-4</v>
      </c>
      <c r="AO2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1" hidden="1" x14ac:dyDescent="0.25">
      <c r="A290">
        <v>289</v>
      </c>
      <c r="B290" t="s">
        <v>42</v>
      </c>
      <c r="C290" t="s">
        <v>42</v>
      </c>
      <c r="D290" t="s">
        <v>43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37.265217391304304</v>
      </c>
      <c r="I290" s="2"/>
      <c r="J290" s="2">
        <f t="array" ref="J290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Input]]="",INDEX([1]DATA!$O:$O,MATCH(1,(vp.data[[#This Row],[Battery]]=[1]DATA!$L:$L)*(EOMONTH(vp.data[[#This Row],[SDate]],-1)+1=[1]DATA!$G:$G),0)),vp.data[[#This Row],[Dens Input]]),"")</f>
        <v>870</v>
      </c>
      <c r="O290" s="2">
        <f ca="1">INDEX(INDIRECT(_xlfn.CONCAT("weather.data[",O$1,"]")),MATCH(vp.data[[#This Row],[SDate]],weather.data[Date],0))</f>
        <v>17.733333333333334</v>
      </c>
      <c r="P290" s="2">
        <f ca="1">INDEX(INDIRECT(_xlfn.CONCAT("weather.data[",P$1,"]")),MATCH(vp.data[[#This Row],[SDate]],weather.data[Date],0))</f>
        <v>19.483333333333331</v>
      </c>
      <c r="Q290" s="2">
        <f ca="1">INDEX(INDIRECT(_xlfn.CONCAT("weather.data[",Q$1,"]")),MATCH(vp.data[[#This Row],[SDate]],weather.data[Date],0))</f>
        <v>19</v>
      </c>
      <c r="R290" s="2">
        <f ca="1">INDEX(INDIRECT(_xlfn.CONCAT("weather.data[",R$1,"]")),MATCH(vp.data[[#This Row],[SDate]],weather.data[Date],0))</f>
        <v>18</v>
      </c>
      <c r="S290" s="2">
        <f ca="1">INDEX(INDIRECT(_xlfn.CONCAT("weather.data[",S$1,"]")),MATCH(vp.data[[#This Row],[SDate]],weather.data[Date],0))</f>
        <v>18.3</v>
      </c>
      <c r="T290" s="2">
        <f ca="1">INDEX(INDIRECT(_xlfn.CONCAT("weather.data[",T$1,"]")),MATCH(vp.data[[#This Row],[SDate]],weather.data[Date],0))</f>
        <v>16.5</v>
      </c>
      <c r="U290" s="2">
        <f ca="1">INDEX(INDIRECT(_xlfn.CONCAT("weather.data[",U$1,"]")),MATCH(vp.data[[#This Row],[SDate]],weather.data[Date],0))</f>
        <v>19.600000000000001</v>
      </c>
      <c r="V290" s="2">
        <f ca="1">INDEX(INDIRECT(_xlfn.CONCAT("weather.data[",V$1,"]")),MATCH(vp.data[[#This Row],[SDate]],weather.data[Date],0))</f>
        <v>15</v>
      </c>
      <c r="W290" t="s">
        <v>44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 s="4">
        <f>IF(AND(vp.data[[#This Row],[SDate]]&gt;=DATE(YEAR(vp.data[[#This Row],[SDate]]),5,1),vp.data[[#This Row],[SDate]]&lt;=DATE(YEAR(vp.data[[#This Row],[SDate]]),9,15)),1,0)</f>
        <v>1</v>
      </c>
      <c r="AJ290" s="4">
        <f>IF(vp.data[[#This Row],[SDate]]&lt;DATE(2016,12,1),0,1)</f>
        <v>0</v>
      </c>
      <c r="AK290">
        <f>MONTH(vp.data[[#This Row],[SDate]])</f>
        <v>8</v>
      </c>
      <c r="AL290" s="5">
        <f>(IF(post_aquisition_adj_bool,vp.data[[#This Row],[VP_Adjusted]],vp.data[[#This Row],[VP]])-INDEX(crudeBD.lkup[Mean_VP],MATCH(vp.data[[#This Row],[Crude_Breakdown]],crudeBD.lkup[Crude Breakdown],0)))^2</f>
        <v>665.64000000000237</v>
      </c>
      <c r="AM290" s="5">
        <f>(vp.data[[#This Row],[Dens]]-INDEX(crudeBD.lkup[Mean_Dens],MATCH(vp.data[[#This Row],[Crude_Breakdown]],crudeBD.lkup[Crude Breakdown],0)))^2</f>
        <v>22.639891833423778</v>
      </c>
      <c r="AN290" s="5">
        <f>(vp.data[[#This Row],[Sulf]]-INDEX(crudeBD.lkup[Mean_Sulf],MATCH(vp.data[[#This Row],[Crude_Breakdown]],crudeBD.lkup[Crude Breakdown],0)))^2</f>
        <v>1.6780997209657138E-2</v>
      </c>
      <c r="AO2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91" spans="1:41" hidden="1" x14ac:dyDescent="0.25">
      <c r="A291">
        <v>290</v>
      </c>
      <c r="B291" t="s">
        <v>42</v>
      </c>
      <c r="C291" t="s">
        <v>42</v>
      </c>
      <c r="D291" t="s">
        <v>43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35.565217391304301</v>
      </c>
      <c r="I291" s="2"/>
      <c r="J291" s="2">
        <f t="array" ref="J291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Input]]="",INDEX([1]DATA!$O:$O,MATCH(1,(vp.data[[#This Row],[Battery]]=[1]DATA!$L:$L)*(EOMONTH(vp.data[[#This Row],[SDate]],-1)+1=[1]DATA!$G:$G),0)),vp.data[[#This Row],[Dens Input]]),"")</f>
        <v>870</v>
      </c>
      <c r="O291" s="2">
        <f ca="1">INDEX(INDIRECT(_xlfn.CONCAT("weather.data[",O$1,"]")),MATCH(vp.data[[#This Row],[SDate]],weather.data[Date],0))</f>
        <v>17.733333333333334</v>
      </c>
      <c r="P291" s="2">
        <f ca="1">INDEX(INDIRECT(_xlfn.CONCAT("weather.data[",P$1,"]")),MATCH(vp.data[[#This Row],[SDate]],weather.data[Date],0))</f>
        <v>19.483333333333331</v>
      </c>
      <c r="Q291" s="2">
        <f ca="1">INDEX(INDIRECT(_xlfn.CONCAT("weather.data[",Q$1,"]")),MATCH(vp.data[[#This Row],[SDate]],weather.data[Date],0))</f>
        <v>19</v>
      </c>
      <c r="R291" s="2">
        <f ca="1">INDEX(INDIRECT(_xlfn.CONCAT("weather.data[",R$1,"]")),MATCH(vp.data[[#This Row],[SDate]],weather.data[Date],0))</f>
        <v>18</v>
      </c>
      <c r="S291" s="2">
        <f ca="1">INDEX(INDIRECT(_xlfn.CONCAT("weather.data[",S$1,"]")),MATCH(vp.data[[#This Row],[SDate]],weather.data[Date],0))</f>
        <v>18.3</v>
      </c>
      <c r="T291" s="2">
        <f ca="1">INDEX(INDIRECT(_xlfn.CONCAT("weather.data[",T$1,"]")),MATCH(vp.data[[#This Row],[SDate]],weather.data[Date],0))</f>
        <v>16.5</v>
      </c>
      <c r="U291" s="2">
        <f ca="1">INDEX(INDIRECT(_xlfn.CONCAT("weather.data[",U$1,"]")),MATCH(vp.data[[#This Row],[SDate]],weather.data[Date],0))</f>
        <v>19.600000000000001</v>
      </c>
      <c r="V291" s="2">
        <f ca="1">INDEX(INDIRECT(_xlfn.CONCAT("weather.data[",V$1,"]")),MATCH(vp.data[[#This Row],[SDate]],weather.data[Date],0))</f>
        <v>15</v>
      </c>
      <c r="W291" t="s">
        <v>44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 s="4">
        <f>IF(AND(vp.data[[#This Row],[SDate]]&gt;=DATE(YEAR(vp.data[[#This Row],[SDate]]),5,1),vp.data[[#This Row],[SDate]]&lt;=DATE(YEAR(vp.data[[#This Row],[SDate]]),9,15)),1,0)</f>
        <v>1</v>
      </c>
      <c r="AJ291" s="4">
        <f>IF(vp.data[[#This Row],[SDate]]&lt;DATE(2016,12,1),0,1)</f>
        <v>0</v>
      </c>
      <c r="AK291">
        <f>MONTH(vp.data[[#This Row],[SDate]])</f>
        <v>8</v>
      </c>
      <c r="AL291" s="5">
        <f>(IF(post_aquisition_adj_bool,vp.data[[#This Row],[VP_Adjusted]],vp.data[[#This Row],[VP]])-INDEX(crudeBD.lkup[Mean_VP],MATCH(vp.data[[#This Row],[Crude_Breakdown]],crudeBD.lkup[Crude Breakdown],0)))^2</f>
        <v>756.25000000000273</v>
      </c>
      <c r="AM291" s="5">
        <f>(vp.data[[#This Row],[Dens]]-INDEX(crudeBD.lkup[Mean_Dens],MATCH(vp.data[[#This Row],[Crude_Breakdown]],crudeBD.lkup[Crude Breakdown],0)))^2</f>
        <v>22.639891833423778</v>
      </c>
      <c r="AN291" s="5">
        <f>(vp.data[[#This Row],[Sulf]]-INDEX(crudeBD.lkup[Mean_Sulf],MATCH(vp.data[[#This Row],[Crude_Breakdown]],crudeBD.lkup[Crude Breakdown],0)))^2</f>
        <v>1.6780997209657138E-2</v>
      </c>
      <c r="AO2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92" spans="1:41" hidden="1" x14ac:dyDescent="0.25">
      <c r="A292">
        <v>291</v>
      </c>
      <c r="B292" t="s">
        <v>56</v>
      </c>
      <c r="C292" t="s">
        <v>56</v>
      </c>
      <c r="D292" t="s">
        <v>57</v>
      </c>
      <c r="E292" t="s">
        <v>51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92.387364419994739</v>
      </c>
      <c r="I292" s="2"/>
      <c r="J292" s="2">
        <f t="array" ref="J292">_xlfn.IFNA(IF(vp.data[[#This Row],[Sulf Input]]="",INDEX([1]DATA!$Q:$Q,MATCH(1,(vp.data[[#This Row],[Battery]]=[1]DATA!$L:$L)*(EOMONTH(vp.data[[#This Row],[SDate]],-1)+1=[1]DATA!$G:$G),0)),vp.data[[#This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Input]]="",INDEX([1]DATA!$O:$O,MATCH(1,(vp.data[[#This Row],[Battery]]=[1]DATA!$L:$L)*(EOMONTH(vp.data[[#This Row],[SDate]],-1)+1=[1]DATA!$G:$G),0)),vp.data[[#This Row],[Dens Input]]),"")</f>
        <v>838</v>
      </c>
      <c r="O292" s="2">
        <f ca="1">INDEX(INDIRECT(_xlfn.CONCAT("weather.data[",O$1,"]")),MATCH(vp.data[[#This Row],[SDate]],weather.data[Date],0))</f>
        <v>17.733333333333334</v>
      </c>
      <c r="P292" s="2">
        <f ca="1">INDEX(INDIRECT(_xlfn.CONCAT("weather.data[",P$1,"]")),MATCH(vp.data[[#This Row],[SDate]],weather.data[Date],0))</f>
        <v>19.483333333333331</v>
      </c>
      <c r="Q292" s="2">
        <f ca="1">INDEX(INDIRECT(_xlfn.CONCAT("weather.data[",Q$1,"]")),MATCH(vp.data[[#This Row],[SDate]],weather.data[Date],0))</f>
        <v>19</v>
      </c>
      <c r="R292" s="2">
        <f ca="1">INDEX(INDIRECT(_xlfn.CONCAT("weather.data[",R$1,"]")),MATCH(vp.data[[#This Row],[SDate]],weather.data[Date],0))</f>
        <v>18</v>
      </c>
      <c r="S292" s="2">
        <f ca="1">INDEX(INDIRECT(_xlfn.CONCAT("weather.data[",S$1,"]")),MATCH(vp.data[[#This Row],[SDate]],weather.data[Date],0))</f>
        <v>18.3</v>
      </c>
      <c r="T292" s="2">
        <f ca="1">INDEX(INDIRECT(_xlfn.CONCAT("weather.data[",T$1,"]")),MATCH(vp.data[[#This Row],[SDate]],weather.data[Date],0))</f>
        <v>16.5</v>
      </c>
      <c r="U292" s="2">
        <f ca="1">INDEX(INDIRECT(_xlfn.CONCAT("weather.data[",U$1,"]")),MATCH(vp.data[[#This Row],[SDate]],weather.data[Date],0))</f>
        <v>19.600000000000001</v>
      </c>
      <c r="V292" s="2">
        <f ca="1">INDEX(INDIRECT(_xlfn.CONCAT("weather.data[",V$1,"]")),MATCH(vp.data[[#This Row],[SDate]],weather.data[Date],0))</f>
        <v>15</v>
      </c>
      <c r="W292" t="s">
        <v>44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 s="4">
        <f>IF(AND(vp.data[[#This Row],[SDate]]&gt;=DATE(YEAR(vp.data[[#This Row],[SDate]]),5,1),vp.data[[#This Row],[SDate]]&lt;=DATE(YEAR(vp.data[[#This Row],[SDate]]),9,15)),1,0)</f>
        <v>1</v>
      </c>
      <c r="AJ292" s="4">
        <f>IF(vp.data[[#This Row],[SDate]]&lt;DATE(2016,12,1),0,1)</f>
        <v>0</v>
      </c>
      <c r="AK292">
        <f>MONTH(vp.data[[#This Row],[SDate]])</f>
        <v>8</v>
      </c>
      <c r="AL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M292" s="5">
        <f>(vp.data[[#This Row],[Dens]]-INDEX(crudeBD.lkup[Mean_Dens],MATCH(vp.data[[#This Row],[Crude_Breakdown]],crudeBD.lkup[Crude Breakdown],0)))^2</f>
        <v>33.771642647597254</v>
      </c>
      <c r="AN292" s="5">
        <f>(vp.data[[#This Row],[Sulf]]-INDEX(crudeBD.lkup[Mean_Sulf],MATCH(vp.data[[#This Row],[Crude_Breakdown]],crudeBD.lkup[Crude Breakdown],0)))^2</f>
        <v>0.18213816262442739</v>
      </c>
      <c r="AO2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1" hidden="1" x14ac:dyDescent="0.25">
      <c r="A293">
        <v>292</v>
      </c>
      <c r="B293" t="s">
        <v>45</v>
      </c>
      <c r="C293" t="s">
        <v>45</v>
      </c>
      <c r="D293" t="s">
        <v>84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70.387364419994739</v>
      </c>
      <c r="I293" s="2"/>
      <c r="J293" s="2">
        <f t="array" ref="J293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3" s="2">
        <f ca="1">INDEX(INDIRECT(_xlfn.CONCAT("weather.data[",O$1,"]")),MATCH(vp.data[[#This Row],[SDate]],weather.data[Date],0))</f>
        <v>17.899999999999999</v>
      </c>
      <c r="P293" s="2">
        <f ca="1">INDEX(INDIRECT(_xlfn.CONCAT("weather.data[",P$1,"]")),MATCH(vp.data[[#This Row],[SDate]],weather.data[Date],0))</f>
        <v>19.545238095238094</v>
      </c>
      <c r="Q293" s="2">
        <f ca="1">INDEX(INDIRECT(_xlfn.CONCAT("weather.data[",Q$1,"]")),MATCH(vp.data[[#This Row],[SDate]],weather.data[Date],0))</f>
        <v>18.2</v>
      </c>
      <c r="R293" s="2">
        <f ca="1">INDEX(INDIRECT(_xlfn.CONCAT("weather.data[",R$1,"]")),MATCH(vp.data[[#This Row],[SDate]],weather.data[Date],0))</f>
        <v>18.3</v>
      </c>
      <c r="S293" s="2">
        <f ca="1">INDEX(INDIRECT(_xlfn.CONCAT("weather.data[",S$1,"]")),MATCH(vp.data[[#This Row],[SDate]],weather.data[Date],0))</f>
        <v>17.3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17</v>
      </c>
      <c r="W293" t="s">
        <v>44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 s="4">
        <f>IF(AND(vp.data[[#This Row],[SDate]]&gt;=DATE(YEAR(vp.data[[#This Row],[SDate]]),5,1),vp.data[[#This Row],[SDate]]&lt;=DATE(YEAR(vp.data[[#This Row],[SDate]]),9,15)),1,0)</f>
        <v>1</v>
      </c>
      <c r="AJ293" s="4">
        <f>IF(vp.data[[#This Row],[SDate]]&lt;DATE(2016,12,1),0,1)</f>
        <v>0</v>
      </c>
      <c r="AK293">
        <f>MONTH(vp.data[[#This Row],[SDate]])</f>
        <v>8</v>
      </c>
      <c r="AL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M293" s="5">
        <f>(vp.data[[#This Row],[Dens]]-INDEX(crudeBD.lkup[Mean_Dens],MATCH(vp.data[[#This Row],[Crude_Breakdown]],crudeBD.lkup[Crude Breakdown],0)))^2</f>
        <v>10.312688046369923</v>
      </c>
      <c r="AN293" s="5">
        <f>(vp.data[[#This Row],[Sulf]]-INDEX(crudeBD.lkup[Mean_Sulf],MATCH(vp.data[[#This Row],[Crude_Breakdown]],crudeBD.lkup[Crude Breakdown],0)))^2</f>
        <v>4.5464270109086893E-2</v>
      </c>
      <c r="AO2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1" hidden="1" x14ac:dyDescent="0.25">
      <c r="A294">
        <v>293</v>
      </c>
      <c r="B294" t="s">
        <v>45</v>
      </c>
      <c r="C294" t="s">
        <v>45</v>
      </c>
      <c r="D294" t="s">
        <v>84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69.487364419994748</v>
      </c>
      <c r="I294" s="2"/>
      <c r="J294" s="2">
        <f t="array" ref="J294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4" s="2">
        <f ca="1">INDEX(INDIRECT(_xlfn.CONCAT("weather.data[",O$1,"]")),MATCH(vp.data[[#This Row],[SDate]],weather.data[Date],0))</f>
        <v>17.899999999999999</v>
      </c>
      <c r="P294" s="2">
        <f ca="1">INDEX(INDIRECT(_xlfn.CONCAT("weather.data[",P$1,"]")),MATCH(vp.data[[#This Row],[SDate]],weather.data[Date],0))</f>
        <v>19.545238095238094</v>
      </c>
      <c r="Q294" s="2">
        <f ca="1">INDEX(INDIRECT(_xlfn.CONCAT("weather.data[",Q$1,"]")),MATCH(vp.data[[#This Row],[SDate]],weather.data[Date],0))</f>
        <v>18.2</v>
      </c>
      <c r="R294" s="2">
        <f ca="1">INDEX(INDIRECT(_xlfn.CONCAT("weather.data[",R$1,"]")),MATCH(vp.data[[#This Row],[SDate]],weather.data[Date],0))</f>
        <v>18.3</v>
      </c>
      <c r="S294" s="2">
        <f ca="1">INDEX(INDIRECT(_xlfn.CONCAT("weather.data[",S$1,"]")),MATCH(vp.data[[#This Row],[SDate]],weather.data[Date],0))</f>
        <v>17.3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17</v>
      </c>
      <c r="W294" t="s">
        <v>44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 s="4">
        <f>IF(AND(vp.data[[#This Row],[SDate]]&gt;=DATE(YEAR(vp.data[[#This Row],[SDate]]),5,1),vp.data[[#This Row],[SDate]]&lt;=DATE(YEAR(vp.data[[#This Row],[SDate]]),9,15)),1,0)</f>
        <v>1</v>
      </c>
      <c r="AJ294" s="4">
        <f>IF(vp.data[[#This Row],[SDate]]&lt;DATE(2016,12,1),0,1)</f>
        <v>0</v>
      </c>
      <c r="AK294">
        <f>MONTH(vp.data[[#This Row],[SDate]])</f>
        <v>8</v>
      </c>
      <c r="AL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294" s="5">
        <f>(vp.data[[#This Row],[Dens]]-INDEX(crudeBD.lkup[Mean_Dens],MATCH(vp.data[[#This Row],[Crude_Breakdown]],crudeBD.lkup[Crude Breakdown],0)))^2</f>
        <v>10.312688046369923</v>
      </c>
      <c r="AN294" s="5">
        <f>(vp.data[[#This Row],[Sulf]]-INDEX(crudeBD.lkup[Mean_Sulf],MATCH(vp.data[[#This Row],[Crude_Breakdown]],crudeBD.lkup[Crude Breakdown],0)))^2</f>
        <v>4.5464270109086893E-2</v>
      </c>
      <c r="AO2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1" hidden="1" x14ac:dyDescent="0.25">
      <c r="A295">
        <v>294</v>
      </c>
      <c r="B295" t="s">
        <v>45</v>
      </c>
      <c r="C295" t="s">
        <v>45</v>
      </c>
      <c r="D295" t="s">
        <v>55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56.687364419994751</v>
      </c>
      <c r="I295" s="2"/>
      <c r="J295" s="2">
        <f t="array" ref="J29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Input]]="",INDEX([1]DATA!$O:$O,MATCH(1,(vp.data[[#This Row],[Battery]]=[1]DATA!$L:$L)*(EOMONTH(vp.data[[#This Row],[SDate]],-1)+1=[1]DATA!$G:$G),0)),vp.data[[#This Row],[Dens Input]]),"")</f>
        <v>848.2</v>
      </c>
      <c r="O295" s="2">
        <f ca="1">INDEX(INDIRECT(_xlfn.CONCAT("weather.data[",O$1,"]")),MATCH(vp.data[[#This Row],[SDate]],weather.data[Date],0))</f>
        <v>20.733333333333331</v>
      </c>
      <c r="P295" s="2">
        <f ca="1">INDEX(INDIRECT(_xlfn.CONCAT("weather.data[",P$1,"]")),MATCH(vp.data[[#This Row],[SDate]],weather.data[Date],0))</f>
        <v>18.911904761904761</v>
      </c>
      <c r="Q295" s="2">
        <f ca="1">INDEX(INDIRECT(_xlfn.CONCAT("weather.data[",Q$1,"]")),MATCH(vp.data[[#This Row],[SDate]],weather.data[Date],0))</f>
        <v>21.1</v>
      </c>
      <c r="R295" s="2">
        <f ca="1">INDEX(INDIRECT(_xlfn.CONCAT("weather.data[",R$1,"]")),MATCH(vp.data[[#This Row],[SDate]],weather.data[Date],0))</f>
        <v>20.2</v>
      </c>
      <c r="S295" s="2">
        <f ca="1">INDEX(INDIRECT(_xlfn.CONCAT("weather.data[",S$1,"]")),MATCH(vp.data[[#This Row],[SDate]],weather.data[Date],0))</f>
        <v>20.3</v>
      </c>
      <c r="T295" s="2">
        <f ca="1">INDEX(INDIRECT(_xlfn.CONCAT("weather.data[",T$1,"]")),MATCH(vp.data[[#This Row],[SDate]],weather.data[Date],0))</f>
        <v>21</v>
      </c>
      <c r="U295" s="2">
        <f ca="1">INDEX(INDIRECT(_xlfn.CONCAT("weather.data[",U$1,"]")),MATCH(vp.data[[#This Row],[SDate]],weather.data[Date],0))</f>
        <v>22.3</v>
      </c>
      <c r="V295" s="2">
        <f ca="1">INDEX(INDIRECT(_xlfn.CONCAT("weather.data[",V$1,"]")),MATCH(vp.data[[#This Row],[SDate]],weather.data[Date],0))</f>
        <v>19.5</v>
      </c>
      <c r="W295" t="s">
        <v>44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 s="4">
        <f>IF(AND(vp.data[[#This Row],[SDate]]&gt;=DATE(YEAR(vp.data[[#This Row],[SDate]]),5,1),vp.data[[#This Row],[SDate]]&lt;=DATE(YEAR(vp.data[[#This Row],[SDate]]),9,15)),1,0)</f>
        <v>1</v>
      </c>
      <c r="AJ295" s="4">
        <f>IF(vp.data[[#This Row],[SDate]]&lt;DATE(2016,12,1),0,1)</f>
        <v>0</v>
      </c>
      <c r="AK295">
        <f>MONTH(vp.data[[#This Row],[SDate]])</f>
        <v>8</v>
      </c>
      <c r="AL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M295" s="5">
        <f>(vp.data[[#This Row],[Dens]]-INDEX(crudeBD.lkup[Mean_Dens],MATCH(vp.data[[#This Row],[Crude_Breakdown]],crudeBD.lkup[Crude Breakdown],0)))^2</f>
        <v>19.260359212014073</v>
      </c>
      <c r="AN295" s="5">
        <f>(vp.data[[#This Row],[Sulf]]-INDEX(crudeBD.lkup[Mean_Sulf],MATCH(vp.data[[#This Row],[Crude_Breakdown]],crudeBD.lkup[Crude Breakdown],0)))^2</f>
        <v>1.0655095385161005E-2</v>
      </c>
      <c r="AO2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1" hidden="1" x14ac:dyDescent="0.25">
      <c r="A296">
        <v>295</v>
      </c>
      <c r="B296" t="s">
        <v>45</v>
      </c>
      <c r="C296" t="s">
        <v>45</v>
      </c>
      <c r="D296" t="s">
        <v>71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96" s="2"/>
      <c r="J296" s="2">
        <f t="array" ref="J296">_xlfn.IFNA(IF(vp.data[[#This Row],[Sulf Input]]="",INDEX([1]DATA!$Q:$Q,MATCH(1,(vp.data[[#This Row],[Battery]]=[1]DATA!$L:$L)*(EOMONTH(vp.data[[#This Row],[SDate]],-1)+1=[1]DATA!$G:$G),0)),vp.data[[#This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Input]]="",INDEX([1]DATA!$O:$O,MATCH(1,(vp.data[[#This Row],[Battery]]=[1]DATA!$L:$L)*(EOMONTH(vp.data[[#This Row],[SDate]],-1)+1=[1]DATA!$G:$G),0)),vp.data[[#This Row],[Dens Input]]),"")</f>
        <v>806.3</v>
      </c>
      <c r="O296" s="2">
        <f ca="1">INDEX(INDIRECT(_xlfn.CONCAT("weather.data[",O$1,"]")),MATCH(vp.data[[#This Row],[SDate]],weather.data[Date],0))</f>
        <v>20.766666666666666</v>
      </c>
      <c r="P296" s="2">
        <f ca="1">INDEX(INDIRECT(_xlfn.CONCAT("weather.data[",P$1,"]")),MATCH(vp.data[[#This Row],[SDate]],weather.data[Date],0))</f>
        <v>19.164285714285711</v>
      </c>
      <c r="Q296" s="2">
        <f ca="1">INDEX(INDIRECT(_xlfn.CONCAT("weather.data[",Q$1,"]")),MATCH(vp.data[[#This Row],[SDate]],weather.data[Date],0))</f>
        <v>20.8</v>
      </c>
      <c r="R296" s="2">
        <f ca="1">INDEX(INDIRECT(_xlfn.CONCAT("weather.data[",R$1,"]")),MATCH(vp.data[[#This Row],[SDate]],weather.data[Date],0))</f>
        <v>21</v>
      </c>
      <c r="S296" s="2">
        <f ca="1">INDEX(INDIRECT(_xlfn.CONCAT("weather.data[",S$1,"]")),MATCH(vp.data[[#This Row],[SDate]],weather.data[Date],0))</f>
        <v>20</v>
      </c>
      <c r="T296" s="2">
        <f ca="1">INDEX(INDIRECT(_xlfn.CONCAT("weather.data[",T$1,"]")),MATCH(vp.data[[#This Row],[SDate]],weather.data[Date],0))</f>
        <v>22.3</v>
      </c>
      <c r="U296" s="2">
        <f ca="1">INDEX(INDIRECT(_xlfn.CONCAT("weather.data[",U$1,"]")),MATCH(vp.data[[#This Row],[SDate]],weather.data[Date],0))</f>
        <v>20.5</v>
      </c>
      <c r="V296" s="2">
        <f ca="1">INDEX(INDIRECT(_xlfn.CONCAT("weather.data[",V$1,"]")),MATCH(vp.data[[#This Row],[SDate]],weather.data[Date],0))</f>
        <v>20</v>
      </c>
      <c r="W296" t="s">
        <v>44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 s="4">
        <f>IF(AND(vp.data[[#This Row],[SDate]]&gt;=DATE(YEAR(vp.data[[#This Row],[SDate]]),5,1),vp.data[[#This Row],[SDate]]&lt;=DATE(YEAR(vp.data[[#This Row],[SDate]]),9,15)),1,0)</f>
        <v>1</v>
      </c>
      <c r="AJ296" s="4">
        <f>IF(vp.data[[#This Row],[SDate]]&lt;DATE(2016,12,1),0,1)</f>
        <v>0</v>
      </c>
      <c r="AK296">
        <f>MONTH(vp.data[[#This Row],[SDate]])</f>
        <v>8</v>
      </c>
      <c r="AL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96" s="5">
        <f>(vp.data[[#This Row],[Dens]]-INDEX(crudeBD.lkup[Mean_Dens],MATCH(vp.data[[#This Row],[Crude_Breakdown]],crudeBD.lkup[Crude Breakdown],0)))^2</f>
        <v>5.5628809920306947</v>
      </c>
      <c r="AN296" s="5">
        <f>(vp.data[[#This Row],[Sulf]]-INDEX(crudeBD.lkup[Mean_Sulf],MATCH(vp.data[[#This Row],[Crude_Breakdown]],crudeBD.lkup[Crude Breakdown],0)))^2</f>
        <v>1.2100996784281637E-2</v>
      </c>
      <c r="AO2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1" hidden="1" x14ac:dyDescent="0.25">
      <c r="A297">
        <v>296</v>
      </c>
      <c r="B297" t="s">
        <v>58</v>
      </c>
      <c r="C297" t="s">
        <v>58</v>
      </c>
      <c r="D297" t="s">
        <v>79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97" s="2"/>
      <c r="J297" s="2">
        <f t="array" ref="J29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Input]]="",INDEX([1]DATA!$O:$O,MATCH(1,(vp.data[[#This Row],[Battery]]=[1]DATA!$L:$L)*(EOMONTH(vp.data[[#This Row],[SDate]],-1)+1=[1]DATA!$G:$G),0)),vp.data[[#This Row],[Dens Input]]),"")</f>
        <v>812.2</v>
      </c>
      <c r="O297" s="2">
        <f ca="1">INDEX(INDIRECT(_xlfn.CONCAT("weather.data[",O$1,"]")),MATCH(vp.data[[#This Row],[SDate]],weather.data[Date],0))</f>
        <v>20.766666666666666</v>
      </c>
      <c r="P297" s="2">
        <f ca="1">INDEX(INDIRECT(_xlfn.CONCAT("weather.data[",P$1,"]")),MATCH(vp.data[[#This Row],[SDate]],weather.data[Date],0))</f>
        <v>19.164285714285711</v>
      </c>
      <c r="Q297" s="2">
        <f ca="1">INDEX(INDIRECT(_xlfn.CONCAT("weather.data[",Q$1,"]")),MATCH(vp.data[[#This Row],[SDate]],weather.data[Date],0))</f>
        <v>20.8</v>
      </c>
      <c r="R297" s="2">
        <f ca="1">INDEX(INDIRECT(_xlfn.CONCAT("weather.data[",R$1,"]")),MATCH(vp.data[[#This Row],[SDate]],weather.data[Date],0))</f>
        <v>21</v>
      </c>
      <c r="S297" s="2">
        <f ca="1">INDEX(INDIRECT(_xlfn.CONCAT("weather.data[",S$1,"]")),MATCH(vp.data[[#This Row],[SDate]],weather.data[Date],0))</f>
        <v>20</v>
      </c>
      <c r="T297" s="2">
        <f ca="1">INDEX(INDIRECT(_xlfn.CONCAT("weather.data[",T$1,"]")),MATCH(vp.data[[#This Row],[SDate]],weather.data[Date],0))</f>
        <v>22.3</v>
      </c>
      <c r="U297" s="2">
        <f ca="1">INDEX(INDIRECT(_xlfn.CONCAT("weather.data[",U$1,"]")),MATCH(vp.data[[#This Row],[SDate]],weather.data[Date],0))</f>
        <v>20.5</v>
      </c>
      <c r="V297" s="2">
        <f ca="1">INDEX(INDIRECT(_xlfn.CONCAT("weather.data[",V$1,"]")),MATCH(vp.data[[#This Row],[SDate]],weather.data[Date],0))</f>
        <v>20</v>
      </c>
      <c r="W297" t="s">
        <v>44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 s="4">
        <f>IF(AND(vp.data[[#This Row],[SDate]]&gt;=DATE(YEAR(vp.data[[#This Row],[SDate]]),5,1),vp.data[[#This Row],[SDate]]&lt;=DATE(YEAR(vp.data[[#This Row],[SDate]]),9,15)),1,0)</f>
        <v>1</v>
      </c>
      <c r="AJ297" s="4">
        <f>IF(vp.data[[#This Row],[SDate]]&lt;DATE(2016,12,1),0,1)</f>
        <v>0</v>
      </c>
      <c r="AK297">
        <f>MONTH(vp.data[[#This Row],[SDate]])</f>
        <v>8</v>
      </c>
      <c r="AL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97" s="5">
        <f>(vp.data[[#This Row],[Dens]]-INDEX(crudeBD.lkup[Mean_Dens],MATCH(vp.data[[#This Row],[Crude_Breakdown]],crudeBD.lkup[Crude Breakdown],0)))^2</f>
        <v>12.541683581025934</v>
      </c>
      <c r="AN297" s="5">
        <f>(vp.data[[#This Row],[Sulf]]-INDEX(crudeBD.lkup[Mean_Sulf],MATCH(vp.data[[#This Row],[Crude_Breakdown]],crudeBD.lkup[Crude Breakdown],0)))^2</f>
        <v>4.9006343247347296E-3</v>
      </c>
      <c r="AO2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1" hidden="1" x14ac:dyDescent="0.25">
      <c r="A298">
        <v>297</v>
      </c>
      <c r="B298" t="s">
        <v>47</v>
      </c>
      <c r="C298" t="s">
        <v>47</v>
      </c>
      <c r="D298" t="s">
        <v>67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64.821841435650171</v>
      </c>
      <c r="I298" s="2"/>
      <c r="J298" s="2">
        <f t="array" ref="J298">_xlfn.IFNA(IF(vp.data[[#This Row],[Sulf Input]]="",INDEX([1]DATA!$Q:$Q,MATCH(1,(vp.data[[#This Row],[Battery]]=[1]DATA!$L:$L)*(EOMONTH(vp.data[[#This Row],[SDate]],-1)+1=[1]DATA!$G:$G),0)),vp.data[[#This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Input]]="",INDEX([1]DATA!$O:$O,MATCH(1,(vp.data[[#This Row],[Battery]]=[1]DATA!$L:$L)*(EOMONTH(vp.data[[#This Row],[SDate]],-1)+1=[1]DATA!$G:$G),0)),vp.data[[#This Row],[Dens Input]]),"")</f>
        <v>821.2</v>
      </c>
      <c r="O298" s="2">
        <f ca="1">INDEX(INDIRECT(_xlfn.CONCAT("weather.data[",O$1,"]")),MATCH(vp.data[[#This Row],[SDate]],weather.data[Date],0))</f>
        <v>20.766666666666666</v>
      </c>
      <c r="P298" s="2">
        <f ca="1">INDEX(INDIRECT(_xlfn.CONCAT("weather.data[",P$1,"]")),MATCH(vp.data[[#This Row],[SDate]],weather.data[Date],0))</f>
        <v>19.164285714285711</v>
      </c>
      <c r="Q298" s="2">
        <f ca="1">INDEX(INDIRECT(_xlfn.CONCAT("weather.data[",Q$1,"]")),MATCH(vp.data[[#This Row],[SDate]],weather.data[Date],0))</f>
        <v>20.8</v>
      </c>
      <c r="R298" s="2">
        <f ca="1">INDEX(INDIRECT(_xlfn.CONCAT("weather.data[",R$1,"]")),MATCH(vp.data[[#This Row],[SDate]],weather.data[Date],0))</f>
        <v>21</v>
      </c>
      <c r="S298" s="2">
        <f ca="1">INDEX(INDIRECT(_xlfn.CONCAT("weather.data[",S$1,"]")),MATCH(vp.data[[#This Row],[SDate]],weather.data[Date],0))</f>
        <v>20</v>
      </c>
      <c r="T298" s="2">
        <f ca="1">INDEX(INDIRECT(_xlfn.CONCAT("weather.data[",T$1,"]")),MATCH(vp.data[[#This Row],[SDate]],weather.data[Date],0))</f>
        <v>22.3</v>
      </c>
      <c r="U298" s="2">
        <f ca="1">INDEX(INDIRECT(_xlfn.CONCAT("weather.data[",U$1,"]")),MATCH(vp.data[[#This Row],[SDate]],weather.data[Date],0))</f>
        <v>20.5</v>
      </c>
      <c r="V298" s="2">
        <f ca="1">INDEX(INDIRECT(_xlfn.CONCAT("weather.data[",V$1,"]")),MATCH(vp.data[[#This Row],[SDate]],weather.data[Date],0))</f>
        <v>20</v>
      </c>
      <c r="W298" t="s">
        <v>44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 s="4">
        <f>IF(AND(vp.data[[#This Row],[SDate]]&gt;=DATE(YEAR(vp.data[[#This Row],[SDate]]),5,1),vp.data[[#This Row],[SDate]]&lt;=DATE(YEAR(vp.data[[#This Row],[SDate]]),9,15)),1,0)</f>
        <v>1</v>
      </c>
      <c r="AJ298" s="4">
        <f>IF(vp.data[[#This Row],[SDate]]&lt;DATE(2016,12,1),0,1)</f>
        <v>0</v>
      </c>
      <c r="AK298">
        <f>MONTH(vp.data[[#This Row],[SDate]])</f>
        <v>8</v>
      </c>
      <c r="AL298" s="5">
        <f>(IF(post_aquisition_adj_bool,vp.data[[#This Row],[VP_Adjusted]],vp.data[[#This Row],[VP]])-INDEX(crudeBD.lkup[Mean_VP],MATCH(vp.data[[#This Row],[Crude_Breakdown]],crudeBD.lkup[Crude Breakdown],0)))^2</f>
        <v>620.62172976300462</v>
      </c>
      <c r="AM298" s="5">
        <f>(vp.data[[#This Row],[Dens]]-INDEX(crudeBD.lkup[Mean_Dens],MATCH(vp.data[[#This Row],[Crude_Breakdown]],crudeBD.lkup[Crude Breakdown],0)))^2</f>
        <v>5.5014511296096851</v>
      </c>
      <c r="AN298" s="5">
        <f>(vp.data[[#This Row],[Sulf]]-INDEX(crudeBD.lkup[Mean_Sulf],MATCH(vp.data[[#This Row],[Crude_Breakdown]],crudeBD.lkup[Crude Breakdown],0)))^2</f>
        <v>0.21965056985536779</v>
      </c>
      <c r="AO2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1" hidden="1" x14ac:dyDescent="0.25">
      <c r="A299">
        <v>298</v>
      </c>
      <c r="B299" t="s">
        <v>64</v>
      </c>
      <c r="C299" t="s">
        <v>64</v>
      </c>
      <c r="D299" t="s">
        <v>65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67.687364419994751</v>
      </c>
      <c r="I299" s="2"/>
      <c r="J299" s="2">
        <f t="array" ref="J299">_xlfn.IFNA(IF(vp.data[[#This Row],[Sulf Input]]="",INDEX([1]DATA!$Q:$Q,MATCH(1,(vp.data[[#This Row],[Battery]]=[1]DATA!$L:$L)*(EOMONTH(vp.data[[#This Row],[SDate]],-1)+1=[1]DATA!$G:$G),0)),vp.data[[#This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Input]]="",INDEX([1]DATA!$O:$O,MATCH(1,(vp.data[[#This Row],[Battery]]=[1]DATA!$L:$L)*(EOMONTH(vp.data[[#This Row],[SDate]],-1)+1=[1]DATA!$G:$G),0)),vp.data[[#This Row],[Dens Input]]),"")</f>
        <v>826.7</v>
      </c>
      <c r="O299" s="2">
        <f ca="1">INDEX(INDIRECT(_xlfn.CONCAT("weather.data[",O$1,"]")),MATCH(vp.data[[#This Row],[SDate]],weather.data[Date],0))</f>
        <v>20.766666666666666</v>
      </c>
      <c r="P299" s="2">
        <f ca="1">INDEX(INDIRECT(_xlfn.CONCAT("weather.data[",P$1,"]")),MATCH(vp.data[[#This Row],[SDate]],weather.data[Date],0))</f>
        <v>19.164285714285711</v>
      </c>
      <c r="Q299" s="2">
        <f ca="1">INDEX(INDIRECT(_xlfn.CONCAT("weather.data[",Q$1,"]")),MATCH(vp.data[[#This Row],[SDate]],weather.data[Date],0))</f>
        <v>20.8</v>
      </c>
      <c r="R299" s="2">
        <f ca="1">INDEX(INDIRECT(_xlfn.CONCAT("weather.data[",R$1,"]")),MATCH(vp.data[[#This Row],[SDate]],weather.data[Date],0))</f>
        <v>21</v>
      </c>
      <c r="S299" s="2">
        <f ca="1">INDEX(INDIRECT(_xlfn.CONCAT("weather.data[",S$1,"]")),MATCH(vp.data[[#This Row],[SDate]],weather.data[Date],0))</f>
        <v>20</v>
      </c>
      <c r="T299" s="2">
        <f ca="1">INDEX(INDIRECT(_xlfn.CONCAT("weather.data[",T$1,"]")),MATCH(vp.data[[#This Row],[SDate]],weather.data[Date],0))</f>
        <v>22.3</v>
      </c>
      <c r="U299" s="2">
        <f ca="1">INDEX(INDIRECT(_xlfn.CONCAT("weather.data[",U$1,"]")),MATCH(vp.data[[#This Row],[SDate]],weather.data[Date],0))</f>
        <v>20.5</v>
      </c>
      <c r="V299" s="2">
        <f ca="1">INDEX(INDIRECT(_xlfn.CONCAT("weather.data[",V$1,"]")),MATCH(vp.data[[#This Row],[SDate]],weather.data[Date],0))</f>
        <v>20</v>
      </c>
      <c r="W299" t="s">
        <v>44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 s="4">
        <f>IF(AND(vp.data[[#This Row],[SDate]]&gt;=DATE(YEAR(vp.data[[#This Row],[SDate]]),5,1),vp.data[[#This Row],[SDate]]&lt;=DATE(YEAR(vp.data[[#This Row],[SDate]]),9,15)),1,0)</f>
        <v>1</v>
      </c>
      <c r="AJ299" s="4">
        <f>IF(vp.data[[#This Row],[SDate]]&lt;DATE(2016,12,1),0,1)</f>
        <v>0</v>
      </c>
      <c r="AK299">
        <f>MONTH(vp.data[[#This Row],[SDate]])</f>
        <v>8</v>
      </c>
      <c r="AL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99" s="5">
        <f>(vp.data[[#This Row],[Dens]]-INDEX(crudeBD.lkup[Mean_Dens],MATCH(vp.data[[#This Row],[Crude_Breakdown]],crudeBD.lkup[Crude Breakdown],0)))^2</f>
        <v>292.7978684144677</v>
      </c>
      <c r="AN299" s="5">
        <f>(vp.data[[#This Row],[Sulf]]-INDEX(crudeBD.lkup[Mean_Sulf],MATCH(vp.data[[#This Row],[Crude_Breakdown]],crudeBD.lkup[Crude Breakdown],0)))^2</f>
        <v>0.13193132655080392</v>
      </c>
      <c r="AO2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1" hidden="1" x14ac:dyDescent="0.25">
      <c r="A300">
        <v>299</v>
      </c>
      <c r="B300" t="s">
        <v>52</v>
      </c>
      <c r="C300" t="s">
        <v>52</v>
      </c>
      <c r="D300" t="s">
        <v>53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67.487364419994748</v>
      </c>
      <c r="I300" s="2"/>
      <c r="J300" s="2">
        <f t="array" ref="J300">_xlfn.IFNA(IF(vp.data[[#This Row],[Sulf Input]]="",INDEX([1]DATA!$Q:$Q,MATCH(1,(vp.data[[#This Row],[Battery]]=[1]DATA!$L:$L)*(EOMONTH(vp.data[[#This Row],[SDate]],-1)+1=[1]DATA!$G:$G),0)),vp.data[[#This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Input]]="",INDEX([1]DATA!$O:$O,MATCH(1,(vp.data[[#This Row],[Battery]]=[1]DATA!$L:$L)*(EOMONTH(vp.data[[#This Row],[SDate]],-1)+1=[1]DATA!$G:$G),0)),vp.data[[#This Row],[Dens Input]]),"")</f>
        <v>834</v>
      </c>
      <c r="O300" s="2">
        <f ca="1">INDEX(INDIRECT(_xlfn.CONCAT("weather.data[",O$1,"]")),MATCH(vp.data[[#This Row],[SDate]],weather.data[Date],0))</f>
        <v>20.766666666666666</v>
      </c>
      <c r="P300" s="2">
        <f ca="1">INDEX(INDIRECT(_xlfn.CONCAT("weather.data[",P$1,"]")),MATCH(vp.data[[#This Row],[SDate]],weather.data[Date],0))</f>
        <v>19.164285714285711</v>
      </c>
      <c r="Q300" s="2">
        <f ca="1">INDEX(INDIRECT(_xlfn.CONCAT("weather.data[",Q$1,"]")),MATCH(vp.data[[#This Row],[SDate]],weather.data[Date],0))</f>
        <v>20.8</v>
      </c>
      <c r="R300" s="2">
        <f ca="1">INDEX(INDIRECT(_xlfn.CONCAT("weather.data[",R$1,"]")),MATCH(vp.data[[#This Row],[SDate]],weather.data[Date],0))</f>
        <v>21</v>
      </c>
      <c r="S300" s="2">
        <f ca="1">INDEX(INDIRECT(_xlfn.CONCAT("weather.data[",S$1,"]")),MATCH(vp.data[[#This Row],[SDate]],weather.data[Date],0))</f>
        <v>20</v>
      </c>
      <c r="T300" s="2">
        <f ca="1">INDEX(INDIRECT(_xlfn.CONCAT("weather.data[",T$1,"]")),MATCH(vp.data[[#This Row],[SDate]],weather.data[Date],0))</f>
        <v>22.3</v>
      </c>
      <c r="U300" s="2">
        <f ca="1">INDEX(INDIRECT(_xlfn.CONCAT("weather.data[",U$1,"]")),MATCH(vp.data[[#This Row],[SDate]],weather.data[Date],0))</f>
        <v>20.5</v>
      </c>
      <c r="V300" s="2">
        <f ca="1">INDEX(INDIRECT(_xlfn.CONCAT("weather.data[",V$1,"]")),MATCH(vp.data[[#This Row],[SDate]],weather.data[Date],0))</f>
        <v>20</v>
      </c>
      <c r="W300" t="s">
        <v>44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 s="4">
        <f>IF(AND(vp.data[[#This Row],[SDate]]&gt;=DATE(YEAR(vp.data[[#This Row],[SDate]]),5,1),vp.data[[#This Row],[SDate]]&lt;=DATE(YEAR(vp.data[[#This Row],[SDate]]),9,15)),1,0)</f>
        <v>1</v>
      </c>
      <c r="AJ300" s="4">
        <f>IF(vp.data[[#This Row],[SDate]]&lt;DATE(2016,12,1),0,1)</f>
        <v>0</v>
      </c>
      <c r="AK300">
        <f>MONTH(vp.data[[#This Row],[SDate]])</f>
        <v>8</v>
      </c>
      <c r="AL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M300" s="5">
        <f>(vp.data[[#This Row],[Dens]]-INDEX(crudeBD.lkup[Mean_Dens],MATCH(vp.data[[#This Row],[Crude_Breakdown]],crudeBD.lkup[Crude Breakdown],0)))^2</f>
        <v>96.262342034100627</v>
      </c>
      <c r="AN300" s="5">
        <f>(vp.data[[#This Row],[Sulf]]-INDEX(crudeBD.lkup[Mean_Sulf],MATCH(vp.data[[#This Row],[Crude_Breakdown]],crudeBD.lkup[Crude Breakdown],0)))^2</f>
        <v>6.4122151826878027E-2</v>
      </c>
      <c r="AO3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1" hidden="1" x14ac:dyDescent="0.25">
      <c r="A301">
        <v>300</v>
      </c>
      <c r="B301" t="s">
        <v>47</v>
      </c>
      <c r="C301" t="s">
        <v>47</v>
      </c>
      <c r="D301" t="s">
        <v>54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57.987364419994748</v>
      </c>
      <c r="I301" s="2"/>
      <c r="J301" s="2">
        <f t="array" ref="J301">_xlfn.IFNA(IF(vp.data[[#This Row],[Sulf Input]]="",INDEX([1]DATA!$Q:$Q,MATCH(1,(vp.data[[#This Row],[Battery]]=[1]DATA!$L:$L)*(EOMONTH(vp.data[[#This Row],[SDate]],-1)+1=[1]DATA!$G:$G),0)),vp.data[[#This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Input]]="",INDEX([1]DATA!$O:$O,MATCH(1,(vp.data[[#This Row],[Battery]]=[1]DATA!$L:$L)*(EOMONTH(vp.data[[#This Row],[SDate]],-1)+1=[1]DATA!$G:$G),0)),vp.data[[#This Row],[Dens Input]]),"")</f>
        <v>862</v>
      </c>
      <c r="O301" s="2">
        <f ca="1">INDEX(INDIRECT(_xlfn.CONCAT("weather.data[",O$1,"]")),MATCH(vp.data[[#This Row],[SDate]],weather.data[Date],0))</f>
        <v>20.766666666666666</v>
      </c>
      <c r="P301" s="2">
        <f ca="1">INDEX(INDIRECT(_xlfn.CONCAT("weather.data[",P$1,"]")),MATCH(vp.data[[#This Row],[SDate]],weather.data[Date],0))</f>
        <v>19.164285714285711</v>
      </c>
      <c r="Q301" s="2">
        <f ca="1">INDEX(INDIRECT(_xlfn.CONCAT("weather.data[",Q$1,"]")),MATCH(vp.data[[#This Row],[SDate]],weather.data[Date],0))</f>
        <v>20.8</v>
      </c>
      <c r="R301" s="2">
        <f ca="1">INDEX(INDIRECT(_xlfn.CONCAT("weather.data[",R$1,"]")),MATCH(vp.data[[#This Row],[SDate]],weather.data[Date],0))</f>
        <v>21</v>
      </c>
      <c r="S301" s="2">
        <f ca="1">INDEX(INDIRECT(_xlfn.CONCAT("weather.data[",S$1,"]")),MATCH(vp.data[[#This Row],[SDate]],weather.data[Date],0))</f>
        <v>20</v>
      </c>
      <c r="T301" s="2">
        <f ca="1">INDEX(INDIRECT(_xlfn.CONCAT("weather.data[",T$1,"]")),MATCH(vp.data[[#This Row],[SDate]],weather.data[Date],0))</f>
        <v>22.3</v>
      </c>
      <c r="U301" s="2">
        <f ca="1">INDEX(INDIRECT(_xlfn.CONCAT("weather.data[",U$1,"]")),MATCH(vp.data[[#This Row],[SDate]],weather.data[Date],0))</f>
        <v>20.5</v>
      </c>
      <c r="V301" s="2">
        <f ca="1">INDEX(INDIRECT(_xlfn.CONCAT("weather.data[",V$1,"]")),MATCH(vp.data[[#This Row],[SDate]],weather.data[Date],0))</f>
        <v>20</v>
      </c>
      <c r="W301" t="s">
        <v>44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 s="4">
        <f>IF(AND(vp.data[[#This Row],[SDate]]&gt;=DATE(YEAR(vp.data[[#This Row],[SDate]]),5,1),vp.data[[#This Row],[SDate]]&lt;=DATE(YEAR(vp.data[[#This Row],[SDate]]),9,15)),1,0)</f>
        <v>1</v>
      </c>
      <c r="AJ301" s="4">
        <f>IF(vp.data[[#This Row],[SDate]]&lt;DATE(2016,12,1),0,1)</f>
        <v>0</v>
      </c>
      <c r="AK301">
        <f>MONTH(vp.data[[#This Row],[SDate]])</f>
        <v>8</v>
      </c>
      <c r="AL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M301" s="5">
        <f>(vp.data[[#This Row],[Dens]]-INDEX(crudeBD.lkup[Mean_Dens],MATCH(vp.data[[#This Row],[Crude_Breakdown]],crudeBD.lkup[Crude Breakdown],0)))^2</f>
        <v>330.82744632857708</v>
      </c>
      <c r="AN301" s="5">
        <f>(vp.data[[#This Row],[Sulf]]-INDEX(crudeBD.lkup[Mean_Sulf],MATCH(vp.data[[#This Row],[Crude_Breakdown]],crudeBD.lkup[Crude Breakdown],0)))^2</f>
        <v>1.0655095385161005E-2</v>
      </c>
      <c r="AO3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1" hidden="1" x14ac:dyDescent="0.25">
      <c r="A302">
        <v>301</v>
      </c>
      <c r="B302" t="s">
        <v>45</v>
      </c>
      <c r="C302" t="s">
        <v>45</v>
      </c>
      <c r="D302" t="s">
        <v>63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86.334029126213622</v>
      </c>
      <c r="I302" s="2"/>
      <c r="J302" s="2">
        <f t="array" ref="J30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Input]]="",INDEX([1]DATA!$O:$O,MATCH(1,(vp.data[[#This Row],[Battery]]=[1]DATA!$L:$L)*(EOMONTH(vp.data[[#This Row],[SDate]],-1)+1=[1]DATA!$G:$G),0)),vp.data[[#This Row],[Dens Input]]),"")</f>
        <v>808.3</v>
      </c>
      <c r="O302" s="2">
        <f ca="1">INDEX(INDIRECT(_xlfn.CONCAT("weather.data[",O$1,"]")),MATCH(vp.data[[#This Row],[SDate]],weather.data[Date],0))</f>
        <v>22.466666666666669</v>
      </c>
      <c r="P302" s="2">
        <f ca="1">INDEX(INDIRECT(_xlfn.CONCAT("weather.data[",P$1,"]")),MATCH(vp.data[[#This Row],[SDate]],weather.data[Date],0))</f>
        <v>19.840476190476188</v>
      </c>
      <c r="Q302" s="2">
        <f ca="1">INDEX(INDIRECT(_xlfn.CONCAT("weather.data[",Q$1,"]")),MATCH(vp.data[[#This Row],[SDate]],weather.data[Date],0))</f>
        <v>23.3</v>
      </c>
      <c r="R302" s="2">
        <f ca="1">INDEX(INDIRECT(_xlfn.CONCAT("weather.data[",R$1,"]")),MATCH(vp.data[[#This Row],[SDate]],weather.data[Date],0))</f>
        <v>23.5</v>
      </c>
      <c r="S302" s="2">
        <f ca="1">INDEX(INDIRECT(_xlfn.CONCAT("weather.data[",S$1,"]")),MATCH(vp.data[[#This Row],[SDate]],weather.data[Date],0))</f>
        <v>22.5</v>
      </c>
      <c r="T302" s="2">
        <f ca="1">INDEX(INDIRECT(_xlfn.CONCAT("weather.data[",T$1,"]")),MATCH(vp.data[[#This Row],[SDate]],weather.data[Date],0))</f>
        <v>22</v>
      </c>
      <c r="U302" s="2">
        <f ca="1">INDEX(INDIRECT(_xlfn.CONCAT("weather.data[",U$1,"]")),MATCH(vp.data[[#This Row],[SDate]],weather.data[Date],0))</f>
        <v>22.7</v>
      </c>
      <c r="V302" s="2">
        <f ca="1">INDEX(INDIRECT(_xlfn.CONCAT("weather.data[",V$1,"]")),MATCH(vp.data[[#This Row],[SDate]],weather.data[Date],0))</f>
        <v>20.8</v>
      </c>
      <c r="W302" t="s">
        <v>44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 s="4">
        <f>IF(AND(vp.data[[#This Row],[SDate]]&gt;=DATE(YEAR(vp.data[[#This Row],[SDate]]),5,1),vp.data[[#This Row],[SDate]]&lt;=DATE(YEAR(vp.data[[#This Row],[SDate]]),9,15)),1,0)</f>
        <v>1</v>
      </c>
      <c r="AJ302" s="4">
        <f>IF(vp.data[[#This Row],[SDate]]&lt;DATE(2016,12,1),0,1)</f>
        <v>0</v>
      </c>
      <c r="AK302">
        <f>MONTH(vp.data[[#This Row],[SDate]])</f>
        <v>8</v>
      </c>
      <c r="AL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M302" s="5">
        <f>(vp.data[[#This Row],[Dens]]-INDEX(crudeBD.lkup[Mean_Dens],MATCH(vp.data[[#This Row],[Crude_Breakdown]],crudeBD.lkup[Crude Breakdown],0)))^2</f>
        <v>0.12857678491021865</v>
      </c>
      <c r="AN302" s="5">
        <f>(vp.data[[#This Row],[Sulf]]-INDEX(crudeBD.lkup[Mean_Sulf],MATCH(vp.data[[#This Row],[Crude_Breakdown]],crudeBD.lkup[Crude Breakdown],0)))^2</f>
        <v>9.0027186518782493E-4</v>
      </c>
      <c r="AO3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1" hidden="1" x14ac:dyDescent="0.25">
      <c r="A303">
        <v>302</v>
      </c>
      <c r="B303" t="s">
        <v>47</v>
      </c>
      <c r="C303" t="s">
        <v>47</v>
      </c>
      <c r="D303" t="s">
        <v>62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78.721841435650163</v>
      </c>
      <c r="I303" s="2"/>
      <c r="J303" s="2">
        <f t="array" ref="J303">_xlfn.IFNA(IF(vp.data[[#This Row],[Sulf Input]]="",INDEX([1]DATA!$Q:$Q,MATCH(1,(vp.data[[#This Row],[Battery]]=[1]DATA!$L:$L)*(EOMONTH(vp.data[[#This Row],[SDate]],-1)+1=[1]DATA!$G:$G),0)),vp.data[[#This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Input]]="",INDEX([1]DATA!$O:$O,MATCH(1,(vp.data[[#This Row],[Battery]]=[1]DATA!$L:$L)*(EOMONTH(vp.data[[#This Row],[SDate]],-1)+1=[1]DATA!$G:$G),0)),vp.data[[#This Row],[Dens Input]]),"")</f>
        <v>825</v>
      </c>
      <c r="O303" s="2">
        <f ca="1">INDEX(INDIRECT(_xlfn.CONCAT("weather.data[",O$1,"]")),MATCH(vp.data[[#This Row],[SDate]],weather.data[Date],0))</f>
        <v>23.2</v>
      </c>
      <c r="P303" s="2">
        <f ca="1">INDEX(INDIRECT(_xlfn.CONCAT("weather.data[",P$1,"]")),MATCH(vp.data[[#This Row],[SDate]],weather.data[Date],0))</f>
        <v>18.973809523809525</v>
      </c>
      <c r="Q303" s="2">
        <f ca="1">INDEX(INDIRECT(_xlfn.CONCAT("weather.data[",Q$1,"]")),MATCH(vp.data[[#This Row],[SDate]],weather.data[Date],0))</f>
        <v>24.3</v>
      </c>
      <c r="R303" s="2">
        <f ca="1">INDEX(INDIRECT(_xlfn.CONCAT("weather.data[",R$1,"]")),MATCH(vp.data[[#This Row],[SDate]],weather.data[Date],0))</f>
        <v>23.8</v>
      </c>
      <c r="S303" s="2">
        <f ca="1">INDEX(INDIRECT(_xlfn.CONCAT("weather.data[",S$1,"]")),MATCH(vp.data[[#This Row],[SDate]],weather.data[Date],0))</f>
        <v>22</v>
      </c>
      <c r="T303" s="2">
        <f ca="1">INDEX(INDIRECT(_xlfn.CONCAT("weather.data[",T$1,"]")),MATCH(vp.data[[#This Row],[SDate]],weather.data[Date],0))</f>
        <v>22.8</v>
      </c>
      <c r="U303" s="2">
        <f ca="1">INDEX(INDIRECT(_xlfn.CONCAT("weather.data[",U$1,"]")),MATCH(vp.data[[#This Row],[SDate]],weather.data[Date],0))</f>
        <v>24</v>
      </c>
      <c r="V303" s="2">
        <f ca="1">INDEX(INDIRECT(_xlfn.CONCAT("weather.data[",V$1,"]")),MATCH(vp.data[[#This Row],[SDate]],weather.data[Date],0))</f>
        <v>22.3</v>
      </c>
      <c r="W303" t="s">
        <v>44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 s="4">
        <f>IF(AND(vp.data[[#This Row],[SDate]]&gt;=DATE(YEAR(vp.data[[#This Row],[SDate]]),5,1),vp.data[[#This Row],[SDate]]&lt;=DATE(YEAR(vp.data[[#This Row],[SDate]]),9,15)),1,0)</f>
        <v>1</v>
      </c>
      <c r="AJ303" s="4">
        <f>IF(vp.data[[#This Row],[SDate]]&lt;DATE(2016,12,1),0,1)</f>
        <v>0</v>
      </c>
      <c r="AK303">
        <f>MONTH(vp.data[[#This Row],[SDate]])</f>
        <v>8</v>
      </c>
      <c r="AL303" s="5">
        <f>(IF(post_aquisition_adj_bool,vp.data[[#This Row],[VP_Adjusted]],vp.data[[#This Row],[VP]])-INDEX(crudeBD.lkup[Mean_VP],MATCH(vp.data[[#This Row],[Crude_Breakdown]],crudeBD.lkup[Crude Breakdown],0)))^2</f>
        <v>121.27032625423251</v>
      </c>
      <c r="AM303" s="5">
        <f>(vp.data[[#This Row],[Dens]]-INDEX(crudeBD.lkup[Mean_Dens],MATCH(vp.data[[#This Row],[Crude_Breakdown]],crudeBD.lkup[Crude Breakdown],0)))^2</f>
        <v>37.767382164095245</v>
      </c>
      <c r="AN303" s="5">
        <f>(vp.data[[#This Row],[Sulf]]-INDEX(crudeBD.lkup[Mean_Sulf],MATCH(vp.data[[#This Row],[Crude_Breakdown]],crudeBD.lkup[Crude Breakdown],0)))^2</f>
        <v>8.3413635857755193E-3</v>
      </c>
      <c r="AO3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1" hidden="1" x14ac:dyDescent="0.25">
      <c r="A304">
        <v>303</v>
      </c>
      <c r="B304" t="s">
        <v>45</v>
      </c>
      <c r="C304" t="s">
        <v>45</v>
      </c>
      <c r="D304" t="s">
        <v>70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89.734029126213628</v>
      </c>
      <c r="I304" s="2"/>
      <c r="J304" s="2">
        <f t="array" ref="J30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Input]]="",INDEX([1]DATA!$O:$O,MATCH(1,(vp.data[[#This Row],[Battery]]=[1]DATA!$L:$L)*(EOMONTH(vp.data[[#This Row],[SDate]],-1)+1=[1]DATA!$G:$G),0)),vp.data[[#This Row],[Dens Input]]),"")</f>
        <v>807.3</v>
      </c>
      <c r="O304" s="2">
        <f ca="1">INDEX(INDIRECT(_xlfn.CONCAT("weather.data[",O$1,"]")),MATCH(vp.data[[#This Row],[SDate]],weather.data[Date],0))</f>
        <v>15.85</v>
      </c>
      <c r="P304" s="2">
        <f ca="1">INDEX(INDIRECT(_xlfn.CONCAT("weather.data[",P$1,"]")),MATCH(vp.data[[#This Row],[SDate]],weather.data[Date],0))</f>
        <v>17.214285714285715</v>
      </c>
      <c r="Q304" s="2">
        <f ca="1">INDEX(INDIRECT(_xlfn.CONCAT("weather.data[",Q$1,"]")),MATCH(vp.data[[#This Row],[SDate]],weather.data[Date],0))</f>
        <v>16.5</v>
      </c>
      <c r="R304" s="2">
        <f ca="1">INDEX(INDIRECT(_xlfn.CONCAT("weather.data[",R$1,"]")),MATCH(vp.data[[#This Row],[SDate]],weather.data[Date],0))</f>
        <v>15.4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16.100000000000001</v>
      </c>
      <c r="V304" s="2">
        <f ca="1">INDEX(INDIRECT(_xlfn.CONCAT("weather.data[",V$1,"]")),MATCH(vp.data[[#This Row],[SDate]],weather.data[Date],0))</f>
        <v>14.5</v>
      </c>
      <c r="W304" t="s">
        <v>44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 s="4">
        <f>IF(AND(vp.data[[#This Row],[SDate]]&gt;=DATE(YEAR(vp.data[[#This Row],[SDate]]),5,1),vp.data[[#This Row],[SDate]]&lt;=DATE(YEAR(vp.data[[#This Row],[SDate]]),9,15)),1,0)</f>
        <v>1</v>
      </c>
      <c r="AJ304" s="4">
        <f>IF(vp.data[[#This Row],[SDate]]&lt;DATE(2016,12,1),0,1)</f>
        <v>0</v>
      </c>
      <c r="AK304">
        <f>MONTH(vp.data[[#This Row],[SDate]])</f>
        <v>8</v>
      </c>
      <c r="AL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M304" s="5">
        <f>(vp.data[[#This Row],[Dens]]-INDEX(crudeBD.lkup[Mean_Dens],MATCH(vp.data[[#This Row],[Crude_Breakdown]],crudeBD.lkup[Crude Breakdown],0)))^2</f>
        <v>1.8457288884704568</v>
      </c>
      <c r="AN304" s="5">
        <f>(vp.data[[#This Row],[Sulf]]-INDEX(crudeBD.lkup[Mean_Sulf],MATCH(vp.data[[#This Row],[Crude_Breakdown]],crudeBD.lkup[Crude Breakdown],0)))^2</f>
        <v>8.100815554508185E-3</v>
      </c>
      <c r="AO3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1" hidden="1" x14ac:dyDescent="0.25">
      <c r="A305">
        <v>304</v>
      </c>
      <c r="B305" t="s">
        <v>45</v>
      </c>
      <c r="C305" t="s">
        <v>45</v>
      </c>
      <c r="D305" t="s">
        <v>46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23.565217391304301</v>
      </c>
      <c r="I305" s="2"/>
      <c r="J305" s="2">
        <f t="array" ref="J305">_xlfn.IFNA(IF(vp.data[[#This Row],[Sulf Input]]="",INDEX([1]DATA!$Q:$Q,MATCH(1,(vp.data[[#This Row],[Battery]]=[1]DATA!$L:$L)*(EOMONTH(vp.data[[#This Row],[SDate]],-1)+1=[1]DATA!$G:$G),0)),vp.data[[#This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Input]]="",INDEX([1]DATA!$O:$O,MATCH(1,(vp.data[[#This Row],[Battery]]=[1]DATA!$L:$L)*(EOMONTH(vp.data[[#This Row],[SDate]],-1)+1=[1]DATA!$G:$G),0)),vp.data[[#This Row],[Dens Input]]),"")</f>
        <v>867.4</v>
      </c>
      <c r="O305" s="2">
        <f ca="1">INDEX(INDIRECT(_xlfn.CONCAT("weather.data[",O$1,"]")),MATCH(vp.data[[#This Row],[SDate]],weather.data[Date],0))</f>
        <v>15.85</v>
      </c>
      <c r="P305" s="2">
        <f ca="1">INDEX(INDIRECT(_xlfn.CONCAT("weather.data[",P$1,"]")),MATCH(vp.data[[#This Row],[SDate]],weather.data[Date],0))</f>
        <v>17.214285714285715</v>
      </c>
      <c r="Q305" s="2">
        <f ca="1">INDEX(INDIRECT(_xlfn.CONCAT("weather.data[",Q$1,"]")),MATCH(vp.data[[#This Row],[SDate]],weather.data[Date],0))</f>
        <v>16.5</v>
      </c>
      <c r="R305" s="2">
        <f ca="1">INDEX(INDIRECT(_xlfn.CONCAT("weather.data[",R$1,"]")),MATCH(vp.data[[#This Row],[SDate]],weather.data[Date],0))</f>
        <v>15.4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16.100000000000001</v>
      </c>
      <c r="V305" s="2">
        <f ca="1">INDEX(INDIRECT(_xlfn.CONCAT("weather.data[",V$1,"]")),MATCH(vp.data[[#This Row],[SDate]],weather.data[Date],0))</f>
        <v>14.5</v>
      </c>
      <c r="W305" t="s">
        <v>44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 s="4">
        <f>IF(AND(vp.data[[#This Row],[SDate]]&gt;=DATE(YEAR(vp.data[[#This Row],[SDate]]),5,1),vp.data[[#This Row],[SDate]]&lt;=DATE(YEAR(vp.data[[#This Row],[SDate]]),9,15)),1,0)</f>
        <v>1</v>
      </c>
      <c r="AJ305" s="4">
        <f>IF(vp.data[[#This Row],[SDate]]&lt;DATE(2016,12,1),0,1)</f>
        <v>0</v>
      </c>
      <c r="AK305">
        <f>MONTH(vp.data[[#This Row],[SDate]])</f>
        <v>8</v>
      </c>
      <c r="AL305" s="5">
        <f>(IF(post_aquisition_adj_bool,vp.data[[#This Row],[VP_Adjusted]],vp.data[[#This Row],[VP]])-INDEX(crudeBD.lkup[Mean_VP],MATCH(vp.data[[#This Row],[Crude_Breakdown]],crudeBD.lkup[Crude Breakdown],0)))^2</f>
        <v>1560.2500000000039</v>
      </c>
      <c r="AM305" s="5">
        <f>(vp.data[[#This Row],[Dens]]-INDEX(crudeBD.lkup[Mean_Dens],MATCH(vp.data[[#This Row],[Crude_Breakdown]],crudeBD.lkup[Crude Breakdown],0)))^2</f>
        <v>54.142217414819633</v>
      </c>
      <c r="AN305" s="5">
        <f>(vp.data[[#This Row],[Sulf]]-INDEX(crudeBD.lkup[Mean_Sulf],MATCH(vp.data[[#This Row],[Crude_Breakdown]],crudeBD.lkup[Crude Breakdown],0)))^2</f>
        <v>0.13723950883756403</v>
      </c>
      <c r="AO3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1" hidden="1" x14ac:dyDescent="0.25">
      <c r="A306">
        <v>305</v>
      </c>
      <c r="B306" t="s">
        <v>42</v>
      </c>
      <c r="C306" t="s">
        <v>42</v>
      </c>
      <c r="D306" t="s">
        <v>43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51.265217391304297</v>
      </c>
      <c r="I306" s="2"/>
      <c r="J306" s="2">
        <f t="array" ref="J306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Input]]="",INDEX([1]DATA!$O:$O,MATCH(1,(vp.data[[#This Row],[Battery]]=[1]DATA!$L:$L)*(EOMONTH(vp.data[[#This Row],[SDate]],-1)+1=[1]DATA!$G:$G),0)),vp.data[[#This Row],[Dens Input]]),"")</f>
        <v>870.4</v>
      </c>
      <c r="O306" s="2">
        <f ca="1">INDEX(INDIRECT(_xlfn.CONCAT("weather.data[",O$1,"]")),MATCH(vp.data[[#This Row],[SDate]],weather.data[Date],0))</f>
        <v>15.85</v>
      </c>
      <c r="P306" s="2">
        <f ca="1">INDEX(INDIRECT(_xlfn.CONCAT("weather.data[",P$1,"]")),MATCH(vp.data[[#This Row],[SDate]],weather.data[Date],0))</f>
        <v>17.214285714285715</v>
      </c>
      <c r="Q306" s="2">
        <f ca="1">INDEX(INDIRECT(_xlfn.CONCAT("weather.data[",Q$1,"]")),MATCH(vp.data[[#This Row],[SDate]],weather.data[Date],0))</f>
        <v>16.5</v>
      </c>
      <c r="R306" s="2">
        <f ca="1">INDEX(INDIRECT(_xlfn.CONCAT("weather.data[",R$1,"]")),MATCH(vp.data[[#This Row],[SDate]],weather.data[Date],0))</f>
        <v>15.4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16.100000000000001</v>
      </c>
      <c r="V306" s="2">
        <f ca="1">INDEX(INDIRECT(_xlfn.CONCAT("weather.data[",V$1,"]")),MATCH(vp.data[[#This Row],[SDate]],weather.data[Date],0))</f>
        <v>14.5</v>
      </c>
      <c r="W306" t="s">
        <v>44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 s="4">
        <f>IF(AND(vp.data[[#This Row],[SDate]]&gt;=DATE(YEAR(vp.data[[#This Row],[SDate]]),5,1),vp.data[[#This Row],[SDate]]&lt;=DATE(YEAR(vp.data[[#This Row],[SDate]]),9,15)),1,0)</f>
        <v>1</v>
      </c>
      <c r="AJ306" s="4">
        <f>IF(vp.data[[#This Row],[SDate]]&lt;DATE(2016,12,1),0,1)</f>
        <v>0</v>
      </c>
      <c r="AK306">
        <f>MONTH(vp.data[[#This Row],[SDate]])</f>
        <v>8</v>
      </c>
      <c r="AL306" s="5">
        <f>(IF(post_aquisition_adj_bool,vp.data[[#This Row],[VP_Adjusted]],vp.data[[#This Row],[VP]])-INDEX(crudeBD.lkup[Mean_VP],MATCH(vp.data[[#This Row],[Crude_Breakdown]],crudeBD.lkup[Crude Breakdown],0)))^2</f>
        <v>139.24000000000129</v>
      </c>
      <c r="AM306" s="5">
        <f>(vp.data[[#This Row],[Dens]]-INDEX(crudeBD.lkup[Mean_Dens],MATCH(vp.data[[#This Row],[Crude_Breakdown]],crudeBD.lkup[Crude Breakdown],0)))^2</f>
        <v>18.993380205516974</v>
      </c>
      <c r="AN306" s="5">
        <f>(vp.data[[#This Row],[Sulf]]-INDEX(crudeBD.lkup[Mean_Sulf],MATCH(vp.data[[#This Row],[Crude_Breakdown]],crudeBD.lkup[Crude Breakdown],0)))^2</f>
        <v>1.6780997209657138E-2</v>
      </c>
      <c r="AO3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1" hidden="1" x14ac:dyDescent="0.25">
      <c r="A307">
        <v>306</v>
      </c>
      <c r="B307" t="s">
        <v>47</v>
      </c>
      <c r="C307" t="s">
        <v>47</v>
      </c>
      <c r="D307" t="s">
        <v>48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35.565217391304301</v>
      </c>
      <c r="I307" s="2"/>
      <c r="J307" s="2">
        <f t="array" ref="J307">_xlfn.IFNA(IF(vp.data[[#This Row],[Sulf Input]]="",INDEX([1]DATA!$Q:$Q,MATCH(1,(vp.data[[#This Row],[Battery]]=[1]DATA!$L:$L)*(EOMONTH(vp.data[[#This Row],[SDate]],-1)+1=[1]DATA!$G:$G),0)),vp.data[[#This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Input]]="",INDEX([1]DATA!$O:$O,MATCH(1,(vp.data[[#This Row],[Battery]]=[1]DATA!$L:$L)*(EOMONTH(vp.data[[#This Row],[SDate]],-1)+1=[1]DATA!$G:$G),0)),vp.data[[#This Row],[Dens Input]]),"")</f>
        <v>874</v>
      </c>
      <c r="O307" s="2">
        <f ca="1">INDEX(INDIRECT(_xlfn.CONCAT("weather.data[",O$1,"]")),MATCH(vp.data[[#This Row],[SDate]],weather.data[Date],0))</f>
        <v>15.85</v>
      </c>
      <c r="P307" s="2">
        <f ca="1">INDEX(INDIRECT(_xlfn.CONCAT("weather.data[",P$1,"]")),MATCH(vp.data[[#This Row],[SDate]],weather.data[Date],0))</f>
        <v>17.214285714285715</v>
      </c>
      <c r="Q307" s="2">
        <f ca="1">INDEX(INDIRECT(_xlfn.CONCAT("weather.data[",Q$1,"]")),MATCH(vp.data[[#This Row],[SDate]],weather.data[Date],0))</f>
        <v>16.5</v>
      </c>
      <c r="R307" s="2">
        <f ca="1">INDEX(INDIRECT(_xlfn.CONCAT("weather.data[",R$1,"]")),MATCH(vp.data[[#This Row],[SDate]],weather.data[Date],0))</f>
        <v>15.4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16.100000000000001</v>
      </c>
      <c r="V307" s="2">
        <f ca="1">INDEX(INDIRECT(_xlfn.CONCAT("weather.data[",V$1,"]")),MATCH(vp.data[[#This Row],[SDate]],weather.data[Date],0))</f>
        <v>14.5</v>
      </c>
      <c r="W307" t="s">
        <v>44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 s="4">
        <f>IF(AND(vp.data[[#This Row],[SDate]]&gt;=DATE(YEAR(vp.data[[#This Row],[SDate]]),5,1),vp.data[[#This Row],[SDate]]&lt;=DATE(YEAR(vp.data[[#This Row],[SDate]]),9,15)),1,0)</f>
        <v>1</v>
      </c>
      <c r="AJ307" s="4">
        <f>IF(vp.data[[#This Row],[SDate]]&lt;DATE(2016,12,1),0,1)</f>
        <v>0</v>
      </c>
      <c r="AK307">
        <f>MONTH(vp.data[[#This Row],[SDate]])</f>
        <v>8</v>
      </c>
      <c r="AL307" s="5">
        <f>(IF(post_aquisition_adj_bool,vp.data[[#This Row],[VP_Adjusted]],vp.data[[#This Row],[VP]])-INDEX(crudeBD.lkup[Mean_VP],MATCH(vp.data[[#This Row],[Crude_Breakdown]],crudeBD.lkup[Crude Breakdown],0)))^2</f>
        <v>756.25000000000273</v>
      </c>
      <c r="AM307" s="5">
        <f>(vp.data[[#This Row],[Dens]]-INDEX(crudeBD.lkup[Mean_Dens],MATCH(vp.data[[#This Row],[Crude_Breakdown]],crudeBD.lkup[Crude Breakdown],0)))^2</f>
        <v>0.5747755543537536</v>
      </c>
      <c r="AN307" s="5">
        <f>(vp.data[[#This Row],[Sulf]]-INDEX(crudeBD.lkup[Mean_Sulf],MATCH(vp.data[[#This Row],[Crude_Breakdown]],crudeBD.lkup[Crude Breakdown],0)))^2</f>
        <v>2.8744316279424597E-2</v>
      </c>
      <c r="AO3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1" hidden="1" x14ac:dyDescent="0.25">
      <c r="A308">
        <v>307</v>
      </c>
      <c r="B308" t="s">
        <v>45</v>
      </c>
      <c r="C308" t="s">
        <v>45</v>
      </c>
      <c r="D308" t="s">
        <v>82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38.9652173913043</v>
      </c>
      <c r="I308" s="2"/>
      <c r="J308" s="2">
        <f t="array" ref="J308">_xlfn.IFNA(IF(vp.data[[#This Row],[Sulf Input]]="",INDEX([1]DATA!$Q:$Q,MATCH(1,(vp.data[[#This Row],[Battery]]=[1]DATA!$L:$L)*(EOMONTH(vp.data[[#This Row],[SDate]],-1)+1=[1]DATA!$G:$G),0)),vp.data[[#This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Input]]="",INDEX([1]DATA!$O:$O,MATCH(1,(vp.data[[#This Row],[Battery]]=[1]DATA!$L:$L)*(EOMONTH(vp.data[[#This Row],[SDate]],-1)+1=[1]DATA!$G:$G),0)),vp.data[[#This Row],[Dens Input]]),"")</f>
        <v>892.1</v>
      </c>
      <c r="O308" s="2">
        <f ca="1">INDEX(INDIRECT(_xlfn.CONCAT("weather.data[",O$1,"]")),MATCH(vp.data[[#This Row],[SDate]],weather.data[Date],0))</f>
        <v>15.85</v>
      </c>
      <c r="P308" s="2">
        <f ca="1">INDEX(INDIRECT(_xlfn.CONCAT("weather.data[",P$1,"]")),MATCH(vp.data[[#This Row],[SDate]],weather.data[Date],0))</f>
        <v>17.214285714285715</v>
      </c>
      <c r="Q308" s="2">
        <f ca="1">INDEX(INDIRECT(_xlfn.CONCAT("weather.data[",Q$1,"]")),MATCH(vp.data[[#This Row],[SDate]],weather.data[Date],0))</f>
        <v>16.5</v>
      </c>
      <c r="R308" s="2">
        <f ca="1">INDEX(INDIRECT(_xlfn.CONCAT("weather.data[",R$1,"]")),MATCH(vp.data[[#This Row],[SDate]],weather.data[Date],0))</f>
        <v>15.4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16.100000000000001</v>
      </c>
      <c r="V308" s="2">
        <f ca="1">INDEX(INDIRECT(_xlfn.CONCAT("weather.data[",V$1,"]")),MATCH(vp.data[[#This Row],[SDate]],weather.data[Date],0))</f>
        <v>14.5</v>
      </c>
      <c r="W308" t="s">
        <v>44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 s="4">
        <f>IF(AND(vp.data[[#This Row],[SDate]]&gt;=DATE(YEAR(vp.data[[#This Row],[SDate]]),5,1),vp.data[[#This Row],[SDate]]&lt;=DATE(YEAR(vp.data[[#This Row],[SDate]]),9,15)),1,0)</f>
        <v>1</v>
      </c>
      <c r="AJ308" s="4">
        <f>IF(vp.data[[#This Row],[SDate]]&lt;DATE(2016,12,1),0,1)</f>
        <v>0</v>
      </c>
      <c r="AK308">
        <f>MONTH(vp.data[[#This Row],[SDate]])</f>
        <v>8</v>
      </c>
      <c r="AL308" s="5">
        <f>(IF(post_aquisition_adj_bool,vp.data[[#This Row],[VP_Adjusted]],vp.data[[#This Row],[VP]])-INDEX(crudeBD.lkup[Mean_VP],MATCH(vp.data[[#This Row],[Crude_Breakdown]],crudeBD.lkup[Crude Breakdown],0)))^2</f>
        <v>580.81000000000245</v>
      </c>
      <c r="AM308" s="5">
        <f>(vp.data[[#This Row],[Dens]]-INDEX(crudeBD.lkup[Mean_Dens],MATCH(vp.data[[#This Row],[Crude_Breakdown]],crudeBD.lkup[Crude Breakdown],0)))^2</f>
        <v>300.74012439156269</v>
      </c>
      <c r="AN308" s="5">
        <f>(vp.data[[#This Row],[Sulf]]-INDEX(crudeBD.lkup[Mean_Sulf],MATCH(vp.data[[#This Row],[Crude_Breakdown]],crudeBD.lkup[Crude Breakdown],0)))^2</f>
        <v>0.30300457302361067</v>
      </c>
      <c r="AO3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1" hidden="1" x14ac:dyDescent="0.25">
      <c r="A309">
        <v>308</v>
      </c>
      <c r="B309" t="s">
        <v>42</v>
      </c>
      <c r="C309" t="s">
        <v>42</v>
      </c>
      <c r="D309" t="s">
        <v>43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34.165217391304303</v>
      </c>
      <c r="I309" s="2"/>
      <c r="J309" s="2">
        <f t="array" ref="J309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Input]]="",INDEX([1]DATA!$O:$O,MATCH(1,(vp.data[[#This Row],[Battery]]=[1]DATA!$L:$L)*(EOMONTH(vp.data[[#This Row],[SDate]],-1)+1=[1]DATA!$G:$G),0)),vp.data[[#This Row],[Dens Input]]),"")</f>
        <v>869.6</v>
      </c>
      <c r="O309" s="2">
        <f ca="1">INDEX(INDIRECT(_xlfn.CONCAT("weather.data[",O$1,"]")),MATCH(vp.data[[#This Row],[SDate]],weather.data[Date],0))</f>
        <v>15.949999999999998</v>
      </c>
      <c r="P309" s="2">
        <f ca="1">INDEX(INDIRECT(_xlfn.CONCAT("weather.data[",P$1,"]")),MATCH(vp.data[[#This Row],[SDate]],weather.data[Date],0))</f>
        <v>17.688095238095237</v>
      </c>
      <c r="Q309" s="2">
        <f ca="1">INDEX(INDIRECT(_xlfn.CONCAT("weather.data[",Q$1,"]")),MATCH(vp.data[[#This Row],[SDate]],weather.data[Date],0))</f>
        <v>15.5</v>
      </c>
      <c r="R309" s="2">
        <f ca="1">INDEX(INDIRECT(_xlfn.CONCAT("weather.data[",R$1,"]")),MATCH(vp.data[[#This Row],[SDate]],weather.data[Date],0))</f>
        <v>15.6</v>
      </c>
      <c r="S309" s="2">
        <f ca="1">INDEX(INDIRECT(_xlfn.CONCAT("weather.data[",S$1,"]")),MATCH(vp.data[[#This Row],[SDate]],weather.data[Date],0))</f>
        <v>15.5</v>
      </c>
      <c r="T309" s="2">
        <f ca="1">INDEX(INDIRECT(_xlfn.CONCAT("weather.data[",T$1,"]")),MATCH(vp.data[[#This Row],[SDate]],weather.data[Date],0))</f>
        <v>17.5</v>
      </c>
      <c r="U309" s="2">
        <f ca="1">INDEX(INDIRECT(_xlfn.CONCAT("weather.data[",U$1,"]")),MATCH(vp.data[[#This Row],[SDate]],weather.data[Date],0))</f>
        <v>16.8</v>
      </c>
      <c r="V309" s="2">
        <f ca="1">INDEX(INDIRECT(_xlfn.CONCAT("weather.data[",V$1,"]")),MATCH(vp.data[[#This Row],[SDate]],weather.data[Date],0))</f>
        <v>14.8</v>
      </c>
      <c r="W309" t="s">
        <v>44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 s="4">
        <f>IF(AND(vp.data[[#This Row],[SDate]]&gt;=DATE(YEAR(vp.data[[#This Row],[SDate]]),5,1),vp.data[[#This Row],[SDate]]&lt;=DATE(YEAR(vp.data[[#This Row],[SDate]]),9,15)),1,0)</f>
        <v>1</v>
      </c>
      <c r="AJ309" s="4">
        <f>IF(vp.data[[#This Row],[SDate]]&lt;DATE(2016,12,1),0,1)</f>
        <v>0</v>
      </c>
      <c r="AK309">
        <f>MONTH(vp.data[[#This Row],[SDate]])</f>
        <v>8</v>
      </c>
      <c r="AL309" s="5">
        <f>(IF(post_aquisition_adj_bool,vp.data[[#This Row],[VP_Adjusted]],vp.data[[#This Row],[VP]])-INDEX(crudeBD.lkup[Mean_VP],MATCH(vp.data[[#This Row],[Crude_Breakdown]],crudeBD.lkup[Crude Breakdown],0)))^2</f>
        <v>835.21000000000276</v>
      </c>
      <c r="AM309" s="5">
        <f>(vp.data[[#This Row],[Dens]]-INDEX(crudeBD.lkup[Mean_Dens],MATCH(vp.data[[#This Row],[Crude_Breakdown]],crudeBD.lkup[Crude Breakdown],0)))^2</f>
        <v>26.606403461330547</v>
      </c>
      <c r="AN309" s="5">
        <f>(vp.data[[#This Row],[Sulf]]-INDEX(crudeBD.lkup[Mean_Sulf],MATCH(vp.data[[#This Row],[Crude_Breakdown]],crudeBD.lkup[Crude Breakdown],0)))^2</f>
        <v>1.6780997209657138E-2</v>
      </c>
      <c r="AO3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1" hidden="1" x14ac:dyDescent="0.25">
      <c r="A310">
        <v>309</v>
      </c>
      <c r="B310" t="s">
        <v>56</v>
      </c>
      <c r="C310" t="s">
        <v>56</v>
      </c>
      <c r="D310" t="s">
        <v>57</v>
      </c>
      <c r="E310" t="s">
        <v>69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45.521841435650167</v>
      </c>
      <c r="I310" s="2"/>
      <c r="J310" s="2">
        <f t="array" ref="J310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Input]]="",INDEX([1]DATA!$O:$O,MATCH(1,(vp.data[[#This Row],[Battery]]=[1]DATA!$L:$L)*(EOMONTH(vp.data[[#This Row],[SDate]],-1)+1=[1]DATA!$G:$G),0)),vp.data[[#This Row],[Dens Input]]),"")</f>
        <v>817.9</v>
      </c>
      <c r="O310" s="2">
        <f ca="1">INDEX(INDIRECT(_xlfn.CONCAT("weather.data[",O$1,"]")),MATCH(vp.data[[#This Row],[SDate]],weather.data[Date],0))</f>
        <v>14.983333333333334</v>
      </c>
      <c r="P310" s="2">
        <f ca="1">INDEX(INDIRECT(_xlfn.CONCAT("weather.data[",P$1,"]")),MATCH(vp.data[[#This Row],[SDate]],weather.data[Date],0))</f>
        <v>16.519047619047619</v>
      </c>
      <c r="Q310" s="2">
        <f ca="1">INDEX(INDIRECT(_xlfn.CONCAT("weather.data[",Q$1,"]")),MATCH(vp.data[[#This Row],[SDate]],weather.data[Date],0))</f>
        <v>15.1</v>
      </c>
      <c r="R310" s="2">
        <f ca="1">INDEX(INDIRECT(_xlfn.CONCAT("weather.data[",R$1,"]")),MATCH(vp.data[[#This Row],[SDate]],weather.data[Date],0))</f>
        <v>14.5</v>
      </c>
      <c r="S310" s="2">
        <f ca="1">INDEX(INDIRECT(_xlfn.CONCAT("weather.data[",S$1,"]")),MATCH(vp.data[[#This Row],[SDate]],weather.data[Date],0))</f>
        <v>14.8</v>
      </c>
      <c r="T310" s="2">
        <f ca="1">INDEX(INDIRECT(_xlfn.CONCAT("weather.data[",T$1,"]")),MATCH(vp.data[[#This Row],[SDate]],weather.data[Date],0))</f>
        <v>15</v>
      </c>
      <c r="U310" s="2">
        <f ca="1">INDEX(INDIRECT(_xlfn.CONCAT("weather.data[",U$1,"]")),MATCH(vp.data[[#This Row],[SDate]],weather.data[Date],0))</f>
        <v>16.2</v>
      </c>
      <c r="V310" s="2">
        <f ca="1">INDEX(INDIRECT(_xlfn.CONCAT("weather.data[",V$1,"]")),MATCH(vp.data[[#This Row],[SDate]],weather.data[Date],0))</f>
        <v>14.3</v>
      </c>
      <c r="W310" t="s">
        <v>44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 s="4">
        <f>IF(AND(vp.data[[#This Row],[SDate]]&gt;=DATE(YEAR(vp.data[[#This Row],[SDate]]),5,1),vp.data[[#This Row],[SDate]]&lt;=DATE(YEAR(vp.data[[#This Row],[SDate]]),9,15)),1,0)</f>
        <v>1</v>
      </c>
      <c r="AJ310" s="4">
        <f>IF(vp.data[[#This Row],[SDate]]&lt;DATE(2016,12,1),0,1)</f>
        <v>0</v>
      </c>
      <c r="AK310">
        <f>MONTH(vp.data[[#This Row],[SDate]])</f>
        <v>8</v>
      </c>
      <c r="AL310" s="5">
        <f>(IF(post_aquisition_adj_bool,vp.data[[#This Row],[VP_Adjusted]],vp.data[[#This Row],[VP]])-INDEX(crudeBD.lkup[Mean_VP],MATCH(vp.data[[#This Row],[Crude_Breakdown]],crudeBD.lkup[Crude Breakdown],0)))^2</f>
        <v>1954.7257648507248</v>
      </c>
      <c r="AM310" s="5">
        <f>(vp.data[[#This Row],[Dens]]-INDEX(crudeBD.lkup[Mean_Dens],MATCH(vp.data[[#This Row],[Crude_Breakdown]],crudeBD.lkup[Crude Breakdown],0)))^2</f>
        <v>0.91103733650344743</v>
      </c>
      <c r="AN310" s="5">
        <f>(vp.data[[#This Row],[Sulf]]-INDEX(crudeBD.lkup[Mean_Sulf],MATCH(vp.data[[#This Row],[Crude_Breakdown]],crudeBD.lkup[Crude Breakdown],0)))^2</f>
        <v>3.4852910301686699E-4</v>
      </c>
      <c r="AO3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1" hidden="1" x14ac:dyDescent="0.25">
      <c r="A311">
        <v>310</v>
      </c>
      <c r="B311" t="s">
        <v>56</v>
      </c>
      <c r="C311" t="s">
        <v>56</v>
      </c>
      <c r="D311" t="s">
        <v>57</v>
      </c>
      <c r="E311" t="s">
        <v>51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61.887364419994739</v>
      </c>
      <c r="I311" s="2"/>
      <c r="J311" s="2">
        <f t="array" ref="J311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Input]]="",INDEX([1]DATA!$O:$O,MATCH(1,(vp.data[[#This Row],[Battery]]=[1]DATA!$L:$L)*(EOMONTH(vp.data[[#This Row],[SDate]],-1)+1=[1]DATA!$G:$G),0)),vp.data[[#This Row],[Dens Input]]),"")</f>
        <v>833</v>
      </c>
      <c r="O311" s="2">
        <f ca="1">INDEX(INDIRECT(_xlfn.CONCAT("weather.data[",O$1,"]")),MATCH(vp.data[[#This Row],[SDate]],weather.data[Date],0))</f>
        <v>14.983333333333334</v>
      </c>
      <c r="P311" s="2">
        <f ca="1">INDEX(INDIRECT(_xlfn.CONCAT("weather.data[",P$1,"]")),MATCH(vp.data[[#This Row],[SDate]],weather.data[Date],0))</f>
        <v>16.519047619047619</v>
      </c>
      <c r="Q311" s="2">
        <f ca="1">INDEX(INDIRECT(_xlfn.CONCAT("weather.data[",Q$1,"]")),MATCH(vp.data[[#This Row],[SDate]],weather.data[Date],0))</f>
        <v>15.1</v>
      </c>
      <c r="R311" s="2">
        <f ca="1">INDEX(INDIRECT(_xlfn.CONCAT("weather.data[",R$1,"]")),MATCH(vp.data[[#This Row],[SDate]],weather.data[Date],0))</f>
        <v>14.5</v>
      </c>
      <c r="S311" s="2">
        <f ca="1">INDEX(INDIRECT(_xlfn.CONCAT("weather.data[",S$1,"]")),MATCH(vp.data[[#This Row],[SDate]],weather.data[Date],0))</f>
        <v>14.8</v>
      </c>
      <c r="T311" s="2">
        <f ca="1">INDEX(INDIRECT(_xlfn.CONCAT("weather.data[",T$1,"]")),MATCH(vp.data[[#This Row],[SDate]],weather.data[Date],0))</f>
        <v>15</v>
      </c>
      <c r="U311" s="2">
        <f ca="1">INDEX(INDIRECT(_xlfn.CONCAT("weather.data[",U$1,"]")),MATCH(vp.data[[#This Row],[SDate]],weather.data[Date],0))</f>
        <v>16.2</v>
      </c>
      <c r="V311" s="2">
        <f ca="1">INDEX(INDIRECT(_xlfn.CONCAT("weather.data[",V$1,"]")),MATCH(vp.data[[#This Row],[SDate]],weather.data[Date],0))</f>
        <v>14.3</v>
      </c>
      <c r="W311" t="s">
        <v>44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 s="4">
        <f>IF(AND(vp.data[[#This Row],[SDate]]&gt;=DATE(YEAR(vp.data[[#This Row],[SDate]]),5,1),vp.data[[#This Row],[SDate]]&lt;=DATE(YEAR(vp.data[[#This Row],[SDate]]),9,15)),1,0)</f>
        <v>1</v>
      </c>
      <c r="AJ311" s="4">
        <f>IF(vp.data[[#This Row],[SDate]]&lt;DATE(2016,12,1),0,1)</f>
        <v>0</v>
      </c>
      <c r="AK311">
        <f>MONTH(vp.data[[#This Row],[SDate]])</f>
        <v>8</v>
      </c>
      <c r="AL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11" s="5">
        <f>(vp.data[[#This Row],[Dens]]-INDEX(crudeBD.lkup[Mean_Dens],MATCH(vp.data[[#This Row],[Crude_Breakdown]],crudeBD.lkup[Crude Breakdown],0)))^2</f>
        <v>116.88501688072647</v>
      </c>
      <c r="AN311" s="5">
        <f>(vp.data[[#This Row],[Sulf]]-INDEX(crudeBD.lkup[Mean_Sulf],MATCH(vp.data[[#This Row],[Crude_Breakdown]],crudeBD.lkup[Crude Breakdown],0)))^2</f>
        <v>0.18213816262442739</v>
      </c>
      <c r="AO3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1" hidden="1" x14ac:dyDescent="0.25">
      <c r="A312">
        <v>311</v>
      </c>
      <c r="B312" t="s">
        <v>45</v>
      </c>
      <c r="C312" t="s">
        <v>45</v>
      </c>
      <c r="D312" t="s">
        <v>63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2" s="2"/>
      <c r="J312" s="2">
        <f t="array" ref="J31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312" s="2">
        <f ca="1">INDEX(INDIRECT(_xlfn.CONCAT("weather.data[",O$1,"]")),MATCH(vp.data[[#This Row],[SDate]],weather.data[Date],0))</f>
        <v>18.333333333333332</v>
      </c>
      <c r="P312" s="2">
        <f ca="1">INDEX(INDIRECT(_xlfn.CONCAT("weather.data[",P$1,"]")),MATCH(vp.data[[#This Row],[SDate]],weather.data[Date],0))</f>
        <v>16.478571428571428</v>
      </c>
      <c r="Q312" s="2">
        <f ca="1">INDEX(INDIRECT(_xlfn.CONCAT("weather.data[",Q$1,"]")),MATCH(vp.data[[#This Row],[SDate]],weather.data[Date],0))</f>
        <v>19.3</v>
      </c>
      <c r="R312" s="2">
        <f ca="1">INDEX(INDIRECT(_xlfn.CONCAT("weather.data[",R$1,"]")),MATCH(vp.data[[#This Row],[SDate]],weather.data[Date],0))</f>
        <v>19.8</v>
      </c>
      <c r="S312" s="2">
        <f ca="1">INDEX(INDIRECT(_xlfn.CONCAT("weather.data[",S$1,"]")),MATCH(vp.data[[#This Row],[SDate]],weather.data[Date],0))</f>
        <v>17.5</v>
      </c>
      <c r="T312" s="2">
        <f ca="1">INDEX(INDIRECT(_xlfn.CONCAT("weather.data[",T$1,"]")),MATCH(vp.data[[#This Row],[SDate]],weather.data[Date],0))</f>
        <v>19.8</v>
      </c>
      <c r="U312" s="2">
        <f ca="1">INDEX(INDIRECT(_xlfn.CONCAT("weather.data[",U$1,"]")),MATCH(vp.data[[#This Row],[SDate]],weather.data[Date],0))</f>
        <v>16.8</v>
      </c>
      <c r="V312" s="2">
        <f ca="1">INDEX(INDIRECT(_xlfn.CONCAT("weather.data[",V$1,"]")),MATCH(vp.data[[#This Row],[SDate]],weather.data[Date],0))</f>
        <v>16.8</v>
      </c>
      <c r="W312" t="s">
        <v>44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 s="4">
        <f>IF(AND(vp.data[[#This Row],[SDate]]&gt;=DATE(YEAR(vp.data[[#This Row],[SDate]]),5,1),vp.data[[#This Row],[SDate]]&lt;=DATE(YEAR(vp.data[[#This Row],[SDate]]),9,15)),1,0)</f>
        <v>1</v>
      </c>
      <c r="AJ312" s="4">
        <f>IF(vp.data[[#This Row],[SDate]]&lt;DATE(2016,12,1),0,1)</f>
        <v>0</v>
      </c>
      <c r="AK312">
        <f>MONTH(vp.data[[#This Row],[SDate]])</f>
        <v>8</v>
      </c>
      <c r="AL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2" s="5">
        <f>(vp.data[[#This Row],[Dens]]-INDEX(crudeBD.lkup[Mean_Dens],MATCH(vp.data[[#This Row],[Crude_Breakdown]],crudeBD.lkup[Crude Breakdown],0)))^2</f>
        <v>2.6942725777897425</v>
      </c>
      <c r="AN312" s="5">
        <f>(vp.data[[#This Row],[Sulf]]-INDEX(crudeBD.lkup[Mean_Sulf],MATCH(vp.data[[#This Row],[Crude_Breakdown]],crudeBD.lkup[Crude Breakdown],0)))^2</f>
        <v>9.0027186518782493E-4</v>
      </c>
      <c r="AO3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1" hidden="1" x14ac:dyDescent="0.25">
      <c r="A313">
        <v>312</v>
      </c>
      <c r="B313" t="s">
        <v>45</v>
      </c>
      <c r="C313" t="s">
        <v>45</v>
      </c>
      <c r="D313" t="s">
        <v>84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70.821841435650171</v>
      </c>
      <c r="I313" s="2"/>
      <c r="J313" s="2">
        <f t="array" ref="J313">_xlfn.IFNA(IF(vp.data[[#This Row],[Sulf Input]]="",INDEX([1]DATA!$Q:$Q,MATCH(1,(vp.data[[#This Row],[Battery]]=[1]DATA!$L:$L)*(EOMONTH(vp.data[[#This Row],[SDate]],-1)+1=[1]DATA!$G:$G),0)),vp.data[[#This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Input]]="",INDEX([1]DATA!$O:$O,MATCH(1,(vp.data[[#This Row],[Battery]]=[1]DATA!$L:$L)*(EOMONTH(vp.data[[#This Row],[SDate]],-1)+1=[1]DATA!$G:$G),0)),vp.data[[#This Row],[Dens Input]]),"")</f>
        <v>818.9</v>
      </c>
      <c r="O313" s="2">
        <f ca="1">INDEX(INDIRECT(_xlfn.CONCAT("weather.data[",O$1,"]")),MATCH(vp.data[[#This Row],[SDate]],weather.data[Date],0))</f>
        <v>18.333333333333332</v>
      </c>
      <c r="P313" s="2">
        <f ca="1">INDEX(INDIRECT(_xlfn.CONCAT("weather.data[",P$1,"]")),MATCH(vp.data[[#This Row],[SDate]],weather.data[Date],0))</f>
        <v>16.478571428571428</v>
      </c>
      <c r="Q313" s="2">
        <f ca="1">INDEX(INDIRECT(_xlfn.CONCAT("weather.data[",Q$1,"]")),MATCH(vp.data[[#This Row],[SDate]],weather.data[Date],0))</f>
        <v>19.3</v>
      </c>
      <c r="R313" s="2">
        <f ca="1">INDEX(INDIRECT(_xlfn.CONCAT("weather.data[",R$1,"]")),MATCH(vp.data[[#This Row],[SDate]],weather.data[Date],0))</f>
        <v>19.8</v>
      </c>
      <c r="S313" s="2">
        <f ca="1">INDEX(INDIRECT(_xlfn.CONCAT("weather.data[",S$1,"]")),MATCH(vp.data[[#This Row],[SDate]],weather.data[Date],0))</f>
        <v>17.5</v>
      </c>
      <c r="T313" s="2">
        <f ca="1">INDEX(INDIRECT(_xlfn.CONCAT("weather.data[",T$1,"]")),MATCH(vp.data[[#This Row],[SDate]],weather.data[Date],0))</f>
        <v>19.8</v>
      </c>
      <c r="U313" s="2">
        <f ca="1">INDEX(INDIRECT(_xlfn.CONCAT("weather.data[",U$1,"]")),MATCH(vp.data[[#This Row],[SDate]],weather.data[Date],0))</f>
        <v>16.8</v>
      </c>
      <c r="V313" s="2">
        <f ca="1">INDEX(INDIRECT(_xlfn.CONCAT("weather.data[",V$1,"]")),MATCH(vp.data[[#This Row],[SDate]],weather.data[Date],0))</f>
        <v>16.8</v>
      </c>
      <c r="W313" t="s">
        <v>44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 s="4">
        <f>IF(AND(vp.data[[#This Row],[SDate]]&gt;=DATE(YEAR(vp.data[[#This Row],[SDate]]),5,1),vp.data[[#This Row],[SDate]]&lt;=DATE(YEAR(vp.data[[#This Row],[SDate]]),9,15)),1,0)</f>
        <v>1</v>
      </c>
      <c r="AJ313" s="4">
        <f>IF(vp.data[[#This Row],[SDate]]&lt;DATE(2016,12,1),0,1)</f>
        <v>0</v>
      </c>
      <c r="AK313">
        <f>MONTH(vp.data[[#This Row],[SDate]])</f>
        <v>8</v>
      </c>
      <c r="AL313" s="5">
        <f>(IF(post_aquisition_adj_bool,vp.data[[#This Row],[VP_Adjusted]],vp.data[[#This Row],[VP]])-INDEX(crudeBD.lkup[Mean_VP],MATCH(vp.data[[#This Row],[Crude_Breakdown]],crudeBD.lkup[Crude Breakdown],0)))^2</f>
        <v>357.67436134195179</v>
      </c>
      <c r="AM313" s="5">
        <f>(vp.data[[#This Row],[Dens]]-INDEX(crudeBD.lkup[Mean_Dens],MATCH(vp.data[[#This Row],[Crude_Breakdown]],crudeBD.lkup[Crude Breakdown],0)))^2</f>
        <v>2.0718192628164621E-3</v>
      </c>
      <c r="AN313" s="5">
        <f>(vp.data[[#This Row],[Sulf]]-INDEX(crudeBD.lkup[Mean_Sulf],MATCH(vp.data[[#This Row],[Crude_Breakdown]],crudeBD.lkup[Crude Breakdown],0)))^2</f>
        <v>0.43384476483969392</v>
      </c>
      <c r="AO3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1" hidden="1" x14ac:dyDescent="0.25">
      <c r="A314">
        <v>313</v>
      </c>
      <c r="B314" t="s">
        <v>45</v>
      </c>
      <c r="C314" t="s">
        <v>45</v>
      </c>
      <c r="D314" t="s">
        <v>66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67.421841435650165</v>
      </c>
      <c r="I314" s="2"/>
      <c r="J314" s="2">
        <f t="array" ref="J314">_xlfn.IFNA(IF(vp.data[[#This Row],[Sulf Input]]="",INDEX([1]DATA!$Q:$Q,MATCH(1,(vp.data[[#This Row],[Battery]]=[1]DATA!$L:$L)*(EOMONTH(vp.data[[#This Row],[SDate]],-1)+1=[1]DATA!$G:$G),0)),vp.data[[#This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314" s="2">
        <f ca="1">INDEX(INDIRECT(_xlfn.CONCAT("weather.data[",O$1,"]")),MATCH(vp.data[[#This Row],[SDate]],weather.data[Date],0))</f>
        <v>18.333333333333332</v>
      </c>
      <c r="P314" s="2">
        <f ca="1">INDEX(INDIRECT(_xlfn.CONCAT("weather.data[",P$1,"]")),MATCH(vp.data[[#This Row],[SDate]],weather.data[Date],0))</f>
        <v>16.478571428571428</v>
      </c>
      <c r="Q314" s="2">
        <f ca="1">INDEX(INDIRECT(_xlfn.CONCAT("weather.data[",Q$1,"]")),MATCH(vp.data[[#This Row],[SDate]],weather.data[Date],0))</f>
        <v>19.3</v>
      </c>
      <c r="R314" s="2">
        <f ca="1">INDEX(INDIRECT(_xlfn.CONCAT("weather.data[",R$1,"]")),MATCH(vp.data[[#This Row],[SDate]],weather.data[Date],0))</f>
        <v>19.8</v>
      </c>
      <c r="S314" s="2">
        <f ca="1">INDEX(INDIRECT(_xlfn.CONCAT("weather.data[",S$1,"]")),MATCH(vp.data[[#This Row],[SDate]],weather.data[Date],0))</f>
        <v>17.5</v>
      </c>
      <c r="T314" s="2">
        <f ca="1">INDEX(INDIRECT(_xlfn.CONCAT("weather.data[",T$1,"]")),MATCH(vp.data[[#This Row],[SDate]],weather.data[Date],0))</f>
        <v>19.8</v>
      </c>
      <c r="U314" s="2">
        <f ca="1">INDEX(INDIRECT(_xlfn.CONCAT("weather.data[",U$1,"]")),MATCH(vp.data[[#This Row],[SDate]],weather.data[Date],0))</f>
        <v>16.8</v>
      </c>
      <c r="V314" s="2">
        <f ca="1">INDEX(INDIRECT(_xlfn.CONCAT("weather.data[",V$1,"]")),MATCH(vp.data[[#This Row],[SDate]],weather.data[Date],0))</f>
        <v>16.8</v>
      </c>
      <c r="W314" t="s">
        <v>44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 s="4">
        <f>IF(AND(vp.data[[#This Row],[SDate]]&gt;=DATE(YEAR(vp.data[[#This Row],[SDate]]),5,1),vp.data[[#This Row],[SDate]]&lt;=DATE(YEAR(vp.data[[#This Row],[SDate]]),9,15)),1,0)</f>
        <v>1</v>
      </c>
      <c r="AJ314" s="4">
        <f>IF(vp.data[[#This Row],[SDate]]&lt;DATE(2016,12,1),0,1)</f>
        <v>0</v>
      </c>
      <c r="AK314">
        <f>MONTH(vp.data[[#This Row],[SDate]])</f>
        <v>8</v>
      </c>
      <c r="AL314" s="5">
        <f>(IF(post_aquisition_adj_bool,vp.data[[#This Row],[VP_Adjusted]],vp.data[[#This Row],[VP]])-INDEX(crudeBD.lkup[Mean_VP],MATCH(vp.data[[#This Row],[Crude_Breakdown]],crudeBD.lkup[Crude Breakdown],0)))^2</f>
        <v>497.83787011388199</v>
      </c>
      <c r="AM314" s="5">
        <f>(vp.data[[#This Row],[Dens]]-INDEX(crudeBD.lkup[Mean_Dens],MATCH(vp.data[[#This Row],[Crude_Breakdown]],crudeBD.lkup[Crude Breakdown],0)))^2</f>
        <v>13.289795957196711</v>
      </c>
      <c r="AN314" s="5">
        <f>(vp.data[[#This Row],[Sulf]]-INDEX(crudeBD.lkup[Mean_Sulf],MATCH(vp.data[[#This Row],[Crude_Breakdown]],crudeBD.lkup[Crude Breakdown],0)))^2</f>
        <v>4.4660819385148591E-2</v>
      </c>
      <c r="AO3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1" hidden="1" x14ac:dyDescent="0.25">
      <c r="A315">
        <v>314</v>
      </c>
      <c r="B315" t="s">
        <v>45</v>
      </c>
      <c r="C315" t="s">
        <v>45</v>
      </c>
      <c r="D315" t="s">
        <v>85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76.534029126213625</v>
      </c>
      <c r="I315" s="2"/>
      <c r="J315" s="2">
        <f t="array" ref="J315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Input]]="",INDEX([1]DATA!$O:$O,MATCH(1,(vp.data[[#This Row],[Battery]]=[1]DATA!$L:$L)*(EOMONTH(vp.data[[#This Row],[SDate]],-1)+1=[1]DATA!$G:$G),0)),vp.data[[#This Row],[Dens Input]]),"")</f>
        <v>825</v>
      </c>
      <c r="O315" s="2">
        <f ca="1">INDEX(INDIRECT(_xlfn.CONCAT("weather.data[",O$1,"]")),MATCH(vp.data[[#This Row],[SDate]],weather.data[Date],0))</f>
        <v>18.333333333333332</v>
      </c>
      <c r="P315" s="2">
        <f ca="1">INDEX(INDIRECT(_xlfn.CONCAT("weather.data[",P$1,"]")),MATCH(vp.data[[#This Row],[SDate]],weather.data[Date],0))</f>
        <v>16.478571428571428</v>
      </c>
      <c r="Q315" s="2">
        <f ca="1">INDEX(INDIRECT(_xlfn.CONCAT("weather.data[",Q$1,"]")),MATCH(vp.data[[#This Row],[SDate]],weather.data[Date],0))</f>
        <v>19.3</v>
      </c>
      <c r="R315" s="2">
        <f ca="1">INDEX(INDIRECT(_xlfn.CONCAT("weather.data[",R$1,"]")),MATCH(vp.data[[#This Row],[SDate]],weather.data[Date],0))</f>
        <v>19.8</v>
      </c>
      <c r="S315" s="2">
        <f ca="1">INDEX(INDIRECT(_xlfn.CONCAT("weather.data[",S$1,"]")),MATCH(vp.data[[#This Row],[SDate]],weather.data[Date],0))</f>
        <v>17.5</v>
      </c>
      <c r="T315" s="2">
        <f ca="1">INDEX(INDIRECT(_xlfn.CONCAT("weather.data[",T$1,"]")),MATCH(vp.data[[#This Row],[SDate]],weather.data[Date],0))</f>
        <v>19.8</v>
      </c>
      <c r="U315" s="2">
        <f ca="1">INDEX(INDIRECT(_xlfn.CONCAT("weather.data[",U$1,"]")),MATCH(vp.data[[#This Row],[SDate]],weather.data[Date],0))</f>
        <v>16.8</v>
      </c>
      <c r="V315" s="2">
        <f ca="1">INDEX(INDIRECT(_xlfn.CONCAT("weather.data[",V$1,"]")),MATCH(vp.data[[#This Row],[SDate]],weather.data[Date],0))</f>
        <v>16.8</v>
      </c>
      <c r="W315" t="s">
        <v>44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 s="4">
        <f>IF(AND(vp.data[[#This Row],[SDate]]&gt;=DATE(YEAR(vp.data[[#This Row],[SDate]]),5,1),vp.data[[#This Row],[SDate]]&lt;=DATE(YEAR(vp.data[[#This Row],[SDate]]),9,15)),1,0)</f>
        <v>1</v>
      </c>
      <c r="AJ315" s="4">
        <f>IF(vp.data[[#This Row],[SDate]]&lt;DATE(2016,12,1),0,1)</f>
        <v>0</v>
      </c>
      <c r="AK315">
        <f>MONTH(vp.data[[#This Row],[SDate]])</f>
        <v>8</v>
      </c>
      <c r="AL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M315" s="5">
        <f>(vp.data[[#This Row],[Dens]]-INDEX(crudeBD.lkup[Mean_Dens],MATCH(vp.data[[#This Row],[Crude_Breakdown]],crudeBD.lkup[Crude Breakdown],0)))^2</f>
        <v>267.04213665545575</v>
      </c>
      <c r="AN315" s="5">
        <f>(vp.data[[#This Row],[Sulf]]-INDEX(crudeBD.lkup[Mean_Sulf],MATCH(vp.data[[#This Row],[Crude_Breakdown]],crudeBD.lkup[Crude Breakdown],0)))^2</f>
        <v>9.0027186518782493E-4</v>
      </c>
      <c r="AO3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1" hidden="1" x14ac:dyDescent="0.25">
      <c r="A316">
        <v>315</v>
      </c>
      <c r="B316" t="s">
        <v>47</v>
      </c>
      <c r="C316" t="s">
        <v>47</v>
      </c>
      <c r="D316" t="s">
        <v>68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59.087364419994742</v>
      </c>
      <c r="I316" s="2"/>
      <c r="J316" s="2">
        <f t="array" ref="J316">_xlfn.IFNA(IF(vp.data[[#This Row],[Sulf Input]]="",INDEX([1]DATA!$Q:$Q,MATCH(1,(vp.data[[#This Row],[Battery]]=[1]DATA!$L:$L)*(EOMONTH(vp.data[[#This Row],[SDate]],-1)+1=[1]DATA!$G:$G),0)),vp.data[[#This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Input]]="",INDEX([1]DATA!$O:$O,MATCH(1,(vp.data[[#This Row],[Battery]]=[1]DATA!$L:$L)*(EOMONTH(vp.data[[#This Row],[SDate]],-1)+1=[1]DATA!$G:$G),0)),vp.data[[#This Row],[Dens Input]]),"")</f>
        <v>861.5</v>
      </c>
      <c r="O316" s="2">
        <f ca="1">INDEX(INDIRECT(_xlfn.CONCAT("weather.data[",O$1,"]")),MATCH(vp.data[[#This Row],[SDate]],weather.data[Date],0))</f>
        <v>18.333333333333332</v>
      </c>
      <c r="P316" s="2">
        <f ca="1">INDEX(INDIRECT(_xlfn.CONCAT("weather.data[",P$1,"]")),MATCH(vp.data[[#This Row],[SDate]],weather.data[Date],0))</f>
        <v>16.478571428571428</v>
      </c>
      <c r="Q316" s="2">
        <f ca="1">INDEX(INDIRECT(_xlfn.CONCAT("weather.data[",Q$1,"]")),MATCH(vp.data[[#This Row],[SDate]],weather.data[Date],0))</f>
        <v>19.3</v>
      </c>
      <c r="R316" s="2">
        <f ca="1">INDEX(INDIRECT(_xlfn.CONCAT("weather.data[",R$1,"]")),MATCH(vp.data[[#This Row],[SDate]],weather.data[Date],0))</f>
        <v>19.8</v>
      </c>
      <c r="S316" s="2">
        <f ca="1">INDEX(INDIRECT(_xlfn.CONCAT("weather.data[",S$1,"]")),MATCH(vp.data[[#This Row],[SDate]],weather.data[Date],0))</f>
        <v>17.5</v>
      </c>
      <c r="T316" s="2">
        <f ca="1">INDEX(INDIRECT(_xlfn.CONCAT("weather.data[",T$1,"]")),MATCH(vp.data[[#This Row],[SDate]],weather.data[Date],0))</f>
        <v>19.8</v>
      </c>
      <c r="U316" s="2">
        <f ca="1">INDEX(INDIRECT(_xlfn.CONCAT("weather.data[",U$1,"]")),MATCH(vp.data[[#This Row],[SDate]],weather.data[Date],0))</f>
        <v>16.8</v>
      </c>
      <c r="V316" s="2">
        <f ca="1">INDEX(INDIRECT(_xlfn.CONCAT("weather.data[",V$1,"]")),MATCH(vp.data[[#This Row],[SDate]],weather.data[Date],0))</f>
        <v>16.8</v>
      </c>
      <c r="W316" t="s">
        <v>44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 s="4">
        <f>IF(AND(vp.data[[#This Row],[SDate]]&gt;=DATE(YEAR(vp.data[[#This Row],[SDate]]),5,1),vp.data[[#This Row],[SDate]]&lt;=DATE(YEAR(vp.data[[#This Row],[SDate]]),9,15)),1,0)</f>
        <v>1</v>
      </c>
      <c r="AJ316" s="4">
        <f>IF(vp.data[[#This Row],[SDate]]&lt;DATE(2016,12,1),0,1)</f>
        <v>0</v>
      </c>
      <c r="AK316">
        <f>MONTH(vp.data[[#This Row],[SDate]])</f>
        <v>8</v>
      </c>
      <c r="AL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M316" s="5">
        <f>(vp.data[[#This Row],[Dens]]-INDEX(crudeBD.lkup[Mean_Dens],MATCH(vp.data[[#This Row],[Crude_Breakdown]],crudeBD.lkup[Crude Breakdown],0)))^2</f>
        <v>312.88878375189</v>
      </c>
      <c r="AN316" s="5">
        <f>(vp.data[[#This Row],[Sulf]]-INDEX(crudeBD.lkup[Mean_Sulf],MATCH(vp.data[[#This Row],[Crude_Breakdown]],crudeBD.lkup[Crude Breakdown],0)))^2</f>
        <v>8.8076278207248768E-2</v>
      </c>
      <c r="AO3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1" hidden="1" x14ac:dyDescent="0.25">
      <c r="A317">
        <v>316</v>
      </c>
      <c r="B317" t="s">
        <v>49</v>
      </c>
      <c r="C317" t="s">
        <v>49</v>
      </c>
      <c r="D317" t="s">
        <v>50</v>
      </c>
      <c r="E317" t="s">
        <v>51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57.287364419994745</v>
      </c>
      <c r="I317" s="2"/>
      <c r="J317" s="2">
        <f t="array" ref="J317">_xlfn.IFNA(IF(vp.data[[#This Row],[Sulf Input]]="",INDEX([1]DATA!$Q:$Q,MATCH(1,(vp.data[[#This Row],[Battery]]=[1]DATA!$L:$L)*(EOMONTH(vp.data[[#This Row],[SDate]],-1)+1=[1]DATA!$G:$G),0)),vp.data[[#This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Input]]="",INDEX([1]DATA!$O:$O,MATCH(1,(vp.data[[#This Row],[Battery]]=[1]DATA!$L:$L)*(EOMONTH(vp.data[[#This Row],[SDate]],-1)+1=[1]DATA!$G:$G),0)),vp.data[[#This Row],[Dens Input]]),"")</f>
        <v>829</v>
      </c>
      <c r="O317" s="2">
        <f ca="1">INDEX(INDIRECT(_xlfn.CONCAT("weather.data[",O$1,"]")),MATCH(vp.data[[#This Row],[SDate]],weather.data[Date],0))</f>
        <v>18.583333333333332</v>
      </c>
      <c r="P317" s="2">
        <f ca="1">INDEX(INDIRECT(_xlfn.CONCAT("weather.data[",P$1,"]")),MATCH(vp.data[[#This Row],[SDate]],weather.data[Date],0))</f>
        <v>17.045238095238094</v>
      </c>
      <c r="Q317" s="2">
        <f ca="1">INDEX(INDIRECT(_xlfn.CONCAT("weather.data[",Q$1,"]")),MATCH(vp.data[[#This Row],[SDate]],weather.data[Date],0))</f>
        <v>19.600000000000001</v>
      </c>
      <c r="R317" s="2">
        <f ca="1">INDEX(INDIRECT(_xlfn.CONCAT("weather.data[",R$1,"]")),MATCH(vp.data[[#This Row],[SDate]],weather.data[Date],0))</f>
        <v>20.3</v>
      </c>
      <c r="S317" s="2">
        <f ca="1">INDEX(INDIRECT(_xlfn.CONCAT("weather.data[",S$1,"]")),MATCH(vp.data[[#This Row],[SDate]],weather.data[Date],0))</f>
        <v>16.8</v>
      </c>
      <c r="T317" s="2">
        <f ca="1">INDEX(INDIRECT(_xlfn.CONCAT("weather.data[",T$1,"]")),MATCH(vp.data[[#This Row],[SDate]],weather.data[Date],0))</f>
        <v>20.5</v>
      </c>
      <c r="U317" s="2">
        <f ca="1">INDEX(INDIRECT(_xlfn.CONCAT("weather.data[",U$1,"]")),MATCH(vp.data[[#This Row],[SDate]],weather.data[Date],0))</f>
        <v>17.5</v>
      </c>
      <c r="V317" s="2">
        <f ca="1">INDEX(INDIRECT(_xlfn.CONCAT("weather.data[",V$1,"]")),MATCH(vp.data[[#This Row],[SDate]],weather.data[Date],0))</f>
        <v>16.8</v>
      </c>
      <c r="W317" t="s">
        <v>44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 s="4">
        <f>IF(AND(vp.data[[#This Row],[SDate]]&gt;=DATE(YEAR(vp.data[[#This Row],[SDate]]),5,1),vp.data[[#This Row],[SDate]]&lt;=DATE(YEAR(vp.data[[#This Row],[SDate]]),9,15)),1,0)</f>
        <v>1</v>
      </c>
      <c r="AJ317" s="4">
        <f>IF(vp.data[[#This Row],[SDate]]&lt;DATE(2016,12,1),0,1)</f>
        <v>0</v>
      </c>
      <c r="AK317">
        <f>MONTH(vp.data[[#This Row],[SDate]])</f>
        <v>8</v>
      </c>
      <c r="AL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M317" s="5">
        <f>(vp.data[[#This Row],[Dens]]-INDEX(crudeBD.lkup[Mean_Dens],MATCH(vp.data[[#This Row],[Crude_Breakdown]],crudeBD.lkup[Crude Breakdown],0)))^2</f>
        <v>219.37571626722982</v>
      </c>
      <c r="AN317" s="5">
        <f>(vp.data[[#This Row],[Sulf]]-INDEX(crudeBD.lkup[Mean_Sulf],MATCH(vp.data[[#This Row],[Crude_Breakdown]],crudeBD.lkup[Crude Breakdown],0)))^2</f>
        <v>0.13929579698025174</v>
      </c>
      <c r="AO3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1" hidden="1" x14ac:dyDescent="0.25">
      <c r="A318">
        <v>317</v>
      </c>
      <c r="B318" t="s">
        <v>58</v>
      </c>
      <c r="C318" t="s">
        <v>58</v>
      </c>
      <c r="D318" t="s">
        <v>79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8" s="2"/>
      <c r="J318" s="2">
        <f t="array" ref="J318">_xlfn.IFNA(IF(vp.data[[#This Row],[Sulf Input]]="",INDEX([1]DATA!$Q:$Q,MATCH(1,(vp.data[[#This Row],[Battery]]=[1]DATA!$L:$L)*(EOMONTH(vp.data[[#This Row],[SDate]],-1)+1=[1]DATA!$G:$G),0)),vp.data[[#This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Input]]="",INDEX([1]DATA!$O:$O,MATCH(1,(vp.data[[#This Row],[Battery]]=[1]DATA!$L:$L)*(EOMONTH(vp.data[[#This Row],[SDate]],-1)+1=[1]DATA!$G:$G),0)),vp.data[[#This Row],[Dens Input]]),"")</f>
        <v>814.7</v>
      </c>
      <c r="O318" s="2">
        <f ca="1">INDEX(INDIRECT(_xlfn.CONCAT("weather.data[",O$1,"]")),MATCH(vp.data[[#This Row],[SDate]],weather.data[Date],0))</f>
        <v>18.583333333333332</v>
      </c>
      <c r="P318" s="2">
        <f ca="1">INDEX(INDIRECT(_xlfn.CONCAT("weather.data[",P$1,"]")),MATCH(vp.data[[#This Row],[SDate]],weather.data[Date],0))</f>
        <v>17.045238095238094</v>
      </c>
      <c r="Q318" s="2">
        <f ca="1">INDEX(INDIRECT(_xlfn.CONCAT("weather.data[",Q$1,"]")),MATCH(vp.data[[#This Row],[SDate]],weather.data[Date],0))</f>
        <v>19.600000000000001</v>
      </c>
      <c r="R318" s="2">
        <f ca="1">INDEX(INDIRECT(_xlfn.CONCAT("weather.data[",R$1,"]")),MATCH(vp.data[[#This Row],[SDate]],weather.data[Date],0))</f>
        <v>20.3</v>
      </c>
      <c r="S318" s="2">
        <f ca="1">INDEX(INDIRECT(_xlfn.CONCAT("weather.data[",S$1,"]")),MATCH(vp.data[[#This Row],[SDate]],weather.data[Date],0))</f>
        <v>16.8</v>
      </c>
      <c r="T318" s="2">
        <f ca="1">INDEX(INDIRECT(_xlfn.CONCAT("weather.data[",T$1,"]")),MATCH(vp.data[[#This Row],[SDate]],weather.data[Date],0))</f>
        <v>20.5</v>
      </c>
      <c r="U318" s="2">
        <f ca="1">INDEX(INDIRECT(_xlfn.CONCAT("weather.data[",U$1,"]")),MATCH(vp.data[[#This Row],[SDate]],weather.data[Date],0))</f>
        <v>17.5</v>
      </c>
      <c r="V318" s="2">
        <f ca="1">INDEX(INDIRECT(_xlfn.CONCAT("weather.data[",V$1,"]")),MATCH(vp.data[[#This Row],[SDate]],weather.data[Date],0))</f>
        <v>16.8</v>
      </c>
      <c r="W318" t="s">
        <v>44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 s="4">
        <f>IF(AND(vp.data[[#This Row],[SDate]]&gt;=DATE(YEAR(vp.data[[#This Row],[SDate]]),5,1),vp.data[[#This Row],[SDate]]&lt;=DATE(YEAR(vp.data[[#This Row],[SDate]]),9,15)),1,0)</f>
        <v>1</v>
      </c>
      <c r="AJ318" s="4">
        <f>IF(vp.data[[#This Row],[SDate]]&lt;DATE(2016,12,1),0,1)</f>
        <v>0</v>
      </c>
      <c r="AK318">
        <f>MONTH(vp.data[[#This Row],[SDate]])</f>
        <v>8</v>
      </c>
      <c r="AL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8" s="5">
        <f>(vp.data[[#This Row],[Dens]]-INDEX(crudeBD.lkup[Mean_Dens],MATCH(vp.data[[#This Row],[Crude_Breakdown]],crudeBD.lkup[Crude Breakdown],0)))^2</f>
        <v>36.498803322125795</v>
      </c>
      <c r="AN318" s="5">
        <f>(vp.data[[#This Row],[Sulf]]-INDEX(crudeBD.lkup[Mean_Sulf],MATCH(vp.data[[#This Row],[Crude_Breakdown]],crudeBD.lkup[Crude Breakdown],0)))^2</f>
        <v>4.9006343247347296E-3</v>
      </c>
      <c r="AO3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1" hidden="1" x14ac:dyDescent="0.25">
      <c r="A319">
        <v>318</v>
      </c>
      <c r="B319" t="s">
        <v>58</v>
      </c>
      <c r="C319" t="s">
        <v>58</v>
      </c>
      <c r="D319" t="s">
        <v>83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319" s="2"/>
      <c r="J319" s="2">
        <f t="array" ref="J319">_xlfn.IFNA(IF(vp.data[[#This Row],[Sulf Input]]="",INDEX([1]DATA!$Q:$Q,MATCH(1,(vp.data[[#This Row],[Battery]]=[1]DATA!$L:$L)*(EOMONTH(vp.data[[#This Row],[SDate]],-1)+1=[1]DATA!$G:$G),0)),vp.data[[#This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Input]]="",INDEX([1]DATA!$O:$O,MATCH(1,(vp.data[[#This Row],[Battery]]=[1]DATA!$L:$L)*(EOMONTH(vp.data[[#This Row],[SDate]],-1)+1=[1]DATA!$G:$G),0)),vp.data[[#This Row],[Dens Input]]),"")</f>
        <v>819.6</v>
      </c>
      <c r="O319" s="2">
        <f ca="1">INDEX(INDIRECT(_xlfn.CONCAT("weather.data[",O$1,"]")),MATCH(vp.data[[#This Row],[SDate]],weather.data[Date],0))</f>
        <v>18.583333333333332</v>
      </c>
      <c r="P319" s="2">
        <f ca="1">INDEX(INDIRECT(_xlfn.CONCAT("weather.data[",P$1,"]")),MATCH(vp.data[[#This Row],[SDate]],weather.data[Date],0))</f>
        <v>17.045238095238094</v>
      </c>
      <c r="Q319" s="2">
        <f ca="1">INDEX(INDIRECT(_xlfn.CONCAT("weather.data[",Q$1,"]")),MATCH(vp.data[[#This Row],[SDate]],weather.data[Date],0))</f>
        <v>19.600000000000001</v>
      </c>
      <c r="R319" s="2">
        <f ca="1">INDEX(INDIRECT(_xlfn.CONCAT("weather.data[",R$1,"]")),MATCH(vp.data[[#This Row],[SDate]],weather.data[Date],0))</f>
        <v>20.3</v>
      </c>
      <c r="S319" s="2">
        <f ca="1">INDEX(INDIRECT(_xlfn.CONCAT("weather.data[",S$1,"]")),MATCH(vp.data[[#This Row],[SDate]],weather.data[Date],0))</f>
        <v>16.8</v>
      </c>
      <c r="T319" s="2">
        <f ca="1">INDEX(INDIRECT(_xlfn.CONCAT("weather.data[",T$1,"]")),MATCH(vp.data[[#This Row],[SDate]],weather.data[Date],0))</f>
        <v>20.5</v>
      </c>
      <c r="U319" s="2">
        <f ca="1">INDEX(INDIRECT(_xlfn.CONCAT("weather.data[",U$1,"]")),MATCH(vp.data[[#This Row],[SDate]],weather.data[Date],0))</f>
        <v>17.5</v>
      </c>
      <c r="V319" s="2">
        <f ca="1">INDEX(INDIRECT(_xlfn.CONCAT("weather.data[",V$1,"]")),MATCH(vp.data[[#This Row],[SDate]],weather.data[Date],0))</f>
        <v>16.8</v>
      </c>
      <c r="W319" t="s">
        <v>44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 s="4">
        <f>IF(AND(vp.data[[#This Row],[SDate]]&gt;=DATE(YEAR(vp.data[[#This Row],[SDate]]),5,1),vp.data[[#This Row],[SDate]]&lt;=DATE(YEAR(vp.data[[#This Row],[SDate]]),9,15)),1,0)</f>
        <v>1</v>
      </c>
      <c r="AJ319" s="4">
        <f>IF(vp.data[[#This Row],[SDate]]&lt;DATE(2016,12,1),0,1)</f>
        <v>0</v>
      </c>
      <c r="AK319">
        <f>MONTH(vp.data[[#This Row],[SDate]])</f>
        <v>8</v>
      </c>
      <c r="AL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319" s="5">
        <f>(vp.data[[#This Row],[Dens]]-INDEX(crudeBD.lkup[Mean_Dens],MATCH(vp.data[[#This Row],[Crude_Breakdown]],crudeBD.lkup[Crude Breakdown],0)))^2</f>
        <v>119.71475801468102</v>
      </c>
      <c r="AN319" s="5">
        <f>(vp.data[[#This Row],[Sulf]]-INDEX(crudeBD.lkup[Mean_Sulf],MATCH(vp.data[[#This Row],[Crude_Breakdown]],crudeBD.lkup[Crude Breakdown],0)))^2</f>
        <v>6.4007249396214579E-3</v>
      </c>
      <c r="AO3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1" hidden="1" x14ac:dyDescent="0.25">
      <c r="A320">
        <v>319</v>
      </c>
      <c r="B320" t="s">
        <v>58</v>
      </c>
      <c r="C320" t="s">
        <v>58</v>
      </c>
      <c r="D320" t="s">
        <v>59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74.387364419994739</v>
      </c>
      <c r="I320" s="2"/>
      <c r="J320" s="2">
        <f t="array" ref="J3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320" s="2">
        <f ca="1">INDEX(INDIRECT(_xlfn.CONCAT("weather.data[",O$1,"]")),MATCH(vp.data[[#This Row],[SDate]],weather.data[Date],0))</f>
        <v>18.583333333333332</v>
      </c>
      <c r="P320" s="2">
        <f ca="1">INDEX(INDIRECT(_xlfn.CONCAT("weather.data[",P$1,"]")),MATCH(vp.data[[#This Row],[SDate]],weather.data[Date],0))</f>
        <v>17.045238095238094</v>
      </c>
      <c r="Q320" s="2">
        <f ca="1">INDEX(INDIRECT(_xlfn.CONCAT("weather.data[",Q$1,"]")),MATCH(vp.data[[#This Row],[SDate]],weather.data[Date],0))</f>
        <v>19.600000000000001</v>
      </c>
      <c r="R320" s="2">
        <f ca="1">INDEX(INDIRECT(_xlfn.CONCAT("weather.data[",R$1,"]")),MATCH(vp.data[[#This Row],[SDate]],weather.data[Date],0))</f>
        <v>20.3</v>
      </c>
      <c r="S320" s="2">
        <f ca="1">INDEX(INDIRECT(_xlfn.CONCAT("weather.data[",S$1,"]")),MATCH(vp.data[[#This Row],[SDate]],weather.data[Date],0))</f>
        <v>16.8</v>
      </c>
      <c r="T320" s="2">
        <f ca="1">INDEX(INDIRECT(_xlfn.CONCAT("weather.data[",T$1,"]")),MATCH(vp.data[[#This Row],[SDate]],weather.data[Date],0))</f>
        <v>20.5</v>
      </c>
      <c r="U320" s="2">
        <f ca="1">INDEX(INDIRECT(_xlfn.CONCAT("weather.data[",U$1,"]")),MATCH(vp.data[[#This Row],[SDate]],weather.data[Date],0))</f>
        <v>17.5</v>
      </c>
      <c r="V320" s="2">
        <f ca="1">INDEX(INDIRECT(_xlfn.CONCAT("weather.data[",V$1,"]")),MATCH(vp.data[[#This Row],[SDate]],weather.data[Date],0))</f>
        <v>16.8</v>
      </c>
      <c r="W320" t="s">
        <v>44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 s="4">
        <f>IF(AND(vp.data[[#This Row],[SDate]]&gt;=DATE(YEAR(vp.data[[#This Row],[SDate]]),5,1),vp.data[[#This Row],[SDate]]&lt;=DATE(YEAR(vp.data[[#This Row],[SDate]]),9,15)),1,0)</f>
        <v>1</v>
      </c>
      <c r="AJ320" s="4">
        <f>IF(vp.data[[#This Row],[SDate]]&lt;DATE(2016,12,1),0,1)</f>
        <v>0</v>
      </c>
      <c r="AK320">
        <f>MONTH(vp.data[[#This Row],[SDate]])</f>
        <v>8</v>
      </c>
      <c r="AL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M320" s="5">
        <f>(vp.data[[#This Row],[Dens]]-INDEX(crudeBD.lkup[Mean_Dens],MATCH(vp.data[[#This Row],[Crude_Breakdown]],crudeBD.lkup[Crude Breakdown],0)))^2</f>
        <v>110.48821442673967</v>
      </c>
      <c r="AN320" s="5">
        <f>(vp.data[[#This Row],[Sulf]]-INDEX(crudeBD.lkup[Mean_Sulf],MATCH(vp.data[[#This Row],[Crude_Breakdown]],crudeBD.lkup[Crude Breakdown],0)))^2</f>
        <v>2.0512977102952232E-2</v>
      </c>
      <c r="AO3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1" hidden="1" x14ac:dyDescent="0.25">
      <c r="A321">
        <v>320</v>
      </c>
      <c r="B321" t="s">
        <v>60</v>
      </c>
      <c r="C321" t="s">
        <v>60</v>
      </c>
      <c r="D321" t="s">
        <v>61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57.365217391304306</v>
      </c>
      <c r="I321" s="2"/>
      <c r="J321" s="2">
        <f t="array" ref="J32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Input]]="",INDEX([1]DATA!$O:$O,MATCH(1,(vp.data[[#This Row],[Battery]]=[1]DATA!$L:$L)*(EOMONTH(vp.data[[#This Row],[SDate]],-1)+1=[1]DATA!$G:$G),0)),vp.data[[#This Row],[Dens Input]]),"")</f>
        <v>876.5</v>
      </c>
      <c r="O321" s="2">
        <f ca="1">INDEX(INDIRECT(_xlfn.CONCAT("weather.data[",O$1,"]")),MATCH(vp.data[[#This Row],[SDate]],weather.data[Date],0))</f>
        <v>18.583333333333332</v>
      </c>
      <c r="P321" s="2">
        <f ca="1">INDEX(INDIRECT(_xlfn.CONCAT("weather.data[",P$1,"]")),MATCH(vp.data[[#This Row],[SDate]],weather.data[Date],0))</f>
        <v>17.045238095238094</v>
      </c>
      <c r="Q321" s="2">
        <f ca="1">INDEX(INDIRECT(_xlfn.CONCAT("weather.data[",Q$1,"]")),MATCH(vp.data[[#This Row],[SDate]],weather.data[Date],0))</f>
        <v>19.600000000000001</v>
      </c>
      <c r="R321" s="2">
        <f ca="1">INDEX(INDIRECT(_xlfn.CONCAT("weather.data[",R$1,"]")),MATCH(vp.data[[#This Row],[SDate]],weather.data[Date],0))</f>
        <v>20.3</v>
      </c>
      <c r="S321" s="2">
        <f ca="1">INDEX(INDIRECT(_xlfn.CONCAT("weather.data[",S$1,"]")),MATCH(vp.data[[#This Row],[SDate]],weather.data[Date],0))</f>
        <v>16.8</v>
      </c>
      <c r="T321" s="2">
        <f ca="1">INDEX(INDIRECT(_xlfn.CONCAT("weather.data[",T$1,"]")),MATCH(vp.data[[#This Row],[SDate]],weather.data[Date],0))</f>
        <v>20.5</v>
      </c>
      <c r="U321" s="2">
        <f ca="1">INDEX(INDIRECT(_xlfn.CONCAT("weather.data[",U$1,"]")),MATCH(vp.data[[#This Row],[SDate]],weather.data[Date],0))</f>
        <v>17.5</v>
      </c>
      <c r="V321" s="2">
        <f ca="1">INDEX(INDIRECT(_xlfn.CONCAT("weather.data[",V$1,"]")),MATCH(vp.data[[#This Row],[SDate]],weather.data[Date],0))</f>
        <v>16.8</v>
      </c>
      <c r="W321" t="s">
        <v>44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 s="4">
        <f>IF(AND(vp.data[[#This Row],[SDate]]&gt;=DATE(YEAR(vp.data[[#This Row],[SDate]]),5,1),vp.data[[#This Row],[SDate]]&lt;=DATE(YEAR(vp.data[[#This Row],[SDate]]),9,15)),1,0)</f>
        <v>1</v>
      </c>
      <c r="AJ321" s="4">
        <f>IF(vp.data[[#This Row],[SDate]]&lt;DATE(2016,12,1),0,1)</f>
        <v>0</v>
      </c>
      <c r="AK321">
        <f>MONTH(vp.data[[#This Row],[SDate]])</f>
        <v>8</v>
      </c>
      <c r="AL321" s="5">
        <f>(IF(post_aquisition_adj_bool,vp.data[[#This Row],[VP_Adjusted]],vp.data[[#This Row],[VP]])-INDEX(crudeBD.lkup[Mean_VP],MATCH(vp.data[[#This Row],[Crude_Breakdown]],crudeBD.lkup[Crude Breakdown],0)))^2</f>
        <v>32.490000000000521</v>
      </c>
      <c r="AM321" s="5">
        <f>(vp.data[[#This Row],[Dens]]-INDEX(crudeBD.lkup[Mean_Dens],MATCH(vp.data[[#This Row],[Crude_Breakdown]],crudeBD.lkup[Crude Breakdown],0)))^2</f>
        <v>3.0340778799349879</v>
      </c>
      <c r="AN321" s="5">
        <f>(vp.data[[#This Row],[Sulf]]-INDEX(crudeBD.lkup[Mean_Sulf],MATCH(vp.data[[#This Row],[Crude_Breakdown]],crudeBD.lkup[Crude Breakdown],0)))^2</f>
        <v>0.18450589023291322</v>
      </c>
      <c r="AO3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1" hidden="1" x14ac:dyDescent="0.25">
      <c r="A322">
        <v>321</v>
      </c>
      <c r="B322" t="s">
        <v>58</v>
      </c>
      <c r="C322" t="s">
        <v>58</v>
      </c>
      <c r="D322" t="s">
        <v>59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76.987364419994748</v>
      </c>
      <c r="I322" s="2"/>
      <c r="J322" s="2">
        <f t="array" ref="J322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322" s="2">
        <f ca="1">INDEX(INDIRECT(_xlfn.CONCAT("weather.data[",O$1,"]")),MATCH(vp.data[[#This Row],[SDate]],weather.data[Date],0))</f>
        <v>11.916666666666666</v>
      </c>
      <c r="P322" s="2">
        <f ca="1">INDEX(INDIRECT(_xlfn.CONCAT("weather.data[",P$1,"]")),MATCH(vp.data[[#This Row],[SDate]],weather.data[Date],0))</f>
        <v>16.885714285714286</v>
      </c>
      <c r="Q322" s="2">
        <f ca="1">INDEX(INDIRECT(_xlfn.CONCAT("weather.data[",Q$1,"]")),MATCH(vp.data[[#This Row],[SDate]],weather.data[Date],0))</f>
        <v>13.2</v>
      </c>
      <c r="R322" s="2">
        <f ca="1">INDEX(INDIRECT(_xlfn.CONCAT("weather.data[",R$1,"]")),MATCH(vp.data[[#This Row],[SDate]],weather.data[Date],0))</f>
        <v>11.6</v>
      </c>
      <c r="S322" s="2">
        <f ca="1">INDEX(INDIRECT(_xlfn.CONCAT("weather.data[",S$1,"]")),MATCH(vp.data[[#This Row],[SDate]],weather.data[Date],0))</f>
        <v>10.5</v>
      </c>
      <c r="T322" s="2">
        <f ca="1">INDEX(INDIRECT(_xlfn.CONCAT("weather.data[",T$1,"]")),MATCH(vp.data[[#This Row],[SDate]],weather.data[Date],0))</f>
        <v>11.3</v>
      </c>
      <c r="U322" s="2">
        <f ca="1">INDEX(INDIRECT(_xlfn.CONCAT("weather.data[",U$1,"]")),MATCH(vp.data[[#This Row],[SDate]],weather.data[Date],0))</f>
        <v>12.9</v>
      </c>
      <c r="V322" s="2">
        <f ca="1">INDEX(INDIRECT(_xlfn.CONCAT("weather.data[",V$1,"]")),MATCH(vp.data[[#This Row],[SDate]],weather.data[Date],0))</f>
        <v>12</v>
      </c>
      <c r="W322" t="s">
        <v>44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 s="4">
        <f>IF(AND(vp.data[[#This Row],[SDate]]&gt;=DATE(YEAR(vp.data[[#This Row],[SDate]]),5,1),vp.data[[#This Row],[SDate]]&lt;=DATE(YEAR(vp.data[[#This Row],[SDate]]),9,15)),1,0)</f>
        <v>1</v>
      </c>
      <c r="AJ322" s="4">
        <f>IF(vp.data[[#This Row],[SDate]]&lt;DATE(2016,12,1),0,1)</f>
        <v>0</v>
      </c>
      <c r="AK322">
        <f>MONTH(vp.data[[#This Row],[SDate]])</f>
        <v>9</v>
      </c>
      <c r="AL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M322" s="5">
        <f>(vp.data[[#This Row],[Dens]]-INDEX(crudeBD.lkup[Mean_Dens],MATCH(vp.data[[#This Row],[Crude_Breakdown]],crudeBD.lkup[Crude Breakdown],0)))^2</f>
        <v>88.573272095450719</v>
      </c>
      <c r="AN322" s="5">
        <f>(vp.data[[#This Row],[Sulf]]-INDEX(crudeBD.lkup[Mean_Sulf],MATCH(vp.data[[#This Row],[Crude_Breakdown]],crudeBD.lkup[Crude Breakdown],0)))^2</f>
        <v>2.0512977102952232E-2</v>
      </c>
      <c r="AO3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1" hidden="1" x14ac:dyDescent="0.25">
      <c r="A323">
        <v>322</v>
      </c>
      <c r="B323" t="s">
        <v>45</v>
      </c>
      <c r="C323" t="s">
        <v>45</v>
      </c>
      <c r="D323" t="s">
        <v>71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Input]]="",INDEX([1]DATA!$O:$O,MATCH(1,(vp.data[[#This Row],[Battery]]=[1]DATA!$L:$L)*(EOMONTH(vp.data[[#This Row],[SDate]],-1)+1=[1]DATA!$G:$G),0)),vp.data[[#This Row],[Dens Input]]),"")</f>
        <v>886</v>
      </c>
      <c r="O323" s="2">
        <f ca="1">INDEX(INDIRECT(_xlfn.CONCAT("weather.data[",O$1,"]")),MATCH(vp.data[[#This Row],[SDate]],weather.data[Date],0))</f>
        <v>12.550000000000002</v>
      </c>
      <c r="P323" s="2">
        <f ca="1">INDEX(INDIRECT(_xlfn.CONCAT("weather.data[",P$1,"]")),MATCH(vp.data[[#This Row],[SDate]],weather.data[Date],0))</f>
        <v>16.023809523809526</v>
      </c>
      <c r="Q323" s="2">
        <f ca="1">INDEX(INDIRECT(_xlfn.CONCAT("weather.data[",Q$1,"]")),MATCH(vp.data[[#This Row],[SDate]],weather.data[Date],0))</f>
        <v>12.5</v>
      </c>
      <c r="R323" s="2">
        <f ca="1">INDEX(INDIRECT(_xlfn.CONCAT("weather.data[",R$1,"]")),MATCH(vp.data[[#This Row],[SDate]],weather.data[Date],0))</f>
        <v>13.7</v>
      </c>
      <c r="S323" s="2">
        <f ca="1">INDEX(INDIRECT(_xlfn.CONCAT("weather.data[",S$1,"]")),MATCH(vp.data[[#This Row],[SDate]],weather.data[Date],0))</f>
        <v>10.5</v>
      </c>
      <c r="T323" s="2">
        <f ca="1">INDEX(INDIRECT(_xlfn.CONCAT("weather.data[",T$1,"]")),MATCH(vp.data[[#This Row],[SDate]],weather.data[Date],0))</f>
        <v>14.5</v>
      </c>
      <c r="U323" s="2">
        <f ca="1">INDEX(INDIRECT(_xlfn.CONCAT("weather.data[",U$1,"]")),MATCH(vp.data[[#This Row],[SDate]],weather.data[Date],0))</f>
        <v>12.6</v>
      </c>
      <c r="V323" s="2">
        <f ca="1">INDEX(INDIRECT(_xlfn.CONCAT("weather.data[",V$1,"]")),MATCH(vp.data[[#This Row],[SDate]],weather.data[Date],0))</f>
        <v>11.5</v>
      </c>
      <c r="W323" t="s">
        <v>44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 s="4">
        <f>IF(AND(vp.data[[#This Row],[SDate]]&gt;=DATE(YEAR(vp.data[[#This Row],[SDate]]),5,1),vp.data[[#This Row],[SDate]]&lt;=DATE(YEAR(vp.data[[#This Row],[SDate]]),9,15)),1,0)</f>
        <v>1</v>
      </c>
      <c r="AJ323" s="4">
        <f>IF(vp.data[[#This Row],[SDate]]&lt;DATE(2016,12,1),0,1)</f>
        <v>0</v>
      </c>
      <c r="AK323">
        <f>MONTH(vp.data[[#This Row],[SDate]])</f>
        <v>9</v>
      </c>
      <c r="AL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1" hidden="1" x14ac:dyDescent="0.25">
      <c r="A324">
        <v>323</v>
      </c>
      <c r="B324" t="s">
        <v>45</v>
      </c>
      <c r="C324" t="s">
        <v>45</v>
      </c>
      <c r="D324" t="s">
        <v>63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91.834029126213622</v>
      </c>
      <c r="I324" s="2"/>
      <c r="J324" s="2">
        <f t="array" ref="J324">_xlfn.IFNA(IF(vp.data[[#This Row],[Sulf Input]]="",INDEX([1]DATA!$Q:$Q,MATCH(1,(vp.data[[#This Row],[Battery]]=[1]DATA!$L:$L)*(EOMONTH(vp.data[[#This Row],[SDate]],-1)+1=[1]DATA!$G:$G),0)),vp.data[[#This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324" s="2">
        <f ca="1">INDEX(INDIRECT(_xlfn.CONCAT("weather.data[",O$1,"]")),MATCH(vp.data[[#This Row],[SDate]],weather.data[Date],0))</f>
        <v>12.366666666666665</v>
      </c>
      <c r="P324" s="2">
        <f ca="1">INDEX(INDIRECT(_xlfn.CONCAT("weather.data[",P$1,"]")),MATCH(vp.data[[#This Row],[SDate]],weather.data[Date],0))</f>
        <v>14.499999999999998</v>
      </c>
      <c r="Q324" s="2">
        <f ca="1">INDEX(INDIRECT(_xlfn.CONCAT("weather.data[",Q$1,"]")),MATCH(vp.data[[#This Row],[SDate]],weather.data[Date],0))</f>
        <v>13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11.8</v>
      </c>
      <c r="U324" s="2">
        <f ca="1">INDEX(INDIRECT(_xlfn.CONCAT("weather.data[",U$1,"]")),MATCH(vp.data[[#This Row],[SDate]],weather.data[Date],0))</f>
        <v>12.4</v>
      </c>
      <c r="V324" s="2">
        <f ca="1">INDEX(INDIRECT(_xlfn.CONCAT("weather.data[",V$1,"]")),MATCH(vp.data[[#This Row],[SDate]],weather.data[Date],0))</f>
        <v>12</v>
      </c>
      <c r="W324" t="s">
        <v>44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 s="4">
        <f>IF(AND(vp.data[[#This Row],[SDate]]&gt;=DATE(YEAR(vp.data[[#This Row],[SDate]]),5,1),vp.data[[#This Row],[SDate]]&lt;=DATE(YEAR(vp.data[[#This Row],[SDate]]),9,15)),1,0)</f>
        <v>1</v>
      </c>
      <c r="AJ324" s="4">
        <f>IF(vp.data[[#This Row],[SDate]]&lt;DATE(2016,12,1),0,1)</f>
        <v>0</v>
      </c>
      <c r="AK324">
        <f>MONTH(vp.data[[#This Row],[SDate]])</f>
        <v>9</v>
      </c>
      <c r="AL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M324" s="5">
        <f>(vp.data[[#This Row],[Dens]]-INDEX(crudeBD.lkup[Mean_Dens],MATCH(vp.data[[#This Row],[Crude_Breakdown]],crudeBD.lkup[Crude Breakdown],0)))^2</f>
        <v>10.618317885234761</v>
      </c>
      <c r="AN324" s="5">
        <f>(vp.data[[#This Row],[Sulf]]-INDEX(crudeBD.lkup[Mean_Sulf],MATCH(vp.data[[#This Row],[Crude_Breakdown]],crudeBD.lkup[Crude Breakdown],0)))^2</f>
        <v>1.6003624800745503E-3</v>
      </c>
      <c r="AO3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1" hidden="1" x14ac:dyDescent="0.25">
      <c r="A325">
        <v>324</v>
      </c>
      <c r="B325" t="s">
        <v>47</v>
      </c>
      <c r="C325" t="s">
        <v>47</v>
      </c>
      <c r="D325" t="s">
        <v>67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47.387364419994746</v>
      </c>
      <c r="I325" s="2"/>
      <c r="J325" s="2">
        <f t="array" ref="J3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Input]]="",INDEX([1]DATA!$O:$O,MATCH(1,(vp.data[[#This Row],[Battery]]=[1]DATA!$L:$L)*(EOMONTH(vp.data[[#This Row],[SDate]],-1)+1=[1]DATA!$G:$G),0)),vp.data[[#This Row],[Dens Input]]),"")</f>
        <v>831.5</v>
      </c>
      <c r="O325" s="2">
        <f ca="1">INDEX(INDIRECT(_xlfn.CONCAT("weather.data[",O$1,"]")),MATCH(vp.data[[#This Row],[SDate]],weather.data[Date],0))</f>
        <v>7.583333333333333</v>
      </c>
      <c r="P325" s="2">
        <f ca="1">INDEX(INDIRECT(_xlfn.CONCAT("weather.data[",P$1,"]")),MATCH(vp.data[[#This Row],[SDate]],weather.data[Date],0))</f>
        <v>12.211904761904762</v>
      </c>
      <c r="Q325" s="2">
        <f ca="1">INDEX(INDIRECT(_xlfn.CONCAT("weather.data[",Q$1,"]")),MATCH(vp.data[[#This Row],[SDate]],weather.data[Date],0))</f>
        <v>8</v>
      </c>
      <c r="R325" s="2">
        <f ca="1">INDEX(INDIRECT(_xlfn.CONCAT("weather.data[",R$1,"]")),MATCH(vp.data[[#This Row],[SDate]],weather.data[Date],0))</f>
        <v>5.6</v>
      </c>
      <c r="S325" s="2">
        <f ca="1">INDEX(INDIRECT(_xlfn.CONCAT("weather.data[",S$1,"]")),MATCH(vp.data[[#This Row],[SDate]],weather.data[Date],0))</f>
        <v>8.3000000000000007</v>
      </c>
      <c r="T325" s="2">
        <f ca="1">INDEX(INDIRECT(_xlfn.CONCAT("weather.data[",T$1,"]")),MATCH(vp.data[[#This Row],[SDate]],weather.data[Date],0))</f>
        <v>7.5</v>
      </c>
      <c r="U325" s="2">
        <f ca="1">INDEX(INDIRECT(_xlfn.CONCAT("weather.data[",U$1,"]")),MATCH(vp.data[[#This Row],[SDate]],weather.data[Date],0))</f>
        <v>9.8000000000000007</v>
      </c>
      <c r="V325" s="2">
        <f ca="1">INDEX(INDIRECT(_xlfn.CONCAT("weather.data[",V$1,"]")),MATCH(vp.data[[#This Row],[SDate]],weather.data[Date],0))</f>
        <v>6.3</v>
      </c>
      <c r="W325" t="s">
        <v>44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 s="4">
        <f>IF(AND(vp.data[[#This Row],[SDate]]&gt;=DATE(YEAR(vp.data[[#This Row],[SDate]]),5,1),vp.data[[#This Row],[SDate]]&lt;=DATE(YEAR(vp.data[[#This Row],[SDate]]),9,15)),1,0)</f>
        <v>1</v>
      </c>
      <c r="AJ325" s="4">
        <f>IF(vp.data[[#This Row],[SDate]]&lt;DATE(2016,12,1),0,1)</f>
        <v>0</v>
      </c>
      <c r="AK325">
        <f>MONTH(vp.data[[#This Row],[SDate]])</f>
        <v>9</v>
      </c>
      <c r="AL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M325" s="5">
        <f>(vp.data[[#This Row],[Dens]]-INDEX(crudeBD.lkup[Mean_Dens],MATCH(vp.data[[#This Row],[Crude_Breakdown]],crudeBD.lkup[Crude Breakdown],0)))^2</f>
        <v>151.56902915066522</v>
      </c>
      <c r="AN325" s="5">
        <f>(vp.data[[#This Row],[Sulf]]-INDEX(crudeBD.lkup[Mean_Sulf],MATCH(vp.data[[#This Row],[Crude_Breakdown]],crudeBD.lkup[Crude Breakdown],0)))^2</f>
        <v>1.0655095385161005E-2</v>
      </c>
      <c r="AO3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1" hidden="1" x14ac:dyDescent="0.25">
      <c r="A326">
        <v>325</v>
      </c>
      <c r="B326" t="s">
        <v>45</v>
      </c>
      <c r="C326" t="s">
        <v>45</v>
      </c>
      <c r="D326" t="s">
        <v>63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88.434029126213616</v>
      </c>
      <c r="I326" s="2"/>
      <c r="J326" s="2">
        <f t="array" ref="J326">_xlfn.IFNA(IF(vp.data[[#This Row],[Sulf Input]]="",INDEX([1]DATA!$Q:$Q,MATCH(1,(vp.data[[#This Row],[Battery]]=[1]DATA!$L:$L)*(EOMONTH(vp.data[[#This Row],[SDate]],-1)+1=[1]DATA!$G:$G),0)),vp.data[[#This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326" s="2">
        <f ca="1">INDEX(INDIRECT(_xlfn.CONCAT("weather.data[",O$1,"]")),MATCH(vp.data[[#This Row],[SDate]],weather.data[Date],0))</f>
        <v>7.3833333333333329</v>
      </c>
      <c r="P326" s="2">
        <f ca="1">INDEX(INDIRECT(_xlfn.CONCAT("weather.data[",P$1,"]")),MATCH(vp.data[[#This Row],[SDate]],weather.data[Date],0))</f>
        <v>11.564285714285713</v>
      </c>
      <c r="Q326" s="2">
        <f ca="1">INDEX(INDIRECT(_xlfn.CONCAT("weather.data[",Q$1,"]")),MATCH(vp.data[[#This Row],[SDate]],weather.data[Date],0))</f>
        <v>5.9</v>
      </c>
      <c r="R326" s="2">
        <f ca="1">INDEX(INDIRECT(_xlfn.CONCAT("weather.data[",R$1,"]")),MATCH(vp.data[[#This Row],[SDate]],weather.data[Date],0))</f>
        <v>6.7</v>
      </c>
      <c r="S326" s="2">
        <f ca="1">INDEX(INDIRECT(_xlfn.CONCAT("weather.data[",S$1,"]")),MATCH(vp.data[[#This Row],[SDate]],weather.data[Date],0))</f>
        <v>7.5</v>
      </c>
      <c r="T326" s="2">
        <f ca="1">INDEX(INDIRECT(_xlfn.CONCAT("weather.data[",T$1,"]")),MATCH(vp.data[[#This Row],[SDate]],weather.data[Date],0))</f>
        <v>8</v>
      </c>
      <c r="U326" s="2">
        <f ca="1">INDEX(INDIRECT(_xlfn.CONCAT("weather.data[",U$1,"]")),MATCH(vp.data[[#This Row],[SDate]],weather.data[Date],0))</f>
        <v>8.1999999999999993</v>
      </c>
      <c r="V326" s="2">
        <f ca="1">INDEX(INDIRECT(_xlfn.CONCAT("weather.data[",V$1,"]")),MATCH(vp.data[[#This Row],[SDate]],weather.data[Date],0))</f>
        <v>8</v>
      </c>
      <c r="W326" t="s">
        <v>44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 s="4">
        <f>IF(AND(vp.data[[#This Row],[SDate]]&gt;=DATE(YEAR(vp.data[[#This Row],[SDate]]),5,1),vp.data[[#This Row],[SDate]]&lt;=DATE(YEAR(vp.data[[#This Row],[SDate]]),9,15)),1,0)</f>
        <v>1</v>
      </c>
      <c r="AJ326" s="4">
        <f>IF(vp.data[[#This Row],[SDate]]&lt;DATE(2016,12,1),0,1)</f>
        <v>0</v>
      </c>
      <c r="AK326">
        <f>MONTH(vp.data[[#This Row],[SDate]])</f>
        <v>9</v>
      </c>
      <c r="AL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M326" s="5">
        <f>(vp.data[[#This Row],[Dens]]-INDEX(crudeBD.lkup[Mean_Dens],MATCH(vp.data[[#This Row],[Crude_Breakdown]],crudeBD.lkup[Crude Breakdown],0)))^2</f>
        <v>4.6594505713184509</v>
      </c>
      <c r="AN326" s="5">
        <f>(vp.data[[#This Row],[Sulf]]-INDEX(crudeBD.lkup[Mean_Sulf],MATCH(vp.data[[#This Row],[Crude_Breakdown]],crudeBD.lkup[Crude Breakdown],0)))^2</f>
        <v>1.6003624800745503E-3</v>
      </c>
      <c r="AO3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1" hidden="1" x14ac:dyDescent="0.25">
      <c r="A327">
        <v>326</v>
      </c>
      <c r="B327" t="s">
        <v>64</v>
      </c>
      <c r="C327" t="s">
        <v>64</v>
      </c>
      <c r="D327" t="s">
        <v>65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79.687364419994751</v>
      </c>
      <c r="I327" s="2"/>
      <c r="J327" s="2">
        <f t="array" ref="J327">_xlfn.IFNA(IF(vp.data[[#This Row],[Sulf Input]]="",INDEX([1]DATA!$Q:$Q,MATCH(1,(vp.data[[#This Row],[Battery]]=[1]DATA!$L:$L)*(EOMONTH(vp.data[[#This Row],[SDate]],-1)+1=[1]DATA!$G:$G),0)),vp.data[[#This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327" s="2">
        <f ca="1">INDEX(INDIRECT(_xlfn.CONCAT("weather.data[",O$1,"]")),MATCH(vp.data[[#This Row],[SDate]],weather.data[Date],0))</f>
        <v>14.316666666666665</v>
      </c>
      <c r="P327" s="2">
        <f ca="1">INDEX(INDIRECT(_xlfn.CONCAT("weather.data[",P$1,"]")),MATCH(vp.data[[#This Row],[SDate]],weather.data[Date],0))</f>
        <v>11.654761904761903</v>
      </c>
      <c r="Q327" s="2">
        <f ca="1">INDEX(INDIRECT(_xlfn.CONCAT("weather.data[",Q$1,"]")),MATCH(vp.data[[#This Row],[SDate]],weather.data[Date],0))</f>
        <v>14.5</v>
      </c>
      <c r="R327" s="2">
        <f ca="1">INDEX(INDIRECT(_xlfn.CONCAT("weather.data[",R$1,"]")),MATCH(vp.data[[#This Row],[SDate]],weather.data[Date],0))</f>
        <v>15.8</v>
      </c>
      <c r="S327" s="2">
        <f ca="1">INDEX(INDIRECT(_xlfn.CONCAT("weather.data[",S$1,"]")),MATCH(vp.data[[#This Row],[SDate]],weather.data[Date],0))</f>
        <v>10.3</v>
      </c>
      <c r="T327" s="2">
        <f ca="1">INDEX(INDIRECT(_xlfn.CONCAT("weather.data[",T$1,"]")),MATCH(vp.data[[#This Row],[SDate]],weather.data[Date],0))</f>
        <v>15.5</v>
      </c>
      <c r="U327" s="2">
        <f ca="1">INDEX(INDIRECT(_xlfn.CONCAT("weather.data[",U$1,"]")),MATCH(vp.data[[#This Row],[SDate]],weather.data[Date],0))</f>
        <v>14.5</v>
      </c>
      <c r="V327" s="2">
        <f ca="1">INDEX(INDIRECT(_xlfn.CONCAT("weather.data[",V$1,"]")),MATCH(vp.data[[#This Row],[SDate]],weather.data[Date],0))</f>
        <v>15.3</v>
      </c>
      <c r="W327" t="s">
        <v>44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 s="4">
        <f>IF(AND(vp.data[[#This Row],[SDate]]&gt;=DATE(YEAR(vp.data[[#This Row],[SDate]]),5,1),vp.data[[#This Row],[SDate]]&lt;=DATE(YEAR(vp.data[[#This Row],[SDate]]),9,15)),1,0)</f>
        <v>1</v>
      </c>
      <c r="AJ327" s="4">
        <f>IF(vp.data[[#This Row],[SDate]]&lt;DATE(2016,12,1),0,1)</f>
        <v>0</v>
      </c>
      <c r="AK327">
        <f>MONTH(vp.data[[#This Row],[SDate]])</f>
        <v>9</v>
      </c>
      <c r="AL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M327" s="5">
        <f>(vp.data[[#This Row],[Dens]]-INDEX(crudeBD.lkup[Mean_Dens],MATCH(vp.data[[#This Row],[Crude_Breakdown]],crudeBD.lkup[Crude Breakdown],0)))^2</f>
        <v>299.68240338379445</v>
      </c>
      <c r="AN327" s="5">
        <f>(vp.data[[#This Row],[Sulf]]-INDEX(crudeBD.lkup[Mean_Sulf],MATCH(vp.data[[#This Row],[Crude_Breakdown]],crudeBD.lkup[Crude Breakdown],0)))^2</f>
        <v>0.13193132655080392</v>
      </c>
      <c r="AO3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1" hidden="1" x14ac:dyDescent="0.25">
      <c r="A328">
        <v>327</v>
      </c>
      <c r="B328" t="s">
        <v>52</v>
      </c>
      <c r="C328" t="s">
        <v>52</v>
      </c>
      <c r="D328" t="s">
        <v>53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61.887364419994739</v>
      </c>
      <c r="I328" s="2"/>
      <c r="J328" s="2">
        <f t="array" ref="J328">_xlfn.IFNA(IF(vp.data[[#This Row],[Sulf Input]]="",INDEX([1]DATA!$Q:$Q,MATCH(1,(vp.data[[#This Row],[Battery]]=[1]DATA!$L:$L)*(EOMONTH(vp.data[[#This Row],[SDate]],-1)+1=[1]DATA!$G:$G),0)),vp.data[[#This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Input]]="",INDEX([1]DATA!$O:$O,MATCH(1,(vp.data[[#This Row],[Battery]]=[1]DATA!$L:$L)*(EOMONTH(vp.data[[#This Row],[SDate]],-1)+1=[1]DATA!$G:$G),0)),vp.data[[#This Row],[Dens Input]]),"")</f>
        <v>836</v>
      </c>
      <c r="O328" s="2">
        <f ca="1">INDEX(INDIRECT(_xlfn.CONCAT("weather.data[",O$1,"]")),MATCH(vp.data[[#This Row],[SDate]],weather.data[Date],0))</f>
        <v>14.316666666666665</v>
      </c>
      <c r="P328" s="2">
        <f ca="1">INDEX(INDIRECT(_xlfn.CONCAT("weather.data[",P$1,"]")),MATCH(vp.data[[#This Row],[SDate]],weather.data[Date],0))</f>
        <v>11.654761904761903</v>
      </c>
      <c r="Q328" s="2">
        <f ca="1">INDEX(INDIRECT(_xlfn.CONCAT("weather.data[",Q$1,"]")),MATCH(vp.data[[#This Row],[SDate]],weather.data[Date],0))</f>
        <v>14.5</v>
      </c>
      <c r="R328" s="2">
        <f ca="1">INDEX(INDIRECT(_xlfn.CONCAT("weather.data[",R$1,"]")),MATCH(vp.data[[#This Row],[SDate]],weather.data[Date],0))</f>
        <v>15.8</v>
      </c>
      <c r="S328" s="2">
        <f ca="1">INDEX(INDIRECT(_xlfn.CONCAT("weather.data[",S$1,"]")),MATCH(vp.data[[#This Row],[SDate]],weather.data[Date],0))</f>
        <v>10.3</v>
      </c>
      <c r="T328" s="2">
        <f ca="1">INDEX(INDIRECT(_xlfn.CONCAT("weather.data[",T$1,"]")),MATCH(vp.data[[#This Row],[SDate]],weather.data[Date],0))</f>
        <v>15.5</v>
      </c>
      <c r="U328" s="2">
        <f ca="1">INDEX(INDIRECT(_xlfn.CONCAT("weather.data[",U$1,"]")),MATCH(vp.data[[#This Row],[SDate]],weather.data[Date],0))</f>
        <v>14.5</v>
      </c>
      <c r="V328" s="2">
        <f ca="1">INDEX(INDIRECT(_xlfn.CONCAT("weather.data[",V$1,"]")),MATCH(vp.data[[#This Row],[SDate]],weather.data[Date],0))</f>
        <v>15.3</v>
      </c>
      <c r="W328" t="s">
        <v>44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 s="4">
        <f>IF(AND(vp.data[[#This Row],[SDate]]&gt;=DATE(YEAR(vp.data[[#This Row],[SDate]]),5,1),vp.data[[#This Row],[SDate]]&lt;=DATE(YEAR(vp.data[[#This Row],[SDate]]),9,15)),1,0)</f>
        <v>1</v>
      </c>
      <c r="AJ328" s="4">
        <f>IF(vp.data[[#This Row],[SDate]]&lt;DATE(2016,12,1),0,1)</f>
        <v>0</v>
      </c>
      <c r="AK328">
        <f>MONTH(vp.data[[#This Row],[SDate]])</f>
        <v>9</v>
      </c>
      <c r="AL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28" s="5">
        <f>(vp.data[[#This Row],[Dens]]-INDEX(crudeBD.lkup[Mean_Dens],MATCH(vp.data[[#This Row],[Crude_Breakdown]],crudeBD.lkup[Crude Breakdown],0)))^2</f>
        <v>61.016992340848937</v>
      </c>
      <c r="AN328" s="5">
        <f>(vp.data[[#This Row],[Sulf]]-INDEX(crudeBD.lkup[Mean_Sulf],MATCH(vp.data[[#This Row],[Crude_Breakdown]],crudeBD.lkup[Crude Breakdown],0)))^2</f>
        <v>6.4122151826878027E-2</v>
      </c>
      <c r="AO3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1" hidden="1" x14ac:dyDescent="0.25">
      <c r="A329">
        <v>328</v>
      </c>
      <c r="B329" t="s">
        <v>47</v>
      </c>
      <c r="C329" t="s">
        <v>47</v>
      </c>
      <c r="D329" t="s">
        <v>54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51.487364419994748</v>
      </c>
      <c r="I329" s="2"/>
      <c r="J329" s="2">
        <f t="array" ref="J32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Input]]="",INDEX([1]DATA!$O:$O,MATCH(1,(vp.data[[#This Row],[Battery]]=[1]DATA!$L:$L)*(EOMONTH(vp.data[[#This Row],[SDate]],-1)+1=[1]DATA!$G:$G),0)),vp.data[[#This Row],[Dens Input]]),"")</f>
        <v>856</v>
      </c>
      <c r="O329" s="2">
        <f ca="1">INDEX(INDIRECT(_xlfn.CONCAT("weather.data[",O$1,"]")),MATCH(vp.data[[#This Row],[SDate]],weather.data[Date],0))</f>
        <v>14.316666666666665</v>
      </c>
      <c r="P329" s="2">
        <f ca="1">INDEX(INDIRECT(_xlfn.CONCAT("weather.data[",P$1,"]")),MATCH(vp.data[[#This Row],[SDate]],weather.data[Date],0))</f>
        <v>11.654761904761903</v>
      </c>
      <c r="Q329" s="2">
        <f ca="1">INDEX(INDIRECT(_xlfn.CONCAT("weather.data[",Q$1,"]")),MATCH(vp.data[[#This Row],[SDate]],weather.data[Date],0))</f>
        <v>14.5</v>
      </c>
      <c r="R329" s="2">
        <f ca="1">INDEX(INDIRECT(_xlfn.CONCAT("weather.data[",R$1,"]")),MATCH(vp.data[[#This Row],[SDate]],weather.data[Date],0))</f>
        <v>15.8</v>
      </c>
      <c r="S329" s="2">
        <f ca="1">INDEX(INDIRECT(_xlfn.CONCAT("weather.data[",S$1,"]")),MATCH(vp.data[[#This Row],[SDate]],weather.data[Date],0))</f>
        <v>10.3</v>
      </c>
      <c r="T329" s="2">
        <f ca="1">INDEX(INDIRECT(_xlfn.CONCAT("weather.data[",T$1,"]")),MATCH(vp.data[[#This Row],[SDate]],weather.data[Date],0))</f>
        <v>15.5</v>
      </c>
      <c r="U329" s="2">
        <f ca="1">INDEX(INDIRECT(_xlfn.CONCAT("weather.data[",U$1,"]")),MATCH(vp.data[[#This Row],[SDate]],weather.data[Date],0))</f>
        <v>14.5</v>
      </c>
      <c r="V329" s="2">
        <f ca="1">INDEX(INDIRECT(_xlfn.CONCAT("weather.data[",V$1,"]")),MATCH(vp.data[[#This Row],[SDate]],weather.data[Date],0))</f>
        <v>15.3</v>
      </c>
      <c r="W329" t="s">
        <v>44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 s="4">
        <f>IF(AND(vp.data[[#This Row],[SDate]]&gt;=DATE(YEAR(vp.data[[#This Row],[SDate]]),5,1),vp.data[[#This Row],[SDate]]&lt;=DATE(YEAR(vp.data[[#This Row],[SDate]]),9,15)),1,0)</f>
        <v>1</v>
      </c>
      <c r="AJ329" s="4">
        <f>IF(vp.data[[#This Row],[SDate]]&lt;DATE(2016,12,1),0,1)</f>
        <v>0</v>
      </c>
      <c r="AK329">
        <f>MONTH(vp.data[[#This Row],[SDate]])</f>
        <v>9</v>
      </c>
      <c r="AL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M329" s="5">
        <f>(vp.data[[#This Row],[Dens]]-INDEX(crudeBD.lkup[Mean_Dens],MATCH(vp.data[[#This Row],[Crude_Breakdown]],crudeBD.lkup[Crude Breakdown],0)))^2</f>
        <v>148.5634954083321</v>
      </c>
      <c r="AN329" s="5">
        <f>(vp.data[[#This Row],[Sulf]]-INDEX(crudeBD.lkup[Mean_Sulf],MATCH(vp.data[[#This Row],[Crude_Breakdown]],crudeBD.lkup[Crude Breakdown],0)))^2</f>
        <v>1.8682728084741741E-3</v>
      </c>
      <c r="AO3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1" hidden="1" x14ac:dyDescent="0.25">
      <c r="A330">
        <v>329</v>
      </c>
      <c r="B330" t="s">
        <v>42</v>
      </c>
      <c r="C330" t="s">
        <v>42</v>
      </c>
      <c r="D330" t="s">
        <v>43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51.865217391304306</v>
      </c>
      <c r="I330" s="2"/>
      <c r="J330" s="2">
        <f t="array" ref="J330">_xlfn.IFNA(IF(vp.data[[#This Row],[Sulf Input]]="",INDEX([1]DATA!$Q:$Q,MATCH(1,(vp.data[[#This Row],[Battery]]=[1]DATA!$L:$L)*(EOMONTH(vp.data[[#This Row],[SDate]],-1)+1=[1]DATA!$G:$G),0)),vp.data[[#This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Input]]="",INDEX([1]DATA!$O:$O,MATCH(1,(vp.data[[#This Row],[Battery]]=[1]DATA!$L:$L)*(EOMONTH(vp.data[[#This Row],[SDate]],-1)+1=[1]DATA!$G:$G),0)),vp.data[[#This Row],[Dens Input]]),"")</f>
        <v>869.9</v>
      </c>
      <c r="O330" s="2">
        <f ca="1">INDEX(INDIRECT(_xlfn.CONCAT("weather.data[",O$1,"]")),MATCH(vp.data[[#This Row],[SDate]],weather.data[Date],0))</f>
        <v>14.316666666666665</v>
      </c>
      <c r="P330" s="2">
        <f ca="1">INDEX(INDIRECT(_xlfn.CONCAT("weather.data[",P$1,"]")),MATCH(vp.data[[#This Row],[SDate]],weather.data[Date],0))</f>
        <v>11.654761904761903</v>
      </c>
      <c r="Q330" s="2">
        <f ca="1">INDEX(INDIRECT(_xlfn.CONCAT("weather.data[",Q$1,"]")),MATCH(vp.data[[#This Row],[SDate]],weather.data[Date],0))</f>
        <v>14.5</v>
      </c>
      <c r="R330" s="2">
        <f ca="1">INDEX(INDIRECT(_xlfn.CONCAT("weather.data[",R$1,"]")),MATCH(vp.data[[#This Row],[SDate]],weather.data[Date],0))</f>
        <v>15.8</v>
      </c>
      <c r="S330" s="2">
        <f ca="1">INDEX(INDIRECT(_xlfn.CONCAT("weather.data[",S$1,"]")),MATCH(vp.data[[#This Row],[SDate]],weather.data[Date],0))</f>
        <v>10.3</v>
      </c>
      <c r="T330" s="2">
        <f ca="1">INDEX(INDIRECT(_xlfn.CONCAT("weather.data[",T$1,"]")),MATCH(vp.data[[#This Row],[SDate]],weather.data[Date],0))</f>
        <v>15.5</v>
      </c>
      <c r="U330" s="2">
        <f ca="1">INDEX(INDIRECT(_xlfn.CONCAT("weather.data[",U$1,"]")),MATCH(vp.data[[#This Row],[SDate]],weather.data[Date],0))</f>
        <v>14.5</v>
      </c>
      <c r="V330" s="2">
        <f ca="1">INDEX(INDIRECT(_xlfn.CONCAT("weather.data[",V$1,"]")),MATCH(vp.data[[#This Row],[SDate]],weather.data[Date],0))</f>
        <v>15.3</v>
      </c>
      <c r="W330" t="s">
        <v>44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 s="4">
        <f>IF(AND(vp.data[[#This Row],[SDate]]&gt;=DATE(YEAR(vp.data[[#This Row],[SDate]]),5,1),vp.data[[#This Row],[SDate]]&lt;=DATE(YEAR(vp.data[[#This Row],[SDate]]),9,15)),1,0)</f>
        <v>1</v>
      </c>
      <c r="AJ330" s="4">
        <f>IF(vp.data[[#This Row],[SDate]]&lt;DATE(2016,12,1),0,1)</f>
        <v>0</v>
      </c>
      <c r="AK330">
        <f>MONTH(vp.data[[#This Row],[SDate]])</f>
        <v>9</v>
      </c>
      <c r="AL330" s="5">
        <f>(IF(post_aquisition_adj_bool,vp.data[[#This Row],[VP_Adjusted]],vp.data[[#This Row],[VP]])-INDEX(crudeBD.lkup[Mean_VP],MATCH(vp.data[[#This Row],[Crude_Breakdown]],crudeBD.lkup[Crude Breakdown],0)))^2</f>
        <v>125.44000000000102</v>
      </c>
      <c r="AM330" s="5">
        <f>(vp.data[[#This Row],[Dens]]-INDEX(crudeBD.lkup[Mean_Dens],MATCH(vp.data[[#This Row],[Crude_Breakdown]],crudeBD.lkup[Crude Breakdown],0)))^2</f>
        <v>23.60151974040075</v>
      </c>
      <c r="AN330" s="5">
        <f>(vp.data[[#This Row],[Sulf]]-INDEX(crudeBD.lkup[Mean_Sulf],MATCH(vp.data[[#This Row],[Crude_Breakdown]],crudeBD.lkup[Crude Breakdown],0)))^2</f>
        <v>1.6780997209657138E-2</v>
      </c>
      <c r="AO3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1" spans="1:41" hidden="1" x14ac:dyDescent="0.25">
      <c r="A331">
        <v>330</v>
      </c>
      <c r="B331" t="s">
        <v>47</v>
      </c>
      <c r="C331" t="s">
        <v>47</v>
      </c>
      <c r="D331" t="s">
        <v>48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40.365217391304306</v>
      </c>
      <c r="I331" s="2"/>
      <c r="J331" s="2">
        <f t="array" ref="J331">_xlfn.IFNA(IF(vp.data[[#This Row],[Sulf Input]]="",INDEX([1]DATA!$Q:$Q,MATCH(1,(vp.data[[#This Row],[Battery]]=[1]DATA!$L:$L)*(EOMONTH(vp.data[[#This Row],[SDate]],-1)+1=[1]DATA!$G:$G),0)),vp.data[[#This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31" s="2">
        <f ca="1">INDEX(INDIRECT(_xlfn.CONCAT("weather.data[",O$1,"]")),MATCH(vp.data[[#This Row],[SDate]],weather.data[Date],0))</f>
        <v>14.316666666666665</v>
      </c>
      <c r="P331" s="2">
        <f ca="1">INDEX(INDIRECT(_xlfn.CONCAT("weather.data[",P$1,"]")),MATCH(vp.data[[#This Row],[SDate]],weather.data[Date],0))</f>
        <v>11.654761904761903</v>
      </c>
      <c r="Q331" s="2">
        <f ca="1">INDEX(INDIRECT(_xlfn.CONCAT("weather.data[",Q$1,"]")),MATCH(vp.data[[#This Row],[SDate]],weather.data[Date],0))</f>
        <v>14.5</v>
      </c>
      <c r="R331" s="2">
        <f ca="1">INDEX(INDIRECT(_xlfn.CONCAT("weather.data[",R$1,"]")),MATCH(vp.data[[#This Row],[SDate]],weather.data[Date],0))</f>
        <v>15.8</v>
      </c>
      <c r="S331" s="2">
        <f ca="1">INDEX(INDIRECT(_xlfn.CONCAT("weather.data[",S$1,"]")),MATCH(vp.data[[#This Row],[SDate]],weather.data[Date],0))</f>
        <v>10.3</v>
      </c>
      <c r="T331" s="2">
        <f ca="1">INDEX(INDIRECT(_xlfn.CONCAT("weather.data[",T$1,"]")),MATCH(vp.data[[#This Row],[SDate]],weather.data[Date],0))</f>
        <v>15.5</v>
      </c>
      <c r="U331" s="2">
        <f ca="1">INDEX(INDIRECT(_xlfn.CONCAT("weather.data[",U$1,"]")),MATCH(vp.data[[#This Row],[SDate]],weather.data[Date],0))</f>
        <v>14.5</v>
      </c>
      <c r="V331" s="2">
        <f ca="1">INDEX(INDIRECT(_xlfn.CONCAT("weather.data[",V$1,"]")),MATCH(vp.data[[#This Row],[SDate]],weather.data[Date],0))</f>
        <v>15.3</v>
      </c>
      <c r="W331" t="s">
        <v>44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 s="4">
        <f>IF(AND(vp.data[[#This Row],[SDate]]&gt;=DATE(YEAR(vp.data[[#This Row],[SDate]]),5,1),vp.data[[#This Row],[SDate]]&lt;=DATE(YEAR(vp.data[[#This Row],[SDate]]),9,15)),1,0)</f>
        <v>1</v>
      </c>
      <c r="AJ331" s="4">
        <f>IF(vp.data[[#This Row],[SDate]]&lt;DATE(2016,12,1),0,1)</f>
        <v>0</v>
      </c>
      <c r="AK331">
        <f>MONTH(vp.data[[#This Row],[SDate]])</f>
        <v>9</v>
      </c>
      <c r="AL331" s="5">
        <f>(IF(post_aquisition_adj_bool,vp.data[[#This Row],[VP_Adjusted]],vp.data[[#This Row],[VP]])-INDEX(crudeBD.lkup[Mean_VP],MATCH(vp.data[[#This Row],[Crude_Breakdown]],crudeBD.lkup[Crude Breakdown],0)))^2</f>
        <v>515.29000000000201</v>
      </c>
      <c r="AM331" s="5">
        <f>(vp.data[[#This Row],[Dens]]-INDEX(crudeBD.lkup[Mean_Dens],MATCH(vp.data[[#This Row],[Crude_Breakdown]],crudeBD.lkup[Crude Breakdown],0)))^2</f>
        <v>5.0991941590050134</v>
      </c>
      <c r="AN331" s="5">
        <f>(vp.data[[#This Row],[Sulf]]-INDEX(crudeBD.lkup[Mean_Sulf],MATCH(vp.data[[#This Row],[Crude_Breakdown]],crudeBD.lkup[Crude Breakdown],0)))^2</f>
        <v>2.8744316279424597E-2</v>
      </c>
      <c r="AO3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2" spans="1:41" hidden="1" x14ac:dyDescent="0.25">
      <c r="A332">
        <v>331</v>
      </c>
      <c r="B332" t="s">
        <v>45</v>
      </c>
      <c r="C332" t="s">
        <v>45</v>
      </c>
      <c r="D332" t="s">
        <v>46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46.765217391304304</v>
      </c>
      <c r="I332" s="2"/>
      <c r="J332" s="2">
        <f t="array" ref="J332">_xlfn.IFNA(IF(vp.data[[#This Row],[Sulf Input]]="",INDEX([1]DATA!$Q:$Q,MATCH(1,(vp.data[[#This Row],[Battery]]=[1]DATA!$L:$L)*(EOMONTH(vp.data[[#This Row],[SDate]],-1)+1=[1]DATA!$G:$G),0)),vp.data[[#This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Input]]="",INDEX([1]DATA!$O:$O,MATCH(1,(vp.data[[#This Row],[Battery]]=[1]DATA!$L:$L)*(EOMONTH(vp.data[[#This Row],[SDate]],-1)+1=[1]DATA!$G:$G),0)),vp.data[[#This Row],[Dens Input]]),"")</f>
        <v>878.4</v>
      </c>
      <c r="O332" s="2">
        <f ca="1">INDEX(INDIRECT(_xlfn.CONCAT("weather.data[",O$1,"]")),MATCH(vp.data[[#This Row],[SDate]],weather.data[Date],0))</f>
        <v>14.316666666666665</v>
      </c>
      <c r="P332" s="2">
        <f ca="1">INDEX(INDIRECT(_xlfn.CONCAT("weather.data[",P$1,"]")),MATCH(vp.data[[#This Row],[SDate]],weather.data[Date],0))</f>
        <v>11.654761904761903</v>
      </c>
      <c r="Q332" s="2">
        <f ca="1">INDEX(INDIRECT(_xlfn.CONCAT("weather.data[",Q$1,"]")),MATCH(vp.data[[#This Row],[SDate]],weather.data[Date],0))</f>
        <v>14.5</v>
      </c>
      <c r="R332" s="2">
        <f ca="1">INDEX(INDIRECT(_xlfn.CONCAT("weather.data[",R$1,"]")),MATCH(vp.data[[#This Row],[SDate]],weather.data[Date],0))</f>
        <v>15.8</v>
      </c>
      <c r="S332" s="2">
        <f ca="1">INDEX(INDIRECT(_xlfn.CONCAT("weather.data[",S$1,"]")),MATCH(vp.data[[#This Row],[SDate]],weather.data[Date],0))</f>
        <v>10.3</v>
      </c>
      <c r="T332" s="2">
        <f ca="1">INDEX(INDIRECT(_xlfn.CONCAT("weather.data[",T$1,"]")),MATCH(vp.data[[#This Row],[SDate]],weather.data[Date],0))</f>
        <v>15.5</v>
      </c>
      <c r="U332" s="2">
        <f ca="1">INDEX(INDIRECT(_xlfn.CONCAT("weather.data[",U$1,"]")),MATCH(vp.data[[#This Row],[SDate]],weather.data[Date],0))</f>
        <v>14.5</v>
      </c>
      <c r="V332" s="2">
        <f ca="1">INDEX(INDIRECT(_xlfn.CONCAT("weather.data[",V$1,"]")),MATCH(vp.data[[#This Row],[SDate]],weather.data[Date],0))</f>
        <v>15.3</v>
      </c>
      <c r="W332" t="s">
        <v>44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 s="4">
        <f>IF(AND(vp.data[[#This Row],[SDate]]&gt;=DATE(YEAR(vp.data[[#This Row],[SDate]]),5,1),vp.data[[#This Row],[SDate]]&lt;=DATE(YEAR(vp.data[[#This Row],[SDate]]),9,15)),1,0)</f>
        <v>1</v>
      </c>
      <c r="AJ332" s="4">
        <f>IF(vp.data[[#This Row],[SDate]]&lt;DATE(2016,12,1),0,1)</f>
        <v>0</v>
      </c>
      <c r="AK332">
        <f>MONTH(vp.data[[#This Row],[SDate]])</f>
        <v>9</v>
      </c>
      <c r="AL332" s="5">
        <f>(IF(post_aquisition_adj_bool,vp.data[[#This Row],[VP_Adjusted]],vp.data[[#This Row],[VP]])-INDEX(crudeBD.lkup[Mean_VP],MATCH(vp.data[[#This Row],[Crude_Breakdown]],crudeBD.lkup[Crude Breakdown],0)))^2</f>
        <v>265.69000000000153</v>
      </c>
      <c r="AM332" s="5">
        <f>(vp.data[[#This Row],[Dens]]-INDEX(crudeBD.lkup[Mean_Dens],MATCH(vp.data[[#This Row],[Crude_Breakdown]],crudeBD.lkup[Crude Breakdown],0)))^2</f>
        <v>13.263147647376559</v>
      </c>
      <c r="AN332" s="5">
        <f>(vp.data[[#This Row],[Sulf]]-INDEX(crudeBD.lkup[Mean_Sulf],MATCH(vp.data[[#This Row],[Crude_Breakdown]],crudeBD.lkup[Crude Breakdown],0)))^2</f>
        <v>0.13723950883756403</v>
      </c>
      <c r="AO3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1" hidden="1" x14ac:dyDescent="0.25">
      <c r="A333">
        <v>332</v>
      </c>
      <c r="B333" t="s">
        <v>45</v>
      </c>
      <c r="C333" t="s">
        <v>45</v>
      </c>
      <c r="D333" t="s">
        <v>63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90.534029126213625</v>
      </c>
      <c r="I333" s="2"/>
      <c r="J333" s="2">
        <f t="array" ref="J333">_xlfn.IFNA(IF(vp.data[[#This Row],[Sulf Input]]="",INDEX([1]DATA!$Q:$Q,MATCH(1,(vp.data[[#This Row],[Battery]]=[1]DATA!$L:$L)*(EOMONTH(vp.data[[#This Row],[SDate]],-1)+1=[1]DATA!$G:$G),0)),vp.data[[#This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33" s="2">
        <f ca="1">INDEX(INDIRECT(_xlfn.CONCAT("weather.data[",O$1,"]")),MATCH(vp.data[[#This Row],[SDate]],weather.data[Date],0))</f>
        <v>12.549999999999999</v>
      </c>
      <c r="P333" s="2">
        <f ca="1">INDEX(INDIRECT(_xlfn.CONCAT("weather.data[",P$1,"]")),MATCH(vp.data[[#This Row],[SDate]],weather.data[Date],0))</f>
        <v>11.333333333333332</v>
      </c>
      <c r="Q333" s="2">
        <f ca="1">INDEX(INDIRECT(_xlfn.CONCAT("weather.data[",Q$1,"]")),MATCH(vp.data[[#This Row],[SDate]],weather.data[Date],0))</f>
        <v>12.8</v>
      </c>
      <c r="R333" s="2">
        <f ca="1">INDEX(INDIRECT(_xlfn.CONCAT("weather.data[",R$1,"]")),MATCH(vp.data[[#This Row],[SDate]],weather.data[Date],0))</f>
        <v>13.7</v>
      </c>
      <c r="S333" s="2">
        <f ca="1">INDEX(INDIRECT(_xlfn.CONCAT("weather.data[",S$1,"]")),MATCH(vp.data[[#This Row],[SDate]],weather.data[Date],0))</f>
        <v>11</v>
      </c>
      <c r="T333" s="2">
        <f ca="1">INDEX(INDIRECT(_xlfn.CONCAT("weather.data[",T$1,"]")),MATCH(vp.data[[#This Row],[SDate]],weather.data[Date],0))</f>
        <v>15</v>
      </c>
      <c r="U333" s="2">
        <f ca="1">INDEX(INDIRECT(_xlfn.CONCAT("weather.data[",U$1,"]")),MATCH(vp.data[[#This Row],[SDate]],weather.data[Date],0))</f>
        <v>11</v>
      </c>
      <c r="V333" s="2">
        <f ca="1">INDEX(INDIRECT(_xlfn.CONCAT("weather.data[",V$1,"]")),MATCH(vp.data[[#This Row],[SDate]],weather.data[Date],0))</f>
        <v>11.8</v>
      </c>
      <c r="W333" t="s">
        <v>44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 s="4">
        <f>IF(AND(vp.data[[#This Row],[SDate]]&gt;=DATE(YEAR(vp.data[[#This Row],[SDate]]),5,1),vp.data[[#This Row],[SDate]]&lt;=DATE(YEAR(vp.data[[#This Row],[SDate]]),9,15)),1,0)</f>
        <v>0</v>
      </c>
      <c r="AJ333" s="4">
        <f>IF(vp.data[[#This Row],[SDate]]&lt;DATE(2016,12,1),0,1)</f>
        <v>0</v>
      </c>
      <c r="AK333">
        <f>MONTH(vp.data[[#This Row],[SDate]])</f>
        <v>9</v>
      </c>
      <c r="AL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M333" s="5">
        <f>(vp.data[[#This Row],[Dens]]-INDEX(crudeBD.lkup[Mean_Dens],MATCH(vp.data[[#This Row],[Crude_Breakdown]],crudeBD.lkup[Crude Breakdown],0)))^2</f>
        <v>5.5628809920306947</v>
      </c>
      <c r="AN333" s="5">
        <f>(vp.data[[#This Row],[Sulf]]-INDEX(crudeBD.lkup[Mean_Sulf],MATCH(vp.data[[#This Row],[Crude_Breakdown]],crudeBD.lkup[Crude Breakdown],0)))^2</f>
        <v>1.6003624800745503E-3</v>
      </c>
      <c r="AO3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1" hidden="1" x14ac:dyDescent="0.25">
      <c r="A334">
        <v>333</v>
      </c>
      <c r="B334" t="s">
        <v>56</v>
      </c>
      <c r="C334" t="s">
        <v>56</v>
      </c>
      <c r="D334" t="s">
        <v>57</v>
      </c>
      <c r="E334" t="s">
        <v>69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62.621841435650168</v>
      </c>
      <c r="I334" s="2"/>
      <c r="J334" s="2">
        <f t="array" ref="J334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Input]]="",INDEX([1]DATA!$O:$O,MATCH(1,(vp.data[[#This Row],[Battery]]=[1]DATA!$L:$L)*(EOMONTH(vp.data[[#This Row],[SDate]],-1)+1=[1]DATA!$G:$G),0)),vp.data[[#This Row],[Dens Input]]),"")</f>
        <v>818.5</v>
      </c>
      <c r="O334" s="2">
        <f ca="1">INDEX(INDIRECT(_xlfn.CONCAT("weather.data[",O$1,"]")),MATCH(vp.data[[#This Row],[SDate]],weather.data[Date],0))</f>
        <v>15.216666666666667</v>
      </c>
      <c r="P334" s="2">
        <f ca="1">INDEX(INDIRECT(_xlfn.CONCAT("weather.data[",P$1,"]")),MATCH(vp.data[[#This Row],[SDate]],weather.data[Date],0))</f>
        <v>12.235714285714286</v>
      </c>
      <c r="Q334" s="2">
        <f ca="1">INDEX(INDIRECT(_xlfn.CONCAT("weather.data[",Q$1,"]")),MATCH(vp.data[[#This Row],[SDate]],weather.data[Date],0))</f>
        <v>14.7</v>
      </c>
      <c r="R334" s="2">
        <f ca="1">INDEX(INDIRECT(_xlfn.CONCAT("weather.data[",R$1,"]")),MATCH(vp.data[[#This Row],[SDate]],weather.data[Date],0))</f>
        <v>16.8</v>
      </c>
      <c r="S334" s="2">
        <f ca="1">INDEX(INDIRECT(_xlfn.CONCAT("weather.data[",S$1,"]")),MATCH(vp.data[[#This Row],[SDate]],weather.data[Date],0))</f>
        <v>13.3</v>
      </c>
      <c r="T334" s="2">
        <f ca="1">INDEX(INDIRECT(_xlfn.CONCAT("weather.data[",T$1,"]")),MATCH(vp.data[[#This Row],[SDate]],weather.data[Date],0))</f>
        <v>18</v>
      </c>
      <c r="U334" s="2">
        <f ca="1">INDEX(INDIRECT(_xlfn.CONCAT("weather.data[",U$1,"]")),MATCH(vp.data[[#This Row],[SDate]],weather.data[Date],0))</f>
        <v>13.7</v>
      </c>
      <c r="V334" s="2">
        <f ca="1">INDEX(INDIRECT(_xlfn.CONCAT("weather.data[",V$1,"]")),MATCH(vp.data[[#This Row],[SDate]],weather.data[Date],0))</f>
        <v>14.8</v>
      </c>
      <c r="W334" t="s">
        <v>44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 s="4">
        <f>IF(AND(vp.data[[#This Row],[SDate]]&gt;=DATE(YEAR(vp.data[[#This Row],[SDate]]),5,1),vp.data[[#This Row],[SDate]]&lt;=DATE(YEAR(vp.data[[#This Row],[SDate]]),9,15)),1,0)</f>
        <v>0</v>
      </c>
      <c r="AJ334" s="4">
        <f>IF(vp.data[[#This Row],[SDate]]&lt;DATE(2016,12,1),0,1)</f>
        <v>0</v>
      </c>
      <c r="AK334">
        <f>MONTH(vp.data[[#This Row],[SDate]])</f>
        <v>9</v>
      </c>
      <c r="AL334" s="5">
        <f>(IF(post_aquisition_adj_bool,vp.data[[#This Row],[VP_Adjusted]],vp.data[[#This Row],[VP]])-INDEX(crudeBD.lkup[Mean_VP],MATCH(vp.data[[#This Row],[Crude_Breakdown]],crudeBD.lkup[Crude Breakdown],0)))^2</f>
        <v>735.07576485072411</v>
      </c>
      <c r="AM334" s="5">
        <f>(vp.data[[#This Row],[Dens]]-INDEX(crudeBD.lkup[Mean_Dens],MATCH(vp.data[[#This Row],[Crude_Breakdown]],crudeBD.lkup[Crude Breakdown],0)))^2</f>
        <v>0.12565802615905275</v>
      </c>
      <c r="AN334" s="5">
        <f>(vp.data[[#This Row],[Sulf]]-INDEX(crudeBD.lkup[Mean_Sulf],MATCH(vp.data[[#This Row],[Crude_Breakdown]],crudeBD.lkup[Crude Breakdown],0)))^2</f>
        <v>7.515041963129004E-5</v>
      </c>
      <c r="AO3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1" hidden="1" x14ac:dyDescent="0.25">
      <c r="A335">
        <v>334</v>
      </c>
      <c r="B335" t="s">
        <v>56</v>
      </c>
      <c r="C335" t="s">
        <v>56</v>
      </c>
      <c r="D335" t="s">
        <v>57</v>
      </c>
      <c r="E335" t="s">
        <v>51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81.321841435650171</v>
      </c>
      <c r="I335" s="2"/>
      <c r="J335" s="2">
        <f t="array" ref="J335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Input]]="",INDEX([1]DATA!$O:$O,MATCH(1,(vp.data[[#This Row],[Battery]]=[1]DATA!$L:$L)*(EOMONTH(vp.data[[#This Row],[SDate]],-1)+1=[1]DATA!$G:$G),0)),vp.data[[#This Row],[Dens Input]]),"")</f>
        <v>824.3</v>
      </c>
      <c r="O335" s="2">
        <f ca="1">INDEX(INDIRECT(_xlfn.CONCAT("weather.data[",O$1,"]")),MATCH(vp.data[[#This Row],[SDate]],weather.data[Date],0))</f>
        <v>15.216666666666667</v>
      </c>
      <c r="P335" s="2">
        <f ca="1">INDEX(INDIRECT(_xlfn.CONCAT("weather.data[",P$1,"]")),MATCH(vp.data[[#This Row],[SDate]],weather.data[Date],0))</f>
        <v>12.235714285714286</v>
      </c>
      <c r="Q335" s="2">
        <f ca="1">INDEX(INDIRECT(_xlfn.CONCAT("weather.data[",Q$1,"]")),MATCH(vp.data[[#This Row],[SDate]],weather.data[Date],0))</f>
        <v>14.7</v>
      </c>
      <c r="R335" s="2">
        <f ca="1">INDEX(INDIRECT(_xlfn.CONCAT("weather.data[",R$1,"]")),MATCH(vp.data[[#This Row],[SDate]],weather.data[Date],0))</f>
        <v>16.8</v>
      </c>
      <c r="S335" s="2">
        <f ca="1">INDEX(INDIRECT(_xlfn.CONCAT("weather.data[",S$1,"]")),MATCH(vp.data[[#This Row],[SDate]],weather.data[Date],0))</f>
        <v>13.3</v>
      </c>
      <c r="T335" s="2">
        <f ca="1">INDEX(INDIRECT(_xlfn.CONCAT("weather.data[",T$1,"]")),MATCH(vp.data[[#This Row],[SDate]],weather.data[Date],0))</f>
        <v>18</v>
      </c>
      <c r="U335" s="2">
        <f ca="1">INDEX(INDIRECT(_xlfn.CONCAT("weather.data[",U$1,"]")),MATCH(vp.data[[#This Row],[SDate]],weather.data[Date],0))</f>
        <v>13.7</v>
      </c>
      <c r="V335" s="2">
        <f ca="1">INDEX(INDIRECT(_xlfn.CONCAT("weather.data[",V$1,"]")),MATCH(vp.data[[#This Row],[SDate]],weather.data[Date],0))</f>
        <v>14.8</v>
      </c>
      <c r="W335" t="s">
        <v>44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 s="4">
        <f>IF(AND(vp.data[[#This Row],[SDate]]&gt;=DATE(YEAR(vp.data[[#This Row],[SDate]]),5,1),vp.data[[#This Row],[SDate]]&lt;=DATE(YEAR(vp.data[[#This Row],[SDate]]),9,15)),1,0)</f>
        <v>0</v>
      </c>
      <c r="AJ335" s="4">
        <f>IF(vp.data[[#This Row],[SDate]]&lt;DATE(2016,12,1),0,1)</f>
        <v>0</v>
      </c>
      <c r="AK335">
        <f>MONTH(vp.data[[#This Row],[SDate]])</f>
        <v>9</v>
      </c>
      <c r="AL335" s="5">
        <f>(IF(post_aquisition_adj_bool,vp.data[[#This Row],[VP_Adjusted]],vp.data[[#This Row],[VP]])-INDEX(crudeBD.lkup[Mean_VP],MATCH(vp.data[[#This Row],[Crude_Breakdown]],crudeBD.lkup[Crude Breakdown],0)))^2</f>
        <v>70.766466605109457</v>
      </c>
      <c r="AM335" s="5">
        <f>(vp.data[[#This Row],[Dens]]-INDEX(crudeBD.lkup[Mean_Dens],MATCH(vp.data[[#This Row],[Crude_Breakdown]],crudeBD.lkup[Crude Breakdown],0)))^2</f>
        <v>29.653658026163161</v>
      </c>
      <c r="AN335" s="5">
        <f>(vp.data[[#This Row],[Sulf]]-INDEX(crudeBD.lkup[Mean_Sulf],MATCH(vp.data[[#This Row],[Crude_Breakdown]],crudeBD.lkup[Crude Breakdown],0)))^2</f>
        <v>7.515041963129004E-5</v>
      </c>
      <c r="AO3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1" hidden="1" x14ac:dyDescent="0.25">
      <c r="A336">
        <v>335</v>
      </c>
      <c r="B336" t="s">
        <v>47</v>
      </c>
      <c r="C336" t="s">
        <v>47</v>
      </c>
      <c r="D336" t="s">
        <v>62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49.887364419994746</v>
      </c>
      <c r="I336" s="2"/>
      <c r="J336" s="2">
        <f t="array" ref="J336">_xlfn.IFNA(IF(vp.data[[#This Row],[Sulf Input]]="",INDEX([1]DATA!$Q:$Q,MATCH(1,(vp.data[[#This Row],[Battery]]=[1]DATA!$L:$L)*(EOMONTH(vp.data[[#This Row],[SDate]],-1)+1=[1]DATA!$G:$G),0)),vp.data[[#This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Input]]="",INDEX([1]DATA!$O:$O,MATCH(1,(vp.data[[#This Row],[Battery]]=[1]DATA!$L:$L)*(EOMONTH(vp.data[[#This Row],[SDate]],-1)+1=[1]DATA!$G:$G),0)),vp.data[[#This Row],[Dens Input]]),"")</f>
        <v>826</v>
      </c>
      <c r="O336" s="2">
        <f ca="1">INDEX(INDIRECT(_xlfn.CONCAT("weather.data[",O$1,"]")),MATCH(vp.data[[#This Row],[SDate]],weather.data[Date],0))</f>
        <v>12.966666666666667</v>
      </c>
      <c r="P336" s="2">
        <f ca="1">INDEX(INDIRECT(_xlfn.CONCAT("weather.data[",P$1,"]")),MATCH(vp.data[[#This Row],[SDate]],weather.data[Date],0))</f>
        <v>12.62857142857143</v>
      </c>
      <c r="Q336" s="2">
        <f ca="1">INDEX(INDIRECT(_xlfn.CONCAT("weather.data[",Q$1,"]")),MATCH(vp.data[[#This Row],[SDate]],weather.data[Date],0))</f>
        <v>11.7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13.8</v>
      </c>
      <c r="U336" s="2">
        <f ca="1">INDEX(INDIRECT(_xlfn.CONCAT("weather.data[",U$1,"]")),MATCH(vp.data[[#This Row],[SDate]],weather.data[Date],0))</f>
        <v>14</v>
      </c>
      <c r="V336" s="2">
        <f ca="1">INDEX(INDIRECT(_xlfn.CONCAT("weather.data[",V$1,"]")),MATCH(vp.data[[#This Row],[SDate]],weather.data[Date],0))</f>
        <v>14.3</v>
      </c>
      <c r="W336" t="s">
        <v>44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 s="4">
        <f>IF(AND(vp.data[[#This Row],[SDate]]&gt;=DATE(YEAR(vp.data[[#This Row],[SDate]]),5,1),vp.data[[#This Row],[SDate]]&lt;=DATE(YEAR(vp.data[[#This Row],[SDate]]),9,15)),1,0)</f>
        <v>0</v>
      </c>
      <c r="AJ336" s="4">
        <f>IF(vp.data[[#This Row],[SDate]]&lt;DATE(2016,12,1),0,1)</f>
        <v>0</v>
      </c>
      <c r="AK336">
        <f>MONTH(vp.data[[#This Row],[SDate]])</f>
        <v>9</v>
      </c>
      <c r="AL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M336" s="5">
        <f>(vp.data[[#This Row],[Dens]]-INDEX(crudeBD.lkup[Mean_Dens],MATCH(vp.data[[#This Row],[Crude_Breakdown]],crudeBD.lkup[Crude Breakdown],0)))^2</f>
        <v>317.24374080710737</v>
      </c>
      <c r="AN336" s="5">
        <f>(vp.data[[#This Row],[Sulf]]-INDEX(crudeBD.lkup[Mean_Sulf],MATCH(vp.data[[#This Row],[Crude_Breakdown]],crudeBD.lkup[Crude Breakdown],0)))^2</f>
        <v>0.28812898790050151</v>
      </c>
      <c r="AO3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1" hidden="1" x14ac:dyDescent="0.25">
      <c r="A337">
        <v>336</v>
      </c>
      <c r="B337" t="s">
        <v>47</v>
      </c>
      <c r="C337" t="s">
        <v>47</v>
      </c>
      <c r="D337" t="s">
        <v>68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81.487364419994748</v>
      </c>
      <c r="I337" s="2"/>
      <c r="J337" s="2">
        <f t="array" ref="J337">_xlfn.IFNA(IF(vp.data[[#This Row],[Sulf Input]]="",INDEX([1]DATA!$Q:$Q,MATCH(1,(vp.data[[#This Row],[Battery]]=[1]DATA!$L:$L)*(EOMONTH(vp.data[[#This Row],[SDate]],-1)+1=[1]DATA!$G:$G),0)),vp.data[[#This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Input]]="",INDEX([1]DATA!$O:$O,MATCH(1,(vp.data[[#This Row],[Battery]]=[1]DATA!$L:$L)*(EOMONTH(vp.data[[#This Row],[SDate]],-1)+1=[1]DATA!$G:$G),0)),vp.data[[#This Row],[Dens Input]]),"")</f>
        <v>853.3</v>
      </c>
      <c r="O337" s="2">
        <f ca="1">INDEX(INDIRECT(_xlfn.CONCAT("weather.data[",O$1,"]")),MATCH(vp.data[[#This Row],[SDate]],weather.data[Date],0))</f>
        <v>9.9333333333333318</v>
      </c>
      <c r="P337" s="2">
        <f ca="1">INDEX(INDIRECT(_xlfn.CONCAT("weather.data[",P$1,"]")),MATCH(vp.data[[#This Row],[SDate]],weather.data[Date],0))</f>
        <v>13.24761904761905</v>
      </c>
      <c r="Q337" s="2">
        <f ca="1">INDEX(INDIRECT(_xlfn.CONCAT("weather.data[",Q$1,"]")),MATCH(vp.data[[#This Row],[SDate]],weather.data[Date],0))</f>
        <v>10</v>
      </c>
      <c r="R337" s="2">
        <f ca="1">INDEX(INDIRECT(_xlfn.CONCAT("weather.data[",R$1,"]")),MATCH(vp.data[[#This Row],[SDate]],weather.data[Date],0))</f>
        <v>9.6999999999999993</v>
      </c>
      <c r="S337" s="2">
        <f ca="1">INDEX(INDIRECT(_xlfn.CONCAT("weather.data[",S$1,"]")),MATCH(vp.data[[#This Row],[SDate]],weather.data[Date],0))</f>
        <v>10.3</v>
      </c>
      <c r="T337" s="2">
        <f ca="1">INDEX(INDIRECT(_xlfn.CONCAT("weather.data[",T$1,"]")),MATCH(vp.data[[#This Row],[SDate]],weather.data[Date],0))</f>
        <v>7.8</v>
      </c>
      <c r="U337" s="2">
        <f ca="1">INDEX(INDIRECT(_xlfn.CONCAT("weather.data[",U$1,"]")),MATCH(vp.data[[#This Row],[SDate]],weather.data[Date],0))</f>
        <v>12.8</v>
      </c>
      <c r="V337" s="2">
        <f ca="1">INDEX(INDIRECT(_xlfn.CONCAT("weather.data[",V$1,"]")),MATCH(vp.data[[#This Row],[SDate]],weather.data[Date],0))</f>
        <v>9</v>
      </c>
      <c r="W337" t="s">
        <v>44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 s="4">
        <f>IF(AND(vp.data[[#This Row],[SDate]]&gt;=DATE(YEAR(vp.data[[#This Row],[SDate]]),5,1),vp.data[[#This Row],[SDate]]&lt;=DATE(YEAR(vp.data[[#This Row],[SDate]]),9,15)),1,0)</f>
        <v>0</v>
      </c>
      <c r="AJ337" s="4">
        <f>IF(vp.data[[#This Row],[SDate]]&lt;DATE(2016,12,1),0,1)</f>
        <v>0</v>
      </c>
      <c r="AK337">
        <f>MONTH(vp.data[[#This Row],[SDate]])</f>
        <v>10</v>
      </c>
      <c r="AL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337" s="5">
        <f>(vp.data[[#This Row],[Dens]]-INDEX(crudeBD.lkup[Mean_Dens],MATCH(vp.data[[#This Row],[Crude_Breakdown]],crudeBD.lkup[Crude Breakdown],0)))^2</f>
        <v>90.034717494221027</v>
      </c>
      <c r="AN337" s="5">
        <f>(vp.data[[#This Row],[Sulf]]-INDEX(crudeBD.lkup[Mean_Sulf],MATCH(vp.data[[#This Row],[Crude_Breakdown]],crudeBD.lkup[Crude Breakdown],0)))^2</f>
        <v>1.8682728084741741E-3</v>
      </c>
      <c r="AO3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1" hidden="1" x14ac:dyDescent="0.25">
      <c r="A338">
        <v>337</v>
      </c>
      <c r="B338" t="s">
        <v>45</v>
      </c>
      <c r="C338" t="s">
        <v>45</v>
      </c>
      <c r="D338" t="s">
        <v>71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83.734029126213628</v>
      </c>
      <c r="I338" s="2"/>
      <c r="J338" s="2">
        <f t="array" ref="J33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338" s="2">
        <f ca="1">INDEX(INDIRECT(_xlfn.CONCAT("weather.data[",O$1,"]")),MATCH(vp.data[[#This Row],[SDate]],weather.data[Date],0))</f>
        <v>11.6</v>
      </c>
      <c r="P338" s="2">
        <f ca="1">INDEX(INDIRECT(_xlfn.CONCAT("weather.data[",P$1,"]")),MATCH(vp.data[[#This Row],[SDate]],weather.data[Date],0))</f>
        <v>13.111904761904762</v>
      </c>
      <c r="Q338" s="2">
        <f ca="1">INDEX(INDIRECT(_xlfn.CONCAT("weather.data[",Q$1,"]")),MATCH(vp.data[[#This Row],[SDate]],weather.data[Date],0))</f>
        <v>12.7</v>
      </c>
      <c r="R338" s="2">
        <f ca="1">INDEX(INDIRECT(_xlfn.CONCAT("weather.data[",R$1,"]")),MATCH(vp.data[[#This Row],[SDate]],weather.data[Date],0))</f>
        <v>10.7</v>
      </c>
      <c r="S338" s="2">
        <f ca="1">INDEX(INDIRECT(_xlfn.CONCAT("weather.data[",S$1,"]")),MATCH(vp.data[[#This Row],[SDate]],weather.data[Date],0))</f>
        <v>13.8</v>
      </c>
      <c r="T338" s="2">
        <f ca="1">INDEX(INDIRECT(_xlfn.CONCAT("weather.data[",T$1,"]")),MATCH(vp.data[[#This Row],[SDate]],weather.data[Date],0))</f>
        <v>8.5</v>
      </c>
      <c r="U338" s="2">
        <f ca="1">INDEX(INDIRECT(_xlfn.CONCAT("weather.data[",U$1,"]")),MATCH(vp.data[[#This Row],[SDate]],weather.data[Date],0))</f>
        <v>13.4</v>
      </c>
      <c r="V338" s="2">
        <f ca="1">INDEX(INDIRECT(_xlfn.CONCAT("weather.data[",V$1,"]")),MATCH(vp.data[[#This Row],[SDate]],weather.data[Date],0))</f>
        <v>10.5</v>
      </c>
      <c r="W338" t="s">
        <v>44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 s="4">
        <f>IF(AND(vp.data[[#This Row],[SDate]]&gt;=DATE(YEAR(vp.data[[#This Row],[SDate]]),5,1),vp.data[[#This Row],[SDate]]&lt;=DATE(YEAR(vp.data[[#This Row],[SDate]]),9,15)),1,0)</f>
        <v>0</v>
      </c>
      <c r="AJ338" s="4">
        <f>IF(vp.data[[#This Row],[SDate]]&lt;DATE(2016,12,1),0,1)</f>
        <v>0</v>
      </c>
      <c r="AK338">
        <f>MONTH(vp.data[[#This Row],[SDate]])</f>
        <v>10</v>
      </c>
      <c r="AL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M338" s="5">
        <f>(vp.data[[#This Row],[Dens]]-INDEX(crudeBD.lkup[Mean_Dens],MATCH(vp.data[[#This Row],[Crude_Breakdown]],crudeBD.lkup[Crude Breakdown],0)))^2</f>
        <v>6.0445962023862716</v>
      </c>
      <c r="AN338" s="5">
        <f>(vp.data[[#This Row],[Sulf]]-INDEX(crudeBD.lkup[Mean_Sulf],MATCH(vp.data[[#This Row],[Crude_Breakdown]],crudeBD.lkup[Crude Breakdown],0)))^2</f>
        <v>1.2100996784281637E-2</v>
      </c>
      <c r="AO3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1" hidden="1" x14ac:dyDescent="0.25">
      <c r="A339">
        <v>338</v>
      </c>
      <c r="B339" t="s">
        <v>58</v>
      </c>
      <c r="C339" t="s">
        <v>58</v>
      </c>
      <c r="D339" t="s">
        <v>79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339" s="2"/>
      <c r="J339" s="2">
        <f t="array" ref="J33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Input]]="",INDEX([1]DATA!$O:$O,MATCH(1,(vp.data[[#This Row],[Battery]]=[1]DATA!$L:$L)*(EOMONTH(vp.data[[#This Row],[SDate]],-1)+1=[1]DATA!$G:$G),0)),vp.data[[#This Row],[Dens Input]]),"")</f>
        <v>815.5</v>
      </c>
      <c r="O339" s="2">
        <f ca="1">INDEX(INDIRECT(_xlfn.CONCAT("weather.data[",O$1,"]")),MATCH(vp.data[[#This Row],[SDate]],weather.data[Date],0))</f>
        <v>11.6</v>
      </c>
      <c r="P339" s="2">
        <f ca="1">INDEX(INDIRECT(_xlfn.CONCAT("weather.data[",P$1,"]")),MATCH(vp.data[[#This Row],[SDate]],weather.data[Date],0))</f>
        <v>13.111904761904762</v>
      </c>
      <c r="Q339" s="2">
        <f ca="1">INDEX(INDIRECT(_xlfn.CONCAT("weather.data[",Q$1,"]")),MATCH(vp.data[[#This Row],[SDate]],weather.data[Date],0))</f>
        <v>12.7</v>
      </c>
      <c r="R339" s="2">
        <f ca="1">INDEX(INDIRECT(_xlfn.CONCAT("weather.data[",R$1,"]")),MATCH(vp.data[[#This Row],[SDate]],weather.data[Date],0))</f>
        <v>10.7</v>
      </c>
      <c r="S339" s="2">
        <f ca="1">INDEX(INDIRECT(_xlfn.CONCAT("weather.data[",S$1,"]")),MATCH(vp.data[[#This Row],[SDate]],weather.data[Date],0))</f>
        <v>13.8</v>
      </c>
      <c r="T339" s="2">
        <f ca="1">INDEX(INDIRECT(_xlfn.CONCAT("weather.data[",T$1,"]")),MATCH(vp.data[[#This Row],[SDate]],weather.data[Date],0))</f>
        <v>8.5</v>
      </c>
      <c r="U339" s="2">
        <f ca="1">INDEX(INDIRECT(_xlfn.CONCAT("weather.data[",U$1,"]")),MATCH(vp.data[[#This Row],[SDate]],weather.data[Date],0))</f>
        <v>13.4</v>
      </c>
      <c r="V339" s="2">
        <f ca="1">INDEX(INDIRECT(_xlfn.CONCAT("weather.data[",V$1,"]")),MATCH(vp.data[[#This Row],[SDate]],weather.data[Date],0))</f>
        <v>10.5</v>
      </c>
      <c r="W339" t="s">
        <v>44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 s="4">
        <f>IF(AND(vp.data[[#This Row],[SDate]]&gt;=DATE(YEAR(vp.data[[#This Row],[SDate]]),5,1),vp.data[[#This Row],[SDate]]&lt;=DATE(YEAR(vp.data[[#This Row],[SDate]]),9,15)),1,0)</f>
        <v>0</v>
      </c>
      <c r="AJ339" s="4">
        <f>IF(vp.data[[#This Row],[SDate]]&lt;DATE(2016,12,1),0,1)</f>
        <v>0</v>
      </c>
      <c r="AK339">
        <f>MONTH(vp.data[[#This Row],[SDate]])</f>
        <v>10</v>
      </c>
      <c r="AL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339" s="5">
        <f>(vp.data[[#This Row],[Dens]]-INDEX(crudeBD.lkup[Mean_Dens],MATCH(vp.data[[#This Row],[Crude_Breakdown]],crudeBD.lkup[Crude Breakdown],0)))^2</f>
        <v>46.805081639277127</v>
      </c>
      <c r="AN339" s="5">
        <f>(vp.data[[#This Row],[Sulf]]-INDEX(crudeBD.lkup[Mean_Sulf],MATCH(vp.data[[#This Row],[Crude_Breakdown]],crudeBD.lkup[Crude Breakdown],0)))^2</f>
        <v>4.9006343247347296E-3</v>
      </c>
      <c r="AO3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1" hidden="1" x14ac:dyDescent="0.25">
      <c r="A340">
        <v>339</v>
      </c>
      <c r="B340" t="s">
        <v>45</v>
      </c>
      <c r="C340" t="s">
        <v>45</v>
      </c>
      <c r="D340" t="s">
        <v>63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83.534029126213625</v>
      </c>
      <c r="I340" s="2"/>
      <c r="J340" s="2">
        <f t="array" ref="J340">_xlfn.IFNA(IF(vp.data[[#This Row],[Sulf Input]]="",INDEX([1]DATA!$Q:$Q,MATCH(1,(vp.data[[#This Row],[Battery]]=[1]DATA!$L:$L)*(EOMONTH(vp.data[[#This Row],[SDate]],-1)+1=[1]DATA!$G:$G),0)),vp.data[[#This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Input]]="",INDEX([1]DATA!$O:$O,MATCH(1,(vp.data[[#This Row],[Battery]]=[1]DATA!$L:$L)*(EOMONTH(vp.data[[#This Row],[SDate]],-1)+1=[1]DATA!$G:$G),0)),vp.data[[#This Row],[Dens Input]]),"")</f>
        <v>808.1</v>
      </c>
      <c r="O340" s="2">
        <f ca="1">INDEX(INDIRECT(_xlfn.CONCAT("weather.data[",O$1,"]")),MATCH(vp.data[[#This Row],[SDate]],weather.data[Date],0))</f>
        <v>2.9500000000000006</v>
      </c>
      <c r="P340" s="2">
        <f ca="1">INDEX(INDIRECT(_xlfn.CONCAT("weather.data[",P$1,"]")),MATCH(vp.data[[#This Row],[SDate]],weather.data[Date],0))</f>
        <v>11.664285714285713</v>
      </c>
      <c r="Q340" s="2">
        <f ca="1">INDEX(INDIRECT(_xlfn.CONCAT("weather.data[",Q$1,"]")),MATCH(vp.data[[#This Row],[SDate]],weather.data[Date],0))</f>
        <v>3.9</v>
      </c>
      <c r="R340" s="2">
        <f ca="1">INDEX(INDIRECT(_xlfn.CONCAT("weather.data[",R$1,"]")),MATCH(vp.data[[#This Row],[SDate]],weather.data[Date],0))</f>
        <v>4.0999999999999996</v>
      </c>
      <c r="S340" s="2">
        <f ca="1">INDEX(INDIRECT(_xlfn.CONCAT("weather.data[",S$1,"]")),MATCH(vp.data[[#This Row],[SDate]],weather.data[Date],0))</f>
        <v>2</v>
      </c>
      <c r="T340" s="2">
        <f ca="1">INDEX(INDIRECT(_xlfn.CONCAT("weather.data[",T$1,"]")),MATCH(vp.data[[#This Row],[SDate]],weather.data[Date],0))</f>
        <v>0.8</v>
      </c>
      <c r="U340" s="2">
        <f ca="1">INDEX(INDIRECT(_xlfn.CONCAT("weather.data[",U$1,"]")),MATCH(vp.data[[#This Row],[SDate]],weather.data[Date],0))</f>
        <v>4.9000000000000004</v>
      </c>
      <c r="V340" s="2">
        <f ca="1">INDEX(INDIRECT(_xlfn.CONCAT("weather.data[",V$1,"]")),MATCH(vp.data[[#This Row],[SDate]],weather.data[Date],0))</f>
        <v>2</v>
      </c>
      <c r="W340" t="s">
        <v>44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 s="4">
        <f>IF(AND(vp.data[[#This Row],[SDate]]&gt;=DATE(YEAR(vp.data[[#This Row],[SDate]]),5,1),vp.data[[#This Row],[SDate]]&lt;=DATE(YEAR(vp.data[[#This Row],[SDate]]),9,15)),1,0)</f>
        <v>0</v>
      </c>
      <c r="AJ340" s="4">
        <f>IF(vp.data[[#This Row],[SDate]]&lt;DATE(2016,12,1),0,1)</f>
        <v>0</v>
      </c>
      <c r="AK340">
        <f>MONTH(vp.data[[#This Row],[SDate]])</f>
        <v>10</v>
      </c>
      <c r="AL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M340" s="5">
        <f>(vp.data[[#This Row],[Dens]]-INDEX(crudeBD.lkup[Mean_Dens],MATCH(vp.data[[#This Row],[Crude_Breakdown]],crudeBD.lkup[Crude Breakdown],0)))^2</f>
        <v>0.31200720562219009</v>
      </c>
      <c r="AN340" s="5">
        <f>(vp.data[[#This Row],[Sulf]]-INDEX(crudeBD.lkup[Mean_Sulf],MATCH(vp.data[[#This Row],[Crude_Breakdown]],crudeBD.lkup[Crude Breakdown],0)))^2</f>
        <v>1.6003624800745503E-3</v>
      </c>
      <c r="AO3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1" hidden="1" x14ac:dyDescent="0.25">
      <c r="A341">
        <v>340</v>
      </c>
      <c r="B341" t="s">
        <v>58</v>
      </c>
      <c r="C341" t="s">
        <v>58</v>
      </c>
      <c r="D341" t="s">
        <v>59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72.487364419994748</v>
      </c>
      <c r="I341" s="2"/>
      <c r="J341" s="2">
        <f t="array" ref="J341">_xlfn.IFNA(IF(vp.data[[#This Row],[Sulf Input]]="",INDEX([1]DATA!$Q:$Q,MATCH(1,(vp.data[[#This Row],[Battery]]=[1]DATA!$L:$L)*(EOMONTH(vp.data[[#This Row],[SDate]],-1)+1=[1]DATA!$G:$G),0)),vp.data[[#This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Input]]="",INDEX([1]DATA!$O:$O,MATCH(1,(vp.data[[#This Row],[Battery]]=[1]DATA!$L:$L)*(EOMONTH(vp.data[[#This Row],[SDate]],-1)+1=[1]DATA!$G:$G),0)),vp.data[[#This Row],[Dens Input]]),"")</f>
        <v>827</v>
      </c>
      <c r="O341" s="2">
        <f ca="1">INDEX(INDIRECT(_xlfn.CONCAT("weather.data[",O$1,"]")),MATCH(vp.data[[#This Row],[SDate]],weather.data[Date],0))</f>
        <v>0.46666666666666662</v>
      </c>
      <c r="P341" s="2">
        <f ca="1">INDEX(INDIRECT(_xlfn.CONCAT("weather.data[",P$1,"]")),MATCH(vp.data[[#This Row],[SDate]],weather.data[Date],0))</f>
        <v>9.5571428571428587</v>
      </c>
      <c r="Q341" s="2">
        <f ca="1">INDEX(INDIRECT(_xlfn.CONCAT("weather.data[",Q$1,"]")),MATCH(vp.data[[#This Row],[SDate]],weather.data[Date],0))</f>
        <v>0.6</v>
      </c>
      <c r="R341" s="2">
        <f ca="1">INDEX(INDIRECT(_xlfn.CONCAT("weather.data[",R$1,"]")),MATCH(vp.data[[#This Row],[SDate]],weather.data[Date],0))</f>
        <v>-0.2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2.2999999999999998</v>
      </c>
      <c r="V341" s="2">
        <f ca="1">INDEX(INDIRECT(_xlfn.CONCAT("weather.data[",V$1,"]")),MATCH(vp.data[[#This Row],[SDate]],weather.data[Date],0))</f>
        <v>-0.5</v>
      </c>
      <c r="W341" t="s">
        <v>44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 s="4">
        <f>IF(AND(vp.data[[#This Row],[SDate]]&gt;=DATE(YEAR(vp.data[[#This Row],[SDate]]),5,1),vp.data[[#This Row],[SDate]]&lt;=DATE(YEAR(vp.data[[#This Row],[SDate]]),9,15)),1,0)</f>
        <v>0</v>
      </c>
      <c r="AJ341" s="4">
        <f>IF(vp.data[[#This Row],[SDate]]&lt;DATE(2016,12,1),0,1)</f>
        <v>0</v>
      </c>
      <c r="AK341">
        <f>MONTH(vp.data[[#This Row],[SDate]])</f>
        <v>10</v>
      </c>
      <c r="AL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M341" s="5">
        <f>(vp.data[[#This Row],[Dens]]-INDEX(crudeBD.lkup[Mean_Dens],MATCH(vp.data[[#This Row],[Crude_Breakdown]],crudeBD.lkup[Crude Breakdown],0)))^2</f>
        <v>282.62106596048153</v>
      </c>
      <c r="AN341" s="5">
        <f>(vp.data[[#This Row],[Sulf]]-INDEX(crudeBD.lkup[Mean_Sulf],MATCH(vp.data[[#This Row],[Crude_Breakdown]],crudeBD.lkup[Crude Breakdown],0)))^2</f>
        <v>2.0512977102952232E-2</v>
      </c>
      <c r="AO3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1" hidden="1" x14ac:dyDescent="0.25">
      <c r="A342">
        <v>341</v>
      </c>
      <c r="B342" t="s">
        <v>45</v>
      </c>
      <c r="C342" t="s">
        <v>45</v>
      </c>
      <c r="D342" t="s">
        <v>55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40.187364419994744</v>
      </c>
      <c r="I342" s="2"/>
      <c r="J342" s="2">
        <f t="array" ref="J342">_xlfn.IFNA(IF(vp.data[[#This Row],[Sulf Input]]="",INDEX([1]DATA!$Q:$Q,MATCH(1,(vp.data[[#This Row],[Battery]]=[1]DATA!$L:$L)*(EOMONTH(vp.data[[#This Row],[SDate]],-1)+1=[1]DATA!$G:$G),0)),vp.data[[#This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Input]]="",INDEX([1]DATA!$O:$O,MATCH(1,(vp.data[[#This Row],[Battery]]=[1]DATA!$L:$L)*(EOMONTH(vp.data[[#This Row],[SDate]],-1)+1=[1]DATA!$G:$G),0)),vp.data[[#This Row],[Dens Input]]),"")</f>
        <v>857</v>
      </c>
      <c r="O342" s="2">
        <f ca="1">INDEX(INDIRECT(_xlfn.CONCAT("weather.data[",O$1,"]")),MATCH(vp.data[[#This Row],[SDate]],weather.data[Date],0))</f>
        <v>0.6333333333333333</v>
      </c>
      <c r="P342" s="2">
        <f ca="1">INDEX(INDIRECT(_xlfn.CONCAT("weather.data[",P$1,"]")),MATCH(vp.data[[#This Row],[SDate]],weather.data[Date],0))</f>
        <v>2.5357142857142856</v>
      </c>
      <c r="Q342" s="2">
        <f ca="1">INDEX(INDIRECT(_xlfn.CONCAT("weather.data[",Q$1,"]")),MATCH(vp.data[[#This Row],[SDate]],weather.data[Date],0))</f>
        <v>1.2</v>
      </c>
      <c r="R342" s="2">
        <f ca="1">INDEX(INDIRECT(_xlfn.CONCAT("weather.data[",R$1,"]")),MATCH(vp.data[[#This Row],[SDate]],weather.data[Date],0))</f>
        <v>-0.2</v>
      </c>
      <c r="S342" s="2">
        <f ca="1">INDEX(INDIRECT(_xlfn.CONCAT("weather.data[",S$1,"]")),MATCH(vp.data[[#This Row],[SDate]],weather.data[Date],0))</f>
        <v>1.3</v>
      </c>
      <c r="T342" s="2">
        <f ca="1">INDEX(INDIRECT(_xlfn.CONCAT("weather.data[",T$1,"]")),MATCH(vp.data[[#This Row],[SDate]],weather.data[Date],0))</f>
        <v>0.8</v>
      </c>
      <c r="U342" s="2">
        <f ca="1">INDEX(INDIRECT(_xlfn.CONCAT("weather.data[",U$1,"]")),MATCH(vp.data[[#This Row],[SDate]],weather.data[Date],0))</f>
        <v>1</v>
      </c>
      <c r="V342" s="2">
        <f ca="1">INDEX(INDIRECT(_xlfn.CONCAT("weather.data[",V$1,"]")),MATCH(vp.data[[#This Row],[SDate]],weather.data[Date],0))</f>
        <v>-0.3</v>
      </c>
      <c r="W342" t="s">
        <v>44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 s="4">
        <f>IF(AND(vp.data[[#This Row],[SDate]]&gt;=DATE(YEAR(vp.data[[#This Row],[SDate]]),5,1),vp.data[[#This Row],[SDate]]&lt;=DATE(YEAR(vp.data[[#This Row],[SDate]]),9,15)),1,0)</f>
        <v>0</v>
      </c>
      <c r="AJ342" s="4">
        <f>IF(vp.data[[#This Row],[SDate]]&lt;DATE(2016,12,1),0,1)</f>
        <v>0</v>
      </c>
      <c r="AK342">
        <f>MONTH(vp.data[[#This Row],[SDate]])</f>
        <v>10</v>
      </c>
      <c r="AL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M342" s="5">
        <f>(vp.data[[#This Row],[Dens]]-INDEX(crudeBD.lkup[Mean_Dens],MATCH(vp.data[[#This Row],[Crude_Breakdown]],crudeBD.lkup[Crude Breakdown],0)))^2</f>
        <v>173.94082056170626</v>
      </c>
      <c r="AN342" s="5">
        <f>(vp.data[[#This Row],[Sulf]]-INDEX(crudeBD.lkup[Mean_Sulf],MATCH(vp.data[[#This Row],[Crude_Breakdown]],crudeBD.lkup[Crude Breakdown],0)))^2</f>
        <v>1.0655095385161005E-2</v>
      </c>
      <c r="AO3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1" x14ac:dyDescent="0.25">
      <c r="A343">
        <v>978</v>
      </c>
      <c r="B343" t="s">
        <v>45</v>
      </c>
      <c r="C343" t="s">
        <v>45</v>
      </c>
      <c r="D343" t="s">
        <v>46</v>
      </c>
      <c r="F343" s="1">
        <v>42806</v>
      </c>
      <c r="G343" s="2">
        <v>77.7</v>
      </c>
      <c r="H343" s="2">
        <f>vp.data[[#This Row],[VP]]+IF(vp.data[[#This Row],[Post_Aquisition]]=0,INDEX(post_aquisition.tbl[Change_in_VP],MATCH(vp.data[[#This Row],[Crude_Breakdown]],post_aquisition.tbl[Crude_Breakdown],0)),0)</f>
        <v>77.7</v>
      </c>
      <c r="I343" s="2">
        <v>2.8730000000000002</v>
      </c>
      <c r="J343" s="2">
        <f t="array" ref="J343">_xlfn.IFNA(IF(vp.data[[#This Row],[Sulf Input]]="",INDEX([1]DATA!$Q:$Q,MATCH(1,(vp.data[[#This Row],[Battery]]=[1]DATA!$L:$L)*(EOMONTH(vp.data[[#This Row],[SDate]],-1)+1=[1]DATA!$G:$G),0)),vp.data[[#This Row],[Sulf Input]]),"")</f>
        <v>2.8730000000000002</v>
      </c>
      <c r="K343" s="2">
        <v>12</v>
      </c>
      <c r="L343" s="2">
        <v>-14</v>
      </c>
      <c r="M343" s="2">
        <v>871.9</v>
      </c>
      <c r="N343" s="2">
        <f t="array" ref="N343">_xlfn.IFNA(IF(vp.data[[#This Row],[Dens Input]]="",INDEX([1]DATA!$O:$O,MATCH(1,(vp.data[[#This Row],[Battery]]=[1]DATA!$L:$L)*(EOMONTH(vp.data[[#This Row],[SDate]],-1)+1=[1]DATA!$G:$G),0)),vp.data[[#This Row],[Dens Input]]),"")</f>
        <v>871.9</v>
      </c>
      <c r="O343" s="2">
        <f ca="1">INDEX(INDIRECT(_xlfn.CONCAT("weather.data[",O$1,"]")),MATCH(vp.data[[#This Row],[SDate]],weather.data[Date],0))</f>
        <v>-17.216666666666669</v>
      </c>
      <c r="P343" s="2">
        <f ca="1">INDEX(INDIRECT(_xlfn.CONCAT("weather.data[",P$1,"]")),MATCH(vp.data[[#This Row],[SDate]],weather.data[Date],0))</f>
        <v>-15.638095238095238</v>
      </c>
      <c r="Q343" s="2">
        <f ca="1">INDEX(INDIRECT(_xlfn.CONCAT("weather.data[",Q$1,"]")),MATCH(vp.data[[#This Row],[SDate]],weather.data[Date],0))</f>
        <v>-17.3</v>
      </c>
      <c r="R343" s="2">
        <f ca="1">INDEX(INDIRECT(_xlfn.CONCAT("weather.data[",R$1,"]")),MATCH(vp.data[[#This Row],[SDate]],weather.data[Date],0))</f>
        <v>-17.3</v>
      </c>
      <c r="S343" s="2">
        <f ca="1">INDEX(INDIRECT(_xlfn.CONCAT("weather.data[",S$1,"]")),MATCH(vp.data[[#This Row],[SDate]],weather.data[Date],0))</f>
        <v>-17</v>
      </c>
      <c r="T343" s="2">
        <f ca="1">INDEX(INDIRECT(_xlfn.CONCAT("weather.data[",T$1,"]")),MATCH(vp.data[[#This Row],[SDate]],weather.data[Date],0))</f>
        <v>-16.8</v>
      </c>
      <c r="U343" s="2">
        <f ca="1">INDEX(INDIRECT(_xlfn.CONCAT("weather.data[",U$1,"]")),MATCH(vp.data[[#This Row],[SDate]],weather.data[Date],0))</f>
        <v>-18.899999999999999</v>
      </c>
      <c r="V343" s="2">
        <f ca="1">INDEX(INDIRECT(_xlfn.CONCAT("weather.data[",V$1,"]")),MATCH(vp.data[[#This Row],[SDate]],weather.data[Date],0))</f>
        <v>-16</v>
      </c>
      <c r="W343" t="s">
        <v>44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 s="4">
        <f>IF(AND(vp.data[[#This Row],[SDate]]&gt;=DATE(YEAR(vp.data[[#This Row],[SDate]]),5,1),vp.data[[#This Row],[SDate]]&lt;=DATE(YEAR(vp.data[[#This Row],[SDate]]),9,15)),1,0)</f>
        <v>0</v>
      </c>
      <c r="AJ343" s="4">
        <f>IF(vp.data[[#This Row],[SDate]]&lt;DATE(2016,12,1),0,1)</f>
        <v>1</v>
      </c>
      <c r="AK343">
        <f>MONTH(vp.data[[#This Row],[SDate]])</f>
        <v>3</v>
      </c>
      <c r="AL343" s="5">
        <f>(IF(post_aquisition_adj_bool,vp.data[[#This Row],[VP_Adjusted]],vp.data[[#This Row],[VP]])-INDEX(crudeBD.lkup[Mean_VP],MATCH(vp.data[[#This Row],[Crude_Breakdown]],crudeBD.lkup[Crude Breakdown],0)))^2</f>
        <v>214.17686200378071</v>
      </c>
      <c r="AM343" s="5">
        <f>(vp.data[[#This Row],[Dens]]-INDEX(crudeBD.lkup[Mean_Dens],MATCH(vp.data[[#This Row],[Crude_Breakdown]],crudeBD.lkup[Crude Breakdown],0)))^2</f>
        <v>8.1689616008656465</v>
      </c>
      <c r="AN343" s="5">
        <f>(vp.data[[#This Row],[Sulf]]-INDEX(crudeBD.lkup[Mean_Sulf],MATCH(vp.data[[#This Row],[Crude_Breakdown]],crudeBD.lkup[Crude Breakdown],0)))^2</f>
        <v>0.18788628130268042</v>
      </c>
      <c r="AO3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1" hidden="1" x14ac:dyDescent="0.25">
      <c r="A344">
        <v>343</v>
      </c>
      <c r="B344" t="s">
        <v>45</v>
      </c>
      <c r="C344" t="s">
        <v>45</v>
      </c>
      <c r="D344" t="s">
        <v>70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90.934029126213616</v>
      </c>
      <c r="I344" s="2"/>
      <c r="J344" s="2">
        <f t="array" ref="J34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Input]]="",INDEX([1]DATA!$O:$O,MATCH(1,(vp.data[[#This Row],[Battery]]=[1]DATA!$L:$L)*(EOMONTH(vp.data[[#This Row],[SDate]],-1)+1=[1]DATA!$G:$G),0)),vp.data[[#This Row],[Dens Input]]),"")</f>
        <v>808.2</v>
      </c>
      <c r="O344" s="2">
        <f ca="1">INDEX(INDIRECT(_xlfn.CONCAT("weather.data[",O$1,"]")),MATCH(vp.data[[#This Row],[SDate]],weather.data[Date],0))</f>
        <v>4.8166666666666673</v>
      </c>
      <c r="P344" s="2">
        <f ca="1">INDEX(INDIRECT(_xlfn.CONCAT("weather.data[",P$1,"]")),MATCH(vp.data[[#This Row],[SDate]],weather.data[Date],0))</f>
        <v>5.0785714285714292</v>
      </c>
      <c r="Q344" s="2">
        <f ca="1">INDEX(INDIRECT(_xlfn.CONCAT("weather.data[",Q$1,"]")),MATCH(vp.data[[#This Row],[SDate]],weather.data[Date],0))</f>
        <v>5.4</v>
      </c>
      <c r="R344" s="2">
        <f ca="1">INDEX(INDIRECT(_xlfn.CONCAT("weather.data[",R$1,"]")),MATCH(vp.data[[#This Row],[SDate]],weather.data[Date],0))</f>
        <v>3.9</v>
      </c>
      <c r="S344" s="2">
        <f ca="1">INDEX(INDIRECT(_xlfn.CONCAT("weather.data[",S$1,"]")),MATCH(vp.data[[#This Row],[SDate]],weather.data[Date],0))</f>
        <v>3.8</v>
      </c>
      <c r="T344" s="2">
        <f ca="1">INDEX(INDIRECT(_xlfn.CONCAT("weather.data[",T$1,"]")),MATCH(vp.data[[#This Row],[SDate]],weather.data[Date],0))</f>
        <v>5.3</v>
      </c>
      <c r="U344" s="2">
        <f ca="1">INDEX(INDIRECT(_xlfn.CONCAT("weather.data[",U$1,"]")),MATCH(vp.data[[#This Row],[SDate]],weather.data[Date],0))</f>
        <v>5.5</v>
      </c>
      <c r="V344" s="2">
        <f ca="1">INDEX(INDIRECT(_xlfn.CONCAT("weather.data[",V$1,"]")),MATCH(vp.data[[#This Row],[SDate]],weather.data[Date],0))</f>
        <v>5</v>
      </c>
      <c r="W344" t="s">
        <v>44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 s="4">
        <f>IF(AND(vp.data[[#This Row],[SDate]]&gt;=DATE(YEAR(vp.data[[#This Row],[SDate]]),5,1),vp.data[[#This Row],[SDate]]&lt;=DATE(YEAR(vp.data[[#This Row],[SDate]]),9,15)),1,0)</f>
        <v>0</v>
      </c>
      <c r="AJ344" s="4">
        <f>IF(vp.data[[#This Row],[SDate]]&lt;DATE(2016,12,1),0,1)</f>
        <v>0</v>
      </c>
      <c r="AK344">
        <f>MONTH(vp.data[[#This Row],[SDate]])</f>
        <v>10</v>
      </c>
      <c r="AL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M344" s="5">
        <f>(vp.data[[#This Row],[Dens]]-INDEX(crudeBD.lkup[Mean_Dens],MATCH(vp.data[[#This Row],[Crude_Breakdown]],crudeBD.lkup[Crude Breakdown],0)))^2</f>
        <v>0.21029199526615905</v>
      </c>
      <c r="AN344" s="5">
        <f>(vp.data[[#This Row],[Sulf]]-INDEX(crudeBD.lkup[Mean_Sulf],MATCH(vp.data[[#This Row],[Crude_Breakdown]],crudeBD.lkup[Crude Breakdown],0)))^2</f>
        <v>8.100815554508185E-3</v>
      </c>
      <c r="AO3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1" hidden="1" x14ac:dyDescent="0.25">
      <c r="A345">
        <v>344</v>
      </c>
      <c r="B345" t="s">
        <v>45</v>
      </c>
      <c r="C345" t="s">
        <v>45</v>
      </c>
      <c r="D345" t="s">
        <v>88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79.934029126213616</v>
      </c>
      <c r="I345" s="2"/>
      <c r="J345" s="2">
        <f t="array" ref="J345">_xlfn.IFNA(IF(vp.data[[#This Row],[Sulf Input]]="",INDEX([1]DATA!$Q:$Q,MATCH(1,(vp.data[[#This Row],[Battery]]=[1]DATA!$L:$L)*(EOMONTH(vp.data[[#This Row],[SDate]],-1)+1=[1]DATA!$G:$G),0)),vp.data[[#This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Input]]="",INDEX([1]DATA!$O:$O,MATCH(1,(vp.data[[#This Row],[Battery]]=[1]DATA!$L:$L)*(EOMONTH(vp.data[[#This Row],[SDate]],-1)+1=[1]DATA!$G:$G),0)),vp.data[[#This Row],[Dens Input]]),"")</f>
        <v>823</v>
      </c>
      <c r="O345" s="2">
        <f ca="1">INDEX(INDIRECT(_xlfn.CONCAT("weather.data[",O$1,"]")),MATCH(vp.data[[#This Row],[SDate]],weather.data[Date],0))</f>
        <v>4.8166666666666673</v>
      </c>
      <c r="P345" s="2">
        <f ca="1">INDEX(INDIRECT(_xlfn.CONCAT("weather.data[",P$1,"]")),MATCH(vp.data[[#This Row],[SDate]],weather.data[Date],0))</f>
        <v>5.0785714285714292</v>
      </c>
      <c r="Q345" s="2">
        <f ca="1">INDEX(INDIRECT(_xlfn.CONCAT("weather.data[",Q$1,"]")),MATCH(vp.data[[#This Row],[SDate]],weather.data[Date],0))</f>
        <v>5.4</v>
      </c>
      <c r="R345" s="2">
        <f ca="1">INDEX(INDIRECT(_xlfn.CONCAT("weather.data[",R$1,"]")),MATCH(vp.data[[#This Row],[SDate]],weather.data[Date],0))</f>
        <v>3.9</v>
      </c>
      <c r="S345" s="2">
        <f ca="1">INDEX(INDIRECT(_xlfn.CONCAT("weather.data[",S$1,"]")),MATCH(vp.data[[#This Row],[SDate]],weather.data[Date],0))</f>
        <v>3.8</v>
      </c>
      <c r="T345" s="2">
        <f ca="1">INDEX(INDIRECT(_xlfn.CONCAT("weather.data[",T$1,"]")),MATCH(vp.data[[#This Row],[SDate]],weather.data[Date],0))</f>
        <v>5.3</v>
      </c>
      <c r="U345" s="2">
        <f ca="1">INDEX(INDIRECT(_xlfn.CONCAT("weather.data[",U$1,"]")),MATCH(vp.data[[#This Row],[SDate]],weather.data[Date],0))</f>
        <v>5.5</v>
      </c>
      <c r="V345" s="2">
        <f ca="1">INDEX(INDIRECT(_xlfn.CONCAT("weather.data[",V$1,"]")),MATCH(vp.data[[#This Row],[SDate]],weather.data[Date],0))</f>
        <v>5</v>
      </c>
      <c r="W345" t="s">
        <v>44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 s="4">
        <f>IF(AND(vp.data[[#This Row],[SDate]]&gt;=DATE(YEAR(vp.data[[#This Row],[SDate]]),5,1),vp.data[[#This Row],[SDate]]&lt;=DATE(YEAR(vp.data[[#This Row],[SDate]]),9,15)),1,0)</f>
        <v>0</v>
      </c>
      <c r="AJ345" s="4">
        <f>IF(vp.data[[#This Row],[SDate]]&lt;DATE(2016,12,1),0,1)</f>
        <v>0</v>
      </c>
      <c r="AK345">
        <f>MONTH(vp.data[[#This Row],[SDate]])</f>
        <v>10</v>
      </c>
      <c r="AL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M345" s="5">
        <f>(vp.data[[#This Row],[Dens]]-INDEX(crudeBD.lkup[Mean_Dens],MATCH(vp.data[[#This Row],[Crude_Breakdown]],crudeBD.lkup[Crude Breakdown],0)))^2</f>
        <v>205.67644086257602</v>
      </c>
      <c r="AN345" s="5">
        <f>(vp.data[[#This Row],[Sulf]]-INDEX(crudeBD.lkup[Mean_Sulf],MATCH(vp.data[[#This Row],[Crude_Breakdown]],crudeBD.lkup[Crude Breakdown],0)))^2</f>
        <v>1.4401087399168367E-2</v>
      </c>
      <c r="AO3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1" hidden="1" x14ac:dyDescent="0.25">
      <c r="A346">
        <v>345</v>
      </c>
      <c r="B346" t="s">
        <v>47</v>
      </c>
      <c r="C346" t="s">
        <v>47</v>
      </c>
      <c r="D346" t="s">
        <v>54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63.387364419994739</v>
      </c>
      <c r="I346" s="2"/>
      <c r="J346" s="2">
        <f t="array" ref="J346">_xlfn.IFNA(IF(vp.data[[#This Row],[Sulf Input]]="",INDEX([1]DATA!$Q:$Q,MATCH(1,(vp.data[[#This Row],[Battery]]=[1]DATA!$L:$L)*(EOMONTH(vp.data[[#This Row],[SDate]],-1)+1=[1]DATA!$G:$G),0)),vp.data[[#This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Input]]="",INDEX([1]DATA!$O:$O,MATCH(1,(vp.data[[#This Row],[Battery]]=[1]DATA!$L:$L)*(EOMONTH(vp.data[[#This Row],[SDate]],-1)+1=[1]DATA!$G:$G),0)),vp.data[[#This Row],[Dens Input]]),"")</f>
        <v>857.1</v>
      </c>
      <c r="O346" s="2">
        <f ca="1">INDEX(INDIRECT(_xlfn.CONCAT("weather.data[",O$1,"]")),MATCH(vp.data[[#This Row],[SDate]],weather.data[Date],0))</f>
        <v>4.8166666666666673</v>
      </c>
      <c r="P346" s="2">
        <f ca="1">INDEX(INDIRECT(_xlfn.CONCAT("weather.data[",P$1,"]")),MATCH(vp.data[[#This Row],[SDate]],weather.data[Date],0))</f>
        <v>5.0785714285714292</v>
      </c>
      <c r="Q346" s="2">
        <f ca="1">INDEX(INDIRECT(_xlfn.CONCAT("weather.data[",Q$1,"]")),MATCH(vp.data[[#This Row],[SDate]],weather.data[Date],0))</f>
        <v>5.4</v>
      </c>
      <c r="R346" s="2">
        <f ca="1">INDEX(INDIRECT(_xlfn.CONCAT("weather.data[",R$1,"]")),MATCH(vp.data[[#This Row],[SDate]],weather.data[Date],0))</f>
        <v>3.9</v>
      </c>
      <c r="S346" s="2">
        <f ca="1">INDEX(INDIRECT(_xlfn.CONCAT("weather.data[",S$1,"]")),MATCH(vp.data[[#This Row],[SDate]],weather.data[Date],0))</f>
        <v>3.8</v>
      </c>
      <c r="T346" s="2">
        <f ca="1">INDEX(INDIRECT(_xlfn.CONCAT("weather.data[",T$1,"]")),MATCH(vp.data[[#This Row],[SDate]],weather.data[Date],0))</f>
        <v>5.3</v>
      </c>
      <c r="U346" s="2">
        <f ca="1">INDEX(INDIRECT(_xlfn.CONCAT("weather.data[",U$1,"]")),MATCH(vp.data[[#This Row],[SDate]],weather.data[Date],0))</f>
        <v>5.5</v>
      </c>
      <c r="V346" s="2">
        <f ca="1">INDEX(INDIRECT(_xlfn.CONCAT("weather.data[",V$1,"]")),MATCH(vp.data[[#This Row],[SDate]],weather.data[Date],0))</f>
        <v>5</v>
      </c>
      <c r="W346" t="s">
        <v>44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 s="4">
        <f>IF(AND(vp.data[[#This Row],[SDate]]&gt;=DATE(YEAR(vp.data[[#This Row],[SDate]]),5,1),vp.data[[#This Row],[SDate]]&lt;=DATE(YEAR(vp.data[[#This Row],[SDate]]),9,15)),1,0)</f>
        <v>0</v>
      </c>
      <c r="AJ346" s="4">
        <f>IF(vp.data[[#This Row],[SDate]]&lt;DATE(2016,12,1),0,1)</f>
        <v>0</v>
      </c>
      <c r="AK346">
        <f>MONTH(vp.data[[#This Row],[SDate]])</f>
        <v>10</v>
      </c>
      <c r="AL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M346" s="5">
        <f>(vp.data[[#This Row],[Dens]]-INDEX(crudeBD.lkup[Mean_Dens],MATCH(vp.data[[#This Row],[Crude_Breakdown]],crudeBD.lkup[Crude Breakdown],0)))^2</f>
        <v>176.58855307704428</v>
      </c>
      <c r="AN346" s="5">
        <f>(vp.data[[#This Row],[Sulf]]-INDEX(crudeBD.lkup[Mean_Sulf],MATCH(vp.data[[#This Row],[Crude_Breakdown]],crudeBD.lkup[Crude Breakdown],0)))^2</f>
        <v>1.2819565814608812E-2</v>
      </c>
      <c r="AO3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1" hidden="1" x14ac:dyDescent="0.25">
      <c r="A347">
        <v>346</v>
      </c>
      <c r="B347" t="s">
        <v>58</v>
      </c>
      <c r="C347" t="s">
        <v>58</v>
      </c>
      <c r="D347" t="s">
        <v>83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86.734029126213628</v>
      </c>
      <c r="I347" s="2"/>
      <c r="J347" s="2">
        <f t="array" ref="J347">_xlfn.IFNA(IF(vp.data[[#This Row],[Sulf Input]]="",INDEX([1]DATA!$Q:$Q,MATCH(1,(vp.data[[#This Row],[Battery]]=[1]DATA!$L:$L)*(EOMONTH(vp.data[[#This Row],[SDate]],-1)+1=[1]DATA!$G:$G),0)),vp.data[[#This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Input]]="",INDEX([1]DATA!$O:$O,MATCH(1,(vp.data[[#This Row],[Battery]]=[1]DATA!$L:$L)*(EOMONTH(vp.data[[#This Row],[SDate]],-1)+1=[1]DATA!$G:$G),0)),vp.data[[#This Row],[Dens Input]]),"")</f>
        <v>812.4</v>
      </c>
      <c r="O347" s="2">
        <f ca="1">INDEX(INDIRECT(_xlfn.CONCAT("weather.data[",O$1,"]")),MATCH(vp.data[[#This Row],[SDate]],weather.data[Date],0))</f>
        <v>6.1833333333333336</v>
      </c>
      <c r="P347" s="2">
        <f ca="1">INDEX(INDIRECT(_xlfn.CONCAT("weather.data[",P$1,"]")),MATCH(vp.data[[#This Row],[SDate]],weather.data[Date],0))</f>
        <v>5.333333333333333</v>
      </c>
      <c r="Q347" s="2">
        <f ca="1">INDEX(INDIRECT(_xlfn.CONCAT("weather.data[",Q$1,"]")),MATCH(vp.data[[#This Row],[SDate]],weather.data[Date],0))</f>
        <v>7.4</v>
      </c>
      <c r="R347" s="2">
        <f ca="1">INDEX(INDIRECT(_xlfn.CONCAT("weather.data[",R$1,"]")),MATCH(vp.data[[#This Row],[SDate]],weather.data[Date],0))</f>
        <v>7.2</v>
      </c>
      <c r="S347" s="2">
        <f ca="1">INDEX(INDIRECT(_xlfn.CONCAT("weather.data[",S$1,"]")),MATCH(vp.data[[#This Row],[SDate]],weather.data[Date],0))</f>
        <v>3.8</v>
      </c>
      <c r="T347" s="2">
        <f ca="1">INDEX(INDIRECT(_xlfn.CONCAT("weather.data[",T$1,"]")),MATCH(vp.data[[#This Row],[SDate]],weather.data[Date],0))</f>
        <v>7.8</v>
      </c>
      <c r="U347" s="2">
        <f ca="1">INDEX(INDIRECT(_xlfn.CONCAT("weather.data[",U$1,"]")),MATCH(vp.data[[#This Row],[SDate]],weather.data[Date],0))</f>
        <v>4.9000000000000004</v>
      </c>
      <c r="V347" s="2">
        <f ca="1">INDEX(INDIRECT(_xlfn.CONCAT("weather.data[",V$1,"]")),MATCH(vp.data[[#This Row],[SDate]],weather.data[Date],0))</f>
        <v>6</v>
      </c>
      <c r="W347" t="s">
        <v>44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 s="4">
        <f>IF(AND(vp.data[[#This Row],[SDate]]&gt;=DATE(YEAR(vp.data[[#This Row],[SDate]]),5,1),vp.data[[#This Row],[SDate]]&lt;=DATE(YEAR(vp.data[[#This Row],[SDate]]),9,15)),1,0)</f>
        <v>0</v>
      </c>
      <c r="AJ347" s="4">
        <f>IF(vp.data[[#This Row],[SDate]]&lt;DATE(2016,12,1),0,1)</f>
        <v>0</v>
      </c>
      <c r="AK347">
        <f>MONTH(vp.data[[#This Row],[SDate]])</f>
        <v>10</v>
      </c>
      <c r="AL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M347" s="5">
        <f>(vp.data[[#This Row],[Dens]]-INDEX(crudeBD.lkup[Mean_Dens],MATCH(vp.data[[#This Row],[Crude_Breakdown]],crudeBD.lkup[Crude Breakdown],0)))^2</f>
        <v>13.998253160313412</v>
      </c>
      <c r="AN347" s="5">
        <f>(vp.data[[#This Row],[Sulf]]-INDEX(crudeBD.lkup[Mean_Sulf],MATCH(vp.data[[#This Row],[Crude_Breakdown]],crudeBD.lkup[Crude Breakdown],0)))^2</f>
        <v>6.4007249396214579E-3</v>
      </c>
      <c r="AO3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1" hidden="1" x14ac:dyDescent="0.25">
      <c r="A348">
        <v>347</v>
      </c>
      <c r="B348" t="s">
        <v>45</v>
      </c>
      <c r="C348" t="s">
        <v>45</v>
      </c>
      <c r="D348" t="s">
        <v>71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98.234029126213628</v>
      </c>
      <c r="I348" s="2"/>
      <c r="J348" s="2">
        <f t="array" ref="J34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348" s="2">
        <f ca="1">INDEX(INDIRECT(_xlfn.CONCAT("weather.data[",O$1,"]")),MATCH(vp.data[[#This Row],[SDate]],weather.data[Date],0))</f>
        <v>6.2666666666666666</v>
      </c>
      <c r="P348" s="2">
        <f ca="1">INDEX(INDIRECT(_xlfn.CONCAT("weather.data[",P$1,"]")),MATCH(vp.data[[#This Row],[SDate]],weather.data[Date],0))</f>
        <v>5.0904761904761902</v>
      </c>
      <c r="Q348" s="2">
        <f ca="1">INDEX(INDIRECT(_xlfn.CONCAT("weather.data[",Q$1,"]")),MATCH(vp.data[[#This Row],[SDate]],weather.data[Date],0))</f>
        <v>6.6</v>
      </c>
      <c r="R348" s="2">
        <f ca="1">INDEX(INDIRECT(_xlfn.CONCAT("weather.data[",R$1,"]")),MATCH(vp.data[[#This Row],[SDate]],weather.data[Date],0))</f>
        <v>6.7</v>
      </c>
      <c r="S348" s="2">
        <f ca="1">INDEX(INDIRECT(_xlfn.CONCAT("weather.data[",S$1,"]")),MATCH(vp.data[[#This Row],[SDate]],weather.data[Date],0))</f>
        <v>3.8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6.5</v>
      </c>
      <c r="W348" t="s">
        <v>44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 s="4">
        <f>IF(AND(vp.data[[#This Row],[SDate]]&gt;=DATE(YEAR(vp.data[[#This Row],[SDate]]),5,1),vp.data[[#This Row],[SDate]]&lt;=DATE(YEAR(vp.data[[#This Row],[SDate]]),9,15)),1,0)</f>
        <v>0</v>
      </c>
      <c r="AJ348" s="4">
        <f>IF(vp.data[[#This Row],[SDate]]&lt;DATE(2016,12,1),0,1)</f>
        <v>0</v>
      </c>
      <c r="AK348">
        <f>MONTH(vp.data[[#This Row],[SDate]])</f>
        <v>11</v>
      </c>
      <c r="AL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M348" s="5">
        <f>(vp.data[[#This Row],[Dens]]-INDEX(crudeBD.lkup[Mean_Dens],MATCH(vp.data[[#This Row],[Crude_Breakdown]],crudeBD.lkup[Crude Breakdown],0)))^2</f>
        <v>30.8977677234227</v>
      </c>
      <c r="AN348" s="5">
        <f>(vp.data[[#This Row],[Sulf]]-INDEX(crudeBD.lkup[Mean_Sulf],MATCH(vp.data[[#This Row],[Crude_Breakdown]],crudeBD.lkup[Crude Breakdown],0)))^2</f>
        <v>1.2100996784281637E-2</v>
      </c>
      <c r="AO3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1" hidden="1" x14ac:dyDescent="0.25">
      <c r="A349">
        <v>348</v>
      </c>
      <c r="B349" t="s">
        <v>58</v>
      </c>
      <c r="C349" t="s">
        <v>58</v>
      </c>
      <c r="D349" t="s">
        <v>79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349" s="2"/>
      <c r="J349" s="2">
        <f t="array" ref="J34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Input]]="",INDEX([1]DATA!$O:$O,MATCH(1,(vp.data[[#This Row],[Battery]]=[1]DATA!$L:$L)*(EOMONTH(vp.data[[#This Row],[SDate]],-1)+1=[1]DATA!$G:$G),0)),vp.data[[#This Row],[Dens Input]]),"")</f>
        <v>811.6</v>
      </c>
      <c r="O349" s="2">
        <f ca="1">INDEX(INDIRECT(_xlfn.CONCAT("weather.data[",O$1,"]")),MATCH(vp.data[[#This Row],[SDate]],weather.data[Date],0))</f>
        <v>6.2666666666666666</v>
      </c>
      <c r="P349" s="2">
        <f ca="1">INDEX(INDIRECT(_xlfn.CONCAT("weather.data[",P$1,"]")),MATCH(vp.data[[#This Row],[SDate]],weather.data[Date],0))</f>
        <v>5.0904761904761902</v>
      </c>
      <c r="Q349" s="2">
        <f ca="1">INDEX(INDIRECT(_xlfn.CONCAT("weather.data[",Q$1,"]")),MATCH(vp.data[[#This Row],[SDate]],weather.data[Date],0))</f>
        <v>6.6</v>
      </c>
      <c r="R349" s="2">
        <f ca="1">INDEX(INDIRECT(_xlfn.CONCAT("weather.data[",R$1,"]")),MATCH(vp.data[[#This Row],[SDate]],weather.data[Date],0))</f>
        <v>6.7</v>
      </c>
      <c r="S349" s="2">
        <f ca="1">INDEX(INDIRECT(_xlfn.CONCAT("weather.data[",S$1,"]")),MATCH(vp.data[[#This Row],[SDate]],weather.data[Date],0))</f>
        <v>3.8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6.5</v>
      </c>
      <c r="W349" t="s">
        <v>44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 s="4">
        <f>IF(AND(vp.data[[#This Row],[SDate]]&gt;=DATE(YEAR(vp.data[[#This Row],[SDate]]),5,1),vp.data[[#This Row],[SDate]]&lt;=DATE(YEAR(vp.data[[#This Row],[SDate]]),9,15)),1,0)</f>
        <v>0</v>
      </c>
      <c r="AJ349" s="4">
        <f>IF(vp.data[[#This Row],[SDate]]&lt;DATE(2016,12,1),0,1)</f>
        <v>0</v>
      </c>
      <c r="AK349">
        <f>MONTH(vp.data[[#This Row],[SDate]])</f>
        <v>11</v>
      </c>
      <c r="AL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349" s="5">
        <f>(vp.data[[#This Row],[Dens]]-INDEX(crudeBD.lkup[Mean_Dens],MATCH(vp.data[[#This Row],[Crude_Breakdown]],crudeBD.lkup[Crude Breakdown],0)))^2</f>
        <v>8.6519748431618346</v>
      </c>
      <c r="AN349" s="5">
        <f>(vp.data[[#This Row],[Sulf]]-INDEX(crudeBD.lkup[Mean_Sulf],MATCH(vp.data[[#This Row],[Crude_Breakdown]],crudeBD.lkup[Crude Breakdown],0)))^2</f>
        <v>4.9006343247347296E-3</v>
      </c>
      <c r="AO3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1" hidden="1" x14ac:dyDescent="0.25">
      <c r="A350">
        <v>349</v>
      </c>
      <c r="B350" t="s">
        <v>45</v>
      </c>
      <c r="C350" t="s">
        <v>45</v>
      </c>
      <c r="D350" t="s">
        <v>71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104.43402912621362</v>
      </c>
      <c r="I350" s="2"/>
      <c r="J350" s="2">
        <f t="array" ref="J3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Input]]="",INDEX([1]DATA!$O:$O,MATCH(1,(vp.data[[#This Row],[Battery]]=[1]DATA!$L:$L)*(EOMONTH(vp.data[[#This Row],[SDate]],-1)+1=[1]DATA!$G:$G),0)),vp.data[[#This Row],[Dens Input]]),"")</f>
        <v>800.4</v>
      </c>
      <c r="O350" s="2">
        <f ca="1">INDEX(INDIRECT(_xlfn.CONCAT("weather.data[",O$1,"]")),MATCH(vp.data[[#This Row],[SDate]],weather.data[Date],0))</f>
        <v>6.4666666666666659</v>
      </c>
      <c r="P350" s="2">
        <f ca="1">INDEX(INDIRECT(_xlfn.CONCAT("weather.data[",P$1,"]")),MATCH(vp.data[[#This Row],[SDate]],weather.data[Date],0))</f>
        <v>5.0904761904761902</v>
      </c>
      <c r="Q350" s="2">
        <f ca="1">INDEX(INDIRECT(_xlfn.CONCAT("weather.data[",Q$1,"]")),MATCH(vp.data[[#This Row],[SDate]],weather.data[Date],0))</f>
        <v>7.9</v>
      </c>
      <c r="R350" s="2">
        <f ca="1">INDEX(INDIRECT(_xlfn.CONCAT("weather.data[",R$1,"]")),MATCH(vp.data[[#This Row],[SDate]],weather.data[Date],0))</f>
        <v>7.7</v>
      </c>
      <c r="S350" s="2">
        <f ca="1">INDEX(INDIRECT(_xlfn.CONCAT("weather.data[",S$1,"]")),MATCH(vp.data[[#This Row],[SDate]],weather.data[Date],0))</f>
        <v>3.8</v>
      </c>
      <c r="T350" s="2">
        <f ca="1">INDEX(INDIRECT(_xlfn.CONCAT("weather.data[",T$1,"]")),MATCH(vp.data[[#This Row],[SDate]],weather.data[Date],0))</f>
        <v>8.3000000000000007</v>
      </c>
      <c r="U350" s="2">
        <f ca="1">INDEX(INDIRECT(_xlfn.CONCAT("weather.data[",U$1,"]")),MATCH(vp.data[[#This Row],[SDate]],weather.data[Date],0))</f>
        <v>5.8</v>
      </c>
      <c r="V350" s="2">
        <f ca="1">INDEX(INDIRECT(_xlfn.CONCAT("weather.data[",V$1,"]")),MATCH(vp.data[[#This Row],[SDate]],weather.data[Date],0))</f>
        <v>5.3</v>
      </c>
      <c r="W350" t="s">
        <v>44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 s="4">
        <f>IF(AND(vp.data[[#This Row],[SDate]]&gt;=DATE(YEAR(vp.data[[#This Row],[SDate]]),5,1),vp.data[[#This Row],[SDate]]&lt;=DATE(YEAR(vp.data[[#This Row],[SDate]]),9,15)),1,0)</f>
        <v>0</v>
      </c>
      <c r="AJ350" s="4">
        <f>IF(vp.data[[#This Row],[SDate]]&lt;DATE(2016,12,1),0,1)</f>
        <v>0</v>
      </c>
      <c r="AK350">
        <f>MONTH(vp.data[[#This Row],[SDate]])</f>
        <v>11</v>
      </c>
      <c r="AL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M350" s="5">
        <f>(vp.data[[#This Row],[Dens]]-INDEX(crudeBD.lkup[Mean_Dens],MATCH(vp.data[[#This Row],[Crude_Breakdown]],crudeBD.lkup[Crude Breakdown],0)))^2</f>
        <v>68.204078403035723</v>
      </c>
      <c r="AN350" s="5">
        <f>(vp.data[[#This Row],[Sulf]]-INDEX(crudeBD.lkup[Mean_Sulf],MATCH(vp.data[[#This Row],[Crude_Breakdown]],crudeBD.lkup[Crude Breakdown],0)))^2</f>
        <v>1.2100996784281637E-2</v>
      </c>
      <c r="AO3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1" hidden="1" x14ac:dyDescent="0.25">
      <c r="A351">
        <v>350</v>
      </c>
      <c r="B351" t="s">
        <v>45</v>
      </c>
      <c r="C351" t="s">
        <v>45</v>
      </c>
      <c r="D351" t="s">
        <v>63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90.134029126213619</v>
      </c>
      <c r="I351" s="2"/>
      <c r="J351" s="2">
        <f t="array" ref="J351">_xlfn.IFNA(IF(vp.data[[#This Row],[Sulf Input]]="",INDEX([1]DATA!$Q:$Q,MATCH(1,(vp.data[[#This Row],[Battery]]=[1]DATA!$L:$L)*(EOMONTH(vp.data[[#This Row],[SDate]],-1)+1=[1]DATA!$G:$G),0)),vp.data[[#This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351" s="2">
        <f ca="1">INDEX(INDIRECT(_xlfn.CONCAT("weather.data[",O$1,"]")),MATCH(vp.data[[#This Row],[SDate]],weather.data[Date],0))</f>
        <v>6.4666666666666659</v>
      </c>
      <c r="P351" s="2">
        <f ca="1">INDEX(INDIRECT(_xlfn.CONCAT("weather.data[",P$1,"]")),MATCH(vp.data[[#This Row],[SDate]],weather.data[Date],0))</f>
        <v>5.0904761904761902</v>
      </c>
      <c r="Q351" s="2">
        <f ca="1">INDEX(INDIRECT(_xlfn.CONCAT("weather.data[",Q$1,"]")),MATCH(vp.data[[#This Row],[SDate]],weather.data[Date],0))</f>
        <v>7.9</v>
      </c>
      <c r="R351" s="2">
        <f ca="1">INDEX(INDIRECT(_xlfn.CONCAT("weather.data[",R$1,"]")),MATCH(vp.data[[#This Row],[SDate]],weather.data[Date],0))</f>
        <v>7.7</v>
      </c>
      <c r="S351" s="2">
        <f ca="1">INDEX(INDIRECT(_xlfn.CONCAT("weather.data[",S$1,"]")),MATCH(vp.data[[#This Row],[SDate]],weather.data[Date],0))</f>
        <v>3.8</v>
      </c>
      <c r="T351" s="2">
        <f ca="1">INDEX(INDIRECT(_xlfn.CONCAT("weather.data[",T$1,"]")),MATCH(vp.data[[#This Row],[SDate]],weather.data[Date],0))</f>
        <v>8.3000000000000007</v>
      </c>
      <c r="U351" s="2">
        <f ca="1">INDEX(INDIRECT(_xlfn.CONCAT("weather.data[",U$1,"]")),MATCH(vp.data[[#This Row],[SDate]],weather.data[Date],0))</f>
        <v>5.8</v>
      </c>
      <c r="V351" s="2">
        <f ca="1">INDEX(INDIRECT(_xlfn.CONCAT("weather.data[",V$1,"]")),MATCH(vp.data[[#This Row],[SDate]],weather.data[Date],0))</f>
        <v>5.3</v>
      </c>
      <c r="W351" t="s">
        <v>44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 s="4">
        <f>IF(AND(vp.data[[#This Row],[SDate]]&gt;=DATE(YEAR(vp.data[[#This Row],[SDate]]),5,1),vp.data[[#This Row],[SDate]]&lt;=DATE(YEAR(vp.data[[#This Row],[SDate]]),9,15)),1,0)</f>
        <v>0</v>
      </c>
      <c r="AJ351" s="4">
        <f>IF(vp.data[[#This Row],[SDate]]&lt;DATE(2016,12,1),0,1)</f>
        <v>0</v>
      </c>
      <c r="AK351">
        <f>MONTH(vp.data[[#This Row],[SDate]])</f>
        <v>11</v>
      </c>
      <c r="AL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M351" s="5">
        <f>(vp.data[[#This Row],[Dens]]-INDEX(crudeBD.lkup[Mean_Dens],MATCH(vp.data[[#This Row],[Crude_Breakdown]],crudeBD.lkup[Crude Breakdown],0)))^2</f>
        <v>7.6097418334546649</v>
      </c>
      <c r="AN351" s="5">
        <f>(vp.data[[#This Row],[Sulf]]-INDEX(crudeBD.lkup[Mean_Sulf],MATCH(vp.data[[#This Row],[Crude_Breakdown]],crudeBD.lkup[Crude Breakdown],0)))^2</f>
        <v>1.6003624800745503E-3</v>
      </c>
      <c r="AO3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1" hidden="1" x14ac:dyDescent="0.25">
      <c r="A352">
        <v>351</v>
      </c>
      <c r="B352" t="s">
        <v>58</v>
      </c>
      <c r="C352" t="s">
        <v>58</v>
      </c>
      <c r="D352" t="s">
        <v>89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89.934029126213616</v>
      </c>
      <c r="I352" s="2"/>
      <c r="J352" s="2">
        <f t="array" ref="J352">_xlfn.IFNA(IF(vp.data[[#This Row],[Sulf Input]]="",INDEX([1]DATA!$Q:$Q,MATCH(1,(vp.data[[#This Row],[Battery]]=[1]DATA!$L:$L)*(EOMONTH(vp.data[[#This Row],[SDate]],-1)+1=[1]DATA!$G:$G),0)),vp.data[[#This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Input]]="",INDEX([1]DATA!$O:$O,MATCH(1,(vp.data[[#This Row],[Battery]]=[1]DATA!$L:$L)*(EOMONTH(vp.data[[#This Row],[SDate]],-1)+1=[1]DATA!$G:$G),0)),vp.data[[#This Row],[Dens Input]]),"")</f>
        <v>812.2</v>
      </c>
      <c r="O352" s="2">
        <f ca="1">INDEX(INDIRECT(_xlfn.CONCAT("weather.data[",O$1,"]")),MATCH(vp.data[[#This Row],[SDate]],weather.data[Date],0))</f>
        <v>6.4666666666666659</v>
      </c>
      <c r="P352" s="2">
        <f ca="1">INDEX(INDIRECT(_xlfn.CONCAT("weather.data[",P$1,"]")),MATCH(vp.data[[#This Row],[SDate]],weather.data[Date],0))</f>
        <v>5.0904761904761902</v>
      </c>
      <c r="Q352" s="2">
        <f ca="1">INDEX(INDIRECT(_xlfn.CONCAT("weather.data[",Q$1,"]")),MATCH(vp.data[[#This Row],[SDate]],weather.data[Date],0))</f>
        <v>7.9</v>
      </c>
      <c r="R352" s="2">
        <f ca="1">INDEX(INDIRECT(_xlfn.CONCAT("weather.data[",R$1,"]")),MATCH(vp.data[[#This Row],[SDate]],weather.data[Date],0))</f>
        <v>7.7</v>
      </c>
      <c r="S352" s="2">
        <f ca="1">INDEX(INDIRECT(_xlfn.CONCAT("weather.data[",S$1,"]")),MATCH(vp.data[[#This Row],[SDate]],weather.data[Date],0))</f>
        <v>3.8</v>
      </c>
      <c r="T352" s="2">
        <f ca="1">INDEX(INDIRECT(_xlfn.CONCAT("weather.data[",T$1,"]")),MATCH(vp.data[[#This Row],[SDate]],weather.data[Date],0))</f>
        <v>8.3000000000000007</v>
      </c>
      <c r="U352" s="2">
        <f ca="1">INDEX(INDIRECT(_xlfn.CONCAT("weather.data[",U$1,"]")),MATCH(vp.data[[#This Row],[SDate]],weather.data[Date],0))</f>
        <v>5.8</v>
      </c>
      <c r="V352" s="2">
        <f ca="1">INDEX(INDIRECT(_xlfn.CONCAT("weather.data[",V$1,"]")),MATCH(vp.data[[#This Row],[SDate]],weather.data[Date],0))</f>
        <v>5.3</v>
      </c>
      <c r="W352" t="s">
        <v>44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 s="4">
        <f>IF(AND(vp.data[[#This Row],[SDate]]&gt;=DATE(YEAR(vp.data[[#This Row],[SDate]]),5,1),vp.data[[#This Row],[SDate]]&lt;=DATE(YEAR(vp.data[[#This Row],[SDate]]),9,15)),1,0)</f>
        <v>0</v>
      </c>
      <c r="AJ352" s="4">
        <f>IF(vp.data[[#This Row],[SDate]]&lt;DATE(2016,12,1),0,1)</f>
        <v>0</v>
      </c>
      <c r="AK352">
        <f>MONTH(vp.data[[#This Row],[SDate]])</f>
        <v>11</v>
      </c>
      <c r="AL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M352" s="5">
        <f>(vp.data[[#This Row],[Dens]]-INDEX(crudeBD.lkup[Mean_Dens],MATCH(vp.data[[#This Row],[Crude_Breakdown]],crudeBD.lkup[Crude Breakdown],0)))^2</f>
        <v>12.541683581025934</v>
      </c>
      <c r="AN352" s="5">
        <f>(vp.data[[#This Row],[Sulf]]-INDEX(crudeBD.lkup[Mean_Sulf],MATCH(vp.data[[#This Row],[Crude_Breakdown]],crudeBD.lkup[Crude Breakdown],0)))^2</f>
        <v>5.7597825263246194E-2</v>
      </c>
      <c r="AO3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1" hidden="1" x14ac:dyDescent="0.25">
      <c r="A353">
        <v>352</v>
      </c>
      <c r="B353" t="s">
        <v>58</v>
      </c>
      <c r="C353" t="s">
        <v>58</v>
      </c>
      <c r="D353" t="s">
        <v>59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97.287364419994745</v>
      </c>
      <c r="I353" s="2"/>
      <c r="J353" s="2">
        <f t="array" ref="J353">_xlfn.IFNA(IF(vp.data[[#This Row],[Sulf Input]]="",INDEX([1]DATA!$Q:$Q,MATCH(1,(vp.data[[#This Row],[Battery]]=[1]DATA!$L:$L)*(EOMONTH(vp.data[[#This Row],[SDate]],-1)+1=[1]DATA!$G:$G),0)),vp.data[[#This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Input]]="",INDEX([1]DATA!$O:$O,MATCH(1,(vp.data[[#This Row],[Battery]]=[1]DATA!$L:$L)*(EOMONTH(vp.data[[#This Row],[SDate]],-1)+1=[1]DATA!$G:$G),0)),vp.data[[#This Row],[Dens Input]]),"")</f>
        <v>834.9</v>
      </c>
      <c r="O353" s="2">
        <f ca="1">INDEX(INDIRECT(_xlfn.CONCAT("weather.data[",O$1,"]")),MATCH(vp.data[[#This Row],[SDate]],weather.data[Date],0))</f>
        <v>6.4666666666666659</v>
      </c>
      <c r="P353" s="2">
        <f ca="1">INDEX(INDIRECT(_xlfn.CONCAT("weather.data[",P$1,"]")),MATCH(vp.data[[#This Row],[SDate]],weather.data[Date],0))</f>
        <v>5.0904761904761902</v>
      </c>
      <c r="Q353" s="2">
        <f ca="1">INDEX(INDIRECT(_xlfn.CONCAT("weather.data[",Q$1,"]")),MATCH(vp.data[[#This Row],[SDate]],weather.data[Date],0))</f>
        <v>7.9</v>
      </c>
      <c r="R353" s="2">
        <f ca="1">INDEX(INDIRECT(_xlfn.CONCAT("weather.data[",R$1,"]")),MATCH(vp.data[[#This Row],[SDate]],weather.data[Date],0))</f>
        <v>7.7</v>
      </c>
      <c r="S353" s="2">
        <f ca="1">INDEX(INDIRECT(_xlfn.CONCAT("weather.data[",S$1,"]")),MATCH(vp.data[[#This Row],[SDate]],weather.data[Date],0))</f>
        <v>3.8</v>
      </c>
      <c r="T353" s="2">
        <f ca="1">INDEX(INDIRECT(_xlfn.CONCAT("weather.data[",T$1,"]")),MATCH(vp.data[[#This Row],[SDate]],weather.data[Date],0))</f>
        <v>8.3000000000000007</v>
      </c>
      <c r="U353" s="2">
        <f ca="1">INDEX(INDIRECT(_xlfn.CONCAT("weather.data[",U$1,"]")),MATCH(vp.data[[#This Row],[SDate]],weather.data[Date],0))</f>
        <v>5.8</v>
      </c>
      <c r="V353" s="2">
        <f ca="1">INDEX(INDIRECT(_xlfn.CONCAT("weather.data[",V$1,"]")),MATCH(vp.data[[#This Row],[SDate]],weather.data[Date],0))</f>
        <v>5.3</v>
      </c>
      <c r="W353" t="s">
        <v>44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 s="4">
        <f>IF(AND(vp.data[[#This Row],[SDate]]&gt;=DATE(YEAR(vp.data[[#This Row],[SDate]]),5,1),vp.data[[#This Row],[SDate]]&lt;=DATE(YEAR(vp.data[[#This Row],[SDate]]),9,15)),1,0)</f>
        <v>0</v>
      </c>
      <c r="AJ353" s="4">
        <f>IF(vp.data[[#This Row],[SDate]]&lt;DATE(2016,12,1),0,1)</f>
        <v>0</v>
      </c>
      <c r="AK353">
        <f>MONTH(vp.data[[#This Row],[SDate]])</f>
        <v>11</v>
      </c>
      <c r="AL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M353" s="5">
        <f>(vp.data[[#This Row],[Dens]]-INDEX(crudeBD.lkup[Mean_Dens],MATCH(vp.data[[#This Row],[Crude_Breakdown]],crudeBD.lkup[Crude Breakdown],0)))^2</f>
        <v>79.411934672137775</v>
      </c>
      <c r="AN353" s="5">
        <f>(vp.data[[#This Row],[Sulf]]-INDEX(crudeBD.lkup[Mean_Sulf],MATCH(vp.data[[#This Row],[Crude_Breakdown]],crudeBD.lkup[Crude Breakdown],0)))^2</f>
        <v>2.0512977102952232E-2</v>
      </c>
      <c r="AO3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1" hidden="1" x14ac:dyDescent="0.25">
      <c r="A354">
        <v>353</v>
      </c>
      <c r="B354" t="s">
        <v>47</v>
      </c>
      <c r="C354" t="s">
        <v>47</v>
      </c>
      <c r="D354" t="s">
        <v>54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81.287364419994745</v>
      </c>
      <c r="I354" s="2"/>
      <c r="J354" s="2">
        <f t="array" ref="J354">_xlfn.IFNA(IF(vp.data[[#This Row],[Sulf Input]]="",INDEX([1]DATA!$Q:$Q,MATCH(1,(vp.data[[#This Row],[Battery]]=[1]DATA!$L:$L)*(EOMONTH(vp.data[[#This Row],[SDate]],-1)+1=[1]DATA!$G:$G),0)),vp.data[[#This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Input]]="",INDEX([1]DATA!$O:$O,MATCH(1,(vp.data[[#This Row],[Battery]]=[1]DATA!$L:$L)*(EOMONTH(vp.data[[#This Row],[SDate]],-1)+1=[1]DATA!$G:$G),0)),vp.data[[#This Row],[Dens Input]]),"")</f>
        <v>858.6</v>
      </c>
      <c r="O354" s="2">
        <f ca="1">INDEX(INDIRECT(_xlfn.CONCAT("weather.data[",O$1,"]")),MATCH(vp.data[[#This Row],[SDate]],weather.data[Date],0))</f>
        <v>8.4</v>
      </c>
      <c r="P354" s="2">
        <f ca="1">INDEX(INDIRECT(_xlfn.CONCAT("weather.data[",P$1,"]")),MATCH(vp.data[[#This Row],[SDate]],weather.data[Date],0))</f>
        <v>5.4785714285714286</v>
      </c>
      <c r="Q354" s="2">
        <f ca="1">INDEX(INDIRECT(_xlfn.CONCAT("weather.data[",Q$1,"]")),MATCH(vp.data[[#This Row],[SDate]],weather.data[Date],0))</f>
        <v>9.4</v>
      </c>
      <c r="R354" s="2">
        <f ca="1">INDEX(INDIRECT(_xlfn.CONCAT("weather.data[",R$1,"]")),MATCH(vp.data[[#This Row],[SDate]],weather.data[Date],0))</f>
        <v>9</v>
      </c>
      <c r="S354" s="2">
        <f ca="1">INDEX(INDIRECT(_xlfn.CONCAT("weather.data[",S$1,"]")),MATCH(vp.data[[#This Row],[SDate]],weather.data[Date],0))</f>
        <v>3.8</v>
      </c>
      <c r="T354" s="2">
        <f ca="1">INDEX(INDIRECT(_xlfn.CONCAT("weather.data[",T$1,"]")),MATCH(vp.data[[#This Row],[SDate]],weather.data[Date],0))</f>
        <v>10</v>
      </c>
      <c r="U354" s="2">
        <f ca="1">INDEX(INDIRECT(_xlfn.CONCAT("weather.data[",U$1,"]")),MATCH(vp.data[[#This Row],[SDate]],weather.data[Date],0))</f>
        <v>9.1999999999999993</v>
      </c>
      <c r="V354" s="2">
        <f ca="1">INDEX(INDIRECT(_xlfn.CONCAT("weather.data[",V$1,"]")),MATCH(vp.data[[#This Row],[SDate]],weather.data[Date],0))</f>
        <v>9</v>
      </c>
      <c r="W354" t="s">
        <v>44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 s="4">
        <f>IF(AND(vp.data[[#This Row],[SDate]]&gt;=DATE(YEAR(vp.data[[#This Row],[SDate]]),5,1),vp.data[[#This Row],[SDate]]&lt;=DATE(YEAR(vp.data[[#This Row],[SDate]]),9,15)),1,0)</f>
        <v>0</v>
      </c>
      <c r="AJ354" s="4">
        <f>IF(vp.data[[#This Row],[SDate]]&lt;DATE(2016,12,1),0,1)</f>
        <v>0</v>
      </c>
      <c r="AK354">
        <f>MONTH(vp.data[[#This Row],[SDate]])</f>
        <v>11</v>
      </c>
      <c r="AL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M354" s="5">
        <f>(vp.data[[#This Row],[Dens]]-INDEX(crudeBD.lkup[Mean_Dens],MATCH(vp.data[[#This Row],[Crude_Breakdown]],crudeBD.lkup[Crude Breakdown],0)))^2</f>
        <v>218.70454080710559</v>
      </c>
      <c r="AN354" s="5">
        <f>(vp.data[[#This Row],[Sulf]]-INDEX(crudeBD.lkup[Mean_Sulf],MATCH(vp.data[[#This Row],[Crude_Breakdown]],crudeBD.lkup[Crude Breakdown],0)))^2</f>
        <v>1.2819565814608812E-2</v>
      </c>
      <c r="AO3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1" hidden="1" x14ac:dyDescent="0.25">
      <c r="A355">
        <v>354</v>
      </c>
      <c r="B355" t="s">
        <v>58</v>
      </c>
      <c r="C355" t="s">
        <v>58</v>
      </c>
      <c r="D355" t="s">
        <v>79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355" s="2"/>
      <c r="J355" s="2">
        <f t="array" ref="J355">_xlfn.IFNA(IF(vp.data[[#This Row],[Sulf Input]]="",INDEX([1]DATA!$Q:$Q,MATCH(1,(vp.data[[#This Row],[Battery]]=[1]DATA!$L:$L)*(EOMONTH(vp.data[[#This Row],[SDate]],-1)+1=[1]DATA!$G:$G),0)),vp.data[[#This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Input]]="",INDEX([1]DATA!$O:$O,MATCH(1,(vp.data[[#This Row],[Battery]]=[1]DATA!$L:$L)*(EOMONTH(vp.data[[#This Row],[SDate]],-1)+1=[1]DATA!$G:$G),0)),vp.data[[#This Row],[Dens Input]]),"")</f>
        <v>811.3</v>
      </c>
      <c r="O355" s="2">
        <f ca="1">INDEX(INDIRECT(_xlfn.CONCAT("weather.data[",O$1,"]")),MATCH(vp.data[[#This Row],[SDate]],weather.data[Date],0))</f>
        <v>7</v>
      </c>
      <c r="P355" s="2">
        <f ca="1">INDEX(INDIRECT(_xlfn.CONCAT("weather.data[",P$1,"]")),MATCH(vp.data[[#This Row],[SDate]],weather.data[Date],0))</f>
        <v>6.6880952380952374</v>
      </c>
      <c r="Q355" s="2">
        <f ca="1">INDEX(INDIRECT(_xlfn.CONCAT("weather.data[",Q$1,"]")),MATCH(vp.data[[#This Row],[SDate]],weather.data[Date],0))</f>
        <v>7.8</v>
      </c>
      <c r="R355" s="2">
        <f ca="1">INDEX(INDIRECT(_xlfn.CONCAT("weather.data[",R$1,"]")),MATCH(vp.data[[#This Row],[SDate]],weather.data[Date],0))</f>
        <v>8</v>
      </c>
      <c r="S355" s="2">
        <f ca="1">INDEX(INDIRECT(_xlfn.CONCAT("weather.data[",S$1,"]")),MATCH(vp.data[[#This Row],[SDate]],weather.data[Date],0))</f>
        <v>6</v>
      </c>
      <c r="T355" s="2">
        <f ca="1">INDEX(INDIRECT(_xlfn.CONCAT("weather.data[",T$1,"]")),MATCH(vp.data[[#This Row],[SDate]],weather.data[Date],0))</f>
        <v>8.5</v>
      </c>
      <c r="U355" s="2">
        <f ca="1">INDEX(INDIRECT(_xlfn.CONCAT("weather.data[",U$1,"]")),MATCH(vp.data[[#This Row],[SDate]],weather.data[Date],0))</f>
        <v>4.9000000000000004</v>
      </c>
      <c r="V355" s="2">
        <f ca="1">INDEX(INDIRECT(_xlfn.CONCAT("weather.data[",V$1,"]")),MATCH(vp.data[[#This Row],[SDate]],weather.data[Date],0))</f>
        <v>6.8</v>
      </c>
      <c r="W355" t="s">
        <v>44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 s="4">
        <f>IF(AND(vp.data[[#This Row],[SDate]]&gt;=DATE(YEAR(vp.data[[#This Row],[SDate]]),5,1),vp.data[[#This Row],[SDate]]&lt;=DATE(YEAR(vp.data[[#This Row],[SDate]]),9,15)),1,0)</f>
        <v>0</v>
      </c>
      <c r="AJ355" s="4">
        <f>IF(vp.data[[#This Row],[SDate]]&lt;DATE(2016,12,1),0,1)</f>
        <v>0</v>
      </c>
      <c r="AK355">
        <f>MONTH(vp.data[[#This Row],[SDate]])</f>
        <v>11</v>
      </c>
      <c r="AL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355" s="5">
        <f>(vp.data[[#This Row],[Dens]]-INDEX(crudeBD.lkup[Mean_Dens],MATCH(vp.data[[#This Row],[Crude_Breakdown]],crudeBD.lkup[Crude Breakdown],0)))^2</f>
        <v>6.9771204742295039</v>
      </c>
      <c r="AN355" s="5">
        <f>(vp.data[[#This Row],[Sulf]]-INDEX(crudeBD.lkup[Mean_Sulf],MATCH(vp.data[[#This Row],[Crude_Breakdown]],crudeBD.lkup[Crude Breakdown],0)))^2</f>
        <v>4.9006343247347296E-3</v>
      </c>
      <c r="AO3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1" hidden="1" x14ac:dyDescent="0.25">
      <c r="A356">
        <v>355</v>
      </c>
      <c r="B356" t="s">
        <v>58</v>
      </c>
      <c r="C356" t="s">
        <v>58</v>
      </c>
      <c r="D356" t="s">
        <v>83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96.834029126213622</v>
      </c>
      <c r="I356" s="2"/>
      <c r="J356" s="2">
        <f t="array" ref="J356">_xlfn.IFNA(IF(vp.data[[#This Row],[Sulf Input]]="",INDEX([1]DATA!$Q:$Q,MATCH(1,(vp.data[[#This Row],[Battery]]=[1]DATA!$L:$L)*(EOMONTH(vp.data[[#This Row],[SDate]],-1)+1=[1]DATA!$G:$G),0)),vp.data[[#This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Input]]="",INDEX([1]DATA!$O:$O,MATCH(1,(vp.data[[#This Row],[Battery]]=[1]DATA!$L:$L)*(EOMONTH(vp.data[[#This Row],[SDate]],-1)+1=[1]DATA!$G:$G),0)),vp.data[[#This Row],[Dens Input]]),"")</f>
        <v>813.6</v>
      </c>
      <c r="O356" s="2">
        <f ca="1">INDEX(INDIRECT(_xlfn.CONCAT("weather.data[",O$1,"]")),MATCH(vp.data[[#This Row],[SDate]],weather.data[Date],0))</f>
        <v>7</v>
      </c>
      <c r="P356" s="2">
        <f ca="1">INDEX(INDIRECT(_xlfn.CONCAT("weather.data[",P$1,"]")),MATCH(vp.data[[#This Row],[SDate]],weather.data[Date],0))</f>
        <v>6.6880952380952374</v>
      </c>
      <c r="Q356" s="2">
        <f ca="1">INDEX(INDIRECT(_xlfn.CONCAT("weather.data[",Q$1,"]")),MATCH(vp.data[[#This Row],[SDate]],weather.data[Date],0))</f>
        <v>7.8</v>
      </c>
      <c r="R356" s="2">
        <f ca="1">INDEX(INDIRECT(_xlfn.CONCAT("weather.data[",R$1,"]")),MATCH(vp.data[[#This Row],[SDate]],weather.data[Date],0))</f>
        <v>8</v>
      </c>
      <c r="S356" s="2">
        <f ca="1">INDEX(INDIRECT(_xlfn.CONCAT("weather.data[",S$1,"]")),MATCH(vp.data[[#This Row],[SDate]],weather.data[Date],0))</f>
        <v>6</v>
      </c>
      <c r="T356" s="2">
        <f ca="1">INDEX(INDIRECT(_xlfn.CONCAT("weather.data[",T$1,"]")),MATCH(vp.data[[#This Row],[SDate]],weather.data[Date],0))</f>
        <v>8.5</v>
      </c>
      <c r="U356" s="2">
        <f ca="1">INDEX(INDIRECT(_xlfn.CONCAT("weather.data[",U$1,"]")),MATCH(vp.data[[#This Row],[SDate]],weather.data[Date],0))</f>
        <v>4.9000000000000004</v>
      </c>
      <c r="V356" s="2">
        <f ca="1">INDEX(INDIRECT(_xlfn.CONCAT("weather.data[",V$1,"]")),MATCH(vp.data[[#This Row],[SDate]],weather.data[Date],0))</f>
        <v>6.8</v>
      </c>
      <c r="W356" t="s">
        <v>44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 s="4">
        <f>IF(AND(vp.data[[#This Row],[SDate]]&gt;=DATE(YEAR(vp.data[[#This Row],[SDate]]),5,1),vp.data[[#This Row],[SDate]]&lt;=DATE(YEAR(vp.data[[#This Row],[SDate]]),9,15)),1,0)</f>
        <v>0</v>
      </c>
      <c r="AJ356" s="4">
        <f>IF(vp.data[[#This Row],[SDate]]&lt;DATE(2016,12,1),0,1)</f>
        <v>0</v>
      </c>
      <c r="AK356">
        <f>MONTH(vp.data[[#This Row],[SDate]])</f>
        <v>11</v>
      </c>
      <c r="AL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M356" s="5">
        <f>(vp.data[[#This Row],[Dens]]-INDEX(crudeBD.lkup[Mean_Dens],MATCH(vp.data[[#This Row],[Crude_Breakdown]],crudeBD.lkup[Crude Breakdown],0)))^2</f>
        <v>24.417670636041631</v>
      </c>
      <c r="AN356" s="5">
        <f>(vp.data[[#This Row],[Sulf]]-INDEX(crudeBD.lkup[Mean_Sulf],MATCH(vp.data[[#This Row],[Crude_Breakdown]],crudeBD.lkup[Crude Breakdown],0)))^2</f>
        <v>6.4007249396214579E-3</v>
      </c>
      <c r="AO3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1" hidden="1" x14ac:dyDescent="0.25">
      <c r="A357">
        <v>356</v>
      </c>
      <c r="B357" t="s">
        <v>52</v>
      </c>
      <c r="C357" t="s">
        <v>52</v>
      </c>
      <c r="D357" t="s">
        <v>53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61.787364419994745</v>
      </c>
      <c r="I357" s="2"/>
      <c r="J357" s="2">
        <f t="array" ref="J357">_xlfn.IFNA(IF(vp.data[[#This Row],[Sulf Input]]="",INDEX([1]DATA!$Q:$Q,MATCH(1,(vp.data[[#This Row],[Battery]]=[1]DATA!$L:$L)*(EOMONTH(vp.data[[#This Row],[SDate]],-1)+1=[1]DATA!$G:$G),0)),vp.data[[#This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Input]]="",INDEX([1]DATA!$O:$O,MATCH(1,(vp.data[[#This Row],[Battery]]=[1]DATA!$L:$L)*(EOMONTH(vp.data[[#This Row],[SDate]],-1)+1=[1]DATA!$G:$G),0)),vp.data[[#This Row],[Dens Input]]),"")</f>
        <v>833</v>
      </c>
      <c r="O357" s="2">
        <f ca="1">INDEX(INDIRECT(_xlfn.CONCAT("weather.data[",O$1,"]")),MATCH(vp.data[[#This Row],[SDate]],weather.data[Date],0))</f>
        <v>7</v>
      </c>
      <c r="P357" s="2">
        <f ca="1">INDEX(INDIRECT(_xlfn.CONCAT("weather.data[",P$1,"]")),MATCH(vp.data[[#This Row],[SDate]],weather.data[Date],0))</f>
        <v>6.6880952380952374</v>
      </c>
      <c r="Q357" s="2">
        <f ca="1">INDEX(INDIRECT(_xlfn.CONCAT("weather.data[",Q$1,"]")),MATCH(vp.data[[#This Row],[SDate]],weather.data[Date],0))</f>
        <v>7.8</v>
      </c>
      <c r="R357" s="2">
        <f ca="1">INDEX(INDIRECT(_xlfn.CONCAT("weather.data[",R$1,"]")),MATCH(vp.data[[#This Row],[SDate]],weather.data[Date],0))</f>
        <v>8</v>
      </c>
      <c r="S357" s="2">
        <f ca="1">INDEX(INDIRECT(_xlfn.CONCAT("weather.data[",S$1,"]")),MATCH(vp.data[[#This Row],[SDate]],weather.data[Date],0))</f>
        <v>6</v>
      </c>
      <c r="T357" s="2">
        <f ca="1">INDEX(INDIRECT(_xlfn.CONCAT("weather.data[",T$1,"]")),MATCH(vp.data[[#This Row],[SDate]],weather.data[Date],0))</f>
        <v>8.5</v>
      </c>
      <c r="U357" s="2">
        <f ca="1">INDEX(INDIRECT(_xlfn.CONCAT("weather.data[",U$1,"]")),MATCH(vp.data[[#This Row],[SDate]],weather.data[Date],0))</f>
        <v>4.9000000000000004</v>
      </c>
      <c r="V357" s="2">
        <f ca="1">INDEX(INDIRECT(_xlfn.CONCAT("weather.data[",V$1,"]")),MATCH(vp.data[[#This Row],[SDate]],weather.data[Date],0))</f>
        <v>6.8</v>
      </c>
      <c r="W357" t="s">
        <v>44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 s="4">
        <f>IF(AND(vp.data[[#This Row],[SDate]]&gt;=DATE(YEAR(vp.data[[#This Row],[SDate]]),5,1),vp.data[[#This Row],[SDate]]&lt;=DATE(YEAR(vp.data[[#This Row],[SDate]]),9,15)),1,0)</f>
        <v>0</v>
      </c>
      <c r="AJ357" s="4">
        <f>IF(vp.data[[#This Row],[SDate]]&lt;DATE(2016,12,1),0,1)</f>
        <v>0</v>
      </c>
      <c r="AK357">
        <f>MONTH(vp.data[[#This Row],[SDate]])</f>
        <v>11</v>
      </c>
      <c r="AL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M357" s="5">
        <f>(vp.data[[#This Row],[Dens]]-INDEX(crudeBD.lkup[Mean_Dens],MATCH(vp.data[[#This Row],[Crude_Breakdown]],crudeBD.lkup[Crude Breakdown],0)))^2</f>
        <v>116.88501688072647</v>
      </c>
      <c r="AN357" s="5">
        <f>(vp.data[[#This Row],[Sulf]]-INDEX(crudeBD.lkup[Mean_Sulf],MATCH(vp.data[[#This Row],[Crude_Breakdown]],crudeBD.lkup[Crude Breakdown],0)))^2</f>
        <v>6.4122151826878027E-2</v>
      </c>
      <c r="AO3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1" hidden="1" x14ac:dyDescent="0.25">
      <c r="A358">
        <v>357</v>
      </c>
      <c r="B358" t="s">
        <v>47</v>
      </c>
      <c r="C358" t="s">
        <v>47</v>
      </c>
      <c r="D358" t="s">
        <v>68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71.087364419994742</v>
      </c>
      <c r="I358" s="2"/>
      <c r="J358" s="2">
        <f t="array" ref="J358">_xlfn.IFNA(IF(vp.data[[#This Row],[Sulf Input]]="",INDEX([1]DATA!$Q:$Q,MATCH(1,(vp.data[[#This Row],[Battery]]=[1]DATA!$L:$L)*(EOMONTH(vp.data[[#This Row],[SDate]],-1)+1=[1]DATA!$G:$G),0)),vp.data[[#This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Input]]="",INDEX([1]DATA!$O:$O,MATCH(1,(vp.data[[#This Row],[Battery]]=[1]DATA!$L:$L)*(EOMONTH(vp.data[[#This Row],[SDate]],-1)+1=[1]DATA!$G:$G),0)),vp.data[[#This Row],[Dens Input]]),"")</f>
        <v>838.7</v>
      </c>
      <c r="O358" s="2">
        <f ca="1">INDEX(INDIRECT(_xlfn.CONCAT("weather.data[",O$1,"]")),MATCH(vp.data[[#This Row],[SDate]],weather.data[Date],0))</f>
        <v>7</v>
      </c>
      <c r="P358" s="2">
        <f ca="1">INDEX(INDIRECT(_xlfn.CONCAT("weather.data[",P$1,"]")),MATCH(vp.data[[#This Row],[SDate]],weather.data[Date],0))</f>
        <v>6.6880952380952374</v>
      </c>
      <c r="Q358" s="2">
        <f ca="1">INDEX(INDIRECT(_xlfn.CONCAT("weather.data[",Q$1,"]")),MATCH(vp.data[[#This Row],[SDate]],weather.data[Date],0))</f>
        <v>7.8</v>
      </c>
      <c r="R358" s="2">
        <f ca="1">INDEX(INDIRECT(_xlfn.CONCAT("weather.data[",R$1,"]")),MATCH(vp.data[[#This Row],[SDate]],weather.data[Date],0))</f>
        <v>8</v>
      </c>
      <c r="S358" s="2">
        <f ca="1">INDEX(INDIRECT(_xlfn.CONCAT("weather.data[",S$1,"]")),MATCH(vp.data[[#This Row],[SDate]],weather.data[Date],0))</f>
        <v>6</v>
      </c>
      <c r="T358" s="2">
        <f ca="1">INDEX(INDIRECT(_xlfn.CONCAT("weather.data[",T$1,"]")),MATCH(vp.data[[#This Row],[SDate]],weather.data[Date],0))</f>
        <v>8.5</v>
      </c>
      <c r="U358" s="2">
        <f ca="1">INDEX(INDIRECT(_xlfn.CONCAT("weather.data[",U$1,"]")),MATCH(vp.data[[#This Row],[SDate]],weather.data[Date],0))</f>
        <v>4.9000000000000004</v>
      </c>
      <c r="V358" s="2">
        <f ca="1">INDEX(INDIRECT(_xlfn.CONCAT("weather.data[",V$1,"]")),MATCH(vp.data[[#This Row],[SDate]],weather.data[Date],0))</f>
        <v>6.8</v>
      </c>
      <c r="W358" t="s">
        <v>44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 s="4">
        <f>IF(AND(vp.data[[#This Row],[SDate]]&gt;=DATE(YEAR(vp.data[[#This Row],[SDate]]),5,1),vp.data[[#This Row],[SDate]]&lt;=DATE(YEAR(vp.data[[#This Row],[SDate]]),9,15)),1,0)</f>
        <v>0</v>
      </c>
      <c r="AJ358" s="4">
        <f>IF(vp.data[[#This Row],[SDate]]&lt;DATE(2016,12,1),0,1)</f>
        <v>0</v>
      </c>
      <c r="AK358">
        <f>MONTH(vp.data[[#This Row],[SDate]])</f>
        <v>11</v>
      </c>
      <c r="AL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358" s="5">
        <f>(vp.data[[#This Row],[Dens]]-INDEX(crudeBD.lkup[Mean_Dens],MATCH(vp.data[[#This Row],[Crude_Breakdown]],crudeBD.lkup[Crude Breakdown],0)))^2</f>
        <v>26.125770254958702</v>
      </c>
      <c r="AN358" s="5">
        <f>(vp.data[[#This Row],[Sulf]]-INDEX(crudeBD.lkup[Mean_Sulf],MATCH(vp.data[[#This Row],[Crude_Breakdown]],crudeBD.lkup[Crude Breakdown],0)))^2</f>
        <v>4.4590980845483205E-3</v>
      </c>
      <c r="AO3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1" hidden="1" x14ac:dyDescent="0.25">
      <c r="A359">
        <v>358</v>
      </c>
      <c r="B359" t="s">
        <v>52</v>
      </c>
      <c r="C359" t="s">
        <v>52</v>
      </c>
      <c r="D359" t="s">
        <v>90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64.887364419994739</v>
      </c>
      <c r="I359" s="2"/>
      <c r="J359" s="2">
        <f t="array" ref="J359">_xlfn.IFNA(IF(vp.data[[#This Row],[Sulf Input]]="",INDEX([1]DATA!$Q:$Q,MATCH(1,(vp.data[[#This Row],[Battery]]=[1]DATA!$L:$L)*(EOMONTH(vp.data[[#This Row],[SDate]],-1)+1=[1]DATA!$G:$G),0)),vp.data[[#This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Input]]="",INDEX([1]DATA!$O:$O,MATCH(1,(vp.data[[#This Row],[Battery]]=[1]DATA!$L:$L)*(EOMONTH(vp.data[[#This Row],[SDate]],-1)+1=[1]DATA!$G:$G),0)),vp.data[[#This Row],[Dens Input]]),"")</f>
        <v>863</v>
      </c>
      <c r="O359" s="2">
        <f ca="1">INDEX(INDIRECT(_xlfn.CONCAT("weather.data[",O$1,"]")),MATCH(vp.data[[#This Row],[SDate]],weather.data[Date],0))</f>
        <v>7</v>
      </c>
      <c r="P359" s="2">
        <f ca="1">INDEX(INDIRECT(_xlfn.CONCAT("weather.data[",P$1,"]")),MATCH(vp.data[[#This Row],[SDate]],weather.data[Date],0))</f>
        <v>6.6880952380952374</v>
      </c>
      <c r="Q359" s="2">
        <f ca="1">INDEX(INDIRECT(_xlfn.CONCAT("weather.data[",Q$1,"]")),MATCH(vp.data[[#This Row],[SDate]],weather.data[Date],0))</f>
        <v>7.8</v>
      </c>
      <c r="R359" s="2">
        <f ca="1">INDEX(INDIRECT(_xlfn.CONCAT("weather.data[",R$1,"]")),MATCH(vp.data[[#This Row],[SDate]],weather.data[Date],0))</f>
        <v>8</v>
      </c>
      <c r="S359" s="2">
        <f ca="1">INDEX(INDIRECT(_xlfn.CONCAT("weather.data[",S$1,"]")),MATCH(vp.data[[#This Row],[SDate]],weather.data[Date],0))</f>
        <v>6</v>
      </c>
      <c r="T359" s="2">
        <f ca="1">INDEX(INDIRECT(_xlfn.CONCAT("weather.data[",T$1,"]")),MATCH(vp.data[[#This Row],[SDate]],weather.data[Date],0))</f>
        <v>8.5</v>
      </c>
      <c r="U359" s="2">
        <f ca="1">INDEX(INDIRECT(_xlfn.CONCAT("weather.data[",U$1,"]")),MATCH(vp.data[[#This Row],[SDate]],weather.data[Date],0))</f>
        <v>4.9000000000000004</v>
      </c>
      <c r="V359" s="2">
        <f ca="1">INDEX(INDIRECT(_xlfn.CONCAT("weather.data[",V$1,"]")),MATCH(vp.data[[#This Row],[SDate]],weather.data[Date],0))</f>
        <v>6.8</v>
      </c>
      <c r="W359" t="s">
        <v>44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 s="4">
        <f>IF(AND(vp.data[[#This Row],[SDate]]&gt;=DATE(YEAR(vp.data[[#This Row],[SDate]]),5,1),vp.data[[#This Row],[SDate]]&lt;=DATE(YEAR(vp.data[[#This Row],[SDate]]),9,15)),1,0)</f>
        <v>0</v>
      </c>
      <c r="AJ359" s="4">
        <f>IF(vp.data[[#This Row],[SDate]]&lt;DATE(2016,12,1),0,1)</f>
        <v>0</v>
      </c>
      <c r="AK359">
        <f>MONTH(vp.data[[#This Row],[SDate]])</f>
        <v>11</v>
      </c>
      <c r="AL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M359" s="5">
        <f>(vp.data[[#This Row],[Dens]]-INDEX(crudeBD.lkup[Mean_Dens],MATCH(vp.data[[#This Row],[Crude_Breakdown]],crudeBD.lkup[Crude Breakdown],0)))^2</f>
        <v>368.20477148195124</v>
      </c>
      <c r="AN359" s="5">
        <f>(vp.data[[#This Row],[Sulf]]-INDEX(crudeBD.lkup[Mean_Sulf],MATCH(vp.data[[#This Row],[Crude_Breakdown]],crudeBD.lkup[Crude Breakdown],0)))^2</f>
        <v>0.43986543943423811</v>
      </c>
      <c r="AO3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1" hidden="1" x14ac:dyDescent="0.25">
      <c r="A360">
        <v>359</v>
      </c>
      <c r="B360" t="s">
        <v>45</v>
      </c>
      <c r="C360" t="s">
        <v>45</v>
      </c>
      <c r="D360" t="s">
        <v>63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360" s="2"/>
      <c r="J360" s="2">
        <f t="array" ref="J360">_xlfn.IFNA(IF(vp.data[[#This Row],[Sulf Input]]="",INDEX([1]DATA!$Q:$Q,MATCH(1,(vp.data[[#This Row],[Battery]]=[1]DATA!$L:$L)*(EOMONTH(vp.data[[#This Row],[SDate]],-1)+1=[1]DATA!$G:$G),0)),vp.data[[#This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60" s="2">
        <f ca="1">INDEX(INDIRECT(_xlfn.CONCAT("weather.data[",O$1,"]")),MATCH(vp.data[[#This Row],[SDate]],weather.data[Date],0))</f>
        <v>4.2333333333333334</v>
      </c>
      <c r="P360" s="2">
        <f ca="1">INDEX(INDIRECT(_xlfn.CONCAT("weather.data[",P$1,"]")),MATCH(vp.data[[#This Row],[SDate]],weather.data[Date],0))</f>
        <v>6.6190476190476186</v>
      </c>
      <c r="Q360" s="2">
        <f ca="1">INDEX(INDIRECT(_xlfn.CONCAT("weather.data[",Q$1,"]")),MATCH(vp.data[[#This Row],[SDate]],weather.data[Date],0))</f>
        <v>4.0999999999999996</v>
      </c>
      <c r="R360" s="2">
        <f ca="1">INDEX(INDIRECT(_xlfn.CONCAT("weather.data[",R$1,"]")),MATCH(vp.data[[#This Row],[SDate]],weather.data[Date],0))</f>
        <v>3.5</v>
      </c>
      <c r="S360" s="2">
        <f ca="1">INDEX(INDIRECT(_xlfn.CONCAT("weather.data[",S$1,"]")),MATCH(vp.data[[#This Row],[SDate]],weather.data[Date],0))</f>
        <v>6</v>
      </c>
      <c r="T360" s="2">
        <f ca="1">INDEX(INDIRECT(_xlfn.CONCAT("weather.data[",T$1,"]")),MATCH(vp.data[[#This Row],[SDate]],weather.data[Date],0))</f>
        <v>3.8</v>
      </c>
      <c r="U360" s="2">
        <f ca="1">INDEX(INDIRECT(_xlfn.CONCAT("weather.data[",U$1,"]")),MATCH(vp.data[[#This Row],[SDate]],weather.data[Date],0))</f>
        <v>5.2</v>
      </c>
      <c r="V360" s="2">
        <f ca="1">INDEX(INDIRECT(_xlfn.CONCAT("weather.data[",V$1,"]")),MATCH(vp.data[[#This Row],[SDate]],weather.data[Date],0))</f>
        <v>2.8</v>
      </c>
      <c r="W360" t="s">
        <v>44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 s="4">
        <f>IF(AND(vp.data[[#This Row],[SDate]]&gt;=DATE(YEAR(vp.data[[#This Row],[SDate]]),5,1),vp.data[[#This Row],[SDate]]&lt;=DATE(YEAR(vp.data[[#This Row],[SDate]]),9,15)),1,0)</f>
        <v>0</v>
      </c>
      <c r="AJ360" s="4">
        <f>IF(vp.data[[#This Row],[SDate]]&lt;DATE(2016,12,1),0,1)</f>
        <v>0</v>
      </c>
      <c r="AK360">
        <f>MONTH(vp.data[[#This Row],[SDate]])</f>
        <v>11</v>
      </c>
      <c r="AL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360" s="5">
        <f>(vp.data[[#This Row],[Dens]]-INDEX(crudeBD.lkup[Mean_Dens],MATCH(vp.data[[#This Row],[Crude_Breakdown]],crudeBD.lkup[Crude Breakdown],0)))^2</f>
        <v>5.5628809920306947</v>
      </c>
      <c r="AN360" s="5">
        <f>(vp.data[[#This Row],[Sulf]]-INDEX(crudeBD.lkup[Mean_Sulf],MATCH(vp.data[[#This Row],[Crude_Breakdown]],crudeBD.lkup[Crude Breakdown],0)))^2</f>
        <v>1.6003624800745503E-3</v>
      </c>
      <c r="AO3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1" hidden="1" x14ac:dyDescent="0.25">
      <c r="A361">
        <v>360</v>
      </c>
      <c r="B361" t="s">
        <v>47</v>
      </c>
      <c r="C361" t="s">
        <v>47</v>
      </c>
      <c r="D361" t="s">
        <v>67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78.921841435650165</v>
      </c>
      <c r="I361" s="2"/>
      <c r="J361" s="2">
        <f t="array" ref="J361">_xlfn.IFNA(IF(vp.data[[#This Row],[Sulf Input]]="",INDEX([1]DATA!$Q:$Q,MATCH(1,(vp.data[[#This Row],[Battery]]=[1]DATA!$L:$L)*(EOMONTH(vp.data[[#This Row],[SDate]],-1)+1=[1]DATA!$G:$G),0)),vp.data[[#This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Input]]="",INDEX([1]DATA!$O:$O,MATCH(1,(vp.data[[#This Row],[Battery]]=[1]DATA!$L:$L)*(EOMONTH(vp.data[[#This Row],[SDate]],-1)+1=[1]DATA!$G:$G),0)),vp.data[[#This Row],[Dens Input]]),"")</f>
        <v>823.5</v>
      </c>
      <c r="O361" s="2">
        <f ca="1">INDEX(INDIRECT(_xlfn.CONCAT("weather.data[",O$1,"]")),MATCH(vp.data[[#This Row],[SDate]],weather.data[Date],0))</f>
        <v>4.1333333333333337</v>
      </c>
      <c r="P361" s="2">
        <f ca="1">INDEX(INDIRECT(_xlfn.CONCAT("weather.data[",P$1,"]")),MATCH(vp.data[[#This Row],[SDate]],weather.data[Date],0))</f>
        <v>5.6809523809523812</v>
      </c>
      <c r="Q361" s="2">
        <f ca="1">INDEX(INDIRECT(_xlfn.CONCAT("weather.data[",Q$1,"]")),MATCH(vp.data[[#This Row],[SDate]],weather.data[Date],0))</f>
        <v>4.5</v>
      </c>
      <c r="R361" s="2">
        <f ca="1">INDEX(INDIRECT(_xlfn.CONCAT("weather.data[",R$1,"]")),MATCH(vp.data[[#This Row],[SDate]],weather.data[Date],0))</f>
        <v>0.8</v>
      </c>
      <c r="S361" s="2">
        <f ca="1">INDEX(INDIRECT(_xlfn.CONCAT("weather.data[",S$1,"]")),MATCH(vp.data[[#This Row],[SDate]],weather.data[Date],0))</f>
        <v>5.8</v>
      </c>
      <c r="T361" s="2">
        <f ca="1">INDEX(INDIRECT(_xlfn.CONCAT("weather.data[",T$1,"]")),MATCH(vp.data[[#This Row],[SDate]],weather.data[Date],0))</f>
        <v>3</v>
      </c>
      <c r="U361" s="2">
        <f ca="1">INDEX(INDIRECT(_xlfn.CONCAT("weather.data[",U$1,"]")),MATCH(vp.data[[#This Row],[SDate]],weather.data[Date],0))</f>
        <v>7.2</v>
      </c>
      <c r="V361" s="2">
        <f ca="1">INDEX(INDIRECT(_xlfn.CONCAT("weather.data[",V$1,"]")),MATCH(vp.data[[#This Row],[SDate]],weather.data[Date],0))</f>
        <v>3.5</v>
      </c>
      <c r="W361" t="s">
        <v>44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 s="4">
        <f>IF(AND(vp.data[[#This Row],[SDate]]&gt;=DATE(YEAR(vp.data[[#This Row],[SDate]]),5,1),vp.data[[#This Row],[SDate]]&lt;=DATE(YEAR(vp.data[[#This Row],[SDate]]),9,15)),1,0)</f>
        <v>0</v>
      </c>
      <c r="AJ361" s="4">
        <f>IF(vp.data[[#This Row],[SDate]]&lt;DATE(2016,12,1),0,1)</f>
        <v>0</v>
      </c>
      <c r="AK361">
        <f>MONTH(vp.data[[#This Row],[SDate]])</f>
        <v>11</v>
      </c>
      <c r="AL361" s="5">
        <f>(IF(post_aquisition_adj_bool,vp.data[[#This Row],[VP_Adjusted]],vp.data[[#This Row],[VP]])-INDEX(crudeBD.lkup[Mean_VP],MATCH(vp.data[[#This Row],[Crude_Breakdown]],crudeBD.lkup[Crude Breakdown],0)))^2</f>
        <v>116.9054139735307</v>
      </c>
      <c r="AM361" s="5">
        <f>(vp.data[[#This Row],[Dens]]-INDEX(crudeBD.lkup[Mean_Dens],MATCH(vp.data[[#This Row],[Crude_Breakdown]],crudeBD.lkup[Crude Breakdown],0)))^2</f>
        <v>21.580830439956124</v>
      </c>
      <c r="AN361" s="5">
        <f>(vp.data[[#This Row],[Sulf]]-INDEX(crudeBD.lkup[Mean_Sulf],MATCH(vp.data[[#This Row],[Crude_Breakdown]],crudeBD.lkup[Crude Breakdown],0)))^2</f>
        <v>0.23879732722213895</v>
      </c>
      <c r="AO3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1" hidden="1" x14ac:dyDescent="0.25">
      <c r="A362">
        <v>361</v>
      </c>
      <c r="B362" t="s">
        <v>64</v>
      </c>
      <c r="C362" t="s">
        <v>64</v>
      </c>
      <c r="D362" t="s">
        <v>65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78.487364419994748</v>
      </c>
      <c r="I362" s="2"/>
      <c r="J362" s="2">
        <f t="array" ref="J362">_xlfn.IFNA(IF(vp.data[[#This Row],[Sulf Input]]="",INDEX([1]DATA!$Q:$Q,MATCH(1,(vp.data[[#This Row],[Battery]]=[1]DATA!$L:$L)*(EOMONTH(vp.data[[#This Row],[SDate]],-1)+1=[1]DATA!$G:$G),0)),vp.data[[#This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Input]]="",INDEX([1]DATA!$O:$O,MATCH(1,(vp.data[[#This Row],[Battery]]=[1]DATA!$L:$L)*(EOMONTH(vp.data[[#This Row],[SDate]],-1)+1=[1]DATA!$G:$G),0)),vp.data[[#This Row],[Dens Input]]),"")</f>
        <v>825.6</v>
      </c>
      <c r="O362" s="2">
        <f ca="1">INDEX(INDIRECT(_xlfn.CONCAT("weather.data[",O$1,"]")),MATCH(vp.data[[#This Row],[SDate]],weather.data[Date],0))</f>
        <v>4.1333333333333337</v>
      </c>
      <c r="P362" s="2">
        <f ca="1">INDEX(INDIRECT(_xlfn.CONCAT("weather.data[",P$1,"]")),MATCH(vp.data[[#This Row],[SDate]],weather.data[Date],0))</f>
        <v>5.6809523809523812</v>
      </c>
      <c r="Q362" s="2">
        <f ca="1">INDEX(INDIRECT(_xlfn.CONCAT("weather.data[",Q$1,"]")),MATCH(vp.data[[#This Row],[SDate]],weather.data[Date],0))</f>
        <v>4.5</v>
      </c>
      <c r="R362" s="2">
        <f ca="1">INDEX(INDIRECT(_xlfn.CONCAT("weather.data[",R$1,"]")),MATCH(vp.data[[#This Row],[SDate]],weather.data[Date],0))</f>
        <v>0.8</v>
      </c>
      <c r="S362" s="2">
        <f ca="1">INDEX(INDIRECT(_xlfn.CONCAT("weather.data[",S$1,"]")),MATCH(vp.data[[#This Row],[SDate]],weather.data[Date],0))</f>
        <v>5.8</v>
      </c>
      <c r="T362" s="2">
        <f ca="1">INDEX(INDIRECT(_xlfn.CONCAT("weather.data[",T$1,"]")),MATCH(vp.data[[#This Row],[SDate]],weather.data[Date],0))</f>
        <v>3</v>
      </c>
      <c r="U362" s="2">
        <f ca="1">INDEX(INDIRECT(_xlfn.CONCAT("weather.data[",U$1,"]")),MATCH(vp.data[[#This Row],[SDate]],weather.data[Date],0))</f>
        <v>7.2</v>
      </c>
      <c r="V362" s="2">
        <f ca="1">INDEX(INDIRECT(_xlfn.CONCAT("weather.data[",V$1,"]")),MATCH(vp.data[[#This Row],[SDate]],weather.data[Date],0))</f>
        <v>3.5</v>
      </c>
      <c r="W362" t="s">
        <v>44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 s="4">
        <f>IF(AND(vp.data[[#This Row],[SDate]]&gt;=DATE(YEAR(vp.data[[#This Row],[SDate]]),5,1),vp.data[[#This Row],[SDate]]&lt;=DATE(YEAR(vp.data[[#This Row],[SDate]]),9,15)),1,0)</f>
        <v>0</v>
      </c>
      <c r="AJ362" s="4">
        <f>IF(vp.data[[#This Row],[SDate]]&lt;DATE(2016,12,1),0,1)</f>
        <v>0</v>
      </c>
      <c r="AK362">
        <f>MONTH(vp.data[[#This Row],[SDate]])</f>
        <v>11</v>
      </c>
      <c r="AL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362" s="5">
        <f>(vp.data[[#This Row],[Dens]]-INDEX(crudeBD.lkup[Mean_Dens],MATCH(vp.data[[#This Row],[Crude_Breakdown]],crudeBD.lkup[Crude Breakdown],0)))^2</f>
        <v>331.65281074575688</v>
      </c>
      <c r="AN362" s="5">
        <f>(vp.data[[#This Row],[Sulf]]-INDEX(crudeBD.lkup[Mean_Sulf],MATCH(vp.data[[#This Row],[Crude_Breakdown]],crudeBD.lkup[Crude Breakdown],0)))^2</f>
        <v>0.13193132655080392</v>
      </c>
      <c r="AO3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1" hidden="1" x14ac:dyDescent="0.25">
      <c r="A363">
        <v>362</v>
      </c>
      <c r="B363" t="s">
        <v>56</v>
      </c>
      <c r="C363" t="s">
        <v>56</v>
      </c>
      <c r="D363" t="s">
        <v>57</v>
      </c>
      <c r="E363" t="s">
        <v>69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63.521841435650174</v>
      </c>
      <c r="I363" s="2"/>
      <c r="J363" s="2">
        <f t="array" ref="J363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Input]]="",INDEX([1]DATA!$O:$O,MATCH(1,(vp.data[[#This Row],[Battery]]=[1]DATA!$L:$L)*(EOMONTH(vp.data[[#This Row],[SDate]],-1)+1=[1]DATA!$G:$G),0)),vp.data[[#This Row],[Dens Input]]),"")</f>
        <v>824.1</v>
      </c>
      <c r="O363" s="2">
        <f ca="1">INDEX(INDIRECT(_xlfn.CONCAT("weather.data[",O$1,"]")),MATCH(vp.data[[#This Row],[SDate]],weather.data[Date],0))</f>
        <v>-2.3000000000000003</v>
      </c>
      <c r="P363" s="2">
        <f ca="1">INDEX(INDIRECT(_xlfn.CONCAT("weather.data[",P$1,"]")),MATCH(vp.data[[#This Row],[SDate]],weather.data[Date],0))</f>
        <v>-2.3595238095238096</v>
      </c>
      <c r="Q363" s="2">
        <f ca="1">INDEX(INDIRECT(_xlfn.CONCAT("weather.data[",Q$1,"]")),MATCH(vp.data[[#This Row],[SDate]],weather.data[Date],0))</f>
        <v>-1.9</v>
      </c>
      <c r="R363" s="2">
        <f ca="1">INDEX(INDIRECT(_xlfn.CONCAT("weather.data[",R$1,"]")),MATCH(vp.data[[#This Row],[SDate]],weather.data[Date],0))</f>
        <v>-2.6</v>
      </c>
      <c r="S363" s="2">
        <f ca="1">INDEX(INDIRECT(_xlfn.CONCAT("weather.data[",S$1,"]")),MATCH(vp.data[[#This Row],[SDate]],weather.data[Date],0))</f>
        <v>-2.8</v>
      </c>
      <c r="T363" s="2">
        <f ca="1">INDEX(INDIRECT(_xlfn.CONCAT("weather.data[",T$1,"]")),MATCH(vp.data[[#This Row],[SDate]],weather.data[Date],0))</f>
        <v>-2.5</v>
      </c>
      <c r="U363" s="2">
        <f ca="1">INDEX(INDIRECT(_xlfn.CONCAT("weather.data[",U$1,"]")),MATCH(vp.data[[#This Row],[SDate]],weather.data[Date],0))</f>
        <v>-1.7</v>
      </c>
      <c r="V363" s="2">
        <f ca="1">INDEX(INDIRECT(_xlfn.CONCAT("weather.data[",V$1,"]")),MATCH(vp.data[[#This Row],[SDate]],weather.data[Date],0))</f>
        <v>-2.2999999999999998</v>
      </c>
      <c r="W363" t="s">
        <v>44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 s="4">
        <f>IF(AND(vp.data[[#This Row],[SDate]]&gt;=DATE(YEAR(vp.data[[#This Row],[SDate]]),5,1),vp.data[[#This Row],[SDate]]&lt;=DATE(YEAR(vp.data[[#This Row],[SDate]]),9,15)),1,0)</f>
        <v>0</v>
      </c>
      <c r="AJ363" s="4">
        <f>IF(vp.data[[#This Row],[SDate]]&lt;DATE(2016,12,1),0,1)</f>
        <v>0</v>
      </c>
      <c r="AK363">
        <f>MONTH(vp.data[[#This Row],[SDate]])</f>
        <v>11</v>
      </c>
      <c r="AL363" s="5">
        <f>(IF(post_aquisition_adj_bool,vp.data[[#This Row],[VP_Adjusted]],vp.data[[#This Row],[VP]])-INDEX(crudeBD.lkup[Mean_VP],MATCH(vp.data[[#This Row],[Crude_Breakdown]],crudeBD.lkup[Crude Breakdown],0)))^2</f>
        <v>687.08365958756588</v>
      </c>
      <c r="AM363" s="5">
        <f>(vp.data[[#This Row],[Dens]]-INDEX(crudeBD.lkup[Mean_Dens],MATCH(vp.data[[#This Row],[Crude_Breakdown]],crudeBD.lkup[Crude Breakdown],0)))^2</f>
        <v>27.515451129612011</v>
      </c>
      <c r="AN363" s="5">
        <f>(vp.data[[#This Row],[Sulf]]-INDEX(crudeBD.lkup[Mean_Sulf],MATCH(vp.data[[#This Row],[Crude_Breakdown]],crudeBD.lkup[Crude Breakdown],0)))^2</f>
        <v>3.4852910301686699E-4</v>
      </c>
      <c r="AO3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1" hidden="1" x14ac:dyDescent="0.25">
      <c r="A364">
        <v>363</v>
      </c>
      <c r="B364" t="s">
        <v>56</v>
      </c>
      <c r="C364" t="s">
        <v>56</v>
      </c>
      <c r="D364" t="s">
        <v>57</v>
      </c>
      <c r="E364" t="s">
        <v>51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66.087364419994742</v>
      </c>
      <c r="I364" s="2"/>
      <c r="J364" s="2">
        <f t="array" ref="J364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Input]]="",INDEX([1]DATA!$O:$O,MATCH(1,(vp.data[[#This Row],[Battery]]=[1]DATA!$L:$L)*(EOMONTH(vp.data[[#This Row],[SDate]],-1)+1=[1]DATA!$G:$G),0)),vp.data[[#This Row],[Dens Input]]),"")</f>
        <v>843</v>
      </c>
      <c r="O364" s="2">
        <f ca="1">INDEX(INDIRECT(_xlfn.CONCAT("weather.data[",O$1,"]")),MATCH(vp.data[[#This Row],[SDate]],weather.data[Date],0))</f>
        <v>-2.3000000000000003</v>
      </c>
      <c r="P364" s="2">
        <f ca="1">INDEX(INDIRECT(_xlfn.CONCAT("weather.data[",P$1,"]")),MATCH(vp.data[[#This Row],[SDate]],weather.data[Date],0))</f>
        <v>-2.3595238095238096</v>
      </c>
      <c r="Q364" s="2">
        <f ca="1">INDEX(INDIRECT(_xlfn.CONCAT("weather.data[",Q$1,"]")),MATCH(vp.data[[#This Row],[SDate]],weather.data[Date],0))</f>
        <v>-1.9</v>
      </c>
      <c r="R364" s="2">
        <f ca="1">INDEX(INDIRECT(_xlfn.CONCAT("weather.data[",R$1,"]")),MATCH(vp.data[[#This Row],[SDate]],weather.data[Date],0))</f>
        <v>-2.6</v>
      </c>
      <c r="S364" s="2">
        <f ca="1">INDEX(INDIRECT(_xlfn.CONCAT("weather.data[",S$1,"]")),MATCH(vp.data[[#This Row],[SDate]],weather.data[Date],0))</f>
        <v>-2.8</v>
      </c>
      <c r="T364" s="2">
        <f ca="1">INDEX(INDIRECT(_xlfn.CONCAT("weather.data[",T$1,"]")),MATCH(vp.data[[#This Row],[SDate]],weather.data[Date],0))</f>
        <v>-2.5</v>
      </c>
      <c r="U364" s="2">
        <f ca="1">INDEX(INDIRECT(_xlfn.CONCAT("weather.data[",U$1,"]")),MATCH(vp.data[[#This Row],[SDate]],weather.data[Date],0))</f>
        <v>-1.7</v>
      </c>
      <c r="V364" s="2">
        <f ca="1">INDEX(INDIRECT(_xlfn.CONCAT("weather.data[",V$1,"]")),MATCH(vp.data[[#This Row],[SDate]],weather.data[Date],0))</f>
        <v>-2.2999999999999998</v>
      </c>
      <c r="W364" t="s">
        <v>44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 s="4">
        <f>IF(AND(vp.data[[#This Row],[SDate]]&gt;=DATE(YEAR(vp.data[[#This Row],[SDate]]),5,1),vp.data[[#This Row],[SDate]]&lt;=DATE(YEAR(vp.data[[#This Row],[SDate]]),9,15)),1,0)</f>
        <v>0</v>
      </c>
      <c r="AJ364" s="4">
        <f>IF(vp.data[[#This Row],[SDate]]&lt;DATE(2016,12,1),0,1)</f>
        <v>0</v>
      </c>
      <c r="AK364">
        <f>MONTH(vp.data[[#This Row],[SDate]])</f>
        <v>11</v>
      </c>
      <c r="AL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M364" s="5">
        <f>(vp.data[[#This Row],[Dens]]-INDEX(crudeBD.lkup[Mean_Dens],MATCH(vp.data[[#This Row],[Crude_Breakdown]],crudeBD.lkup[Crude Breakdown],0)))^2</f>
        <v>0.65826841446804951</v>
      </c>
      <c r="AN364" s="5">
        <f>(vp.data[[#This Row],[Sulf]]-INDEX(crudeBD.lkup[Mean_Sulf],MATCH(vp.data[[#This Row],[Crude_Breakdown]],crudeBD.lkup[Crude Breakdown],0)))^2</f>
        <v>0.18213816262442739</v>
      </c>
      <c r="AO3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1" hidden="1" x14ac:dyDescent="0.25">
      <c r="A365">
        <v>364</v>
      </c>
      <c r="B365" t="s">
        <v>49</v>
      </c>
      <c r="C365" t="s">
        <v>49</v>
      </c>
      <c r="D365" t="s">
        <v>50</v>
      </c>
      <c r="E365" t="s">
        <v>51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70.487364419994748</v>
      </c>
      <c r="I365" s="2"/>
      <c r="J365" s="2">
        <f t="array" ref="J365">_xlfn.IFNA(IF(vp.data[[#This Row],[Sulf Input]]="",INDEX([1]DATA!$Q:$Q,MATCH(1,(vp.data[[#This Row],[Battery]]=[1]DATA!$L:$L)*(EOMONTH(vp.data[[#This Row],[SDate]],-1)+1=[1]DATA!$G:$G),0)),vp.data[[#This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Input]]="",INDEX([1]DATA!$O:$O,MATCH(1,(vp.data[[#This Row],[Battery]]=[1]DATA!$L:$L)*(EOMONTH(vp.data[[#This Row],[SDate]],-1)+1=[1]DATA!$G:$G),0)),vp.data[[#This Row],[Dens Input]]),"")</f>
        <v>829</v>
      </c>
      <c r="O365" s="2">
        <f ca="1">INDEX(INDIRECT(_xlfn.CONCAT("weather.data[",O$1,"]")),MATCH(vp.data[[#This Row],[SDate]],weather.data[Date],0))</f>
        <v>-0.98333333333333328</v>
      </c>
      <c r="P365" s="2">
        <f ca="1">INDEX(INDIRECT(_xlfn.CONCAT("weather.data[",P$1,"]")),MATCH(vp.data[[#This Row],[SDate]],weather.data[Date],0))</f>
        <v>-3.090476190476191</v>
      </c>
      <c r="Q365" s="2">
        <f ca="1">INDEX(INDIRECT(_xlfn.CONCAT("weather.data[",Q$1,"]")),MATCH(vp.data[[#This Row],[SDate]],weather.data[Date],0))</f>
        <v>-0.9</v>
      </c>
      <c r="R365" s="2">
        <f ca="1">INDEX(INDIRECT(_xlfn.CONCAT("weather.data[",R$1,"]")),MATCH(vp.data[[#This Row],[SDate]],weather.data[Date],0))</f>
        <v>-1.3</v>
      </c>
      <c r="S365" s="2">
        <f ca="1">INDEX(INDIRECT(_xlfn.CONCAT("weather.data[",S$1,"]")),MATCH(vp.data[[#This Row],[SDate]],weather.data[Date],0))</f>
        <v>-0.8</v>
      </c>
      <c r="T365" s="2">
        <f ca="1">INDEX(INDIRECT(_xlfn.CONCAT("weather.data[",T$1,"]")),MATCH(vp.data[[#This Row],[SDate]],weather.data[Date],0))</f>
        <v>-1.8</v>
      </c>
      <c r="U365" s="2">
        <f ca="1">INDEX(INDIRECT(_xlfn.CONCAT("weather.data[",U$1,"]")),MATCH(vp.data[[#This Row],[SDate]],weather.data[Date],0))</f>
        <v>-0.1</v>
      </c>
      <c r="V365" s="2">
        <f ca="1">INDEX(INDIRECT(_xlfn.CONCAT("weather.data[",V$1,"]")),MATCH(vp.data[[#This Row],[SDate]],weather.data[Date],0))</f>
        <v>-1</v>
      </c>
      <c r="W365" t="s">
        <v>44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 s="4">
        <f>IF(AND(vp.data[[#This Row],[SDate]]&gt;=DATE(YEAR(vp.data[[#This Row],[SDate]]),5,1),vp.data[[#This Row],[SDate]]&lt;=DATE(YEAR(vp.data[[#This Row],[SDate]]),9,15)),1,0)</f>
        <v>0</v>
      </c>
      <c r="AJ365" s="4">
        <f>IF(vp.data[[#This Row],[SDate]]&lt;DATE(2016,12,1),0,1)</f>
        <v>0</v>
      </c>
      <c r="AK365">
        <f>MONTH(vp.data[[#This Row],[SDate]])</f>
        <v>11</v>
      </c>
      <c r="AL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M365" s="5">
        <f>(vp.data[[#This Row],[Dens]]-INDEX(crudeBD.lkup[Mean_Dens],MATCH(vp.data[[#This Row],[Crude_Breakdown]],crudeBD.lkup[Crude Breakdown],0)))^2</f>
        <v>219.37571626722982</v>
      </c>
      <c r="AN365" s="5">
        <f>(vp.data[[#This Row],[Sulf]]-INDEX(crudeBD.lkup[Mean_Sulf],MATCH(vp.data[[#This Row],[Crude_Breakdown]],crudeBD.lkup[Crude Breakdown],0)))^2</f>
        <v>0.10447344483301269</v>
      </c>
      <c r="AO3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1" hidden="1" x14ac:dyDescent="0.25">
      <c r="A366">
        <v>365</v>
      </c>
      <c r="B366" t="s">
        <v>45</v>
      </c>
      <c r="C366" t="s">
        <v>45</v>
      </c>
      <c r="D366" t="s">
        <v>46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64.987364419994748</v>
      </c>
      <c r="I366" s="2"/>
      <c r="J366" s="2">
        <f t="array" ref="J366">_xlfn.IFNA(IF(vp.data[[#This Row],[Sulf Input]]="",INDEX([1]DATA!$Q:$Q,MATCH(1,(vp.data[[#This Row],[Battery]]=[1]DATA!$L:$L)*(EOMONTH(vp.data[[#This Row],[SDate]],-1)+1=[1]DATA!$G:$G),0)),vp.data[[#This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Input]]="",INDEX([1]DATA!$O:$O,MATCH(1,(vp.data[[#This Row],[Battery]]=[1]DATA!$L:$L)*(EOMONTH(vp.data[[#This Row],[SDate]],-1)+1=[1]DATA!$G:$G),0)),vp.data[[#This Row],[Dens Input]]),"")</f>
        <v>863.9</v>
      </c>
      <c r="O366" s="2">
        <f ca="1">INDEX(INDIRECT(_xlfn.CONCAT("weather.data[",O$1,"]")),MATCH(vp.data[[#This Row],[SDate]],weather.data[Date],0))</f>
        <v>-0.98333333333333328</v>
      </c>
      <c r="P366" s="2">
        <f ca="1">INDEX(INDIRECT(_xlfn.CONCAT("weather.data[",P$1,"]")),MATCH(vp.data[[#This Row],[SDate]],weather.data[Date],0))</f>
        <v>-3.090476190476191</v>
      </c>
      <c r="Q366" s="2">
        <f ca="1">INDEX(INDIRECT(_xlfn.CONCAT("weather.data[",Q$1,"]")),MATCH(vp.data[[#This Row],[SDate]],weather.data[Date],0))</f>
        <v>-0.9</v>
      </c>
      <c r="R366" s="2">
        <f ca="1">INDEX(INDIRECT(_xlfn.CONCAT("weather.data[",R$1,"]")),MATCH(vp.data[[#This Row],[SDate]],weather.data[Date],0))</f>
        <v>-1.3</v>
      </c>
      <c r="S366" s="2">
        <f ca="1">INDEX(INDIRECT(_xlfn.CONCAT("weather.data[",S$1,"]")),MATCH(vp.data[[#This Row],[SDate]],weather.data[Date],0))</f>
        <v>-0.8</v>
      </c>
      <c r="T366" s="2">
        <f ca="1">INDEX(INDIRECT(_xlfn.CONCAT("weather.data[",T$1,"]")),MATCH(vp.data[[#This Row],[SDate]],weather.data[Date],0))</f>
        <v>-1.8</v>
      </c>
      <c r="U366" s="2">
        <f ca="1">INDEX(INDIRECT(_xlfn.CONCAT("weather.data[",U$1,"]")),MATCH(vp.data[[#This Row],[SDate]],weather.data[Date],0))</f>
        <v>-0.1</v>
      </c>
      <c r="V366" s="2">
        <f ca="1">INDEX(INDIRECT(_xlfn.CONCAT("weather.data[",V$1,"]")),MATCH(vp.data[[#This Row],[SDate]],weather.data[Date],0))</f>
        <v>-1</v>
      </c>
      <c r="W366" t="s">
        <v>44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 s="4">
        <f>IF(AND(vp.data[[#This Row],[SDate]]&gt;=DATE(YEAR(vp.data[[#This Row],[SDate]]),5,1),vp.data[[#This Row],[SDate]]&lt;=DATE(YEAR(vp.data[[#This Row],[SDate]]),9,15)),1,0)</f>
        <v>0</v>
      </c>
      <c r="AJ366" s="4">
        <f>IF(vp.data[[#This Row],[SDate]]&lt;DATE(2016,12,1),0,1)</f>
        <v>0</v>
      </c>
      <c r="AK366">
        <f>MONTH(vp.data[[#This Row],[SDate]])</f>
        <v>11</v>
      </c>
      <c r="AL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M366" s="5">
        <f>(vp.data[[#This Row],[Dens]]-INDEX(crudeBD.lkup[Mean_Dens],MATCH(vp.data[[#This Row],[Crude_Breakdown]],crudeBD.lkup[Crude Breakdown],0)))^2</f>
        <v>403.55436411998704</v>
      </c>
      <c r="AN366" s="5">
        <f>(vp.data[[#This Row],[Sulf]]-INDEX(crudeBD.lkup[Mean_Sulf],MATCH(vp.data[[#This Row],[Crude_Breakdown]],crudeBD.lkup[Crude Breakdown],0)))^2</f>
        <v>2.0541296625017194</v>
      </c>
      <c r="AO3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1" hidden="1" x14ac:dyDescent="0.25">
      <c r="A367">
        <v>366</v>
      </c>
      <c r="B367" t="s">
        <v>42</v>
      </c>
      <c r="C367" t="s">
        <v>42</v>
      </c>
      <c r="D367" t="s">
        <v>43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62.165217391304303</v>
      </c>
      <c r="I367" s="2"/>
      <c r="J367" s="2">
        <f t="array" ref="J367">_xlfn.IFNA(IF(vp.data[[#This Row],[Sulf Input]]="",INDEX([1]DATA!$Q:$Q,MATCH(1,(vp.data[[#This Row],[Battery]]=[1]DATA!$L:$L)*(EOMONTH(vp.data[[#This Row],[SDate]],-1)+1=[1]DATA!$G:$G),0)),vp.data[[#This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Input]]="",INDEX([1]DATA!$O:$O,MATCH(1,(vp.data[[#This Row],[Battery]]=[1]DATA!$L:$L)*(EOMONTH(vp.data[[#This Row],[SDate]],-1)+1=[1]DATA!$G:$G),0)),vp.data[[#This Row],[Dens Input]]),"")</f>
        <v>867.9</v>
      </c>
      <c r="O367" s="2">
        <f ca="1">INDEX(INDIRECT(_xlfn.CONCAT("weather.data[",O$1,"]")),MATCH(vp.data[[#This Row],[SDate]],weather.data[Date],0))</f>
        <v>-0.98333333333333328</v>
      </c>
      <c r="P367" s="2">
        <f ca="1">INDEX(INDIRECT(_xlfn.CONCAT("weather.data[",P$1,"]")),MATCH(vp.data[[#This Row],[SDate]],weather.data[Date],0))</f>
        <v>-3.090476190476191</v>
      </c>
      <c r="Q367" s="2">
        <f ca="1">INDEX(INDIRECT(_xlfn.CONCAT("weather.data[",Q$1,"]")),MATCH(vp.data[[#This Row],[SDate]],weather.data[Date],0))</f>
        <v>-0.9</v>
      </c>
      <c r="R367" s="2">
        <f ca="1">INDEX(INDIRECT(_xlfn.CONCAT("weather.data[",R$1,"]")),MATCH(vp.data[[#This Row],[SDate]],weather.data[Date],0))</f>
        <v>-1.3</v>
      </c>
      <c r="S367" s="2">
        <f ca="1">INDEX(INDIRECT(_xlfn.CONCAT("weather.data[",S$1,"]")),MATCH(vp.data[[#This Row],[SDate]],weather.data[Date],0))</f>
        <v>-0.8</v>
      </c>
      <c r="T367" s="2">
        <f ca="1">INDEX(INDIRECT(_xlfn.CONCAT("weather.data[",T$1,"]")),MATCH(vp.data[[#This Row],[SDate]],weather.data[Date],0))</f>
        <v>-1.8</v>
      </c>
      <c r="U367" s="2">
        <f ca="1">INDEX(INDIRECT(_xlfn.CONCAT("weather.data[",U$1,"]")),MATCH(vp.data[[#This Row],[SDate]],weather.data[Date],0))</f>
        <v>-0.1</v>
      </c>
      <c r="V367" s="2">
        <f ca="1">INDEX(INDIRECT(_xlfn.CONCAT("weather.data[",V$1,"]")),MATCH(vp.data[[#This Row],[SDate]],weather.data[Date],0))</f>
        <v>-1</v>
      </c>
      <c r="W367" t="s">
        <v>44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 s="4">
        <f>IF(AND(vp.data[[#This Row],[SDate]]&gt;=DATE(YEAR(vp.data[[#This Row],[SDate]]),5,1),vp.data[[#This Row],[SDate]]&lt;=DATE(YEAR(vp.data[[#This Row],[SDate]]),9,15)),1,0)</f>
        <v>0</v>
      </c>
      <c r="AJ367" s="4">
        <f>IF(vp.data[[#This Row],[SDate]]&lt;DATE(2016,12,1),0,1)</f>
        <v>0</v>
      </c>
      <c r="AK367">
        <f>MONTH(vp.data[[#This Row],[SDate]])</f>
        <v>11</v>
      </c>
      <c r="AL367" s="5">
        <f>(IF(post_aquisition_adj_bool,vp.data[[#This Row],[VP_Adjusted]],vp.data[[#This Row],[VP]])-INDEX(crudeBD.lkup[Mean_VP],MATCH(vp.data[[#This Row],[Crude_Breakdown]],crudeBD.lkup[Crude Breakdown],0)))^2</f>
        <v>0.81000000000008698</v>
      </c>
      <c r="AM367" s="5">
        <f>(vp.data[[#This Row],[Dens]]-INDEX(crudeBD.lkup[Mean_Dens],MATCH(vp.data[[#This Row],[Crude_Breakdown]],crudeBD.lkup[Crude Breakdown],0)))^2</f>
        <v>47.034077879935857</v>
      </c>
      <c r="AN367" s="5">
        <f>(vp.data[[#This Row],[Sulf]]-INDEX(crudeBD.lkup[Mean_Sulf],MATCH(vp.data[[#This Row],[Crude_Breakdown]],crudeBD.lkup[Crude Breakdown],0)))^2</f>
        <v>1.6780997209657138E-2</v>
      </c>
      <c r="AO3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1" hidden="1" x14ac:dyDescent="0.25">
      <c r="A368">
        <v>367</v>
      </c>
      <c r="B368" t="s">
        <v>47</v>
      </c>
      <c r="C368" t="s">
        <v>47</v>
      </c>
      <c r="D368" t="s">
        <v>48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56.365217391304306</v>
      </c>
      <c r="I368" s="2"/>
      <c r="J368" s="2">
        <f t="array" ref="J368">_xlfn.IFNA(IF(vp.data[[#This Row],[Sulf Input]]="",INDEX([1]DATA!$Q:$Q,MATCH(1,(vp.data[[#This Row],[Battery]]=[1]DATA!$L:$L)*(EOMONTH(vp.data[[#This Row],[SDate]],-1)+1=[1]DATA!$G:$G),0)),vp.data[[#This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Input]]="",INDEX([1]DATA!$O:$O,MATCH(1,(vp.data[[#This Row],[Battery]]=[1]DATA!$L:$L)*(EOMONTH(vp.data[[#This Row],[SDate]],-1)+1=[1]DATA!$G:$G),0)),vp.data[[#This Row],[Dens Input]]),"")</f>
        <v>868.8</v>
      </c>
      <c r="O368" s="2">
        <f ca="1">INDEX(INDIRECT(_xlfn.CONCAT("weather.data[",O$1,"]")),MATCH(vp.data[[#This Row],[SDate]],weather.data[Date],0))</f>
        <v>-0.98333333333333328</v>
      </c>
      <c r="P368" s="2">
        <f ca="1">INDEX(INDIRECT(_xlfn.CONCAT("weather.data[",P$1,"]")),MATCH(vp.data[[#This Row],[SDate]],weather.data[Date],0))</f>
        <v>-3.090476190476191</v>
      </c>
      <c r="Q368" s="2">
        <f ca="1">INDEX(INDIRECT(_xlfn.CONCAT("weather.data[",Q$1,"]")),MATCH(vp.data[[#This Row],[SDate]],weather.data[Date],0))</f>
        <v>-0.9</v>
      </c>
      <c r="R368" s="2">
        <f ca="1">INDEX(INDIRECT(_xlfn.CONCAT("weather.data[",R$1,"]")),MATCH(vp.data[[#This Row],[SDate]],weather.data[Date],0))</f>
        <v>-1.3</v>
      </c>
      <c r="S368" s="2">
        <f ca="1">INDEX(INDIRECT(_xlfn.CONCAT("weather.data[",S$1,"]")),MATCH(vp.data[[#This Row],[SDate]],weather.data[Date],0))</f>
        <v>-0.8</v>
      </c>
      <c r="T368" s="2">
        <f ca="1">INDEX(INDIRECT(_xlfn.CONCAT("weather.data[",T$1,"]")),MATCH(vp.data[[#This Row],[SDate]],weather.data[Date],0))</f>
        <v>-1.8</v>
      </c>
      <c r="U368" s="2">
        <f ca="1">INDEX(INDIRECT(_xlfn.CONCAT("weather.data[",U$1,"]")),MATCH(vp.data[[#This Row],[SDate]],weather.data[Date],0))</f>
        <v>-0.1</v>
      </c>
      <c r="V368" s="2">
        <f ca="1">INDEX(INDIRECT(_xlfn.CONCAT("weather.data[",V$1,"]")),MATCH(vp.data[[#This Row],[SDate]],weather.data[Date],0))</f>
        <v>-1</v>
      </c>
      <c r="W368" t="s">
        <v>44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 s="4">
        <f>IF(AND(vp.data[[#This Row],[SDate]]&gt;=DATE(YEAR(vp.data[[#This Row],[SDate]]),5,1),vp.data[[#This Row],[SDate]]&lt;=DATE(YEAR(vp.data[[#This Row],[SDate]]),9,15)),1,0)</f>
        <v>0</v>
      </c>
      <c r="AJ368" s="4">
        <f>IF(vp.data[[#This Row],[SDate]]&lt;DATE(2016,12,1),0,1)</f>
        <v>0</v>
      </c>
      <c r="AK368">
        <f>MONTH(vp.data[[#This Row],[SDate]])</f>
        <v>11</v>
      </c>
      <c r="AL368" s="5">
        <f>(IF(post_aquisition_adj_bool,vp.data[[#This Row],[VP_Adjusted]],vp.data[[#This Row],[VP]])-INDEX(crudeBD.lkup[Mean_VP],MATCH(vp.data[[#This Row],[Crude_Breakdown]],crudeBD.lkup[Crude Breakdown],0)))^2</f>
        <v>44.890000000000612</v>
      </c>
      <c r="AM368" s="5">
        <f>(vp.data[[#This Row],[Dens]]-INDEX(crudeBD.lkup[Mean_Dens],MATCH(vp.data[[#This Row],[Crude_Breakdown]],crudeBD.lkup[Crude Breakdown],0)))^2</f>
        <v>35.499426717145326</v>
      </c>
      <c r="AN368" s="5">
        <f>(vp.data[[#This Row],[Sulf]]-INDEX(crudeBD.lkup[Mean_Sulf],MATCH(vp.data[[#This Row],[Crude_Breakdown]],crudeBD.lkup[Crude Breakdown],0)))^2</f>
        <v>2.8744316279424597E-2</v>
      </c>
      <c r="AO3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1" hidden="1" x14ac:dyDescent="0.25">
      <c r="A369">
        <v>368</v>
      </c>
      <c r="B369" t="s">
        <v>60</v>
      </c>
      <c r="C369" t="s">
        <v>60</v>
      </c>
      <c r="D369" t="s">
        <v>61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52.765217391304297</v>
      </c>
      <c r="I369" s="2"/>
      <c r="J369" s="2">
        <f t="array" ref="J369">_xlfn.IFNA(IF(vp.data[[#This Row],[Sulf Input]]="",INDEX([1]DATA!$Q:$Q,MATCH(1,(vp.data[[#This Row],[Battery]]=[1]DATA!$L:$L)*(EOMONTH(vp.data[[#This Row],[SDate]],-1)+1=[1]DATA!$G:$G),0)),vp.data[[#This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Input]]="",INDEX([1]DATA!$O:$O,MATCH(1,(vp.data[[#This Row],[Battery]]=[1]DATA!$L:$L)*(EOMONTH(vp.data[[#This Row],[SDate]],-1)+1=[1]DATA!$G:$G),0)),vp.data[[#This Row],[Dens Input]]),"")</f>
        <v>878.5</v>
      </c>
      <c r="O369" s="2">
        <f ca="1">INDEX(INDIRECT(_xlfn.CONCAT("weather.data[",O$1,"]")),MATCH(vp.data[[#This Row],[SDate]],weather.data[Date],0))</f>
        <v>-0.98333333333333328</v>
      </c>
      <c r="P369" s="2">
        <f ca="1">INDEX(INDIRECT(_xlfn.CONCAT("weather.data[",P$1,"]")),MATCH(vp.data[[#This Row],[SDate]],weather.data[Date],0))</f>
        <v>-3.090476190476191</v>
      </c>
      <c r="Q369" s="2">
        <f ca="1">INDEX(INDIRECT(_xlfn.CONCAT("weather.data[",Q$1,"]")),MATCH(vp.data[[#This Row],[SDate]],weather.data[Date],0))</f>
        <v>-0.9</v>
      </c>
      <c r="R369" s="2">
        <f ca="1">INDEX(INDIRECT(_xlfn.CONCAT("weather.data[",R$1,"]")),MATCH(vp.data[[#This Row],[SDate]],weather.data[Date],0))</f>
        <v>-1.3</v>
      </c>
      <c r="S369" s="2">
        <f ca="1">INDEX(INDIRECT(_xlfn.CONCAT("weather.data[",S$1,"]")),MATCH(vp.data[[#This Row],[SDate]],weather.data[Date],0))</f>
        <v>-0.8</v>
      </c>
      <c r="T369" s="2">
        <f ca="1">INDEX(INDIRECT(_xlfn.CONCAT("weather.data[",T$1,"]")),MATCH(vp.data[[#This Row],[SDate]],weather.data[Date],0))</f>
        <v>-1.8</v>
      </c>
      <c r="U369" s="2">
        <f ca="1">INDEX(INDIRECT(_xlfn.CONCAT("weather.data[",U$1,"]")),MATCH(vp.data[[#This Row],[SDate]],weather.data[Date],0))</f>
        <v>-0.1</v>
      </c>
      <c r="V369" s="2">
        <f ca="1">INDEX(INDIRECT(_xlfn.CONCAT("weather.data[",V$1,"]")),MATCH(vp.data[[#This Row],[SDate]],weather.data[Date],0))</f>
        <v>-1</v>
      </c>
      <c r="W369" t="s">
        <v>44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 s="4">
        <f>IF(AND(vp.data[[#This Row],[SDate]]&gt;=DATE(YEAR(vp.data[[#This Row],[SDate]]),5,1),vp.data[[#This Row],[SDate]]&lt;=DATE(YEAR(vp.data[[#This Row],[SDate]]),9,15)),1,0)</f>
        <v>0</v>
      </c>
      <c r="AJ369" s="4">
        <f>IF(vp.data[[#This Row],[SDate]]&lt;DATE(2016,12,1),0,1)</f>
        <v>0</v>
      </c>
      <c r="AK369">
        <f>MONTH(vp.data[[#This Row],[SDate]])</f>
        <v>11</v>
      </c>
      <c r="AL369" s="5">
        <f>(IF(post_aquisition_adj_bool,vp.data[[#This Row],[VP_Adjusted]],vp.data[[#This Row],[VP]])-INDEX(crudeBD.lkup[Mean_VP],MATCH(vp.data[[#This Row],[Crude_Breakdown]],crudeBD.lkup[Crude Breakdown],0)))^2</f>
        <v>106.09000000000111</v>
      </c>
      <c r="AM369" s="5">
        <f>(vp.data[[#This Row],[Dens]]-INDEX(crudeBD.lkup[Mean_Dens],MATCH(vp.data[[#This Row],[Crude_Breakdown]],crudeBD.lkup[Crude Breakdown],0)))^2</f>
        <v>14.001519740399974</v>
      </c>
      <c r="AN369" s="5">
        <f>(vp.data[[#This Row],[Sulf]]-INDEX(crudeBD.lkup[Mean_Sulf],MATCH(vp.data[[#This Row],[Crude_Breakdown]],crudeBD.lkup[Crude Breakdown],0)))^2</f>
        <v>0.12217925209337824</v>
      </c>
      <c r="AO3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1" hidden="1" x14ac:dyDescent="0.25">
      <c r="A370">
        <v>369</v>
      </c>
      <c r="B370" t="s">
        <v>45</v>
      </c>
      <c r="C370" t="s">
        <v>45</v>
      </c>
      <c r="D370" t="s">
        <v>63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97.934029126213616</v>
      </c>
      <c r="I370" s="2"/>
      <c r="J370" s="2">
        <f t="array" ref="J370">_xlfn.IFNA(IF(vp.data[[#This Row],[Sulf Input]]="",INDEX([1]DATA!$Q:$Q,MATCH(1,(vp.data[[#This Row],[Battery]]=[1]DATA!$L:$L)*(EOMONTH(vp.data[[#This Row],[SDate]],-1)+1=[1]DATA!$G:$G),0)),vp.data[[#This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70" s="2">
        <f ca="1">INDEX(INDIRECT(_xlfn.CONCAT("weather.data[",O$1,"]")),MATCH(vp.data[[#This Row],[SDate]],weather.data[Date],0))</f>
        <v>-2.583333333333333</v>
      </c>
      <c r="P370" s="2">
        <f ca="1">INDEX(INDIRECT(_xlfn.CONCAT("weather.data[",P$1,"]")),MATCH(vp.data[[#This Row],[SDate]],weather.data[Date],0))</f>
        <v>-0.82857142857142863</v>
      </c>
      <c r="Q370" s="2">
        <f ca="1">INDEX(INDIRECT(_xlfn.CONCAT("weather.data[",Q$1,"]")),MATCH(vp.data[[#This Row],[SDate]],weather.data[Date],0))</f>
        <v>-2.6</v>
      </c>
      <c r="R370" s="2">
        <f ca="1">INDEX(INDIRECT(_xlfn.CONCAT("weather.data[",R$1,"]")),MATCH(vp.data[[#This Row],[SDate]],weather.data[Date],0))</f>
        <v>-2.5</v>
      </c>
      <c r="S370" s="2">
        <f ca="1">INDEX(INDIRECT(_xlfn.CONCAT("weather.data[",S$1,"]")),MATCH(vp.data[[#This Row],[SDate]],weather.data[Date],0))</f>
        <v>-2.8</v>
      </c>
      <c r="T370" s="2">
        <f ca="1">INDEX(INDIRECT(_xlfn.CONCAT("weather.data[",T$1,"]")),MATCH(vp.data[[#This Row],[SDate]],weather.data[Date],0))</f>
        <v>-2.5</v>
      </c>
      <c r="U370" s="2">
        <f ca="1">INDEX(INDIRECT(_xlfn.CONCAT("weather.data[",U$1,"]")),MATCH(vp.data[[#This Row],[SDate]],weather.data[Date],0))</f>
        <v>-1.6</v>
      </c>
      <c r="V370" s="2">
        <f ca="1">INDEX(INDIRECT(_xlfn.CONCAT("weather.data[",V$1,"]")),MATCH(vp.data[[#This Row],[SDate]],weather.data[Date],0))</f>
        <v>-3.5</v>
      </c>
      <c r="W370" t="s">
        <v>44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 s="4">
        <f>IF(AND(vp.data[[#This Row],[SDate]]&gt;=DATE(YEAR(vp.data[[#This Row],[SDate]]),5,1),vp.data[[#This Row],[SDate]]&lt;=DATE(YEAR(vp.data[[#This Row],[SDate]]),9,15)),1,0)</f>
        <v>0</v>
      </c>
      <c r="AJ370" s="4">
        <f>IF(vp.data[[#This Row],[SDate]]&lt;DATE(2016,12,1),0,1)</f>
        <v>0</v>
      </c>
      <c r="AK370">
        <f>MONTH(vp.data[[#This Row],[SDate]])</f>
        <v>11</v>
      </c>
      <c r="AL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M370" s="5">
        <f>(vp.data[[#This Row],[Dens]]-INDEX(crudeBD.lkup[Mean_Dens],MATCH(vp.data[[#This Row],[Crude_Breakdown]],crudeBD.lkup[Crude Breakdown],0)))^2</f>
        <v>2.1274440988262153</v>
      </c>
      <c r="AN370" s="5">
        <f>(vp.data[[#This Row],[Sulf]]-INDEX(crudeBD.lkup[Mean_Sulf],MATCH(vp.data[[#This Row],[Crude_Breakdown]],crudeBD.lkup[Crude Breakdown],0)))^2</f>
        <v>1.6003624800745503E-3</v>
      </c>
      <c r="AO3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1" hidden="1" x14ac:dyDescent="0.25">
      <c r="A371">
        <v>370</v>
      </c>
      <c r="B371" t="s">
        <v>45</v>
      </c>
      <c r="C371" t="s">
        <v>45</v>
      </c>
      <c r="D371" t="s">
        <v>84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79.587364419994742</v>
      </c>
      <c r="I371" s="2"/>
      <c r="J371" s="2">
        <f t="array" ref="J371">_xlfn.IFNA(IF(vp.data[[#This Row],[Sulf Input]]="",INDEX([1]DATA!$Q:$Q,MATCH(1,(vp.data[[#This Row],[Battery]]=[1]DATA!$L:$L)*(EOMONTH(vp.data[[#This Row],[SDate]],-1)+1=[1]DATA!$G:$G),0)),vp.data[[#This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Input]]="",INDEX([1]DATA!$O:$O,MATCH(1,(vp.data[[#This Row],[Battery]]=[1]DATA!$L:$L)*(EOMONTH(vp.data[[#This Row],[SDate]],-1)+1=[1]DATA!$G:$G),0)),vp.data[[#This Row],[Dens Input]]),"")</f>
        <v>831.4</v>
      </c>
      <c r="O371" s="2">
        <f ca="1">INDEX(INDIRECT(_xlfn.CONCAT("weather.data[",O$1,"]")),MATCH(vp.data[[#This Row],[SDate]],weather.data[Date],0))</f>
        <v>-2.583333333333333</v>
      </c>
      <c r="P371" s="2">
        <f ca="1">INDEX(INDIRECT(_xlfn.CONCAT("weather.data[",P$1,"]")),MATCH(vp.data[[#This Row],[SDate]],weather.data[Date],0))</f>
        <v>-0.82857142857142863</v>
      </c>
      <c r="Q371" s="2">
        <f ca="1">INDEX(INDIRECT(_xlfn.CONCAT("weather.data[",Q$1,"]")),MATCH(vp.data[[#This Row],[SDate]],weather.data[Date],0))</f>
        <v>-2.6</v>
      </c>
      <c r="R371" s="2">
        <f ca="1">INDEX(INDIRECT(_xlfn.CONCAT("weather.data[",R$1,"]")),MATCH(vp.data[[#This Row],[SDate]],weather.data[Date],0))</f>
        <v>-2.5</v>
      </c>
      <c r="S371" s="2">
        <f ca="1">INDEX(INDIRECT(_xlfn.CONCAT("weather.data[",S$1,"]")),MATCH(vp.data[[#This Row],[SDate]],weather.data[Date],0))</f>
        <v>-2.8</v>
      </c>
      <c r="T371" s="2">
        <f ca="1">INDEX(INDIRECT(_xlfn.CONCAT("weather.data[",T$1,"]")),MATCH(vp.data[[#This Row],[SDate]],weather.data[Date],0))</f>
        <v>-2.5</v>
      </c>
      <c r="U371" s="2">
        <f ca="1">INDEX(INDIRECT(_xlfn.CONCAT("weather.data[",U$1,"]")),MATCH(vp.data[[#This Row],[SDate]],weather.data[Date],0))</f>
        <v>-1.6</v>
      </c>
      <c r="V371" s="2">
        <f ca="1">INDEX(INDIRECT(_xlfn.CONCAT("weather.data[",V$1,"]")),MATCH(vp.data[[#This Row],[SDate]],weather.data[Date],0))</f>
        <v>-3.5</v>
      </c>
      <c r="W371" t="s">
        <v>44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 s="4">
        <f>IF(AND(vp.data[[#This Row],[SDate]]&gt;=DATE(YEAR(vp.data[[#This Row],[SDate]]),5,1),vp.data[[#This Row],[SDate]]&lt;=DATE(YEAR(vp.data[[#This Row],[SDate]]),9,15)),1,0)</f>
        <v>0</v>
      </c>
      <c r="AJ371" s="4">
        <f>IF(vp.data[[#This Row],[SDate]]&lt;DATE(2016,12,1),0,1)</f>
        <v>0</v>
      </c>
      <c r="AK371">
        <f>MONTH(vp.data[[#This Row],[SDate]])</f>
        <v>11</v>
      </c>
      <c r="AL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M371" s="5">
        <f>(vp.data[[#This Row],[Dens]]-INDEX(crudeBD.lkup[Mean_Dens],MATCH(vp.data[[#This Row],[Crude_Breakdown]],crudeBD.lkup[Crude Breakdown],0)))^2</f>
        <v>154.04129663532837</v>
      </c>
      <c r="AN371" s="5">
        <f>(vp.data[[#This Row],[Sulf]]-INDEX(crudeBD.lkup[Mean_Sulf],MATCH(vp.data[[#This Row],[Crude_Breakdown]],crudeBD.lkup[Crude Breakdown],0)))^2</f>
        <v>4.5464270109086893E-2</v>
      </c>
      <c r="AO3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1" hidden="1" x14ac:dyDescent="0.25">
      <c r="A372">
        <v>371</v>
      </c>
      <c r="B372" t="s">
        <v>47</v>
      </c>
      <c r="C372" t="s">
        <v>47</v>
      </c>
      <c r="D372" t="s">
        <v>68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86.987364419994748</v>
      </c>
      <c r="I372" s="2"/>
      <c r="J372" s="2">
        <f t="array" ref="J372">_xlfn.IFNA(IF(vp.data[[#This Row],[Sulf Input]]="",INDEX([1]DATA!$Q:$Q,MATCH(1,(vp.data[[#This Row],[Battery]]=[1]DATA!$L:$L)*(EOMONTH(vp.data[[#This Row],[SDate]],-1)+1=[1]DATA!$G:$G),0)),vp.data[[#This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Input]]="",INDEX([1]DATA!$O:$O,MATCH(1,(vp.data[[#This Row],[Battery]]=[1]DATA!$L:$L)*(EOMONTH(vp.data[[#This Row],[SDate]],-1)+1=[1]DATA!$G:$G),0)),vp.data[[#This Row],[Dens Input]]),"")</f>
        <v>839.5</v>
      </c>
      <c r="O372" s="2">
        <f ca="1">INDEX(INDIRECT(_xlfn.CONCAT("weather.data[",O$1,"]")),MATCH(vp.data[[#This Row],[SDate]],weather.data[Date],0))</f>
        <v>-3.2333333333333329</v>
      </c>
      <c r="P372" s="2">
        <f ca="1">INDEX(INDIRECT(_xlfn.CONCAT("weather.data[",P$1,"]")),MATCH(vp.data[[#This Row],[SDate]],weather.data[Date],0))</f>
        <v>-0.96190476190476182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-2.8</v>
      </c>
      <c r="T372" s="2">
        <f ca="1">INDEX(INDIRECT(_xlfn.CONCAT("weather.data[",T$1,"]")),MATCH(vp.data[[#This Row],[SDate]],weather.data[Date],0))</f>
        <v>-3.5</v>
      </c>
      <c r="U372" s="2">
        <f ca="1">INDEX(INDIRECT(_xlfn.CONCAT("weather.data[",U$1,"]")),MATCH(vp.data[[#This Row],[SDate]],weather.data[Date],0))</f>
        <v>-1.4</v>
      </c>
      <c r="V372" s="2">
        <f ca="1">INDEX(INDIRECT(_xlfn.CONCAT("weather.data[",V$1,"]")),MATCH(vp.data[[#This Row],[SDate]],weather.data[Date],0))</f>
        <v>-4.3</v>
      </c>
      <c r="W372" t="s">
        <v>44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 s="4">
        <f>IF(AND(vp.data[[#This Row],[SDate]]&gt;=DATE(YEAR(vp.data[[#This Row],[SDate]]),5,1),vp.data[[#This Row],[SDate]]&lt;=DATE(YEAR(vp.data[[#This Row],[SDate]]),9,15)),1,0)</f>
        <v>0</v>
      </c>
      <c r="AJ372" s="4">
        <f>IF(vp.data[[#This Row],[SDate]]&lt;DATE(2016,12,1),0,1)</f>
        <v>0</v>
      </c>
      <c r="AK372">
        <f>MONTH(vp.data[[#This Row],[SDate]])</f>
        <v>11</v>
      </c>
      <c r="AL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M372" s="5">
        <f>(vp.data[[#This Row],[Dens]]-INDEX(crudeBD.lkup[Mean_Dens],MATCH(vp.data[[#This Row],[Crude_Breakdown]],crudeBD.lkup[Crude Breakdown],0)))^2</f>
        <v>18.587630377658495</v>
      </c>
      <c r="AN372" s="5">
        <f>(vp.data[[#This Row],[Sulf]]-INDEX(crudeBD.lkup[Mean_Sulf],MATCH(vp.data[[#This Row],[Crude_Breakdown]],crudeBD.lkup[Crude Breakdown],0)))^2</f>
        <v>4.4590980845483205E-3</v>
      </c>
      <c r="AO3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1" hidden="1" x14ac:dyDescent="0.25">
      <c r="A373">
        <v>372</v>
      </c>
      <c r="B373" t="s">
        <v>45</v>
      </c>
      <c r="C373" t="s">
        <v>45</v>
      </c>
      <c r="D373" t="s">
        <v>71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108.83402912621362</v>
      </c>
      <c r="I373" s="2"/>
      <c r="J373" s="2">
        <f t="array" ref="J37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Input]]="",INDEX([1]DATA!$O:$O,MATCH(1,(vp.data[[#This Row],[Battery]]=[1]DATA!$L:$L)*(EOMONTH(vp.data[[#This Row],[SDate]],-1)+1=[1]DATA!$G:$G),0)),vp.data[[#This Row],[Dens Input]]),"")</f>
        <v>802.4</v>
      </c>
      <c r="O373" s="2">
        <f ca="1">INDEX(INDIRECT(_xlfn.CONCAT("weather.data[",O$1,"]")),MATCH(vp.data[[#This Row],[SDate]],weather.data[Date],0))</f>
        <v>-3.6833333333333331</v>
      </c>
      <c r="P373" s="2">
        <f ca="1">INDEX(INDIRECT(_xlfn.CONCAT("weather.data[",P$1,"]")),MATCH(vp.data[[#This Row],[SDate]],weather.data[Date],0))</f>
        <v>-1.3476190476190477</v>
      </c>
      <c r="Q373" s="2">
        <f ca="1">INDEX(INDIRECT(_xlfn.CONCAT("weather.data[",Q$1,"]")),MATCH(vp.data[[#This Row],[SDate]],weather.data[Date],0))</f>
        <v>-4.0999999999999996</v>
      </c>
      <c r="R373" s="2">
        <f ca="1">INDEX(INDIRECT(_xlfn.CONCAT("weather.data[",R$1,"]")),MATCH(vp.data[[#This Row],[SDate]],weather.data[Date],0))</f>
        <v>-4</v>
      </c>
      <c r="S373" s="2">
        <f ca="1">INDEX(INDIRECT(_xlfn.CONCAT("weather.data[",S$1,"]")),MATCH(vp.data[[#This Row],[SDate]],weather.data[Date],0))</f>
        <v>-3.5</v>
      </c>
      <c r="T373" s="2">
        <f ca="1">INDEX(INDIRECT(_xlfn.CONCAT("weather.data[",T$1,"]")),MATCH(vp.data[[#This Row],[SDate]],weather.data[Date],0))</f>
        <v>-3.8</v>
      </c>
      <c r="U373" s="2">
        <f ca="1">INDEX(INDIRECT(_xlfn.CONCAT("weather.data[",U$1,"]")),MATCH(vp.data[[#This Row],[SDate]],weather.data[Date],0))</f>
        <v>-2.2000000000000002</v>
      </c>
      <c r="V373" s="2">
        <f ca="1">INDEX(INDIRECT(_xlfn.CONCAT("weather.data[",V$1,"]")),MATCH(vp.data[[#This Row],[SDate]],weather.data[Date],0))</f>
        <v>-4.5</v>
      </c>
      <c r="W373" t="s">
        <v>44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 s="4">
        <f>IF(AND(vp.data[[#This Row],[SDate]]&gt;=DATE(YEAR(vp.data[[#This Row],[SDate]]),5,1),vp.data[[#This Row],[SDate]]&lt;=DATE(YEAR(vp.data[[#This Row],[SDate]]),9,15)),1,0)</f>
        <v>0</v>
      </c>
      <c r="AJ373" s="4">
        <f>IF(vp.data[[#This Row],[SDate]]&lt;DATE(2016,12,1),0,1)</f>
        <v>0</v>
      </c>
      <c r="AK373">
        <f>MONTH(vp.data[[#This Row],[SDate]])</f>
        <v>11</v>
      </c>
      <c r="AL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M373" s="5">
        <f>(vp.data[[#This Row],[Dens]]-INDEX(crudeBD.lkup[Mean_Dens],MATCH(vp.data[[#This Row],[Crude_Breakdown]],crudeBD.lkup[Crude Breakdown],0)))^2</f>
        <v>39.169774195915338</v>
      </c>
      <c r="AN373" s="5">
        <f>(vp.data[[#This Row],[Sulf]]-INDEX(crudeBD.lkup[Mean_Sulf],MATCH(vp.data[[#This Row],[Crude_Breakdown]],crudeBD.lkup[Crude Breakdown],0)))^2</f>
        <v>1.2100996784281637E-2</v>
      </c>
      <c r="AO3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1" hidden="1" x14ac:dyDescent="0.25">
      <c r="A374">
        <v>373</v>
      </c>
      <c r="B374" t="s">
        <v>58</v>
      </c>
      <c r="C374" t="s">
        <v>58</v>
      </c>
      <c r="D374" t="s">
        <v>79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95.634029126213619</v>
      </c>
      <c r="I374" s="2"/>
      <c r="J374" s="2">
        <f t="array" ref="J374">_xlfn.IFNA(IF(vp.data[[#This Row],[Sulf Input]]="",INDEX([1]DATA!$Q:$Q,MATCH(1,(vp.data[[#This Row],[Battery]]=[1]DATA!$L:$L)*(EOMONTH(vp.data[[#This Row],[SDate]],-1)+1=[1]DATA!$G:$G),0)),vp.data[[#This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Input]]="",INDEX([1]DATA!$O:$O,MATCH(1,(vp.data[[#This Row],[Battery]]=[1]DATA!$L:$L)*(EOMONTH(vp.data[[#This Row],[SDate]],-1)+1=[1]DATA!$G:$G),0)),vp.data[[#This Row],[Dens Input]]),"")</f>
        <v>808</v>
      </c>
      <c r="O374" s="2">
        <f ca="1">INDEX(INDIRECT(_xlfn.CONCAT("weather.data[",O$1,"]")),MATCH(vp.data[[#This Row],[SDate]],weather.data[Date],0))</f>
        <v>-3.6833333333333331</v>
      </c>
      <c r="P374" s="2">
        <f ca="1">INDEX(INDIRECT(_xlfn.CONCAT("weather.data[",P$1,"]")),MATCH(vp.data[[#This Row],[SDate]],weather.data[Date],0))</f>
        <v>-1.3476190476190477</v>
      </c>
      <c r="Q374" s="2">
        <f ca="1">INDEX(INDIRECT(_xlfn.CONCAT("weather.data[",Q$1,"]")),MATCH(vp.data[[#This Row],[SDate]],weather.data[Date],0))</f>
        <v>-4.0999999999999996</v>
      </c>
      <c r="R374" s="2">
        <f ca="1">INDEX(INDIRECT(_xlfn.CONCAT("weather.data[",R$1,"]")),MATCH(vp.data[[#This Row],[SDate]],weather.data[Date],0))</f>
        <v>-4</v>
      </c>
      <c r="S374" s="2">
        <f ca="1">INDEX(INDIRECT(_xlfn.CONCAT("weather.data[",S$1,"]")),MATCH(vp.data[[#This Row],[SDate]],weather.data[Date],0))</f>
        <v>-3.5</v>
      </c>
      <c r="T374" s="2">
        <f ca="1">INDEX(INDIRECT(_xlfn.CONCAT("weather.data[",T$1,"]")),MATCH(vp.data[[#This Row],[SDate]],weather.data[Date],0))</f>
        <v>-3.8</v>
      </c>
      <c r="U374" s="2">
        <f ca="1">INDEX(INDIRECT(_xlfn.CONCAT("weather.data[",U$1,"]")),MATCH(vp.data[[#This Row],[SDate]],weather.data[Date],0))</f>
        <v>-2.2000000000000002</v>
      </c>
      <c r="V374" s="2">
        <f ca="1">INDEX(INDIRECT(_xlfn.CONCAT("weather.data[",V$1,"]")),MATCH(vp.data[[#This Row],[SDate]],weather.data[Date],0))</f>
        <v>-4.5</v>
      </c>
      <c r="W374" t="s">
        <v>44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 s="4">
        <f>IF(AND(vp.data[[#This Row],[SDate]]&gt;=DATE(YEAR(vp.data[[#This Row],[SDate]]),5,1),vp.data[[#This Row],[SDate]]&lt;=DATE(YEAR(vp.data[[#This Row],[SDate]]),9,15)),1,0)</f>
        <v>0</v>
      </c>
      <c r="AJ374" s="4">
        <f>IF(vp.data[[#This Row],[SDate]]&lt;DATE(2016,12,1),0,1)</f>
        <v>0</v>
      </c>
      <c r="AK374">
        <f>MONTH(vp.data[[#This Row],[SDate]])</f>
        <v>11</v>
      </c>
      <c r="AL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M374" s="5">
        <f>(vp.data[[#This Row],[Dens]]-INDEX(crudeBD.lkup[Mean_Dens],MATCH(vp.data[[#This Row],[Crude_Breakdown]],crudeBD.lkup[Crude Breakdown],0)))^2</f>
        <v>0.43372241597823019</v>
      </c>
      <c r="AN374" s="5">
        <f>(vp.data[[#This Row],[Sulf]]-INDEX(crudeBD.lkup[Mean_Sulf],MATCH(vp.data[[#This Row],[Crude_Breakdown]],crudeBD.lkup[Crude Breakdown],0)))^2</f>
        <v>4.9006343247347296E-3</v>
      </c>
      <c r="AO3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1" hidden="1" x14ac:dyDescent="0.25">
      <c r="A375">
        <v>374</v>
      </c>
      <c r="B375" t="s">
        <v>58</v>
      </c>
      <c r="C375" t="s">
        <v>58</v>
      </c>
      <c r="D375" t="s">
        <v>59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81.187364419994751</v>
      </c>
      <c r="I375" s="2"/>
      <c r="J375" s="2">
        <f t="array" ref="J3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Input]]="",INDEX([1]DATA!$O:$O,MATCH(1,(vp.data[[#This Row],[Battery]]=[1]DATA!$L:$L)*(EOMONTH(vp.data[[#This Row],[SDate]],-1)+1=[1]DATA!$G:$G),0)),vp.data[[#This Row],[Dens Input]]),"")</f>
        <v>833</v>
      </c>
      <c r="O375" s="2">
        <f ca="1">INDEX(INDIRECT(_xlfn.CONCAT("weather.data[",O$1,"]")),MATCH(vp.data[[#This Row],[SDate]],weather.data[Date],0))</f>
        <v>-3.6833333333333331</v>
      </c>
      <c r="P375" s="2">
        <f ca="1">INDEX(INDIRECT(_xlfn.CONCAT("weather.data[",P$1,"]")),MATCH(vp.data[[#This Row],[SDate]],weather.data[Date],0))</f>
        <v>-1.3476190476190477</v>
      </c>
      <c r="Q375" s="2">
        <f ca="1">INDEX(INDIRECT(_xlfn.CONCAT("weather.data[",Q$1,"]")),MATCH(vp.data[[#This Row],[SDate]],weather.data[Date],0))</f>
        <v>-4.0999999999999996</v>
      </c>
      <c r="R375" s="2">
        <f ca="1">INDEX(INDIRECT(_xlfn.CONCAT("weather.data[",R$1,"]")),MATCH(vp.data[[#This Row],[SDate]],weather.data[Date],0))</f>
        <v>-4</v>
      </c>
      <c r="S375" s="2">
        <f ca="1">INDEX(INDIRECT(_xlfn.CONCAT("weather.data[",S$1,"]")),MATCH(vp.data[[#This Row],[SDate]],weather.data[Date],0))</f>
        <v>-3.5</v>
      </c>
      <c r="T375" s="2">
        <f ca="1">INDEX(INDIRECT(_xlfn.CONCAT("weather.data[",T$1,"]")),MATCH(vp.data[[#This Row],[SDate]],weather.data[Date],0))</f>
        <v>-3.8</v>
      </c>
      <c r="U375" s="2">
        <f ca="1">INDEX(INDIRECT(_xlfn.CONCAT("weather.data[",U$1,"]")),MATCH(vp.data[[#This Row],[SDate]],weather.data[Date],0))</f>
        <v>-2.2000000000000002</v>
      </c>
      <c r="V375" s="2">
        <f ca="1">INDEX(INDIRECT(_xlfn.CONCAT("weather.data[",V$1,"]")),MATCH(vp.data[[#This Row],[SDate]],weather.data[Date],0))</f>
        <v>-4.5</v>
      </c>
      <c r="W375" t="s">
        <v>44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 s="4">
        <f>IF(AND(vp.data[[#This Row],[SDate]]&gt;=DATE(YEAR(vp.data[[#This Row],[SDate]]),5,1),vp.data[[#This Row],[SDate]]&lt;=DATE(YEAR(vp.data[[#This Row],[SDate]]),9,15)),1,0)</f>
        <v>0</v>
      </c>
      <c r="AJ375" s="4">
        <f>IF(vp.data[[#This Row],[SDate]]&lt;DATE(2016,12,1),0,1)</f>
        <v>0</v>
      </c>
      <c r="AK375">
        <f>MONTH(vp.data[[#This Row],[SDate]])</f>
        <v>11</v>
      </c>
      <c r="AL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M375" s="5">
        <f>(vp.data[[#This Row],[Dens]]-INDEX(crudeBD.lkup[Mean_Dens],MATCH(vp.data[[#This Row],[Crude_Breakdown]],crudeBD.lkup[Crude Breakdown],0)))^2</f>
        <v>116.88501688072647</v>
      </c>
      <c r="AN375" s="5">
        <f>(vp.data[[#This Row],[Sulf]]-INDEX(crudeBD.lkup[Mean_Sulf],MATCH(vp.data[[#This Row],[Crude_Breakdown]],crudeBD.lkup[Crude Breakdown],0)))^2</f>
        <v>2.0512977102952232E-2</v>
      </c>
      <c r="AO3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1" hidden="1" x14ac:dyDescent="0.25">
      <c r="A376">
        <v>375</v>
      </c>
      <c r="B376" t="s">
        <v>45</v>
      </c>
      <c r="C376" t="s">
        <v>45</v>
      </c>
      <c r="D376" t="s">
        <v>70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Input]]="",INDEX([1]DATA!$O:$O,MATCH(1,(vp.data[[#This Row],[Battery]]=[1]DATA!$L:$L)*(EOMONTH(vp.data[[#This Row],[SDate]],-1)+1=[1]DATA!$G:$G),0)),vp.data[[#This Row],[Dens Input]]),"")</f>
        <v>863.6</v>
      </c>
      <c r="O376" s="2">
        <f ca="1">INDEX(INDIRECT(_xlfn.CONCAT("weather.data[",O$1,"]")),MATCH(vp.data[[#This Row],[SDate]],weather.data[Date],0))</f>
        <v>-3.6833333333333331</v>
      </c>
      <c r="P376" s="2">
        <f ca="1">INDEX(INDIRECT(_xlfn.CONCAT("weather.data[",P$1,"]")),MATCH(vp.data[[#This Row],[SDate]],weather.data[Date],0))</f>
        <v>-1.3476190476190477</v>
      </c>
      <c r="Q376" s="2">
        <f ca="1">INDEX(INDIRECT(_xlfn.CONCAT("weather.data[",Q$1,"]")),MATCH(vp.data[[#This Row],[SDate]],weather.data[Date],0))</f>
        <v>-4.0999999999999996</v>
      </c>
      <c r="R376" s="2">
        <f ca="1">INDEX(INDIRECT(_xlfn.CONCAT("weather.data[",R$1,"]")),MATCH(vp.data[[#This Row],[SDate]],weather.data[Date],0))</f>
        <v>-4</v>
      </c>
      <c r="S376" s="2">
        <f ca="1">INDEX(INDIRECT(_xlfn.CONCAT("weather.data[",S$1,"]")),MATCH(vp.data[[#This Row],[SDate]],weather.data[Date],0))</f>
        <v>-3.5</v>
      </c>
      <c r="T376" s="2">
        <f ca="1">INDEX(INDIRECT(_xlfn.CONCAT("weather.data[",T$1,"]")),MATCH(vp.data[[#This Row],[SDate]],weather.data[Date],0))</f>
        <v>-3.8</v>
      </c>
      <c r="U376" s="2">
        <f ca="1">INDEX(INDIRECT(_xlfn.CONCAT("weather.data[",U$1,"]")),MATCH(vp.data[[#This Row],[SDate]],weather.data[Date],0))</f>
        <v>-2.2000000000000002</v>
      </c>
      <c r="V376" s="2">
        <f ca="1">INDEX(INDIRECT(_xlfn.CONCAT("weather.data[",V$1,"]")),MATCH(vp.data[[#This Row],[SDate]],weather.data[Date],0))</f>
        <v>-4.5</v>
      </c>
      <c r="W376" t="s">
        <v>44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 s="4">
        <f>IF(AND(vp.data[[#This Row],[SDate]]&gt;=DATE(YEAR(vp.data[[#This Row],[SDate]]),5,1),vp.data[[#This Row],[SDate]]&lt;=DATE(YEAR(vp.data[[#This Row],[SDate]]),9,15)),1,0)</f>
        <v>0</v>
      </c>
      <c r="AJ376" s="4">
        <f>IF(vp.data[[#This Row],[SDate]]&lt;DATE(2016,12,1),0,1)</f>
        <v>0</v>
      </c>
      <c r="AK376">
        <f>MONTH(vp.data[[#This Row],[SDate]])</f>
        <v>11</v>
      </c>
      <c r="AL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1" hidden="1" x14ac:dyDescent="0.25">
      <c r="A377">
        <v>376</v>
      </c>
      <c r="B377" t="s">
        <v>45</v>
      </c>
      <c r="C377" t="s">
        <v>45</v>
      </c>
      <c r="D377" t="s">
        <v>70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77" s="2">
        <f ca="1">INDEX(INDIRECT(_xlfn.CONCAT("weather.data[",O$1,"]")),MATCH(vp.data[[#This Row],[SDate]],weather.data[Date],0))</f>
        <v>-3.3166666666666669</v>
      </c>
      <c r="P377" s="2">
        <f ca="1">INDEX(INDIRECT(_xlfn.CONCAT("weather.data[",P$1,"]")),MATCH(vp.data[[#This Row],[SDate]],weather.data[Date],0))</f>
        <v>-2.0714285714285716</v>
      </c>
      <c r="Q377" s="2">
        <f ca="1">INDEX(INDIRECT(_xlfn.CONCAT("weather.data[",Q$1,"]")),MATCH(vp.data[[#This Row],[SDate]],weather.data[Date],0))</f>
        <v>-2.7</v>
      </c>
      <c r="R377" s="2">
        <f ca="1">INDEX(INDIRECT(_xlfn.CONCAT("weather.data[",R$1,"]")),MATCH(vp.data[[#This Row],[SDate]],weather.data[Date],0))</f>
        <v>-3.4</v>
      </c>
      <c r="S377" s="2">
        <f ca="1">INDEX(INDIRECT(_xlfn.CONCAT("weather.data[",S$1,"]")),MATCH(vp.data[[#This Row],[SDate]],weather.data[Date],0))</f>
        <v>-4</v>
      </c>
      <c r="T377" s="2">
        <f ca="1">INDEX(INDIRECT(_xlfn.CONCAT("weather.data[",T$1,"]")),MATCH(vp.data[[#This Row],[SDate]],weather.data[Date],0))</f>
        <v>-3.5</v>
      </c>
      <c r="U377" s="2">
        <f ca="1">INDEX(INDIRECT(_xlfn.CONCAT("weather.data[",U$1,"]")),MATCH(vp.data[[#This Row],[SDate]],weather.data[Date],0))</f>
        <v>-3</v>
      </c>
      <c r="V377" s="2">
        <f ca="1">INDEX(INDIRECT(_xlfn.CONCAT("weather.data[",V$1,"]")),MATCH(vp.data[[#This Row],[SDate]],weather.data[Date],0))</f>
        <v>-3.3</v>
      </c>
      <c r="W377" t="s">
        <v>44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 s="4">
        <f>IF(AND(vp.data[[#This Row],[SDate]]&gt;=DATE(YEAR(vp.data[[#This Row],[SDate]]),5,1),vp.data[[#This Row],[SDate]]&lt;=DATE(YEAR(vp.data[[#This Row],[SDate]]),9,15)),1,0)</f>
        <v>0</v>
      </c>
      <c r="AJ377" s="4">
        <f>IF(vp.data[[#This Row],[SDate]]&lt;DATE(2016,12,1),0,1)</f>
        <v>1</v>
      </c>
      <c r="AK377">
        <f>MONTH(vp.data[[#This Row],[SDate]])</f>
        <v>12</v>
      </c>
      <c r="AL377" s="5">
        <f>(IF(post_aquisition_adj_bool,vp.data[[#This Row],[VP_Adjusted]],vp.data[[#This Row],[VP]])-INDEX(crudeBD.lkup[Mean_VP],MATCH(vp.data[[#This Row],[Crude_Breakdown]],crudeBD.lkup[Crude Breakdown],0)))^2</f>
        <v>262.24657934065465</v>
      </c>
      <c r="AM377" s="5">
        <f>(vp.data[[#This Row],[Dens]]-INDEX(crudeBD.lkup[Mean_Dens],MATCH(vp.data[[#This Row],[Crude_Breakdown]],crudeBD.lkup[Crude Breakdown],0)))^2</f>
        <v>25.589191671642649</v>
      </c>
      <c r="AN377" s="5">
        <f>(vp.data[[#This Row],[Sulf]]-INDEX(crudeBD.lkup[Mean_Sulf],MATCH(vp.data[[#This Row],[Crude_Breakdown]],crudeBD.lkup[Crude Breakdown],0)))^2</f>
        <v>8.100815554508185E-3</v>
      </c>
      <c r="AO3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1" hidden="1" x14ac:dyDescent="0.25">
      <c r="A378">
        <v>377</v>
      </c>
      <c r="B378" t="s">
        <v>45</v>
      </c>
      <c r="C378" t="s">
        <v>45</v>
      </c>
      <c r="D378" t="s">
        <v>71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Input]]="",INDEX([1]DATA!$O:$O,MATCH(1,(vp.data[[#This Row],[Battery]]=[1]DATA!$L:$L)*(EOMONTH(vp.data[[#This Row],[SDate]],-1)+1=[1]DATA!$G:$G),0)),vp.data[[#This Row],[Dens Input]]),"")</f>
        <v>795.5</v>
      </c>
      <c r="O378" s="2">
        <f ca="1">INDEX(INDIRECT(_xlfn.CONCAT("weather.data[",O$1,"]")),MATCH(vp.data[[#This Row],[SDate]],weather.data[Date],0))</f>
        <v>-13.166666666666666</v>
      </c>
      <c r="P378" s="2">
        <f ca="1">INDEX(INDIRECT(_xlfn.CONCAT("weather.data[",P$1,"]")),MATCH(vp.data[[#This Row],[SDate]],weather.data[Date],0))</f>
        <v>-5.954761904761904</v>
      </c>
      <c r="Q378" s="2">
        <f ca="1">INDEX(INDIRECT(_xlfn.CONCAT("weather.data[",Q$1,"]")),MATCH(vp.data[[#This Row],[SDate]],weather.data[Date],0))</f>
        <v>-14.3</v>
      </c>
      <c r="R378" s="2">
        <f ca="1">INDEX(INDIRECT(_xlfn.CONCAT("weather.data[",R$1,"]")),MATCH(vp.data[[#This Row],[SDate]],weather.data[Date],0))</f>
        <v>-14.9</v>
      </c>
      <c r="S378" s="2">
        <f ca="1">INDEX(INDIRECT(_xlfn.CONCAT("weather.data[",S$1,"]")),MATCH(vp.data[[#This Row],[SDate]],weather.data[Date],0))</f>
        <v>-9.8000000000000007</v>
      </c>
      <c r="T378" s="2">
        <f ca="1">INDEX(INDIRECT(_xlfn.CONCAT("weather.data[",T$1,"]")),MATCH(vp.data[[#This Row],[SDate]],weather.data[Date],0))</f>
        <v>-15.5</v>
      </c>
      <c r="U378" s="2">
        <f ca="1">INDEX(INDIRECT(_xlfn.CONCAT("weather.data[",U$1,"]")),MATCH(vp.data[[#This Row],[SDate]],weather.data[Date],0))</f>
        <v>-9.5</v>
      </c>
      <c r="V378" s="2">
        <f ca="1">INDEX(INDIRECT(_xlfn.CONCAT("weather.data[",V$1,"]")),MATCH(vp.data[[#This Row],[SDate]],weather.data[Date],0))</f>
        <v>-15</v>
      </c>
      <c r="W378" t="s">
        <v>44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 s="4">
        <f>IF(AND(vp.data[[#This Row],[SDate]]&gt;=DATE(YEAR(vp.data[[#This Row],[SDate]]),5,1),vp.data[[#This Row],[SDate]]&lt;=DATE(YEAR(vp.data[[#This Row],[SDate]]),9,15)),1,0)</f>
        <v>0</v>
      </c>
      <c r="AJ378" s="4">
        <f>IF(vp.data[[#This Row],[SDate]]&lt;DATE(2016,12,1),0,1)</f>
        <v>1</v>
      </c>
      <c r="AK378">
        <f>MONTH(vp.data[[#This Row],[SDate]])</f>
        <v>12</v>
      </c>
      <c r="AL378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378" s="5">
        <f>(vp.data[[#This Row],[Dens]]-INDEX(crudeBD.lkup[Mean_Dens],MATCH(vp.data[[#This Row],[Crude_Breakdown]],crudeBD.lkup[Crude Breakdown],0)))^2</f>
        <v>173.14812371048006</v>
      </c>
      <c r="AN378" s="5">
        <f>(vp.data[[#This Row],[Sulf]]-INDEX(crudeBD.lkup[Mean_Sulf],MATCH(vp.data[[#This Row],[Crude_Breakdown]],crudeBD.lkup[Crude Breakdown],0)))^2</f>
        <v>1.2100996784281637E-2</v>
      </c>
      <c r="AO3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1" hidden="1" x14ac:dyDescent="0.25">
      <c r="A379">
        <v>378</v>
      </c>
      <c r="B379" t="s">
        <v>52</v>
      </c>
      <c r="C379" t="s">
        <v>52</v>
      </c>
      <c r="D379" t="s">
        <v>90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Input]]="",INDEX([1]DATA!$Q:$Q,MATCH(1,(vp.data[[#This Row],[Battery]]=[1]DATA!$L:$L)*(EOMONTH(vp.data[[#This Row],[SDate]],-1)+1=[1]DATA!$G:$G),0)),vp.data[[#This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79" s="2">
        <f ca="1">INDEX(INDIRECT(_xlfn.CONCAT("weather.data[",O$1,"]")),MATCH(vp.data[[#This Row],[SDate]],weather.data[Date],0))</f>
        <v>-16.333333333333332</v>
      </c>
      <c r="P379" s="2">
        <f ca="1">INDEX(INDIRECT(_xlfn.CONCAT("weather.data[",P$1,"]")),MATCH(vp.data[[#This Row],[SDate]],weather.data[Date],0))</f>
        <v>-7.761904761904761</v>
      </c>
      <c r="Q379" s="2">
        <f ca="1">INDEX(INDIRECT(_xlfn.CONCAT("weather.data[",Q$1,"]")),MATCH(vp.data[[#This Row],[SDate]],weather.data[Date],0))</f>
        <v>-17.2</v>
      </c>
      <c r="R379" s="2">
        <f ca="1">INDEX(INDIRECT(_xlfn.CONCAT("weather.data[",R$1,"]")),MATCH(vp.data[[#This Row],[SDate]],weather.data[Date],0))</f>
        <v>-17.5</v>
      </c>
      <c r="S379" s="2">
        <f ca="1">INDEX(INDIRECT(_xlfn.CONCAT("weather.data[",S$1,"]")),MATCH(vp.data[[#This Row],[SDate]],weather.data[Date],0))</f>
        <v>-16.3</v>
      </c>
      <c r="T379" s="2">
        <f ca="1">INDEX(INDIRECT(_xlfn.CONCAT("weather.data[",T$1,"]")),MATCH(vp.data[[#This Row],[SDate]],weather.data[Date],0))</f>
        <v>-17</v>
      </c>
      <c r="U379" s="2">
        <f ca="1">INDEX(INDIRECT(_xlfn.CONCAT("weather.data[",U$1,"]")),MATCH(vp.data[[#This Row],[SDate]],weather.data[Date],0))</f>
        <v>-13.5</v>
      </c>
      <c r="V379" s="2">
        <f ca="1">INDEX(INDIRECT(_xlfn.CONCAT("weather.data[",V$1,"]")),MATCH(vp.data[[#This Row],[SDate]],weather.data[Date],0))</f>
        <v>-16.5</v>
      </c>
      <c r="W379" t="s">
        <v>44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 s="4">
        <f>IF(AND(vp.data[[#This Row],[SDate]]&gt;=DATE(YEAR(vp.data[[#This Row],[SDate]]),5,1),vp.data[[#This Row],[SDate]]&lt;=DATE(YEAR(vp.data[[#This Row],[SDate]]),9,15)),1,0)</f>
        <v>0</v>
      </c>
      <c r="AJ379" s="4">
        <f>IF(vp.data[[#This Row],[SDate]]&lt;DATE(2016,12,1),0,1)</f>
        <v>1</v>
      </c>
      <c r="AK379">
        <f>MONTH(vp.data[[#This Row],[SDate]])</f>
        <v>12</v>
      </c>
      <c r="AL379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379" s="5">
        <f>(vp.data[[#This Row],[Dens]]-INDEX(crudeBD.lkup[Mean_Dens],MATCH(vp.data[[#This Row],[Crude_Breakdown]],crudeBD.lkup[Crude Breakdown],0)))^2</f>
        <v>570.66819970281199</v>
      </c>
      <c r="AN379" s="5">
        <f>(vp.data[[#This Row],[Sulf]]-INDEX(crudeBD.lkup[Mean_Sulf],MATCH(vp.data[[#This Row],[Crude_Breakdown]],crudeBD.lkup[Crude Breakdown],0)))^2</f>
        <v>0.38373505443497452</v>
      </c>
      <c r="AO3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1" hidden="1" x14ac:dyDescent="0.25">
      <c r="A380">
        <v>379</v>
      </c>
      <c r="B380" t="s">
        <v>42</v>
      </c>
      <c r="C380" t="s">
        <v>42</v>
      </c>
      <c r="D380" t="s">
        <v>43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Input]]="",INDEX([1]DATA!$Q:$Q,MATCH(1,(vp.data[[#This Row],[Battery]]=[1]DATA!$L:$L)*(EOMONTH(vp.data[[#This Row],[SDate]],-1)+1=[1]DATA!$G:$G),0)),vp.data[[#This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80" s="2">
        <f ca="1">INDEX(INDIRECT(_xlfn.CONCAT("weather.data[",O$1,"]")),MATCH(vp.data[[#This Row],[SDate]],weather.data[Date],0))</f>
        <v>-16.333333333333332</v>
      </c>
      <c r="P380" s="2">
        <f ca="1">INDEX(INDIRECT(_xlfn.CONCAT("weather.data[",P$1,"]")),MATCH(vp.data[[#This Row],[SDate]],weather.data[Date],0))</f>
        <v>-7.761904761904761</v>
      </c>
      <c r="Q380" s="2">
        <f ca="1">INDEX(INDIRECT(_xlfn.CONCAT("weather.data[",Q$1,"]")),MATCH(vp.data[[#This Row],[SDate]],weather.data[Date],0))</f>
        <v>-17.2</v>
      </c>
      <c r="R380" s="2">
        <f ca="1">INDEX(INDIRECT(_xlfn.CONCAT("weather.data[",R$1,"]")),MATCH(vp.data[[#This Row],[SDate]],weather.data[Date],0))</f>
        <v>-17.5</v>
      </c>
      <c r="S380" s="2">
        <f ca="1">INDEX(INDIRECT(_xlfn.CONCAT("weather.data[",S$1,"]")),MATCH(vp.data[[#This Row],[SDate]],weather.data[Date],0))</f>
        <v>-16.3</v>
      </c>
      <c r="T380" s="2">
        <f ca="1">INDEX(INDIRECT(_xlfn.CONCAT("weather.data[",T$1,"]")),MATCH(vp.data[[#This Row],[SDate]],weather.data[Date],0))</f>
        <v>-17</v>
      </c>
      <c r="U380" s="2">
        <f ca="1">INDEX(INDIRECT(_xlfn.CONCAT("weather.data[",U$1,"]")),MATCH(vp.data[[#This Row],[SDate]],weather.data[Date],0))</f>
        <v>-13.5</v>
      </c>
      <c r="V380" s="2">
        <f ca="1">INDEX(INDIRECT(_xlfn.CONCAT("weather.data[",V$1,"]")),MATCH(vp.data[[#This Row],[SDate]],weather.data[Date],0))</f>
        <v>-16.5</v>
      </c>
      <c r="W380" t="s">
        <v>44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 s="4">
        <f>IF(AND(vp.data[[#This Row],[SDate]]&gt;=DATE(YEAR(vp.data[[#This Row],[SDate]]),5,1),vp.data[[#This Row],[SDate]]&lt;=DATE(YEAR(vp.data[[#This Row],[SDate]]),9,15)),1,0)</f>
        <v>0</v>
      </c>
      <c r="AJ380" s="4">
        <f>IF(vp.data[[#This Row],[SDate]]&lt;DATE(2016,12,1),0,1)</f>
        <v>1</v>
      </c>
      <c r="AK380">
        <f>MONTH(vp.data[[#This Row],[SDate]])</f>
        <v>12</v>
      </c>
      <c r="AL380" s="5">
        <f>(IF(post_aquisition_adj_bool,vp.data[[#This Row],[VP_Adjusted]],vp.data[[#This Row],[VP]])-INDEX(crudeBD.lkup[Mean_VP],MATCH(vp.data[[#This Row],[Crude_Breakdown]],crudeBD.lkup[Crude Breakdown],0)))^2</f>
        <v>0.2859924385633249</v>
      </c>
      <c r="AM380" s="5">
        <f>(vp.data[[#This Row],[Dens]]-INDEX(crudeBD.lkup[Mean_Dens],MATCH(vp.data[[#This Row],[Crude_Breakdown]],crudeBD.lkup[Crude Breakdown],0)))^2</f>
        <v>49.817333693888401</v>
      </c>
      <c r="AN380" s="5">
        <f>(vp.data[[#This Row],[Sulf]]-INDEX(crudeBD.lkup[Mean_Sulf],MATCH(vp.data[[#This Row],[Crude_Breakdown]],crudeBD.lkup[Crude Breakdown],0)))^2</f>
        <v>1.7700037628261743E-2</v>
      </c>
      <c r="AO3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1" x14ac:dyDescent="0.25">
      <c r="A381">
        <v>1072</v>
      </c>
      <c r="B381" t="s">
        <v>45</v>
      </c>
      <c r="C381" t="s">
        <v>45</v>
      </c>
      <c r="D381" t="s">
        <v>46</v>
      </c>
      <c r="F381" s="1">
        <v>42816</v>
      </c>
      <c r="G381" s="2">
        <v>78.099999999999994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381" s="2">
        <v>2.903</v>
      </c>
      <c r="J381" s="2">
        <f t="array" ref="J381">_xlfn.IFNA(IF(vp.data[[#This Row],[Sulf Input]]="",INDEX([1]DATA!$Q:$Q,MATCH(1,(vp.data[[#This Row],[Battery]]=[1]DATA!$L:$L)*(EOMONTH(vp.data[[#This Row],[SDate]],-1)+1=[1]DATA!$G:$G),0)),vp.data[[#This Row],[Sulf Input]]),"")</f>
        <v>2.903</v>
      </c>
      <c r="K381" s="2">
        <v>2</v>
      </c>
      <c r="L381" s="2">
        <v>2</v>
      </c>
      <c r="M381" s="2">
        <v>870.9</v>
      </c>
      <c r="N381" s="2">
        <f t="array" ref="N381">_xlfn.IFNA(IF(vp.data[[#This Row],[Dens Input]]="",INDEX([1]DATA!$O:$O,MATCH(1,(vp.data[[#This Row],[Battery]]=[1]DATA!$L:$L)*(EOMONTH(vp.data[[#This Row],[SDate]],-1)+1=[1]DATA!$G:$G),0)),vp.data[[#This Row],[Dens Input]]),"")</f>
        <v>870.9</v>
      </c>
      <c r="O381" s="2">
        <f ca="1">INDEX(INDIRECT(_xlfn.CONCAT("weather.data[",O$1,"]")),MATCH(vp.data[[#This Row],[SDate]],weather.data[Date],0))</f>
        <v>-4.8666666666666663</v>
      </c>
      <c r="P381" s="2">
        <f ca="1">INDEX(INDIRECT(_xlfn.CONCAT("weather.data[",P$1,"]")),MATCH(vp.data[[#This Row],[SDate]],weather.data[Date],0))</f>
        <v>-2.2428571428571433</v>
      </c>
      <c r="Q381" s="2">
        <f ca="1">INDEX(INDIRECT(_xlfn.CONCAT("weather.data[",Q$1,"]")),MATCH(vp.data[[#This Row],[SDate]],weather.data[Date],0))</f>
        <v>-2.9</v>
      </c>
      <c r="R381" s="2">
        <f ca="1">INDEX(INDIRECT(_xlfn.CONCAT("weather.data[",R$1,"]")),MATCH(vp.data[[#This Row],[SDate]],weather.data[Date],0))</f>
        <v>-2.6</v>
      </c>
      <c r="S381" s="2">
        <f ca="1">INDEX(INDIRECT(_xlfn.CONCAT("weather.data[",S$1,"]")),MATCH(vp.data[[#This Row],[SDate]],weather.data[Date],0))</f>
        <v>-11.8</v>
      </c>
      <c r="T381" s="2">
        <f ca="1">INDEX(INDIRECT(_xlfn.CONCAT("weather.data[",T$1,"]")),MATCH(vp.data[[#This Row],[SDate]],weather.data[Date],0))</f>
        <v>-1.2</v>
      </c>
      <c r="U381" s="2">
        <f ca="1">INDEX(INDIRECT(_xlfn.CONCAT("weather.data[",U$1,"]")),MATCH(vp.data[[#This Row],[SDate]],weather.data[Date],0))</f>
        <v>-6.2</v>
      </c>
      <c r="V381" s="2">
        <f ca="1">INDEX(INDIRECT(_xlfn.CONCAT("weather.data[",V$1,"]")),MATCH(vp.data[[#This Row],[SDate]],weather.data[Date],0))</f>
        <v>-4.5</v>
      </c>
      <c r="W381" t="s">
        <v>44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 s="4">
        <f>IF(AND(vp.data[[#This Row],[SDate]]&gt;=DATE(YEAR(vp.data[[#This Row],[SDate]]),5,1),vp.data[[#This Row],[SDate]]&lt;=DATE(YEAR(vp.data[[#This Row],[SDate]]),9,15)),1,0)</f>
        <v>0</v>
      </c>
      <c r="AJ381" s="4">
        <f>IF(vp.data[[#This Row],[SDate]]&lt;DATE(2016,12,1),0,1)</f>
        <v>1</v>
      </c>
      <c r="AK381">
        <f>MONTH(vp.data[[#This Row],[SDate]])</f>
        <v>3</v>
      </c>
      <c r="AL381" s="5">
        <f>(IF(post_aquisition_adj_bool,vp.data[[#This Row],[VP_Adjusted]],vp.data[[#This Row],[VP]])-INDEX(crudeBD.lkup[Mean_VP],MATCH(vp.data[[#This Row],[Crude_Breakdown]],crudeBD.lkup[Crude Breakdown],0)))^2</f>
        <v>226.04468809073697</v>
      </c>
      <c r="AM381" s="5">
        <f>(vp.data[[#This Row],[Dens]]-INDEX(crudeBD.lkup[Mean_Dens],MATCH(vp.data[[#This Row],[Crude_Breakdown]],crudeBD.lkup[Crude Breakdown],0)))^2</f>
        <v>14.885240670633198</v>
      </c>
      <c r="AN381" s="5">
        <f>(vp.data[[#This Row],[Sulf]]-INDEX(crudeBD.lkup[Mean_Sulf],MATCH(vp.data[[#This Row],[Crude_Breakdown]],crudeBD.lkup[Crude Breakdown],0)))^2</f>
        <v>0.21479379200035467</v>
      </c>
      <c r="AO3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1" hidden="1" x14ac:dyDescent="0.25">
      <c r="A382">
        <v>381</v>
      </c>
      <c r="B382" t="s">
        <v>45</v>
      </c>
      <c r="C382" t="s">
        <v>45</v>
      </c>
      <c r="D382" t="s">
        <v>74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Input]]="",INDEX([1]DATA!$Q:$Q,MATCH(1,(vp.data[[#This Row],[Battery]]=[1]DATA!$L:$L)*(EOMONTH(vp.data[[#This Row],[SDate]],-1)+1=[1]DATA!$G:$G),0)),vp.data[[#This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Input]]="",INDEX([1]DATA!$O:$O,MATCH(1,(vp.data[[#This Row],[Battery]]=[1]DATA!$L:$L)*(EOMONTH(vp.data[[#This Row],[SDate]],-1)+1=[1]DATA!$G:$G),0)),vp.data[[#This Row],[Dens Input]]),"")</f>
        <v>804</v>
      </c>
      <c r="O382" s="2">
        <f ca="1">INDEX(INDIRECT(_xlfn.CONCAT("weather.data[",O$1,"]")),MATCH(vp.data[[#This Row],[SDate]],weather.data[Date],0))</f>
        <v>-21.183333333333334</v>
      </c>
      <c r="P382" s="2">
        <f ca="1">INDEX(INDIRECT(_xlfn.CONCAT("weather.data[",P$1,"]")),MATCH(vp.data[[#This Row],[SDate]],weather.data[Date],0))</f>
        <v>-10.37857142857143</v>
      </c>
      <c r="Q382" s="2">
        <f ca="1">INDEX(INDIRECT(_xlfn.CONCAT("weather.data[",Q$1,"]")),MATCH(vp.data[[#This Row],[SDate]],weather.data[Date],0))</f>
        <v>-22.7</v>
      </c>
      <c r="R382" s="2">
        <f ca="1">INDEX(INDIRECT(_xlfn.CONCAT("weather.data[",R$1,"]")),MATCH(vp.data[[#This Row],[SDate]],weather.data[Date],0))</f>
        <v>-23.3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-20.3</v>
      </c>
      <c r="V382" s="2">
        <f ca="1">INDEX(INDIRECT(_xlfn.CONCAT("weather.data[",V$1,"]")),MATCH(vp.data[[#This Row],[SDate]],weather.data[Date],0))</f>
        <v>-19.8</v>
      </c>
      <c r="W382" t="s">
        <v>44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 s="4">
        <f>IF(AND(vp.data[[#This Row],[SDate]]&gt;=DATE(YEAR(vp.data[[#This Row],[SDate]]),5,1),vp.data[[#This Row],[SDate]]&lt;=DATE(YEAR(vp.data[[#This Row],[SDate]]),9,15)),1,0)</f>
        <v>0</v>
      </c>
      <c r="AJ382" s="4">
        <f>IF(vp.data[[#This Row],[SDate]]&lt;DATE(2016,12,1),0,1)</f>
        <v>1</v>
      </c>
      <c r="AK382">
        <f>MONTH(vp.data[[#This Row],[SDate]])</f>
        <v>12</v>
      </c>
      <c r="AL38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82" s="5">
        <f>(vp.data[[#This Row],[Dens]]-INDEX(crudeBD.lkup[Mean_Dens],MATCH(vp.data[[#This Row],[Crude_Breakdown]],crudeBD.lkup[Crude Breakdown],0)))^2</f>
        <v>21.70233083021882</v>
      </c>
      <c r="AN382" s="5">
        <f>(vp.data[[#This Row],[Sulf]]-INDEX(crudeBD.lkup[Mean_Sulf],MATCH(vp.data[[#This Row],[Crude_Breakdown]],crudeBD.lkup[Crude Breakdown],0)))^2</f>
        <v>2.0889899198804182E-3</v>
      </c>
      <c r="AO3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1" hidden="1" x14ac:dyDescent="0.25">
      <c r="A383">
        <v>382</v>
      </c>
      <c r="B383" t="s">
        <v>45</v>
      </c>
      <c r="C383" t="s">
        <v>45</v>
      </c>
      <c r="D383" t="s">
        <v>88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Input]]="",INDEX([1]DATA!$Q:$Q,MATCH(1,(vp.data[[#This Row],[Battery]]=[1]DATA!$L:$L)*(EOMONTH(vp.data[[#This Row],[SDate]],-1)+1=[1]DATA!$G:$G),0)),vp.data[[#This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Input]]="",INDEX([1]DATA!$O:$O,MATCH(1,(vp.data[[#This Row],[Battery]]=[1]DATA!$L:$L)*(EOMONTH(vp.data[[#This Row],[SDate]],-1)+1=[1]DATA!$G:$G),0)),vp.data[[#This Row],[Dens Input]]),"")</f>
        <v>819</v>
      </c>
      <c r="O383" s="2">
        <f ca="1">INDEX(INDIRECT(_xlfn.CONCAT("weather.data[",O$1,"]")),MATCH(vp.data[[#This Row],[SDate]],weather.data[Date],0))</f>
        <v>-21.183333333333334</v>
      </c>
      <c r="P383" s="2">
        <f ca="1">INDEX(INDIRECT(_xlfn.CONCAT("weather.data[",P$1,"]")),MATCH(vp.data[[#This Row],[SDate]],weather.data[Date],0))</f>
        <v>-10.37857142857143</v>
      </c>
      <c r="Q383" s="2">
        <f ca="1">INDEX(INDIRECT(_xlfn.CONCAT("weather.data[",Q$1,"]")),MATCH(vp.data[[#This Row],[SDate]],weather.data[Date],0))</f>
        <v>-22.7</v>
      </c>
      <c r="R383" s="2">
        <f ca="1">INDEX(INDIRECT(_xlfn.CONCAT("weather.data[",R$1,"]")),MATCH(vp.data[[#This Row],[SDate]],weather.data[Date],0))</f>
        <v>-23.3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-20.3</v>
      </c>
      <c r="V383" s="2">
        <f ca="1">INDEX(INDIRECT(_xlfn.CONCAT("weather.data[",V$1,"]")),MATCH(vp.data[[#This Row],[SDate]],weather.data[Date],0))</f>
        <v>-19.8</v>
      </c>
      <c r="W383" t="s">
        <v>44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 s="4">
        <f>IF(AND(vp.data[[#This Row],[SDate]]&gt;=DATE(YEAR(vp.data[[#This Row],[SDate]]),5,1),vp.data[[#This Row],[SDate]]&lt;=DATE(YEAR(vp.data[[#This Row],[SDate]]),9,15)),1,0)</f>
        <v>0</v>
      </c>
      <c r="AJ383" s="4">
        <f>IF(vp.data[[#This Row],[SDate]]&lt;DATE(2016,12,1),0,1)</f>
        <v>1</v>
      </c>
      <c r="AK383">
        <f>MONTH(vp.data[[#This Row],[SDate]])</f>
        <v>12</v>
      </c>
      <c r="AL383" s="5">
        <f>(IF(post_aquisition_adj_bool,vp.data[[#This Row],[VP_Adjusted]],vp.data[[#This Row],[VP]])-INDEX(crudeBD.lkup[Mean_VP],MATCH(vp.data[[#This Row],[Crude_Breakdown]],crudeBD.lkup[Crude Breakdown],0)))^2</f>
        <v>129.82389972900407</v>
      </c>
      <c r="AM383" s="5">
        <f>(vp.data[[#This Row],[Dens]]-INDEX(crudeBD.lkup[Mean_Dens],MATCH(vp.data[[#This Row],[Crude_Breakdown]],crudeBD.lkup[Crude Breakdown],0)))^2</f>
        <v>106.9450492768166</v>
      </c>
      <c r="AN383" s="5">
        <f>(vp.data[[#This Row],[Sulf]]-INDEX(crudeBD.lkup[Mean_Sulf],MATCH(vp.data[[#This Row],[Crude_Breakdown]],crudeBD.lkup[Crude Breakdown],0)))^2</f>
        <v>2.3236572287194387E-2</v>
      </c>
      <c r="AO3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1" hidden="1" x14ac:dyDescent="0.25">
      <c r="A384">
        <v>383</v>
      </c>
      <c r="B384" t="s">
        <v>47</v>
      </c>
      <c r="C384" t="s">
        <v>47</v>
      </c>
      <c r="D384" t="s">
        <v>54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Input]]="",INDEX([1]DATA!$Q:$Q,MATCH(1,(vp.data[[#This Row],[Battery]]=[1]DATA!$L:$L)*(EOMONTH(vp.data[[#This Row],[SDate]],-1)+1=[1]DATA!$G:$G),0)),vp.data[[#This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Input]]="",INDEX([1]DATA!$O:$O,MATCH(1,(vp.data[[#This Row],[Battery]]=[1]DATA!$L:$L)*(EOMONTH(vp.data[[#This Row],[SDate]],-1)+1=[1]DATA!$G:$G),0)),vp.data[[#This Row],[Dens Input]]),"")</f>
        <v>854.9</v>
      </c>
      <c r="O384" s="2">
        <f ca="1">INDEX(INDIRECT(_xlfn.CONCAT("weather.data[",O$1,"]")),MATCH(vp.data[[#This Row],[SDate]],weather.data[Date],0))</f>
        <v>-21.183333333333334</v>
      </c>
      <c r="P384" s="2">
        <f ca="1">INDEX(INDIRECT(_xlfn.CONCAT("weather.data[",P$1,"]")),MATCH(vp.data[[#This Row],[SDate]],weather.data[Date],0))</f>
        <v>-10.37857142857143</v>
      </c>
      <c r="Q384" s="2">
        <f ca="1">INDEX(INDIRECT(_xlfn.CONCAT("weather.data[",Q$1,"]")),MATCH(vp.data[[#This Row],[SDate]],weather.data[Date],0))</f>
        <v>-22.7</v>
      </c>
      <c r="R384" s="2">
        <f ca="1">INDEX(INDIRECT(_xlfn.CONCAT("weather.data[",R$1,"]")),MATCH(vp.data[[#This Row],[SDate]],weather.data[Date],0))</f>
        <v>-23.3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-20.3</v>
      </c>
      <c r="V384" s="2">
        <f ca="1">INDEX(INDIRECT(_xlfn.CONCAT("weather.data[",V$1,"]")),MATCH(vp.data[[#This Row],[SDate]],weather.data[Date],0))</f>
        <v>-19.8</v>
      </c>
      <c r="W384" t="s">
        <v>44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 s="4">
        <f>IF(AND(vp.data[[#This Row],[SDate]]&gt;=DATE(YEAR(vp.data[[#This Row],[SDate]]),5,1),vp.data[[#This Row],[SDate]]&lt;=DATE(YEAR(vp.data[[#This Row],[SDate]]),9,15)),1,0)</f>
        <v>0</v>
      </c>
      <c r="AJ384" s="4">
        <f>IF(vp.data[[#This Row],[SDate]]&lt;DATE(2016,12,1),0,1)</f>
        <v>1</v>
      </c>
      <c r="AK384">
        <f>MONTH(vp.data[[#This Row],[SDate]])</f>
        <v>12</v>
      </c>
      <c r="AL384" s="5">
        <f>(IF(post_aquisition_adj_bool,vp.data[[#This Row],[VP_Adjusted]],vp.data[[#This Row],[VP]])-INDEX(crudeBD.lkup[Mean_VP],MATCH(vp.data[[#This Row],[Crude_Breakdown]],crudeBD.lkup[Crude Breakdown],0)))^2</f>
        <v>112.83101394648344</v>
      </c>
      <c r="AM384" s="5">
        <f>(vp.data[[#This Row],[Dens]]-INDEX(crudeBD.lkup[Mean_Dens],MATCH(vp.data[[#This Row],[Crude_Breakdown]],crudeBD.lkup[Crude Breakdown],0)))^2</f>
        <v>122.95843773962004</v>
      </c>
      <c r="AN384" s="5">
        <f>(vp.data[[#This Row],[Sulf]]-INDEX(crudeBD.lkup[Mean_Sulf],MATCH(vp.data[[#This Row],[Crude_Breakdown]],crudeBD.lkup[Crude Breakdown],0)))^2</f>
        <v>2.3982710282829438E-2</v>
      </c>
      <c r="AO3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1" hidden="1" x14ac:dyDescent="0.25">
      <c r="A385">
        <v>384</v>
      </c>
      <c r="B385" t="s">
        <v>52</v>
      </c>
      <c r="C385" t="s">
        <v>52</v>
      </c>
      <c r="D385" t="s">
        <v>53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Input]]="",INDEX([1]DATA!$Q:$Q,MATCH(1,(vp.data[[#This Row],[Battery]]=[1]DATA!$L:$L)*(EOMONTH(vp.data[[#This Row],[SDate]],-1)+1=[1]DATA!$G:$G),0)),vp.data[[#This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Input]]="",INDEX([1]DATA!$O:$O,MATCH(1,(vp.data[[#This Row],[Battery]]=[1]DATA!$L:$L)*(EOMONTH(vp.data[[#This Row],[SDate]],-1)+1=[1]DATA!$G:$G),0)),vp.data[[#This Row],[Dens Input]]),"")</f>
        <v>846.4</v>
      </c>
      <c r="O385" s="2">
        <f ca="1">INDEX(INDIRECT(_xlfn.CONCAT("weather.data[",O$1,"]")),MATCH(vp.data[[#This Row],[SDate]],weather.data[Date],0))</f>
        <v>-21.183333333333334</v>
      </c>
      <c r="P385" s="2">
        <f ca="1">INDEX(INDIRECT(_xlfn.CONCAT("weather.data[",P$1,"]")),MATCH(vp.data[[#This Row],[SDate]],weather.data[Date],0))</f>
        <v>-10.37857142857143</v>
      </c>
      <c r="Q385" s="2">
        <f ca="1">INDEX(INDIRECT(_xlfn.CONCAT("weather.data[",Q$1,"]")),MATCH(vp.data[[#This Row],[SDate]],weather.data[Date],0))</f>
        <v>-22.7</v>
      </c>
      <c r="R385" s="2">
        <f ca="1">INDEX(INDIRECT(_xlfn.CONCAT("weather.data[",R$1,"]")),MATCH(vp.data[[#This Row],[SDate]],weather.data[Date],0))</f>
        <v>-23.3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-20.3</v>
      </c>
      <c r="V385" s="2">
        <f ca="1">INDEX(INDIRECT(_xlfn.CONCAT("weather.data[",V$1,"]")),MATCH(vp.data[[#This Row],[SDate]],weather.data[Date],0))</f>
        <v>-19.8</v>
      </c>
      <c r="W385" t="s">
        <v>44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 s="4">
        <f>IF(AND(vp.data[[#This Row],[SDate]]&gt;=DATE(YEAR(vp.data[[#This Row],[SDate]]),5,1),vp.data[[#This Row],[SDate]]&lt;=DATE(YEAR(vp.data[[#This Row],[SDate]]),9,15)),1,0)</f>
        <v>0</v>
      </c>
      <c r="AJ385" s="4">
        <f>IF(vp.data[[#This Row],[SDate]]&lt;DATE(2016,12,1),0,1)</f>
        <v>1</v>
      </c>
      <c r="AK385">
        <f>MONTH(vp.data[[#This Row],[SDate]])</f>
        <v>12</v>
      </c>
      <c r="AL385" s="5">
        <f>(IF(post_aquisition_adj_bool,vp.data[[#This Row],[VP_Adjusted]],vp.data[[#This Row],[VP]])-INDEX(crudeBD.lkup[Mean_VP],MATCH(vp.data[[#This Row],[Crude_Breakdown]],crudeBD.lkup[Crude Breakdown],0)))^2</f>
        <v>1430.5183894987701</v>
      </c>
      <c r="AM385" s="5">
        <f>(vp.data[[#This Row],[Dens]]-INDEX(crudeBD.lkup[Mean_Dens],MATCH(vp.data[[#This Row],[Crude_Breakdown]],crudeBD.lkup[Crude Breakdown],0)))^2</f>
        <v>6.701173935940071</v>
      </c>
      <c r="AN385" s="5">
        <f>(vp.data[[#This Row],[Sulf]]-INDEX(crudeBD.lkup[Mean_Sulf],MATCH(vp.data[[#This Row],[Crude_Breakdown]],crudeBD.lkup[Crude Breakdown],0)))^2</f>
        <v>0.10831571001595741</v>
      </c>
      <c r="AO3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1" x14ac:dyDescent="0.25">
      <c r="A386">
        <v>1132</v>
      </c>
      <c r="B386" t="s">
        <v>45</v>
      </c>
      <c r="C386" t="s">
        <v>45</v>
      </c>
      <c r="D386" t="s">
        <v>46</v>
      </c>
      <c r="F386" s="1">
        <v>42823</v>
      </c>
      <c r="G386" s="2">
        <v>73.3</v>
      </c>
      <c r="H386" s="2">
        <f>vp.data[[#This Row],[VP]]+IF(vp.data[[#This Row],[Post_Aquisition]]=0,INDEX(post_aquisition.tbl[Change_in_VP],MATCH(vp.data[[#This Row],[Crude_Breakdown]],post_aquisition.tbl[Crude_Breakdown],0)),0)</f>
        <v>73.3</v>
      </c>
      <c r="I386" s="2">
        <v>2.5190000000000001</v>
      </c>
      <c r="J386" s="2">
        <f t="array" ref="J386">_xlfn.IFNA(IF(vp.data[[#This Row],[Sulf Input]]="",INDEX([1]DATA!$Q:$Q,MATCH(1,(vp.data[[#This Row],[Battery]]=[1]DATA!$L:$L)*(EOMONTH(vp.data[[#This Row],[SDate]],-1)+1=[1]DATA!$G:$G),0)),vp.data[[#This Row],[Sulf Input]]),"")</f>
        <v>2.5190000000000001</v>
      </c>
      <c r="K386" s="2">
        <v>19</v>
      </c>
      <c r="L386" s="2">
        <v>16</v>
      </c>
      <c r="M386" s="2">
        <v>866.2</v>
      </c>
      <c r="N386" s="2">
        <f t="array" ref="N386">_xlfn.IFNA(IF(vp.data[[#This Row],[Dens Input]]="",INDEX([1]DATA!$O:$O,MATCH(1,(vp.data[[#This Row],[Battery]]=[1]DATA!$L:$L)*(EOMONTH(vp.data[[#This Row],[SDate]],-1)+1=[1]DATA!$G:$G),0)),vp.data[[#This Row],[Dens Input]]),"")</f>
        <v>866.2</v>
      </c>
      <c r="O386" s="2">
        <f ca="1">INDEX(INDIRECT(_xlfn.CONCAT("weather.data[",O$1,"]")),MATCH(vp.data[[#This Row],[SDate]],weather.data[Date],0))</f>
        <v>6.7666666666666666</v>
      </c>
      <c r="P386" s="2">
        <f ca="1">INDEX(INDIRECT(_xlfn.CONCAT("weather.data[",P$1,"]")),MATCH(vp.data[[#This Row],[SDate]],weather.data[Date],0))</f>
        <v>2.3880952380952385</v>
      </c>
      <c r="Q386" s="2">
        <f ca="1">INDEX(INDIRECT(_xlfn.CONCAT("weather.data[",Q$1,"]")),MATCH(vp.data[[#This Row],[SDate]],weather.data[Date],0))</f>
        <v>6.7</v>
      </c>
      <c r="R386" s="2">
        <f ca="1">INDEX(INDIRECT(_xlfn.CONCAT("weather.data[",R$1,"]")),MATCH(vp.data[[#This Row],[SDate]],weather.data[Date],0))</f>
        <v>7.9</v>
      </c>
      <c r="S386" s="2">
        <f ca="1">INDEX(INDIRECT(_xlfn.CONCAT("weather.data[",S$1,"]")),MATCH(vp.data[[#This Row],[SDate]],weather.data[Date],0))</f>
        <v>5.5</v>
      </c>
      <c r="T386" s="2">
        <f ca="1">INDEX(INDIRECT(_xlfn.CONCAT("weather.data[",T$1,"]")),MATCH(vp.data[[#This Row],[SDate]],weather.data[Date],0))</f>
        <v>8.8000000000000007</v>
      </c>
      <c r="U386" s="2">
        <f ca="1">INDEX(INDIRECT(_xlfn.CONCAT("weather.data[",U$1,"]")),MATCH(vp.data[[#This Row],[SDate]],weather.data[Date],0))</f>
        <v>4.7</v>
      </c>
      <c r="V386" s="2">
        <f ca="1">INDEX(INDIRECT(_xlfn.CONCAT("weather.data[",V$1,"]")),MATCH(vp.data[[#This Row],[SDate]],weather.data[Date],0))</f>
        <v>7</v>
      </c>
      <c r="W386" t="s">
        <v>44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 s="4">
        <f>IF(AND(vp.data[[#This Row],[SDate]]&gt;=DATE(YEAR(vp.data[[#This Row],[SDate]]),5,1),vp.data[[#This Row],[SDate]]&lt;=DATE(YEAR(vp.data[[#This Row],[SDate]]),9,15)),1,0)</f>
        <v>0</v>
      </c>
      <c r="AJ386" s="4">
        <f>IF(vp.data[[#This Row],[SDate]]&lt;DATE(2016,12,1),0,1)</f>
        <v>1</v>
      </c>
      <c r="AK386">
        <f>MONTH(vp.data[[#This Row],[SDate]])</f>
        <v>3</v>
      </c>
      <c r="AL386" s="5">
        <f>(IF(post_aquisition_adj_bool,vp.data[[#This Row],[VP_Adjusted]],vp.data[[#This Row],[VP]])-INDEX(crudeBD.lkup[Mean_VP],MATCH(vp.data[[#This Row],[Crude_Breakdown]],crudeBD.lkup[Crude Breakdown],0)))^2</f>
        <v>104.75077504725886</v>
      </c>
      <c r="AM386" s="5">
        <f>(vp.data[[#This Row],[Dens]]-INDEX(crudeBD.lkup[Mean_Dens],MATCH(vp.data[[#This Row],[Crude_Breakdown]],crudeBD.lkup[Crude Breakdown],0)))^2</f>
        <v>73.241752298539524</v>
      </c>
      <c r="AN386" s="5">
        <f>(vp.data[[#This Row],[Sulf]]-INDEX(crudeBD.lkup[Mean_Sulf],MATCH(vp.data[[#This Row],[Crude_Breakdown]],crudeBD.lkup[Crude Breakdown],0)))^2</f>
        <v>6.3136550701222253E-3</v>
      </c>
      <c r="AO3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1" hidden="1" x14ac:dyDescent="0.25">
      <c r="A387">
        <v>386</v>
      </c>
      <c r="B387" t="s">
        <v>56</v>
      </c>
      <c r="C387" t="s">
        <v>56</v>
      </c>
      <c r="D387" t="s">
        <v>57</v>
      </c>
      <c r="E387" t="s">
        <v>69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Input]]="",INDEX([1]DATA!$Q:$Q,MATCH(1,(vp.data[[#This Row],[Battery]]=[1]DATA!$L:$L)*(EOMONTH(vp.data[[#This Row],[SDate]],-1)+1=[1]DATA!$G:$G),0)),vp.data[[#This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387" s="2">
        <f ca="1">INDEX(INDIRECT(_xlfn.CONCAT("weather.data[",O$1,"]")),MATCH(vp.data[[#This Row],[SDate]],weather.data[Date],0))</f>
        <v>-20.716666666666665</v>
      </c>
      <c r="P387" s="2">
        <f ca="1">INDEX(INDIRECT(_xlfn.CONCAT("weather.data[",P$1,"]")),MATCH(vp.data[[#This Row],[SDate]],weather.data[Date],0))</f>
        <v>-21.040476190476191</v>
      </c>
      <c r="Q387" s="2">
        <f ca="1">INDEX(INDIRECT(_xlfn.CONCAT("weather.data[",Q$1,"]")),MATCH(vp.data[[#This Row],[SDate]],weather.data[Date],0))</f>
        <v>-21.2</v>
      </c>
      <c r="R387" s="2">
        <f ca="1">INDEX(INDIRECT(_xlfn.CONCAT("weather.data[",R$1,"]")),MATCH(vp.data[[#This Row],[SDate]],weather.data[Date],0))</f>
        <v>-19.399999999999999</v>
      </c>
      <c r="S387" s="2">
        <f ca="1">INDEX(INDIRECT(_xlfn.CONCAT("weather.data[",S$1,"]")),MATCH(vp.data[[#This Row],[SDate]],weather.data[Date],0))</f>
        <v>-21.8</v>
      </c>
      <c r="T387" s="2">
        <f ca="1">INDEX(INDIRECT(_xlfn.CONCAT("weather.data[",T$1,"]")),MATCH(vp.data[[#This Row],[SDate]],weather.data[Date],0))</f>
        <v>-19.3</v>
      </c>
      <c r="U387" s="2">
        <f ca="1">INDEX(INDIRECT(_xlfn.CONCAT("weather.data[",U$1,"]")),MATCH(vp.data[[#This Row],[SDate]],weather.data[Date],0))</f>
        <v>-21.1</v>
      </c>
      <c r="V387" s="2">
        <f ca="1">INDEX(INDIRECT(_xlfn.CONCAT("weather.data[",V$1,"]")),MATCH(vp.data[[#This Row],[SDate]],weather.data[Date],0))</f>
        <v>-21.5</v>
      </c>
      <c r="W387" t="s">
        <v>44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 s="4">
        <f>IF(AND(vp.data[[#This Row],[SDate]]&gt;=DATE(YEAR(vp.data[[#This Row],[SDate]]),5,1),vp.data[[#This Row],[SDate]]&lt;=DATE(YEAR(vp.data[[#This Row],[SDate]]),9,15)),1,0)</f>
        <v>0</v>
      </c>
      <c r="AJ387" s="4">
        <f>IF(vp.data[[#This Row],[SDate]]&lt;DATE(2016,12,1),0,1)</f>
        <v>1</v>
      </c>
      <c r="AK387">
        <f>MONTH(vp.data[[#This Row],[SDate]])</f>
        <v>12</v>
      </c>
      <c r="AL387" s="5">
        <f>(IF(post_aquisition_adj_bool,vp.data[[#This Row],[VP_Adjusted]],vp.data[[#This Row],[VP]])-INDEX(crudeBD.lkup[Mean_VP],MATCH(vp.data[[#This Row],[Crude_Breakdown]],crudeBD.lkup[Crude Breakdown],0)))^2</f>
        <v>11.711414535584051</v>
      </c>
      <c r="AM387" s="5">
        <f>(vp.data[[#This Row],[Dens]]-INDEX(crudeBD.lkup[Mean_Dens],MATCH(vp.data[[#This Row],[Crude_Breakdown]],crudeBD.lkup[Crude Breakdown],0)))^2</f>
        <v>16.903095408332952</v>
      </c>
      <c r="AN387" s="5">
        <f>(vp.data[[#This Row],[Sulf]]-INDEX(crudeBD.lkup[Mean_Sulf],MATCH(vp.data[[#This Row],[Crude_Breakdown]],crudeBD.lkup[Crude Breakdown],0)))^2</f>
        <v>0.1355907394888442</v>
      </c>
      <c r="AO3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1" hidden="1" x14ac:dyDescent="0.25">
      <c r="A388">
        <v>387</v>
      </c>
      <c r="B388" t="s">
        <v>58</v>
      </c>
      <c r="C388" t="s">
        <v>58</v>
      </c>
      <c r="D388" t="s">
        <v>83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Input]]="",INDEX([1]DATA!$Q:$Q,MATCH(1,(vp.data[[#This Row],[Battery]]=[1]DATA!$L:$L)*(EOMONTH(vp.data[[#This Row],[SDate]],-1)+1=[1]DATA!$G:$G),0)),vp.data[[#This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Input]]="",INDEX([1]DATA!$O:$O,MATCH(1,(vp.data[[#This Row],[Battery]]=[1]DATA!$L:$L)*(EOMONTH(vp.data[[#This Row],[SDate]],-1)+1=[1]DATA!$G:$G),0)),vp.data[[#This Row],[Dens Input]]),"")</f>
        <v>812</v>
      </c>
      <c r="O388" s="2">
        <f ca="1">INDEX(INDIRECT(_xlfn.CONCAT("weather.data[",O$1,"]")),MATCH(vp.data[[#This Row],[SDate]],weather.data[Date],0))</f>
        <v>-20.716666666666665</v>
      </c>
      <c r="P388" s="2">
        <f ca="1">INDEX(INDIRECT(_xlfn.CONCAT("weather.data[",P$1,"]")),MATCH(vp.data[[#This Row],[SDate]],weather.data[Date],0))</f>
        <v>-21.040476190476191</v>
      </c>
      <c r="Q388" s="2">
        <f ca="1">INDEX(INDIRECT(_xlfn.CONCAT("weather.data[",Q$1,"]")),MATCH(vp.data[[#This Row],[SDate]],weather.data[Date],0))</f>
        <v>-21.2</v>
      </c>
      <c r="R388" s="2">
        <f ca="1">INDEX(INDIRECT(_xlfn.CONCAT("weather.data[",R$1,"]")),MATCH(vp.data[[#This Row],[SDate]],weather.data[Date],0))</f>
        <v>-19.399999999999999</v>
      </c>
      <c r="S388" s="2">
        <f ca="1">INDEX(INDIRECT(_xlfn.CONCAT("weather.data[",S$1,"]")),MATCH(vp.data[[#This Row],[SDate]],weather.data[Date],0))</f>
        <v>-21.8</v>
      </c>
      <c r="T388" s="2">
        <f ca="1">INDEX(INDIRECT(_xlfn.CONCAT("weather.data[",T$1,"]")),MATCH(vp.data[[#This Row],[SDate]],weather.data[Date],0))</f>
        <v>-19.3</v>
      </c>
      <c r="U388" s="2">
        <f ca="1">INDEX(INDIRECT(_xlfn.CONCAT("weather.data[",U$1,"]")),MATCH(vp.data[[#This Row],[SDate]],weather.data[Date],0))</f>
        <v>-21.1</v>
      </c>
      <c r="V388" s="2">
        <f ca="1">INDEX(INDIRECT(_xlfn.CONCAT("weather.data[",V$1,"]")),MATCH(vp.data[[#This Row],[SDate]],weather.data[Date],0))</f>
        <v>-21.5</v>
      </c>
      <c r="W388" t="s">
        <v>44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 s="4">
        <f>IF(AND(vp.data[[#This Row],[SDate]]&gt;=DATE(YEAR(vp.data[[#This Row],[SDate]]),5,1),vp.data[[#This Row],[SDate]]&lt;=DATE(YEAR(vp.data[[#This Row],[SDate]]),9,15)),1,0)</f>
        <v>0</v>
      </c>
      <c r="AJ388" s="4">
        <f>IF(vp.data[[#This Row],[SDate]]&lt;DATE(2016,12,1),0,1)</f>
        <v>1</v>
      </c>
      <c r="AK388">
        <f>MONTH(vp.data[[#This Row],[SDate]])</f>
        <v>12</v>
      </c>
      <c r="AL388" s="5">
        <f>(IF(post_aquisition_adj_bool,vp.data[[#This Row],[VP_Adjusted]],vp.data[[#This Row],[VP]])-INDEX(crudeBD.lkup[Mean_VP],MATCH(vp.data[[#This Row],[Crude_Breakdown]],crudeBD.lkup[Crude Breakdown],0)))^2</f>
        <v>31.42690943774134</v>
      </c>
      <c r="AM388" s="5">
        <f>(vp.data[[#This Row],[Dens]]-INDEX(crudeBD.lkup[Mean_Dens],MATCH(vp.data[[#This Row],[Crude_Breakdown]],crudeBD.lkup[Crude Breakdown],0)))^2</f>
        <v>11.165114001737642</v>
      </c>
      <c r="AN388" s="5">
        <f>(vp.data[[#This Row],[Sulf]]-INDEX(crudeBD.lkup[Mean_Sulf],MATCH(vp.data[[#This Row],[Crude_Breakdown]],crudeBD.lkup[Crude Breakdown],0)))^2</f>
        <v>5.0175307457703319E-3</v>
      </c>
      <c r="AO3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1" hidden="1" x14ac:dyDescent="0.25">
      <c r="A389">
        <v>388</v>
      </c>
      <c r="B389" t="s">
        <v>45</v>
      </c>
      <c r="C389" t="s">
        <v>45</v>
      </c>
      <c r="D389" t="s">
        <v>70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Input]]="",INDEX([1]DATA!$Q:$Q,MATCH(1,(vp.data[[#This Row],[Battery]]=[1]DATA!$L:$L)*(EOMONTH(vp.data[[#This Row],[SDate]],-1)+1=[1]DATA!$G:$G),0)),vp.data[[#This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Input]]="",INDEX([1]DATA!$O:$O,MATCH(1,(vp.data[[#This Row],[Battery]]=[1]DATA!$L:$L)*(EOMONTH(vp.data[[#This Row],[SDate]],-1)+1=[1]DATA!$G:$G),0)),vp.data[[#This Row],[Dens Input]]),"")</f>
        <v>802</v>
      </c>
      <c r="O389" s="2">
        <f ca="1">INDEX(INDIRECT(_xlfn.CONCAT("weather.data[",O$1,"]")),MATCH(vp.data[[#This Row],[SDate]],weather.data[Date],0))</f>
        <v>-20.716666666666665</v>
      </c>
      <c r="P389" s="2">
        <f ca="1">INDEX(INDIRECT(_xlfn.CONCAT("weather.data[",P$1,"]")),MATCH(vp.data[[#This Row],[SDate]],weather.data[Date],0))</f>
        <v>-21.040476190476191</v>
      </c>
      <c r="Q389" s="2">
        <f ca="1">INDEX(INDIRECT(_xlfn.CONCAT("weather.data[",Q$1,"]")),MATCH(vp.data[[#This Row],[SDate]],weather.data[Date],0))</f>
        <v>-21.2</v>
      </c>
      <c r="R389" s="2">
        <f ca="1">INDEX(INDIRECT(_xlfn.CONCAT("weather.data[",R$1,"]")),MATCH(vp.data[[#This Row],[SDate]],weather.data[Date],0))</f>
        <v>-19.399999999999999</v>
      </c>
      <c r="S389" s="2">
        <f ca="1">INDEX(INDIRECT(_xlfn.CONCAT("weather.data[",S$1,"]")),MATCH(vp.data[[#This Row],[SDate]],weather.data[Date],0))</f>
        <v>-21.8</v>
      </c>
      <c r="T389" s="2">
        <f ca="1">INDEX(INDIRECT(_xlfn.CONCAT("weather.data[",T$1,"]")),MATCH(vp.data[[#This Row],[SDate]],weather.data[Date],0))</f>
        <v>-19.3</v>
      </c>
      <c r="U389" s="2">
        <f ca="1">INDEX(INDIRECT(_xlfn.CONCAT("weather.data[",U$1,"]")),MATCH(vp.data[[#This Row],[SDate]],weather.data[Date],0))</f>
        <v>-21.1</v>
      </c>
      <c r="V389" s="2">
        <f ca="1">INDEX(INDIRECT(_xlfn.CONCAT("weather.data[",V$1,"]")),MATCH(vp.data[[#This Row],[SDate]],weather.data[Date],0))</f>
        <v>-21.5</v>
      </c>
      <c r="W389" t="s">
        <v>44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 s="4">
        <f>IF(AND(vp.data[[#This Row],[SDate]]&gt;=DATE(YEAR(vp.data[[#This Row],[SDate]]),5,1),vp.data[[#This Row],[SDate]]&lt;=DATE(YEAR(vp.data[[#This Row],[SDate]]),9,15)),1,0)</f>
        <v>0</v>
      </c>
      <c r="AJ389" s="4">
        <f>IF(vp.data[[#This Row],[SDate]]&lt;DATE(2016,12,1),0,1)</f>
        <v>1</v>
      </c>
      <c r="AK389">
        <f>MONTH(vp.data[[#This Row],[SDate]])</f>
        <v>12</v>
      </c>
      <c r="AL389" s="5">
        <f>(IF(post_aquisition_adj_bool,vp.data[[#This Row],[VP_Adjusted]],vp.data[[#This Row],[VP]])-INDEX(crudeBD.lkup[Mean_VP],MATCH(vp.data[[#This Row],[Crude_Breakdown]],crudeBD.lkup[Crude Breakdown],0)))^2</f>
        <v>875.80655992317884</v>
      </c>
      <c r="AM389" s="5">
        <f>(vp.data[[#This Row],[Dens]]-INDEX(crudeBD.lkup[Mean_Dens],MATCH(vp.data[[#This Row],[Crude_Breakdown]],crudeBD.lkup[Crude Breakdown],0)))^2</f>
        <v>44.336635037339114</v>
      </c>
      <c r="AN389" s="5">
        <f>(vp.data[[#This Row],[Sulf]]-INDEX(crudeBD.lkup[Mean_Sulf],MATCH(vp.data[[#This Row],[Crude_Breakdown]],crudeBD.lkup[Crude Breakdown],0)))^2</f>
        <v>2.353659693343156E-3</v>
      </c>
      <c r="AO3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1" hidden="1" x14ac:dyDescent="0.25">
      <c r="A390">
        <v>389</v>
      </c>
      <c r="B390" t="s">
        <v>45</v>
      </c>
      <c r="C390" t="s">
        <v>45</v>
      </c>
      <c r="D390" t="s">
        <v>63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Input]]="",INDEX([1]DATA!$Q:$Q,MATCH(1,(vp.data[[#This Row],[Battery]]=[1]DATA!$L:$L)*(EOMONTH(vp.data[[#This Row],[SDate]],-1)+1=[1]DATA!$G:$G),0)),vp.data[[#This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90" s="2">
        <f ca="1">INDEX(INDIRECT(_xlfn.CONCAT("weather.data[",O$1,"]")),MATCH(vp.data[[#This Row],[SDate]],weather.data[Date],0))</f>
        <v>-20.716666666666665</v>
      </c>
      <c r="P390" s="2">
        <f ca="1">INDEX(INDIRECT(_xlfn.CONCAT("weather.data[",P$1,"]")),MATCH(vp.data[[#This Row],[SDate]],weather.data[Date],0))</f>
        <v>-21.040476190476191</v>
      </c>
      <c r="Q390" s="2">
        <f ca="1">INDEX(INDIRECT(_xlfn.CONCAT("weather.data[",Q$1,"]")),MATCH(vp.data[[#This Row],[SDate]],weather.data[Date],0))</f>
        <v>-21.2</v>
      </c>
      <c r="R390" s="2">
        <f ca="1">INDEX(INDIRECT(_xlfn.CONCAT("weather.data[",R$1,"]")),MATCH(vp.data[[#This Row],[SDate]],weather.data[Date],0))</f>
        <v>-19.399999999999999</v>
      </c>
      <c r="S390" s="2">
        <f ca="1">INDEX(INDIRECT(_xlfn.CONCAT("weather.data[",S$1,"]")),MATCH(vp.data[[#This Row],[SDate]],weather.data[Date],0))</f>
        <v>-21.8</v>
      </c>
      <c r="T390" s="2">
        <f ca="1">INDEX(INDIRECT(_xlfn.CONCAT("weather.data[",T$1,"]")),MATCH(vp.data[[#This Row],[SDate]],weather.data[Date],0))</f>
        <v>-19.3</v>
      </c>
      <c r="U390" s="2">
        <f ca="1">INDEX(INDIRECT(_xlfn.CONCAT("weather.data[",U$1,"]")),MATCH(vp.data[[#This Row],[SDate]],weather.data[Date],0))</f>
        <v>-21.1</v>
      </c>
      <c r="V390" s="2">
        <f ca="1">INDEX(INDIRECT(_xlfn.CONCAT("weather.data[",V$1,"]")),MATCH(vp.data[[#This Row],[SDate]],weather.data[Date],0))</f>
        <v>-21.5</v>
      </c>
      <c r="W390" t="s">
        <v>44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 s="4">
        <f>IF(AND(vp.data[[#This Row],[SDate]]&gt;=DATE(YEAR(vp.data[[#This Row],[SDate]]),5,1),vp.data[[#This Row],[SDate]]&lt;=DATE(YEAR(vp.data[[#This Row],[SDate]]),9,15)),1,0)</f>
        <v>0</v>
      </c>
      <c r="AJ390" s="4">
        <f>IF(vp.data[[#This Row],[SDate]]&lt;DATE(2016,12,1),0,1)</f>
        <v>1</v>
      </c>
      <c r="AK390">
        <f>MONTH(vp.data[[#This Row],[SDate]])</f>
        <v>12</v>
      </c>
      <c r="AL39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390" s="5">
        <f>(vp.data[[#This Row],[Dens]]-INDEX(crudeBD.lkup[Mean_Dens],MATCH(vp.data[[#This Row],[Crude_Breakdown]],crudeBD.lkup[Crude Breakdown],0)))^2</f>
        <v>2.1274440988262153</v>
      </c>
      <c r="AN390" s="5">
        <f>(vp.data[[#This Row],[Sulf]]-INDEX(crudeBD.lkup[Mean_Sulf],MATCH(vp.data[[#This Row],[Crude_Breakdown]],crudeBD.lkup[Crude Breakdown],0)))^2</f>
        <v>1.0269120998156859E-3</v>
      </c>
      <c r="AO3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1" hidden="1" x14ac:dyDescent="0.25">
      <c r="A391">
        <v>390</v>
      </c>
      <c r="B391" t="s">
        <v>58</v>
      </c>
      <c r="C391" t="s">
        <v>58</v>
      </c>
      <c r="D391" t="s">
        <v>75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Input]]="",INDEX([1]DATA!$Q:$Q,MATCH(1,(vp.data[[#This Row],[Battery]]=[1]DATA!$L:$L)*(EOMONTH(vp.data[[#This Row],[SDate]],-1)+1=[1]DATA!$G:$G),0)),vp.data[[#This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391" s="2">
        <f ca="1">INDEX(INDIRECT(_xlfn.CONCAT("weather.data[",O$1,"]")),MATCH(vp.data[[#This Row],[SDate]],weather.data[Date],0))</f>
        <v>-20.716666666666665</v>
      </c>
      <c r="P391" s="2">
        <f ca="1">INDEX(INDIRECT(_xlfn.CONCAT("weather.data[",P$1,"]")),MATCH(vp.data[[#This Row],[SDate]],weather.data[Date],0))</f>
        <v>-21.040476190476191</v>
      </c>
      <c r="Q391" s="2">
        <f ca="1">INDEX(INDIRECT(_xlfn.CONCAT("weather.data[",Q$1,"]")),MATCH(vp.data[[#This Row],[SDate]],weather.data[Date],0))</f>
        <v>-21.2</v>
      </c>
      <c r="R391" s="2">
        <f ca="1">INDEX(INDIRECT(_xlfn.CONCAT("weather.data[",R$1,"]")),MATCH(vp.data[[#This Row],[SDate]],weather.data[Date],0))</f>
        <v>-19.399999999999999</v>
      </c>
      <c r="S391" s="2">
        <f ca="1">INDEX(INDIRECT(_xlfn.CONCAT("weather.data[",S$1,"]")),MATCH(vp.data[[#This Row],[SDate]],weather.data[Date],0))</f>
        <v>-21.8</v>
      </c>
      <c r="T391" s="2">
        <f ca="1">INDEX(INDIRECT(_xlfn.CONCAT("weather.data[",T$1,"]")),MATCH(vp.data[[#This Row],[SDate]],weather.data[Date],0))</f>
        <v>-19.3</v>
      </c>
      <c r="U391" s="2">
        <f ca="1">INDEX(INDIRECT(_xlfn.CONCAT("weather.data[",U$1,"]")),MATCH(vp.data[[#This Row],[SDate]],weather.data[Date],0))</f>
        <v>-21.1</v>
      </c>
      <c r="V391" s="2">
        <f ca="1">INDEX(INDIRECT(_xlfn.CONCAT("weather.data[",V$1,"]")),MATCH(vp.data[[#This Row],[SDate]],weather.data[Date],0))</f>
        <v>-21.5</v>
      </c>
      <c r="W391" t="s">
        <v>44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 s="4">
        <f>IF(AND(vp.data[[#This Row],[SDate]]&gt;=DATE(YEAR(vp.data[[#This Row],[SDate]]),5,1),vp.data[[#This Row],[SDate]]&lt;=DATE(YEAR(vp.data[[#This Row],[SDate]]),9,15)),1,0)</f>
        <v>0</v>
      </c>
      <c r="AJ391" s="4">
        <f>IF(vp.data[[#This Row],[SDate]]&lt;DATE(2016,12,1),0,1)</f>
        <v>1</v>
      </c>
      <c r="AK391">
        <f>MONTH(vp.data[[#This Row],[SDate]])</f>
        <v>12</v>
      </c>
      <c r="AL391" s="5">
        <f>(IF(post_aquisition_adj_bool,vp.data[[#This Row],[VP_Adjusted]],vp.data[[#This Row],[VP]])-INDEX(crudeBD.lkup[Mean_VP],MATCH(vp.data[[#This Row],[Crude_Breakdown]],crudeBD.lkup[Crude Breakdown],0)))^2</f>
        <v>268.7641909911402</v>
      </c>
      <c r="AM391" s="5">
        <f>(vp.data[[#This Row],[Dens]]-INDEX(crudeBD.lkup[Mean_Dens],MATCH(vp.data[[#This Row],[Crude_Breakdown]],crudeBD.lkup[Crude Breakdown],0)))^2</f>
        <v>18.997185199151172</v>
      </c>
      <c r="AN391" s="5">
        <f>(vp.data[[#This Row],[Sulf]]-INDEX(crudeBD.lkup[Mean_Sulf],MATCH(vp.data[[#This Row],[Crude_Breakdown]],crudeBD.lkup[Crude Breakdown],0)))^2</f>
        <v>1.0858779822793069E-2</v>
      </c>
      <c r="AO3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1" hidden="1" x14ac:dyDescent="0.25">
      <c r="A392">
        <v>391</v>
      </c>
      <c r="B392" t="s">
        <v>45</v>
      </c>
      <c r="C392" t="s">
        <v>45</v>
      </c>
      <c r="D392" t="s">
        <v>63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Input]]="",INDEX([1]DATA!$O:$O,MATCH(1,(vp.data[[#This Row],[Battery]]=[1]DATA!$L:$L)*(EOMONTH(vp.data[[#This Row],[SDate]],-1)+1=[1]DATA!$G:$G),0)),vp.data[[#This Row],[Dens Input]]),"")</f>
        <v>807.1</v>
      </c>
      <c r="O392" s="2">
        <f ca="1">INDEX(INDIRECT(_xlfn.CONCAT("weather.data[",O$1,"]")),MATCH(vp.data[[#This Row],[SDate]],weather.data[Date],0))</f>
        <v>-20.716666666666665</v>
      </c>
      <c r="P392" s="2">
        <f ca="1">INDEX(INDIRECT(_xlfn.CONCAT("weather.data[",P$1,"]")),MATCH(vp.data[[#This Row],[SDate]],weather.data[Date],0))</f>
        <v>-21.040476190476191</v>
      </c>
      <c r="Q392" s="2">
        <f ca="1">INDEX(INDIRECT(_xlfn.CONCAT("weather.data[",Q$1,"]")),MATCH(vp.data[[#This Row],[SDate]],weather.data[Date],0))</f>
        <v>-21.2</v>
      </c>
      <c r="R392" s="2">
        <f ca="1">INDEX(INDIRECT(_xlfn.CONCAT("weather.data[",R$1,"]")),MATCH(vp.data[[#This Row],[SDate]],weather.data[Date],0))</f>
        <v>-19.399999999999999</v>
      </c>
      <c r="S392" s="2">
        <f ca="1">INDEX(INDIRECT(_xlfn.CONCAT("weather.data[",S$1,"]")),MATCH(vp.data[[#This Row],[SDate]],weather.data[Date],0))</f>
        <v>-21.8</v>
      </c>
      <c r="T392" s="2">
        <f ca="1">INDEX(INDIRECT(_xlfn.CONCAT("weather.data[",T$1,"]")),MATCH(vp.data[[#This Row],[SDate]],weather.data[Date],0))</f>
        <v>-19.3</v>
      </c>
      <c r="U392" s="2">
        <f ca="1">INDEX(INDIRECT(_xlfn.CONCAT("weather.data[",U$1,"]")),MATCH(vp.data[[#This Row],[SDate]],weather.data[Date],0))</f>
        <v>-21.1</v>
      </c>
      <c r="V392" s="2">
        <f ca="1">INDEX(INDIRECT(_xlfn.CONCAT("weather.data[",V$1,"]")),MATCH(vp.data[[#This Row],[SDate]],weather.data[Date],0))</f>
        <v>-21.5</v>
      </c>
      <c r="W392" t="s">
        <v>44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 s="4">
        <f>IF(AND(vp.data[[#This Row],[SDate]]&gt;=DATE(YEAR(vp.data[[#This Row],[SDate]]),5,1),vp.data[[#This Row],[SDate]]&lt;=DATE(YEAR(vp.data[[#This Row],[SDate]]),9,15)),1,0)</f>
        <v>0</v>
      </c>
      <c r="AJ392" s="4">
        <f>IF(vp.data[[#This Row],[SDate]]&lt;DATE(2016,12,1),0,1)</f>
        <v>1</v>
      </c>
      <c r="AK392">
        <f>MONTH(vp.data[[#This Row],[SDate]])</f>
        <v>12</v>
      </c>
      <c r="AL39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92" s="5">
        <f>(vp.data[[#This Row],[Dens]]-INDEX(crudeBD.lkup[Mean_Dens],MATCH(vp.data[[#This Row],[Crude_Breakdown]],crudeBD.lkup[Crude Breakdown],0)))^2</f>
        <v>2.4291593091822916</v>
      </c>
      <c r="AN392" s="5">
        <f>(vp.data[[#This Row],[Sulf]]-INDEX(crudeBD.lkup[Mean_Sulf],MATCH(vp.data[[#This Row],[Crude_Breakdown]],crudeBD.lkup[Crude Breakdown],0)))^2</f>
        <v>1.7483574719880459E-2</v>
      </c>
      <c r="AO3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1" hidden="1" x14ac:dyDescent="0.25">
      <c r="A393">
        <v>392</v>
      </c>
      <c r="B393" t="s">
        <v>45</v>
      </c>
      <c r="C393" t="s">
        <v>45</v>
      </c>
      <c r="D393" t="s">
        <v>63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Input]]="",INDEX([1]DATA!$O:$O,MATCH(1,(vp.data[[#This Row],[Battery]]=[1]DATA!$L:$L)*(EOMONTH(vp.data[[#This Row],[SDate]],-1)+1=[1]DATA!$G:$G),0)),vp.data[[#This Row],[Dens Input]]),"")</f>
        <v>807.8</v>
      </c>
      <c r="O393" s="2">
        <f ca="1">INDEX(INDIRECT(_xlfn.CONCAT("weather.data[",O$1,"]")),MATCH(vp.data[[#This Row],[SDate]],weather.data[Date],0))</f>
        <v>-20.716666666666665</v>
      </c>
      <c r="P393" s="2">
        <f ca="1">INDEX(INDIRECT(_xlfn.CONCAT("weather.data[",P$1,"]")),MATCH(vp.data[[#This Row],[SDate]],weather.data[Date],0))</f>
        <v>-21.040476190476191</v>
      </c>
      <c r="Q393" s="2">
        <f ca="1">INDEX(INDIRECT(_xlfn.CONCAT("weather.data[",Q$1,"]")),MATCH(vp.data[[#This Row],[SDate]],weather.data[Date],0))</f>
        <v>-21.2</v>
      </c>
      <c r="R393" s="2">
        <f ca="1">INDEX(INDIRECT(_xlfn.CONCAT("weather.data[",R$1,"]")),MATCH(vp.data[[#This Row],[SDate]],weather.data[Date],0))</f>
        <v>-19.399999999999999</v>
      </c>
      <c r="S393" s="2">
        <f ca="1">INDEX(INDIRECT(_xlfn.CONCAT("weather.data[",S$1,"]")),MATCH(vp.data[[#This Row],[SDate]],weather.data[Date],0))</f>
        <v>-21.8</v>
      </c>
      <c r="T393" s="2">
        <f ca="1">INDEX(INDIRECT(_xlfn.CONCAT("weather.data[",T$1,"]")),MATCH(vp.data[[#This Row],[SDate]],weather.data[Date],0))</f>
        <v>-19.3</v>
      </c>
      <c r="U393" s="2">
        <f ca="1">INDEX(INDIRECT(_xlfn.CONCAT("weather.data[",U$1,"]")),MATCH(vp.data[[#This Row],[SDate]],weather.data[Date],0))</f>
        <v>-21.1</v>
      </c>
      <c r="V393" s="2">
        <f ca="1">INDEX(INDIRECT(_xlfn.CONCAT("weather.data[",V$1,"]")),MATCH(vp.data[[#This Row],[SDate]],weather.data[Date],0))</f>
        <v>-21.5</v>
      </c>
      <c r="W393" t="s">
        <v>44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 s="4">
        <f>IF(AND(vp.data[[#This Row],[SDate]]&gt;=DATE(YEAR(vp.data[[#This Row],[SDate]]),5,1),vp.data[[#This Row],[SDate]]&lt;=DATE(YEAR(vp.data[[#This Row],[SDate]]),9,15)),1,0)</f>
        <v>0</v>
      </c>
      <c r="AJ393" s="4">
        <f>IF(vp.data[[#This Row],[SDate]]&lt;DATE(2016,12,1),0,1)</f>
        <v>1</v>
      </c>
      <c r="AK393">
        <f>MONTH(vp.data[[#This Row],[SDate]])</f>
        <v>12</v>
      </c>
      <c r="AL393" s="5">
        <f>(IF(post_aquisition_adj_bool,vp.data[[#This Row],[VP_Adjusted]],vp.data[[#This Row],[VP]])-INDEX(crudeBD.lkup[Mean_VP],MATCH(vp.data[[#This Row],[Crude_Breakdown]],crudeBD.lkup[Crude Breakdown],0)))^2</f>
        <v>383.92597739890687</v>
      </c>
      <c r="AM393" s="5">
        <f>(vp.data[[#This Row],[Dens]]-INDEX(crudeBD.lkup[Mean_Dens],MATCH(vp.data[[#This Row],[Crude_Breakdown]],crudeBD.lkup[Crude Breakdown],0)))^2</f>
        <v>0.73715283669033771</v>
      </c>
      <c r="AN393" s="5">
        <f>(vp.data[[#This Row],[Sulf]]-INDEX(crudeBD.lkup[Mean_Sulf],MATCH(vp.data[[#This Row],[Crude_Breakdown]],crudeBD.lkup[Crude Breakdown],0)))^2</f>
        <v>1.7483574719880459E-2</v>
      </c>
      <c r="AO3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1" hidden="1" x14ac:dyDescent="0.25">
      <c r="A394">
        <v>393</v>
      </c>
      <c r="B394" t="s">
        <v>58</v>
      </c>
      <c r="C394" t="s">
        <v>58</v>
      </c>
      <c r="D394" t="s">
        <v>79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Input]]="",INDEX([1]DATA!$Q:$Q,MATCH(1,(vp.data[[#This Row],[Battery]]=[1]DATA!$L:$L)*(EOMONTH(vp.data[[#This Row],[SDate]],-1)+1=[1]DATA!$G:$G),0)),vp.data[[#This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Input]]="",INDEX([1]DATA!$O:$O,MATCH(1,(vp.data[[#This Row],[Battery]]=[1]DATA!$L:$L)*(EOMONTH(vp.data[[#This Row],[SDate]],-1)+1=[1]DATA!$G:$G),0)),vp.data[[#This Row],[Dens Input]]),"")</f>
        <v>805</v>
      </c>
      <c r="O394" s="2">
        <f ca="1">INDEX(INDIRECT(_xlfn.CONCAT("weather.data[",O$1,"]")),MATCH(vp.data[[#This Row],[SDate]],weather.data[Date],0))</f>
        <v>-20.716666666666665</v>
      </c>
      <c r="P394" s="2">
        <f ca="1">INDEX(INDIRECT(_xlfn.CONCAT("weather.data[",P$1,"]")),MATCH(vp.data[[#This Row],[SDate]],weather.data[Date],0))</f>
        <v>-21.040476190476191</v>
      </c>
      <c r="Q394" s="2">
        <f ca="1">INDEX(INDIRECT(_xlfn.CONCAT("weather.data[",Q$1,"]")),MATCH(vp.data[[#This Row],[SDate]],weather.data[Date],0))</f>
        <v>-21.2</v>
      </c>
      <c r="R394" s="2">
        <f ca="1">INDEX(INDIRECT(_xlfn.CONCAT("weather.data[",R$1,"]")),MATCH(vp.data[[#This Row],[SDate]],weather.data[Date],0))</f>
        <v>-19.399999999999999</v>
      </c>
      <c r="S394" s="2">
        <f ca="1">INDEX(INDIRECT(_xlfn.CONCAT("weather.data[",S$1,"]")),MATCH(vp.data[[#This Row],[SDate]],weather.data[Date],0))</f>
        <v>-21.8</v>
      </c>
      <c r="T394" s="2">
        <f ca="1">INDEX(INDIRECT(_xlfn.CONCAT("weather.data[",T$1,"]")),MATCH(vp.data[[#This Row],[SDate]],weather.data[Date],0))</f>
        <v>-19.3</v>
      </c>
      <c r="U394" s="2">
        <f ca="1">INDEX(INDIRECT(_xlfn.CONCAT("weather.data[",U$1,"]")),MATCH(vp.data[[#This Row],[SDate]],weather.data[Date],0))</f>
        <v>-21.1</v>
      </c>
      <c r="V394" s="2">
        <f ca="1">INDEX(INDIRECT(_xlfn.CONCAT("weather.data[",V$1,"]")),MATCH(vp.data[[#This Row],[SDate]],weather.data[Date],0))</f>
        <v>-21.5</v>
      </c>
      <c r="W394" t="s">
        <v>44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 s="4">
        <f>IF(AND(vp.data[[#This Row],[SDate]]&gt;=DATE(YEAR(vp.data[[#This Row],[SDate]]),5,1),vp.data[[#This Row],[SDate]]&lt;=DATE(YEAR(vp.data[[#This Row],[SDate]]),9,15)),1,0)</f>
        <v>0</v>
      </c>
      <c r="AJ394" s="4">
        <f>IF(vp.data[[#This Row],[SDate]]&lt;DATE(2016,12,1),0,1)</f>
        <v>1</v>
      </c>
      <c r="AK394">
        <f>MONTH(vp.data[[#This Row],[SDate]])</f>
        <v>12</v>
      </c>
      <c r="AL394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394" s="5">
        <f>(vp.data[[#This Row],[Dens]]-INDEX(crudeBD.lkup[Mean_Dens],MATCH(vp.data[[#This Row],[Crude_Breakdown]],crudeBD.lkup[Crude Breakdown],0)))^2</f>
        <v>191.94669250890695</v>
      </c>
      <c r="AN394" s="5">
        <f>(vp.data[[#This Row],[Sulf]]-INDEX(crudeBD.lkup[Mean_Sulf],MATCH(vp.data[[#This Row],[Crude_Breakdown]],crudeBD.lkup[Crude Breakdown],0)))^2</f>
        <v>0.13108821539047774</v>
      </c>
      <c r="AO3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1" hidden="1" x14ac:dyDescent="0.25">
      <c r="A395">
        <v>394</v>
      </c>
      <c r="B395" t="s">
        <v>45</v>
      </c>
      <c r="C395" t="s">
        <v>45</v>
      </c>
      <c r="D395" t="s">
        <v>86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Input]]="",INDEX([1]DATA!$Q:$Q,MATCH(1,(vp.data[[#This Row],[Battery]]=[1]DATA!$L:$L)*(EOMONTH(vp.data[[#This Row],[SDate]],-1)+1=[1]DATA!$G:$G),0)),vp.data[[#This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Input]]="",INDEX([1]DATA!$O:$O,MATCH(1,(vp.data[[#This Row],[Battery]]=[1]DATA!$L:$L)*(EOMONTH(vp.data[[#This Row],[SDate]],-1)+1=[1]DATA!$G:$G),0)),vp.data[[#This Row],[Dens Input]]),"")</f>
        <v>850</v>
      </c>
      <c r="O395" s="2">
        <f ca="1">INDEX(INDIRECT(_xlfn.CONCAT("weather.data[",O$1,"]")),MATCH(vp.data[[#This Row],[SDate]],weather.data[Date],0))</f>
        <v>-20.716666666666665</v>
      </c>
      <c r="P395" s="2">
        <f ca="1">INDEX(INDIRECT(_xlfn.CONCAT("weather.data[",P$1,"]")),MATCH(vp.data[[#This Row],[SDate]],weather.data[Date],0))</f>
        <v>-21.040476190476191</v>
      </c>
      <c r="Q395" s="2">
        <f ca="1">INDEX(INDIRECT(_xlfn.CONCAT("weather.data[",Q$1,"]")),MATCH(vp.data[[#This Row],[SDate]],weather.data[Date],0))</f>
        <v>-21.2</v>
      </c>
      <c r="R395" s="2">
        <f ca="1">INDEX(INDIRECT(_xlfn.CONCAT("weather.data[",R$1,"]")),MATCH(vp.data[[#This Row],[SDate]],weather.data[Date],0))</f>
        <v>-19.399999999999999</v>
      </c>
      <c r="S395" s="2">
        <f ca="1">INDEX(INDIRECT(_xlfn.CONCAT("weather.data[",S$1,"]")),MATCH(vp.data[[#This Row],[SDate]],weather.data[Date],0))</f>
        <v>-21.8</v>
      </c>
      <c r="T395" s="2">
        <f ca="1">INDEX(INDIRECT(_xlfn.CONCAT("weather.data[",T$1,"]")),MATCH(vp.data[[#This Row],[SDate]],weather.data[Date],0))</f>
        <v>-19.3</v>
      </c>
      <c r="U395" s="2">
        <f ca="1">INDEX(INDIRECT(_xlfn.CONCAT("weather.data[",U$1,"]")),MATCH(vp.data[[#This Row],[SDate]],weather.data[Date],0))</f>
        <v>-21.1</v>
      </c>
      <c r="V395" s="2">
        <f ca="1">INDEX(INDIRECT(_xlfn.CONCAT("weather.data[",V$1,"]")),MATCH(vp.data[[#This Row],[SDate]],weather.data[Date],0))</f>
        <v>-21.5</v>
      </c>
      <c r="W395" t="s">
        <v>44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 s="4">
        <f>IF(AND(vp.data[[#This Row],[SDate]]&gt;=DATE(YEAR(vp.data[[#This Row],[SDate]]),5,1),vp.data[[#This Row],[SDate]]&lt;=DATE(YEAR(vp.data[[#This Row],[SDate]]),9,15)),1,0)</f>
        <v>0</v>
      </c>
      <c r="AJ395" s="4">
        <f>IF(vp.data[[#This Row],[SDate]]&lt;DATE(2016,12,1),0,1)</f>
        <v>1</v>
      </c>
      <c r="AK395">
        <f>MONTH(vp.data[[#This Row],[SDate]])</f>
        <v>12</v>
      </c>
      <c r="AL395" s="5">
        <f>(IF(post_aquisition_adj_bool,vp.data[[#This Row],[VP_Adjusted]],vp.data[[#This Row],[VP]])-INDEX(crudeBD.lkup[Mean_VP],MATCH(vp.data[[#This Row],[Crude_Breakdown]],crudeBD.lkup[Crude Breakdown],0)))^2</f>
        <v>6.3614646092216072</v>
      </c>
      <c r="AM395" s="5">
        <f>(vp.data[[#This Row],[Dens]]-INDEX(crudeBD.lkup[Mean_Dens],MATCH(vp.data[[#This Row],[Crude_Breakdown]],crudeBD.lkup[Crude Breakdown],0)))^2</f>
        <v>38.299544488087157</v>
      </c>
      <c r="AN395" s="5">
        <f>(vp.data[[#This Row],[Sulf]]-INDEX(crudeBD.lkup[Mean_Sulf],MATCH(vp.data[[#This Row],[Crude_Breakdown]],crudeBD.lkup[Crude Breakdown],0)))^2</f>
        <v>9.8102049087202547E-3</v>
      </c>
      <c r="AO3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1" hidden="1" x14ac:dyDescent="0.25">
      <c r="A396">
        <v>395</v>
      </c>
      <c r="B396" t="s">
        <v>47</v>
      </c>
      <c r="C396" t="s">
        <v>47</v>
      </c>
      <c r="D396" t="s">
        <v>67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Input]]="",INDEX([1]DATA!$Q:$Q,MATCH(1,(vp.data[[#This Row],[Battery]]=[1]DATA!$L:$L)*(EOMONTH(vp.data[[#This Row],[SDate]],-1)+1=[1]DATA!$G:$G),0)),vp.data[[#This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Input]]="",INDEX([1]DATA!$O:$O,MATCH(1,(vp.data[[#This Row],[Battery]]=[1]DATA!$L:$L)*(EOMONTH(vp.data[[#This Row],[SDate]],-1)+1=[1]DATA!$G:$G),0)),vp.data[[#This Row],[Dens Input]]),"")</f>
        <v>852.7</v>
      </c>
      <c r="O396" s="2">
        <f ca="1">INDEX(INDIRECT(_xlfn.CONCAT("weather.data[",O$1,"]")),MATCH(vp.data[[#This Row],[SDate]],weather.data[Date],0))</f>
        <v>-20.716666666666665</v>
      </c>
      <c r="P396" s="2">
        <f ca="1">INDEX(INDIRECT(_xlfn.CONCAT("weather.data[",P$1,"]")),MATCH(vp.data[[#This Row],[SDate]],weather.data[Date],0))</f>
        <v>-21.040476190476191</v>
      </c>
      <c r="Q396" s="2">
        <f ca="1">INDEX(INDIRECT(_xlfn.CONCAT("weather.data[",Q$1,"]")),MATCH(vp.data[[#This Row],[SDate]],weather.data[Date],0))</f>
        <v>-21.2</v>
      </c>
      <c r="R396" s="2">
        <f ca="1">INDEX(INDIRECT(_xlfn.CONCAT("weather.data[",R$1,"]")),MATCH(vp.data[[#This Row],[SDate]],weather.data[Date],0))</f>
        <v>-19.399999999999999</v>
      </c>
      <c r="S396" s="2">
        <f ca="1">INDEX(INDIRECT(_xlfn.CONCAT("weather.data[",S$1,"]")),MATCH(vp.data[[#This Row],[SDate]],weather.data[Date],0))</f>
        <v>-21.8</v>
      </c>
      <c r="T396" s="2">
        <f ca="1">INDEX(INDIRECT(_xlfn.CONCAT("weather.data[",T$1,"]")),MATCH(vp.data[[#This Row],[SDate]],weather.data[Date],0))</f>
        <v>-19.3</v>
      </c>
      <c r="U396" s="2">
        <f ca="1">INDEX(INDIRECT(_xlfn.CONCAT("weather.data[",U$1,"]")),MATCH(vp.data[[#This Row],[SDate]],weather.data[Date],0))</f>
        <v>-21.1</v>
      </c>
      <c r="V396" s="2">
        <f ca="1">INDEX(INDIRECT(_xlfn.CONCAT("weather.data[",V$1,"]")),MATCH(vp.data[[#This Row],[SDate]],weather.data[Date],0))</f>
        <v>-21.5</v>
      </c>
      <c r="W396" t="s">
        <v>44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 s="4">
        <f>IF(AND(vp.data[[#This Row],[SDate]]&gt;=DATE(YEAR(vp.data[[#This Row],[SDate]]),5,1),vp.data[[#This Row],[SDate]]&lt;=DATE(YEAR(vp.data[[#This Row],[SDate]]),9,15)),1,0)</f>
        <v>0</v>
      </c>
      <c r="AJ396" s="4">
        <f>IF(vp.data[[#This Row],[SDate]]&lt;DATE(2016,12,1),0,1)</f>
        <v>1</v>
      </c>
      <c r="AK396">
        <f>MONTH(vp.data[[#This Row],[SDate]])</f>
        <v>12</v>
      </c>
      <c r="AL396" s="5">
        <f>(IF(post_aquisition_adj_bool,vp.data[[#This Row],[VP_Adjusted]],vp.data[[#This Row],[VP]])-INDEX(crudeBD.lkup[Mean_VP],MATCH(vp.data[[#This Row],[Crude_Breakdown]],crudeBD.lkup[Crude Breakdown],0)))^2</f>
        <v>59.632286405982214</v>
      </c>
      <c r="AM396" s="5">
        <f>(vp.data[[#This Row],[Dens]]-INDEX(crudeBD.lkup[Mean_Dens],MATCH(vp.data[[#This Row],[Crude_Breakdown]],crudeBD.lkup[Crude Breakdown],0)))^2</f>
        <v>79.008322402198203</v>
      </c>
      <c r="AN396" s="5">
        <f>(vp.data[[#This Row],[Sulf]]-INDEX(crudeBD.lkup[Mean_Sulf],MATCH(vp.data[[#This Row],[Crude_Breakdown]],crudeBD.lkup[Crude Breakdown],0)))^2</f>
        <v>3.7940620237185134E-2</v>
      </c>
      <c r="AO3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1" hidden="1" x14ac:dyDescent="0.25">
      <c r="A397">
        <v>396</v>
      </c>
      <c r="B397" t="s">
        <v>45</v>
      </c>
      <c r="C397" t="s">
        <v>45</v>
      </c>
      <c r="D397" t="s">
        <v>71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Input]]="",INDEX([1]DATA!$Q:$Q,MATCH(1,(vp.data[[#This Row],[Battery]]=[1]DATA!$L:$L)*(EOMONTH(vp.data[[#This Row],[SDate]],-1)+1=[1]DATA!$G:$G),0)),vp.data[[#This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Input]]="",INDEX([1]DATA!$O:$O,MATCH(1,(vp.data[[#This Row],[Battery]]=[1]DATA!$L:$L)*(EOMONTH(vp.data[[#This Row],[SDate]],-1)+1=[1]DATA!$G:$G),0)),vp.data[[#This Row],[Dens Input]]),"")</f>
        <v>800</v>
      </c>
      <c r="O397" s="2">
        <f ca="1">INDEX(INDIRECT(_xlfn.CONCAT("weather.data[",O$1,"]")),MATCH(vp.data[[#This Row],[SDate]],weather.data[Date],0))</f>
        <v>-20.716666666666665</v>
      </c>
      <c r="P397" s="2">
        <f ca="1">INDEX(INDIRECT(_xlfn.CONCAT("weather.data[",P$1,"]")),MATCH(vp.data[[#This Row],[SDate]],weather.data[Date],0))</f>
        <v>-21.040476190476191</v>
      </c>
      <c r="Q397" s="2">
        <f ca="1">INDEX(INDIRECT(_xlfn.CONCAT("weather.data[",Q$1,"]")),MATCH(vp.data[[#This Row],[SDate]],weather.data[Date],0))</f>
        <v>-21.2</v>
      </c>
      <c r="R397" s="2">
        <f ca="1">INDEX(INDIRECT(_xlfn.CONCAT("weather.data[",R$1,"]")),MATCH(vp.data[[#This Row],[SDate]],weather.data[Date],0))</f>
        <v>-19.399999999999999</v>
      </c>
      <c r="S397" s="2">
        <f ca="1">INDEX(INDIRECT(_xlfn.CONCAT("weather.data[",S$1,"]")),MATCH(vp.data[[#This Row],[SDate]],weather.data[Date],0))</f>
        <v>-21.8</v>
      </c>
      <c r="T397" s="2">
        <f ca="1">INDEX(INDIRECT(_xlfn.CONCAT("weather.data[",T$1,"]")),MATCH(vp.data[[#This Row],[SDate]],weather.data[Date],0))</f>
        <v>-19.3</v>
      </c>
      <c r="U397" s="2">
        <f ca="1">INDEX(INDIRECT(_xlfn.CONCAT("weather.data[",U$1,"]")),MATCH(vp.data[[#This Row],[SDate]],weather.data[Date],0))</f>
        <v>-21.1</v>
      </c>
      <c r="V397" s="2">
        <f ca="1">INDEX(INDIRECT(_xlfn.CONCAT("weather.data[",V$1,"]")),MATCH(vp.data[[#This Row],[SDate]],weather.data[Date],0))</f>
        <v>-21.5</v>
      </c>
      <c r="W397" t="s">
        <v>44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 s="4">
        <f>IF(AND(vp.data[[#This Row],[SDate]]&gt;=DATE(YEAR(vp.data[[#This Row],[SDate]]),5,1),vp.data[[#This Row],[SDate]]&lt;=DATE(YEAR(vp.data[[#This Row],[SDate]]),9,15)),1,0)</f>
        <v>0</v>
      </c>
      <c r="AJ397" s="4">
        <f>IF(vp.data[[#This Row],[SDate]]&lt;DATE(2016,12,1),0,1)</f>
        <v>1</v>
      </c>
      <c r="AK397">
        <f>MONTH(vp.data[[#This Row],[SDate]])</f>
        <v>12</v>
      </c>
      <c r="AL397" s="5">
        <f>(IF(post_aquisition_adj_bool,vp.data[[#This Row],[VP_Adjusted]],vp.data[[#This Row],[VP]])-INDEX(crudeBD.lkup[Mean_VP],MATCH(vp.data[[#This Row],[Crude_Breakdown]],crudeBD.lkup[Crude Breakdown],0)))^2</f>
        <v>1413.3110259425964</v>
      </c>
      <c r="AM397" s="5">
        <f>(vp.data[[#This Row],[Dens]]-INDEX(crudeBD.lkup[Mean_Dens],MATCH(vp.data[[#This Row],[Crude_Breakdown]],crudeBD.lkup[Crude Breakdown],0)))^2</f>
        <v>74.970939244459402</v>
      </c>
      <c r="AN397" s="5">
        <f>(vp.data[[#This Row],[Sulf]]-INDEX(crudeBD.lkup[Mean_Sulf],MATCH(vp.data[[#This Row],[Crude_Breakdown]],crudeBD.lkup[Crude Breakdown],0)))^2</f>
        <v>1.2100996784281637E-2</v>
      </c>
      <c r="AO3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1" hidden="1" x14ac:dyDescent="0.25">
      <c r="A398">
        <v>397</v>
      </c>
      <c r="B398" t="s">
        <v>47</v>
      </c>
      <c r="C398" t="s">
        <v>47</v>
      </c>
      <c r="D398" t="s">
        <v>91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Input]]="",INDEX([1]DATA!$Q:$Q,MATCH(1,(vp.data[[#This Row],[Battery]]=[1]DATA!$L:$L)*(EOMONTH(vp.data[[#This Row],[SDate]],-1)+1=[1]DATA!$G:$G),0)),vp.data[[#This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Input]]="",INDEX([1]DATA!$O:$O,MATCH(1,(vp.data[[#This Row],[Battery]]=[1]DATA!$L:$L)*(EOMONTH(vp.data[[#This Row],[SDate]],-1)+1=[1]DATA!$G:$G),0)),vp.data[[#This Row],[Dens Input]]),"")</f>
        <v>822</v>
      </c>
      <c r="O398" s="2">
        <f ca="1">INDEX(INDIRECT(_xlfn.CONCAT("weather.data[",O$1,"]")),MATCH(vp.data[[#This Row],[SDate]],weather.data[Date],0))</f>
        <v>-20.716666666666665</v>
      </c>
      <c r="P398" s="2">
        <f ca="1">INDEX(INDIRECT(_xlfn.CONCAT("weather.data[",P$1,"]")),MATCH(vp.data[[#This Row],[SDate]],weather.data[Date],0))</f>
        <v>-21.040476190476191</v>
      </c>
      <c r="Q398" s="2">
        <f ca="1">INDEX(INDIRECT(_xlfn.CONCAT("weather.data[",Q$1,"]")),MATCH(vp.data[[#This Row],[SDate]],weather.data[Date],0))</f>
        <v>-21.2</v>
      </c>
      <c r="R398" s="2">
        <f ca="1">INDEX(INDIRECT(_xlfn.CONCAT("weather.data[",R$1,"]")),MATCH(vp.data[[#This Row],[SDate]],weather.data[Date],0))</f>
        <v>-19.399999999999999</v>
      </c>
      <c r="S398" s="2">
        <f ca="1">INDEX(INDIRECT(_xlfn.CONCAT("weather.data[",S$1,"]")),MATCH(vp.data[[#This Row],[SDate]],weather.data[Date],0))</f>
        <v>-21.8</v>
      </c>
      <c r="T398" s="2">
        <f ca="1">INDEX(INDIRECT(_xlfn.CONCAT("weather.data[",T$1,"]")),MATCH(vp.data[[#This Row],[SDate]],weather.data[Date],0))</f>
        <v>-19.3</v>
      </c>
      <c r="U398" s="2">
        <f ca="1">INDEX(INDIRECT(_xlfn.CONCAT("weather.data[",U$1,"]")),MATCH(vp.data[[#This Row],[SDate]],weather.data[Date],0))</f>
        <v>-21.1</v>
      </c>
      <c r="V398" s="2">
        <f ca="1">INDEX(INDIRECT(_xlfn.CONCAT("weather.data[",V$1,"]")),MATCH(vp.data[[#This Row],[SDate]],weather.data[Date],0))</f>
        <v>-21.5</v>
      </c>
      <c r="W398" t="s">
        <v>44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 s="4">
        <f>IF(AND(vp.data[[#This Row],[SDate]]&gt;=DATE(YEAR(vp.data[[#This Row],[SDate]]),5,1),vp.data[[#This Row],[SDate]]&lt;=DATE(YEAR(vp.data[[#This Row],[SDate]]),9,15)),1,0)</f>
        <v>0</v>
      </c>
      <c r="AJ398" s="4">
        <f>IF(vp.data[[#This Row],[SDate]]&lt;DATE(2016,12,1),0,1)</f>
        <v>1</v>
      </c>
      <c r="AK398">
        <f>MONTH(vp.data[[#This Row],[SDate]])</f>
        <v>12</v>
      </c>
      <c r="AL398" s="5">
        <f>(IF(post_aquisition_adj_bool,vp.data[[#This Row],[VP_Adjusted]],vp.data[[#This Row],[VP]])-INDEX(crudeBD.lkup[Mean_VP],MATCH(vp.data[[#This Row],[Crude_Breakdown]],crudeBD.lkup[Crude Breakdown],0)))^2</f>
        <v>183.17246203018433</v>
      </c>
      <c r="AM398" s="5">
        <f>(vp.data[[#This Row],[Dens]]-INDEX(crudeBD.lkup[Mean_Dens],MATCH(vp.data[[#This Row],[Crude_Breakdown]],crudeBD.lkup[Crude Breakdown],0)))^2</f>
        <v>9.8942787158170038</v>
      </c>
      <c r="AN398" s="5">
        <f>(vp.data[[#This Row],[Sulf]]-INDEX(crudeBD.lkup[Mean_Sulf],MATCH(vp.data[[#This Row],[Crude_Breakdown]],crudeBD.lkup[Crude Breakdown],0)))^2</f>
        <v>6.6909617504270699E-2</v>
      </c>
      <c r="AO3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1" hidden="1" x14ac:dyDescent="0.25">
      <c r="A399">
        <v>398</v>
      </c>
      <c r="B399" t="s">
        <v>47</v>
      </c>
      <c r="C399" t="s">
        <v>47</v>
      </c>
      <c r="D399" t="s">
        <v>67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Input]]="",INDEX([1]DATA!$O:$O,MATCH(1,(vp.data[[#This Row],[Battery]]=[1]DATA!$L:$L)*(EOMONTH(vp.data[[#This Row],[SDate]],-1)+1=[1]DATA!$G:$G),0)),vp.data[[#This Row],[Dens Input]]),"")</f>
        <v>849.9</v>
      </c>
      <c r="O399" s="2">
        <f ca="1">INDEX(INDIRECT(_xlfn.CONCAT("weather.data[",O$1,"]")),MATCH(vp.data[[#This Row],[SDate]],weather.data[Date],0))</f>
        <v>-20.716666666666665</v>
      </c>
      <c r="P399" s="2">
        <f ca="1">INDEX(INDIRECT(_xlfn.CONCAT("weather.data[",P$1,"]")),MATCH(vp.data[[#This Row],[SDate]],weather.data[Date],0))</f>
        <v>-21.040476190476191</v>
      </c>
      <c r="Q399" s="2">
        <f ca="1">INDEX(INDIRECT(_xlfn.CONCAT("weather.data[",Q$1,"]")),MATCH(vp.data[[#This Row],[SDate]],weather.data[Date],0))</f>
        <v>-21.2</v>
      </c>
      <c r="R399" s="2">
        <f ca="1">INDEX(INDIRECT(_xlfn.CONCAT("weather.data[",R$1,"]")),MATCH(vp.data[[#This Row],[SDate]],weather.data[Date],0))</f>
        <v>-19.399999999999999</v>
      </c>
      <c r="S399" s="2">
        <f ca="1">INDEX(INDIRECT(_xlfn.CONCAT("weather.data[",S$1,"]")),MATCH(vp.data[[#This Row],[SDate]],weather.data[Date],0))</f>
        <v>-21.8</v>
      </c>
      <c r="T399" s="2">
        <f ca="1">INDEX(INDIRECT(_xlfn.CONCAT("weather.data[",T$1,"]")),MATCH(vp.data[[#This Row],[SDate]],weather.data[Date],0))</f>
        <v>-19.3</v>
      </c>
      <c r="U399" s="2">
        <f ca="1">INDEX(INDIRECT(_xlfn.CONCAT("weather.data[",U$1,"]")),MATCH(vp.data[[#This Row],[SDate]],weather.data[Date],0))</f>
        <v>-21.1</v>
      </c>
      <c r="V399" s="2">
        <f ca="1">INDEX(INDIRECT(_xlfn.CONCAT("weather.data[",V$1,"]")),MATCH(vp.data[[#This Row],[SDate]],weather.data[Date],0))</f>
        <v>-21.5</v>
      </c>
      <c r="W399" t="s">
        <v>44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 s="4">
        <f>IF(AND(vp.data[[#This Row],[SDate]]&gt;=DATE(YEAR(vp.data[[#This Row],[SDate]]),5,1),vp.data[[#This Row],[SDate]]&lt;=DATE(YEAR(vp.data[[#This Row],[SDate]]),9,15)),1,0)</f>
        <v>0</v>
      </c>
      <c r="AJ399" s="4">
        <f>IF(vp.data[[#This Row],[SDate]]&lt;DATE(2016,12,1),0,1)</f>
        <v>1</v>
      </c>
      <c r="AK399">
        <f>MONTH(vp.data[[#This Row],[SDate]])</f>
        <v>12</v>
      </c>
      <c r="AL399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399" s="5">
        <f>(vp.data[[#This Row],[Dens]]-INDEX(crudeBD.lkup[Mean_Dens],MATCH(vp.data[[#This Row],[Crude_Breakdown]],crudeBD.lkup[Crude Breakdown],0)))^2</f>
        <v>37.071811972749465</v>
      </c>
      <c r="AN399" s="5">
        <f>(vp.data[[#This Row],[Sulf]]-INDEX(crudeBD.lkup[Mean_Sulf],MATCH(vp.data[[#This Row],[Crude_Breakdown]],crudeBD.lkup[Crude Breakdown],0)))^2</f>
        <v>1.8682728084741741E-3</v>
      </c>
      <c r="AO3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1" hidden="1" x14ac:dyDescent="0.25">
      <c r="A400">
        <v>399</v>
      </c>
      <c r="B400" t="s">
        <v>56</v>
      </c>
      <c r="C400" t="s">
        <v>56</v>
      </c>
      <c r="D400" t="s">
        <v>57</v>
      </c>
      <c r="E400" t="s">
        <v>51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Input]]="",INDEX([1]DATA!$Q:$Q,MATCH(1,(vp.data[[#This Row],[Battery]]=[1]DATA!$L:$L)*(EOMONTH(vp.data[[#This Row],[SDate]],-1)+1=[1]DATA!$G:$G),0)),vp.data[[#This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Input]]="",INDEX([1]DATA!$O:$O,MATCH(1,(vp.data[[#This Row],[Battery]]=[1]DATA!$L:$L)*(EOMONTH(vp.data[[#This Row],[SDate]],-1)+1=[1]DATA!$G:$G),0)),vp.data[[#This Row],[Dens Input]]),"")</f>
        <v>838.7</v>
      </c>
      <c r="O400" s="2">
        <f ca="1">INDEX(INDIRECT(_xlfn.CONCAT("weather.data[",O$1,"]")),MATCH(vp.data[[#This Row],[SDate]],weather.data[Date],0))</f>
        <v>-20.716666666666665</v>
      </c>
      <c r="P400" s="2">
        <f ca="1">INDEX(INDIRECT(_xlfn.CONCAT("weather.data[",P$1,"]")),MATCH(vp.data[[#This Row],[SDate]],weather.data[Date],0))</f>
        <v>-21.040476190476191</v>
      </c>
      <c r="Q400" s="2">
        <f ca="1">INDEX(INDIRECT(_xlfn.CONCAT("weather.data[",Q$1,"]")),MATCH(vp.data[[#This Row],[SDate]],weather.data[Date],0))</f>
        <v>-21.2</v>
      </c>
      <c r="R400" s="2">
        <f ca="1">INDEX(INDIRECT(_xlfn.CONCAT("weather.data[",R$1,"]")),MATCH(vp.data[[#This Row],[SDate]],weather.data[Date],0))</f>
        <v>-19.399999999999999</v>
      </c>
      <c r="S400" s="2">
        <f ca="1">INDEX(INDIRECT(_xlfn.CONCAT("weather.data[",S$1,"]")),MATCH(vp.data[[#This Row],[SDate]],weather.data[Date],0))</f>
        <v>-21.8</v>
      </c>
      <c r="T400" s="2">
        <f ca="1">INDEX(INDIRECT(_xlfn.CONCAT("weather.data[",T$1,"]")),MATCH(vp.data[[#This Row],[SDate]],weather.data[Date],0))</f>
        <v>-19.3</v>
      </c>
      <c r="U400" s="2">
        <f ca="1">INDEX(INDIRECT(_xlfn.CONCAT("weather.data[",U$1,"]")),MATCH(vp.data[[#This Row],[SDate]],weather.data[Date],0))</f>
        <v>-21.1</v>
      </c>
      <c r="V400" s="2">
        <f ca="1">INDEX(INDIRECT(_xlfn.CONCAT("weather.data[",V$1,"]")),MATCH(vp.data[[#This Row],[SDate]],weather.data[Date],0))</f>
        <v>-21.5</v>
      </c>
      <c r="W400" t="s">
        <v>44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 s="4">
        <f>IF(AND(vp.data[[#This Row],[SDate]]&gt;=DATE(YEAR(vp.data[[#This Row],[SDate]]),5,1),vp.data[[#This Row],[SDate]]&lt;=DATE(YEAR(vp.data[[#This Row],[SDate]]),9,15)),1,0)</f>
        <v>0</v>
      </c>
      <c r="AJ400" s="4">
        <f>IF(vp.data[[#This Row],[SDate]]&lt;DATE(2016,12,1),0,1)</f>
        <v>1</v>
      </c>
      <c r="AK400">
        <f>MONTH(vp.data[[#This Row],[SDate]])</f>
        <v>12</v>
      </c>
      <c r="AL400" s="5">
        <f>(IF(post_aquisition_adj_bool,vp.data[[#This Row],[VP_Adjusted]],vp.data[[#This Row],[VP]])-INDEX(crudeBD.lkup[Mean_VP],MATCH(vp.data[[#This Row],[Crude_Breakdown]],crudeBD.lkup[Crude Breakdown],0)))^2</f>
        <v>1205.6307841968546</v>
      </c>
      <c r="AM400" s="5">
        <f>(vp.data[[#This Row],[Dens]]-INDEX(crudeBD.lkup[Mean_Dens],MATCH(vp.data[[#This Row],[Crude_Breakdown]],crudeBD.lkup[Crude Breakdown],0)))^2</f>
        <v>26.125770254958702</v>
      </c>
      <c r="AN400" s="5">
        <f>(vp.data[[#This Row],[Sulf]]-INDEX(crudeBD.lkup[Mean_Sulf],MATCH(vp.data[[#This Row],[Crude_Breakdown]],crudeBD.lkup[Crude Breakdown],0)))^2</f>
        <v>6.4603783004993131E-3</v>
      </c>
      <c r="AO4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1" hidden="1" x14ac:dyDescent="0.25">
      <c r="A401">
        <v>400</v>
      </c>
      <c r="B401" t="s">
        <v>45</v>
      </c>
      <c r="C401" t="s">
        <v>45</v>
      </c>
      <c r="D401" t="s">
        <v>77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Input]]="",INDEX([1]DATA!$Q:$Q,MATCH(1,(vp.data[[#This Row],[Battery]]=[1]DATA!$L:$L)*(EOMONTH(vp.data[[#This Row],[SDate]],-1)+1=[1]DATA!$G:$G),0)),vp.data[[#This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Input]]="",INDEX([1]DATA!$O:$O,MATCH(1,(vp.data[[#This Row],[Battery]]=[1]DATA!$L:$L)*(EOMONTH(vp.data[[#This Row],[SDate]],-1)+1=[1]DATA!$G:$G),0)),vp.data[[#This Row],[Dens Input]]),"")</f>
        <v>812</v>
      </c>
      <c r="O401" s="2">
        <f ca="1">INDEX(INDIRECT(_xlfn.CONCAT("weather.data[",O$1,"]")),MATCH(vp.data[[#This Row],[SDate]],weather.data[Date],0))</f>
        <v>-17.95</v>
      </c>
      <c r="P401" s="2">
        <f ca="1">INDEX(INDIRECT(_xlfn.CONCAT("weather.data[",P$1,"]")),MATCH(vp.data[[#This Row],[SDate]],weather.data[Date],0))</f>
        <v>-21.723809523809525</v>
      </c>
      <c r="Q401" s="2">
        <f ca="1">INDEX(INDIRECT(_xlfn.CONCAT("weather.data[",Q$1,"]")),MATCH(vp.data[[#This Row],[SDate]],weather.data[Date],0))</f>
        <v>-18.100000000000001</v>
      </c>
      <c r="R401" s="2">
        <f ca="1">INDEX(INDIRECT(_xlfn.CONCAT("weather.data[",R$1,"]")),MATCH(vp.data[[#This Row],[SDate]],weather.data[Date],0))</f>
        <v>-17.8</v>
      </c>
      <c r="S401" s="2">
        <f ca="1">INDEX(INDIRECT(_xlfn.CONCAT("weather.data[",S$1,"]")),MATCH(vp.data[[#This Row],[SDate]],weather.data[Date],0))</f>
        <v>-18.3</v>
      </c>
      <c r="T401" s="2">
        <f ca="1">INDEX(INDIRECT(_xlfn.CONCAT("weather.data[",T$1,"]")),MATCH(vp.data[[#This Row],[SDate]],weather.data[Date],0))</f>
        <v>-17</v>
      </c>
      <c r="U401" s="2">
        <f ca="1">INDEX(INDIRECT(_xlfn.CONCAT("weather.data[",U$1,"]")),MATCH(vp.data[[#This Row],[SDate]],weather.data[Date],0))</f>
        <v>-18</v>
      </c>
      <c r="V401" s="2">
        <f ca="1">INDEX(INDIRECT(_xlfn.CONCAT("weather.data[",V$1,"]")),MATCH(vp.data[[#This Row],[SDate]],weather.data[Date],0))</f>
        <v>-18.5</v>
      </c>
      <c r="W401" t="s">
        <v>44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 s="4">
        <f>IF(AND(vp.data[[#This Row],[SDate]]&gt;=DATE(YEAR(vp.data[[#This Row],[SDate]]),5,1),vp.data[[#This Row],[SDate]]&lt;=DATE(YEAR(vp.data[[#This Row],[SDate]]),9,15)),1,0)</f>
        <v>0</v>
      </c>
      <c r="AJ401" s="4">
        <f>IF(vp.data[[#This Row],[SDate]]&lt;DATE(2016,12,1),0,1)</f>
        <v>1</v>
      </c>
      <c r="AK401">
        <f>MONTH(vp.data[[#This Row],[SDate]])</f>
        <v>12</v>
      </c>
      <c r="AL401" s="5">
        <f>(IF(post_aquisition_adj_bool,vp.data[[#This Row],[VP_Adjusted]],vp.data[[#This Row],[VP]])-INDEX(crudeBD.lkup[Mean_VP],MATCH(vp.data[[#This Row],[Crude_Breakdown]],crudeBD.lkup[Crude Breakdown],0)))^2</f>
        <v>30.978996381329853</v>
      </c>
      <c r="AM401" s="5">
        <f>(vp.data[[#This Row],[Dens]]-INDEX(crudeBD.lkup[Mean_Dens],MATCH(vp.data[[#This Row],[Crude_Breakdown]],crudeBD.lkup[Crude Breakdown],0)))^2</f>
        <v>46.983933888222857</v>
      </c>
      <c r="AN401" s="5">
        <f>(vp.data[[#This Row],[Sulf]]-INDEX(crudeBD.lkup[Mean_Sulf],MATCH(vp.data[[#This Row],[Crude_Breakdown]],crudeBD.lkup[Crude Breakdown],0)))^2</f>
        <v>0.17809333968358124</v>
      </c>
      <c r="AO4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1" hidden="1" x14ac:dyDescent="0.25">
      <c r="A402">
        <v>401</v>
      </c>
      <c r="B402" t="s">
        <v>92</v>
      </c>
      <c r="C402" t="s">
        <v>92</v>
      </c>
      <c r="D402" t="s">
        <v>93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Input]]="",INDEX([1]DATA!$Q:$Q,MATCH(1,(vp.data[[#This Row],[Battery]]=[1]DATA!$L:$L)*(EOMONTH(vp.data[[#This Row],[SDate]],-1)+1=[1]DATA!$G:$G),0)),vp.data[[#This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Input]]="",INDEX([1]DATA!$O:$O,MATCH(1,(vp.data[[#This Row],[Battery]]=[1]DATA!$L:$L)*(EOMONTH(vp.data[[#This Row],[SDate]],-1)+1=[1]DATA!$G:$G),0)),vp.data[[#This Row],[Dens Input]]),"")</f>
        <v>825.7</v>
      </c>
      <c r="O402" s="2">
        <f ca="1">INDEX(INDIRECT(_xlfn.CONCAT("weather.data[",O$1,"]")),MATCH(vp.data[[#This Row],[SDate]],weather.data[Date],0))</f>
        <v>-17.95</v>
      </c>
      <c r="P402" s="2">
        <f ca="1">INDEX(INDIRECT(_xlfn.CONCAT("weather.data[",P$1,"]")),MATCH(vp.data[[#This Row],[SDate]],weather.data[Date],0))</f>
        <v>-21.723809523809525</v>
      </c>
      <c r="Q402" s="2">
        <f ca="1">INDEX(INDIRECT(_xlfn.CONCAT("weather.data[",Q$1,"]")),MATCH(vp.data[[#This Row],[SDate]],weather.data[Date],0))</f>
        <v>-18.100000000000001</v>
      </c>
      <c r="R402" s="2">
        <f ca="1">INDEX(INDIRECT(_xlfn.CONCAT("weather.data[",R$1,"]")),MATCH(vp.data[[#This Row],[SDate]],weather.data[Date],0))</f>
        <v>-17.8</v>
      </c>
      <c r="S402" s="2">
        <f ca="1">INDEX(INDIRECT(_xlfn.CONCAT("weather.data[",S$1,"]")),MATCH(vp.data[[#This Row],[SDate]],weather.data[Date],0))</f>
        <v>-18.3</v>
      </c>
      <c r="T402" s="2">
        <f ca="1">INDEX(INDIRECT(_xlfn.CONCAT("weather.data[",T$1,"]")),MATCH(vp.data[[#This Row],[SDate]],weather.data[Date],0))</f>
        <v>-17</v>
      </c>
      <c r="U402" s="2">
        <f ca="1">INDEX(INDIRECT(_xlfn.CONCAT("weather.data[",U$1,"]")),MATCH(vp.data[[#This Row],[SDate]],weather.data[Date],0))</f>
        <v>-18</v>
      </c>
      <c r="V402" s="2">
        <f ca="1">INDEX(INDIRECT(_xlfn.CONCAT("weather.data[",V$1,"]")),MATCH(vp.data[[#This Row],[SDate]],weather.data[Date],0))</f>
        <v>-18.5</v>
      </c>
      <c r="W402" t="s">
        <v>44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 s="4">
        <f>IF(AND(vp.data[[#This Row],[SDate]]&gt;=DATE(YEAR(vp.data[[#This Row],[SDate]]),5,1),vp.data[[#This Row],[SDate]]&lt;=DATE(YEAR(vp.data[[#This Row],[SDate]]),9,15)),1,0)</f>
        <v>0</v>
      </c>
      <c r="AJ402" s="4">
        <f>IF(vp.data[[#This Row],[SDate]]&lt;DATE(2016,12,1),0,1)</f>
        <v>1</v>
      </c>
      <c r="AK402">
        <f>MONTH(vp.data[[#This Row],[SDate]])</f>
        <v>12</v>
      </c>
      <c r="AL402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402" s="5">
        <f>(vp.data[[#This Row],[Dens]]-INDEX(crudeBD.lkup[Mean_Dens],MATCH(vp.data[[#This Row],[Crude_Breakdown]],crudeBD.lkup[Crude Breakdown],0)))^2</f>
        <v>328.02054326109345</v>
      </c>
      <c r="AN402" s="5">
        <f>(vp.data[[#This Row],[Sulf]]-INDEX(crudeBD.lkup[Mean_Sulf],MATCH(vp.data[[#This Row],[Crude_Breakdown]],crudeBD.lkup[Crude Breakdown],0)))^2</f>
        <v>0.3301496213067594</v>
      </c>
      <c r="AO4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1" hidden="1" x14ac:dyDescent="0.25">
      <c r="A403">
        <v>402</v>
      </c>
      <c r="B403" t="s">
        <v>47</v>
      </c>
      <c r="C403" t="s">
        <v>47</v>
      </c>
      <c r="D403" t="s">
        <v>68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Input]]="",INDEX([1]DATA!$Q:$Q,MATCH(1,(vp.data[[#This Row],[Battery]]=[1]DATA!$L:$L)*(EOMONTH(vp.data[[#This Row],[SDate]],-1)+1=[1]DATA!$G:$G),0)),vp.data[[#This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Input]]="",INDEX([1]DATA!$O:$O,MATCH(1,(vp.data[[#This Row],[Battery]]=[1]DATA!$L:$L)*(EOMONTH(vp.data[[#This Row],[SDate]],-1)+1=[1]DATA!$G:$G),0)),vp.data[[#This Row],[Dens Input]]),"")</f>
        <v>832</v>
      </c>
      <c r="O403" s="2">
        <f ca="1">INDEX(INDIRECT(_xlfn.CONCAT("weather.data[",O$1,"]")),MATCH(vp.data[[#This Row],[SDate]],weather.data[Date],0))</f>
        <v>-17.95</v>
      </c>
      <c r="P403" s="2">
        <f ca="1">INDEX(INDIRECT(_xlfn.CONCAT("weather.data[",P$1,"]")),MATCH(vp.data[[#This Row],[SDate]],weather.data[Date],0))</f>
        <v>-21.723809523809525</v>
      </c>
      <c r="Q403" s="2">
        <f ca="1">INDEX(INDIRECT(_xlfn.CONCAT("weather.data[",Q$1,"]")),MATCH(vp.data[[#This Row],[SDate]],weather.data[Date],0))</f>
        <v>-18.100000000000001</v>
      </c>
      <c r="R403" s="2">
        <f ca="1">INDEX(INDIRECT(_xlfn.CONCAT("weather.data[",R$1,"]")),MATCH(vp.data[[#This Row],[SDate]],weather.data[Date],0))</f>
        <v>-17.8</v>
      </c>
      <c r="S403" s="2">
        <f ca="1">INDEX(INDIRECT(_xlfn.CONCAT("weather.data[",S$1,"]")),MATCH(vp.data[[#This Row],[SDate]],weather.data[Date],0))</f>
        <v>-18.3</v>
      </c>
      <c r="T403" s="2">
        <f ca="1">INDEX(INDIRECT(_xlfn.CONCAT("weather.data[",T$1,"]")),MATCH(vp.data[[#This Row],[SDate]],weather.data[Date],0))</f>
        <v>-17</v>
      </c>
      <c r="U403" s="2">
        <f ca="1">INDEX(INDIRECT(_xlfn.CONCAT("weather.data[",U$1,"]")),MATCH(vp.data[[#This Row],[SDate]],weather.data[Date],0))</f>
        <v>-18</v>
      </c>
      <c r="V403" s="2">
        <f ca="1">INDEX(INDIRECT(_xlfn.CONCAT("weather.data[",V$1,"]")),MATCH(vp.data[[#This Row],[SDate]],weather.data[Date],0))</f>
        <v>-18.5</v>
      </c>
      <c r="W403" t="s">
        <v>44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 s="4">
        <f>IF(AND(vp.data[[#This Row],[SDate]]&gt;=DATE(YEAR(vp.data[[#This Row],[SDate]]),5,1),vp.data[[#This Row],[SDate]]&lt;=DATE(YEAR(vp.data[[#This Row],[SDate]]),9,15)),1,0)</f>
        <v>0</v>
      </c>
      <c r="AJ403" s="4">
        <f>IF(vp.data[[#This Row],[SDate]]&lt;DATE(2016,12,1),0,1)</f>
        <v>1</v>
      </c>
      <c r="AK403">
        <f>MONTH(vp.data[[#This Row],[SDate]])</f>
        <v>12</v>
      </c>
      <c r="AL403" s="5">
        <f>(IF(post_aquisition_adj_bool,vp.data[[#This Row],[VP_Adjusted]],vp.data[[#This Row],[VP]])-INDEX(crudeBD.lkup[Mean_VP],MATCH(vp.data[[#This Row],[Crude_Breakdown]],crudeBD.lkup[Crude Breakdown],0)))^2</f>
        <v>666.78572381393781</v>
      </c>
      <c r="AM403" s="5">
        <f>(vp.data[[#This Row],[Dens]]-INDEX(crudeBD.lkup[Mean_Dens],MATCH(vp.data[[#This Row],[Crude_Breakdown]],crudeBD.lkup[Crude Breakdown],0)))^2</f>
        <v>139.5076917273523</v>
      </c>
      <c r="AN403" s="5">
        <f>(vp.data[[#This Row],[Sulf]]-INDEX(crudeBD.lkup[Mean_Sulf],MATCH(vp.data[[#This Row],[Crude_Breakdown]],crudeBD.lkup[Crude Breakdown],0)))^2</f>
        <v>0.15801140047142109</v>
      </c>
      <c r="AO4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1" hidden="1" x14ac:dyDescent="0.25">
      <c r="A404">
        <v>403</v>
      </c>
      <c r="B404" t="s">
        <v>45</v>
      </c>
      <c r="C404" t="s">
        <v>45</v>
      </c>
      <c r="D404" t="s">
        <v>66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Input]]="",INDEX([1]DATA!$Q:$Q,MATCH(1,(vp.data[[#This Row],[Battery]]=[1]DATA!$L:$L)*(EOMONTH(vp.data[[#This Row],[SDate]],-1)+1=[1]DATA!$G:$G),0)),vp.data[[#This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Input]]="",INDEX([1]DATA!$O:$O,MATCH(1,(vp.data[[#This Row],[Battery]]=[1]DATA!$L:$L)*(EOMONTH(vp.data[[#This Row],[SDate]],-1)+1=[1]DATA!$G:$G),0)),vp.data[[#This Row],[Dens Input]]),"")</f>
        <v>834</v>
      </c>
      <c r="O404" s="2">
        <f ca="1">INDEX(INDIRECT(_xlfn.CONCAT("weather.data[",O$1,"]")),MATCH(vp.data[[#This Row],[SDate]],weather.data[Date],0))</f>
        <v>-17.95</v>
      </c>
      <c r="P404" s="2">
        <f ca="1">INDEX(INDIRECT(_xlfn.CONCAT("weather.data[",P$1,"]")),MATCH(vp.data[[#This Row],[SDate]],weather.data[Date],0))</f>
        <v>-21.723809523809525</v>
      </c>
      <c r="Q404" s="2">
        <f ca="1">INDEX(INDIRECT(_xlfn.CONCAT("weather.data[",Q$1,"]")),MATCH(vp.data[[#This Row],[SDate]],weather.data[Date],0))</f>
        <v>-18.100000000000001</v>
      </c>
      <c r="R404" s="2">
        <f ca="1">INDEX(INDIRECT(_xlfn.CONCAT("weather.data[",R$1,"]")),MATCH(vp.data[[#This Row],[SDate]],weather.data[Date],0))</f>
        <v>-17.8</v>
      </c>
      <c r="S404" s="2">
        <f ca="1">INDEX(INDIRECT(_xlfn.CONCAT("weather.data[",S$1,"]")),MATCH(vp.data[[#This Row],[SDate]],weather.data[Date],0))</f>
        <v>-18.3</v>
      </c>
      <c r="T404" s="2">
        <f ca="1">INDEX(INDIRECT(_xlfn.CONCAT("weather.data[",T$1,"]")),MATCH(vp.data[[#This Row],[SDate]],weather.data[Date],0))</f>
        <v>-17</v>
      </c>
      <c r="U404" s="2">
        <f ca="1">INDEX(INDIRECT(_xlfn.CONCAT("weather.data[",U$1,"]")),MATCH(vp.data[[#This Row],[SDate]],weather.data[Date],0))</f>
        <v>-18</v>
      </c>
      <c r="V404" s="2">
        <f ca="1">INDEX(INDIRECT(_xlfn.CONCAT("weather.data[",V$1,"]")),MATCH(vp.data[[#This Row],[SDate]],weather.data[Date],0))</f>
        <v>-18.5</v>
      </c>
      <c r="W404" t="s">
        <v>44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 s="4">
        <f>IF(AND(vp.data[[#This Row],[SDate]]&gt;=DATE(YEAR(vp.data[[#This Row],[SDate]]),5,1),vp.data[[#This Row],[SDate]]&lt;=DATE(YEAR(vp.data[[#This Row],[SDate]]),9,15)),1,0)</f>
        <v>0</v>
      </c>
      <c r="AJ404" s="4">
        <f>IF(vp.data[[#This Row],[SDate]]&lt;DATE(2016,12,1),0,1)</f>
        <v>1</v>
      </c>
      <c r="AK404">
        <f>MONTH(vp.data[[#This Row],[SDate]])</f>
        <v>12</v>
      </c>
      <c r="AL404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404" s="5">
        <f>(vp.data[[#This Row],[Dens]]-INDEX(crudeBD.lkup[Mean_Dens],MATCH(vp.data[[#This Row],[Crude_Breakdown]],crudeBD.lkup[Crude Breakdown],0)))^2</f>
        <v>96.262342034100627</v>
      </c>
      <c r="AN404" s="5">
        <f>(vp.data[[#This Row],[Sulf]]-INDEX(crudeBD.lkup[Mean_Sulf],MATCH(vp.data[[#This Row],[Crude_Breakdown]],crudeBD.lkup[Crude Breakdown],0)))^2</f>
        <v>8.0995155590316281E-2</v>
      </c>
      <c r="AO4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1" hidden="1" x14ac:dyDescent="0.25">
      <c r="A405">
        <v>404</v>
      </c>
      <c r="B405" t="s">
        <v>64</v>
      </c>
      <c r="C405" t="s">
        <v>64</v>
      </c>
      <c r="D405" t="s">
        <v>94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Input]]="",INDEX([1]DATA!$Q:$Q,MATCH(1,(vp.data[[#This Row],[Battery]]=[1]DATA!$L:$L)*(EOMONTH(vp.data[[#This Row],[SDate]],-1)+1=[1]DATA!$G:$G),0)),vp.data[[#This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Input]]="",INDEX([1]DATA!$O:$O,MATCH(1,(vp.data[[#This Row],[Battery]]=[1]DATA!$L:$L)*(EOMONTH(vp.data[[#This Row],[SDate]],-1)+1=[1]DATA!$G:$G),0)),vp.data[[#This Row],[Dens Input]]),"")</f>
        <v>849.4</v>
      </c>
      <c r="O405" s="2">
        <f ca="1">INDEX(INDIRECT(_xlfn.CONCAT("weather.data[",O$1,"]")),MATCH(vp.data[[#This Row],[SDate]],weather.data[Date],0))</f>
        <v>-17.95</v>
      </c>
      <c r="P405" s="2">
        <f ca="1">INDEX(INDIRECT(_xlfn.CONCAT("weather.data[",P$1,"]")),MATCH(vp.data[[#This Row],[SDate]],weather.data[Date],0))</f>
        <v>-21.723809523809525</v>
      </c>
      <c r="Q405" s="2">
        <f ca="1">INDEX(INDIRECT(_xlfn.CONCAT("weather.data[",Q$1,"]")),MATCH(vp.data[[#This Row],[SDate]],weather.data[Date],0))</f>
        <v>-18.100000000000001</v>
      </c>
      <c r="R405" s="2">
        <f ca="1">INDEX(INDIRECT(_xlfn.CONCAT("weather.data[",R$1,"]")),MATCH(vp.data[[#This Row],[SDate]],weather.data[Date],0))</f>
        <v>-17.8</v>
      </c>
      <c r="S405" s="2">
        <f ca="1">INDEX(INDIRECT(_xlfn.CONCAT("weather.data[",S$1,"]")),MATCH(vp.data[[#This Row],[SDate]],weather.data[Date],0))</f>
        <v>-18.3</v>
      </c>
      <c r="T405" s="2">
        <f ca="1">INDEX(INDIRECT(_xlfn.CONCAT("weather.data[",T$1,"]")),MATCH(vp.data[[#This Row],[SDate]],weather.data[Date],0))</f>
        <v>-17</v>
      </c>
      <c r="U405" s="2">
        <f ca="1">INDEX(INDIRECT(_xlfn.CONCAT("weather.data[",U$1,"]")),MATCH(vp.data[[#This Row],[SDate]],weather.data[Date],0))</f>
        <v>-18</v>
      </c>
      <c r="V405" s="2">
        <f ca="1">INDEX(INDIRECT(_xlfn.CONCAT("weather.data[",V$1,"]")),MATCH(vp.data[[#This Row],[SDate]],weather.data[Date],0))</f>
        <v>-18.5</v>
      </c>
      <c r="W405" t="s">
        <v>44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 s="4">
        <f>IF(AND(vp.data[[#This Row],[SDate]]&gt;=DATE(YEAR(vp.data[[#This Row],[SDate]]),5,1),vp.data[[#This Row],[SDate]]&lt;=DATE(YEAR(vp.data[[#This Row],[SDate]]),9,15)),1,0)</f>
        <v>0</v>
      </c>
      <c r="AJ405" s="4">
        <f>IF(vp.data[[#This Row],[SDate]]&lt;DATE(2016,12,1),0,1)</f>
        <v>1</v>
      </c>
      <c r="AK405">
        <f>MONTH(vp.data[[#This Row],[SDate]])</f>
        <v>12</v>
      </c>
      <c r="AL405" s="5">
        <f>(IF(post_aquisition_adj_bool,vp.data[[#This Row],[VP_Adjusted]],vp.data[[#This Row],[VP]])-INDEX(crudeBD.lkup[Mean_VP],MATCH(vp.data[[#This Row],[Crude_Breakdown]],crudeBD.lkup[Crude Breakdown],0)))^2</f>
        <v>187.082365934698</v>
      </c>
      <c r="AM405" s="5">
        <f>(vp.data[[#This Row],[Dens]]-INDEX(crudeBD.lkup[Mean_Dens],MATCH(vp.data[[#This Row],[Crude_Breakdown]],crudeBD.lkup[Crude Breakdown],0)))^2</f>
        <v>31.233149396062409</v>
      </c>
      <c r="AN405" s="5">
        <f>(vp.data[[#This Row],[Sulf]]-INDEX(crudeBD.lkup[Mean_Sulf],MATCH(vp.data[[#This Row],[Crude_Breakdown]],crudeBD.lkup[Crude Breakdown],0)))^2</f>
        <v>5.5119994869825252E-2</v>
      </c>
      <c r="AO4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1" hidden="1" x14ac:dyDescent="0.25">
      <c r="A406">
        <v>405</v>
      </c>
      <c r="B406" t="s">
        <v>45</v>
      </c>
      <c r="C406" t="s">
        <v>45</v>
      </c>
      <c r="D406" t="s">
        <v>55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Input]]="",INDEX([1]DATA!$Q:$Q,MATCH(1,(vp.data[[#This Row],[Battery]]=[1]DATA!$L:$L)*(EOMONTH(vp.data[[#This Row],[SDate]],-1)+1=[1]DATA!$G:$G),0)),vp.data[[#This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Input]]="",INDEX([1]DATA!$O:$O,MATCH(1,(vp.data[[#This Row],[Battery]]=[1]DATA!$L:$L)*(EOMONTH(vp.data[[#This Row],[SDate]],-1)+1=[1]DATA!$G:$G),0)),vp.data[[#This Row],[Dens Input]]),"")</f>
        <v>845</v>
      </c>
      <c r="O406" s="2">
        <f ca="1">INDEX(INDIRECT(_xlfn.CONCAT("weather.data[",O$1,"]")),MATCH(vp.data[[#This Row],[SDate]],weather.data[Date],0))</f>
        <v>-17.95</v>
      </c>
      <c r="P406" s="2">
        <f ca="1">INDEX(INDIRECT(_xlfn.CONCAT("weather.data[",P$1,"]")),MATCH(vp.data[[#This Row],[SDate]],weather.data[Date],0))</f>
        <v>-21.723809523809525</v>
      </c>
      <c r="Q406" s="2">
        <f ca="1">INDEX(INDIRECT(_xlfn.CONCAT("weather.data[",Q$1,"]")),MATCH(vp.data[[#This Row],[SDate]],weather.data[Date],0))</f>
        <v>-18.100000000000001</v>
      </c>
      <c r="R406" s="2">
        <f ca="1">INDEX(INDIRECT(_xlfn.CONCAT("weather.data[",R$1,"]")),MATCH(vp.data[[#This Row],[SDate]],weather.data[Date],0))</f>
        <v>-17.8</v>
      </c>
      <c r="S406" s="2">
        <f ca="1">INDEX(INDIRECT(_xlfn.CONCAT("weather.data[",S$1,"]")),MATCH(vp.data[[#This Row],[SDate]],weather.data[Date],0))</f>
        <v>-18.3</v>
      </c>
      <c r="T406" s="2">
        <f ca="1">INDEX(INDIRECT(_xlfn.CONCAT("weather.data[",T$1,"]")),MATCH(vp.data[[#This Row],[SDate]],weather.data[Date],0))</f>
        <v>-17</v>
      </c>
      <c r="U406" s="2">
        <f ca="1">INDEX(INDIRECT(_xlfn.CONCAT("weather.data[",U$1,"]")),MATCH(vp.data[[#This Row],[SDate]],weather.data[Date],0))</f>
        <v>-18</v>
      </c>
      <c r="V406" s="2">
        <f ca="1">INDEX(INDIRECT(_xlfn.CONCAT("weather.data[",V$1,"]")),MATCH(vp.data[[#This Row],[SDate]],weather.data[Date],0))</f>
        <v>-18.5</v>
      </c>
      <c r="W406" t="s">
        <v>44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 s="4">
        <f>IF(AND(vp.data[[#This Row],[SDate]]&gt;=DATE(YEAR(vp.data[[#This Row],[SDate]]),5,1),vp.data[[#This Row],[SDate]]&lt;=DATE(YEAR(vp.data[[#This Row],[SDate]]),9,15)),1,0)</f>
        <v>0</v>
      </c>
      <c r="AJ406" s="4">
        <f>IF(vp.data[[#This Row],[SDate]]&lt;DATE(2016,12,1),0,1)</f>
        <v>1</v>
      </c>
      <c r="AK406">
        <f>MONTH(vp.data[[#This Row],[SDate]])</f>
        <v>12</v>
      </c>
      <c r="AL406" s="5">
        <f>(IF(post_aquisition_adj_bool,vp.data[[#This Row],[VP_Adjusted]],vp.data[[#This Row],[VP]])-INDEX(crudeBD.lkup[Mean_VP],MATCH(vp.data[[#This Row],[Crude_Breakdown]],crudeBD.lkup[Crude Breakdown],0)))^2</f>
        <v>86.903308497293324</v>
      </c>
      <c r="AM406" s="5">
        <f>(vp.data[[#This Row],[Dens]]-INDEX(crudeBD.lkup[Mean_Dens],MATCH(vp.data[[#This Row],[Crude_Breakdown]],crudeBD.lkup[Crude Breakdown],0)))^2</f>
        <v>1.4129187212163667</v>
      </c>
      <c r="AN406" s="5">
        <f>(vp.data[[#This Row],[Sulf]]-INDEX(crudeBD.lkup[Mean_Sulf],MATCH(vp.data[[#This Row],[Crude_Breakdown]],crudeBD.lkup[Crude Breakdown],0)))^2</f>
        <v>3.5992226186581612E-3</v>
      </c>
      <c r="AO4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1" hidden="1" x14ac:dyDescent="0.25">
      <c r="A407">
        <v>406</v>
      </c>
      <c r="B407" t="s">
        <v>47</v>
      </c>
      <c r="C407" t="s">
        <v>47</v>
      </c>
      <c r="D407" t="s">
        <v>62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Input]]="",INDEX([1]DATA!$Q:$Q,MATCH(1,(vp.data[[#This Row],[Battery]]=[1]DATA!$L:$L)*(EOMONTH(vp.data[[#This Row],[SDate]],-1)+1=[1]DATA!$G:$G),0)),vp.data[[#This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Input]]="",INDEX([1]DATA!$O:$O,MATCH(1,(vp.data[[#This Row],[Battery]]=[1]DATA!$L:$L)*(EOMONTH(vp.data[[#This Row],[SDate]],-1)+1=[1]DATA!$G:$G),0)),vp.data[[#This Row],[Dens Input]]),"")</f>
        <v>825</v>
      </c>
      <c r="O407" s="2">
        <f ca="1">INDEX(INDIRECT(_xlfn.CONCAT("weather.data[",O$1,"]")),MATCH(vp.data[[#This Row],[SDate]],weather.data[Date],0))</f>
        <v>-17.95</v>
      </c>
      <c r="P407" s="2">
        <f ca="1">INDEX(INDIRECT(_xlfn.CONCAT("weather.data[",P$1,"]")),MATCH(vp.data[[#This Row],[SDate]],weather.data[Date],0))</f>
        <v>-21.723809523809525</v>
      </c>
      <c r="Q407" s="2">
        <f ca="1">INDEX(INDIRECT(_xlfn.CONCAT("weather.data[",Q$1,"]")),MATCH(vp.data[[#This Row],[SDate]],weather.data[Date],0))</f>
        <v>-18.100000000000001</v>
      </c>
      <c r="R407" s="2">
        <f ca="1">INDEX(INDIRECT(_xlfn.CONCAT("weather.data[",R$1,"]")),MATCH(vp.data[[#This Row],[SDate]],weather.data[Date],0))</f>
        <v>-17.8</v>
      </c>
      <c r="S407" s="2">
        <f ca="1">INDEX(INDIRECT(_xlfn.CONCAT("weather.data[",S$1,"]")),MATCH(vp.data[[#This Row],[SDate]],weather.data[Date],0))</f>
        <v>-18.3</v>
      </c>
      <c r="T407" s="2">
        <f ca="1">INDEX(INDIRECT(_xlfn.CONCAT("weather.data[",T$1,"]")),MATCH(vp.data[[#This Row],[SDate]],weather.data[Date],0))</f>
        <v>-17</v>
      </c>
      <c r="U407" s="2">
        <f ca="1">INDEX(INDIRECT(_xlfn.CONCAT("weather.data[",U$1,"]")),MATCH(vp.data[[#This Row],[SDate]],weather.data[Date],0))</f>
        <v>-18</v>
      </c>
      <c r="V407" s="2">
        <f ca="1">INDEX(INDIRECT(_xlfn.CONCAT("weather.data[",V$1,"]")),MATCH(vp.data[[#This Row],[SDate]],weather.data[Date],0))</f>
        <v>-18.5</v>
      </c>
      <c r="W407" t="s">
        <v>44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 s="4">
        <f>IF(AND(vp.data[[#This Row],[SDate]]&gt;=DATE(YEAR(vp.data[[#This Row],[SDate]]),5,1),vp.data[[#This Row],[SDate]]&lt;=DATE(YEAR(vp.data[[#This Row],[SDate]]),9,15)),1,0)</f>
        <v>0</v>
      </c>
      <c r="AJ407" s="4">
        <f>IF(vp.data[[#This Row],[SDate]]&lt;DATE(2016,12,1),0,1)</f>
        <v>1</v>
      </c>
      <c r="AK407">
        <f>MONTH(vp.data[[#This Row],[SDate]])</f>
        <v>12</v>
      </c>
      <c r="AL407" s="5">
        <f>(IF(post_aquisition_adj_bool,vp.data[[#This Row],[VP_Adjusted]],vp.data[[#This Row],[VP]])-INDEX(crudeBD.lkup[Mean_VP],MATCH(vp.data[[#This Row],[Crude_Breakdown]],crudeBD.lkup[Crude Breakdown],0)))^2</f>
        <v>157.90128645766586</v>
      </c>
      <c r="AM407" s="5">
        <f>(vp.data[[#This Row],[Dens]]-INDEX(crudeBD.lkup[Mean_Dens],MATCH(vp.data[[#This Row],[Crude_Breakdown]],crudeBD.lkup[Crude Breakdown],0)))^2</f>
        <v>37.767382164095245</v>
      </c>
      <c r="AN407" s="5">
        <f>(vp.data[[#This Row],[Sulf]]-INDEX(crudeBD.lkup[Mean_Sulf],MATCH(vp.data[[#This Row],[Crude_Breakdown]],crudeBD.lkup[Crude Breakdown],0)))^2</f>
        <v>0.59159008293373772</v>
      </c>
      <c r="AO4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1" hidden="1" x14ac:dyDescent="0.25">
      <c r="A408">
        <v>407</v>
      </c>
      <c r="B408" t="s">
        <v>64</v>
      </c>
      <c r="C408" t="s">
        <v>64</v>
      </c>
      <c r="D408" t="s">
        <v>65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Input]]="",INDEX([1]DATA!$Q:$Q,MATCH(1,(vp.data[[#This Row],[Battery]]=[1]DATA!$L:$L)*(EOMONTH(vp.data[[#This Row],[SDate]],-1)+1=[1]DATA!$G:$G),0)),vp.data[[#This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08" s="2">
        <f ca="1">INDEX(INDIRECT(_xlfn.CONCAT("weather.data[",O$1,"]")),MATCH(vp.data[[#This Row],[SDate]],weather.data[Date],0))</f>
        <v>-17.95</v>
      </c>
      <c r="P408" s="2">
        <f ca="1">INDEX(INDIRECT(_xlfn.CONCAT("weather.data[",P$1,"]")),MATCH(vp.data[[#This Row],[SDate]],weather.data[Date],0))</f>
        <v>-21.723809523809525</v>
      </c>
      <c r="Q408" s="2">
        <f ca="1">INDEX(INDIRECT(_xlfn.CONCAT("weather.data[",Q$1,"]")),MATCH(vp.data[[#This Row],[SDate]],weather.data[Date],0))</f>
        <v>-18.100000000000001</v>
      </c>
      <c r="R408" s="2">
        <f ca="1">INDEX(INDIRECT(_xlfn.CONCAT("weather.data[",R$1,"]")),MATCH(vp.data[[#This Row],[SDate]],weather.data[Date],0))</f>
        <v>-17.8</v>
      </c>
      <c r="S408" s="2">
        <f ca="1">INDEX(INDIRECT(_xlfn.CONCAT("weather.data[",S$1,"]")),MATCH(vp.data[[#This Row],[SDate]],weather.data[Date],0))</f>
        <v>-18.3</v>
      </c>
      <c r="T408" s="2">
        <f ca="1">INDEX(INDIRECT(_xlfn.CONCAT("weather.data[",T$1,"]")),MATCH(vp.data[[#This Row],[SDate]],weather.data[Date],0))</f>
        <v>-17</v>
      </c>
      <c r="U408" s="2">
        <f ca="1">INDEX(INDIRECT(_xlfn.CONCAT("weather.data[",U$1,"]")),MATCH(vp.data[[#This Row],[SDate]],weather.data[Date],0))</f>
        <v>-18</v>
      </c>
      <c r="V408" s="2">
        <f ca="1">INDEX(INDIRECT(_xlfn.CONCAT("weather.data[",V$1,"]")),MATCH(vp.data[[#This Row],[SDate]],weather.data[Date],0))</f>
        <v>-18.5</v>
      </c>
      <c r="W408" t="s">
        <v>44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 s="4">
        <f>IF(AND(vp.data[[#This Row],[SDate]]&gt;=DATE(YEAR(vp.data[[#This Row],[SDate]]),5,1),vp.data[[#This Row],[SDate]]&lt;=DATE(YEAR(vp.data[[#This Row],[SDate]]),9,15)),1,0)</f>
        <v>0</v>
      </c>
      <c r="AJ408" s="4">
        <f>IF(vp.data[[#This Row],[SDate]]&lt;DATE(2016,12,1),0,1)</f>
        <v>1</v>
      </c>
      <c r="AK408">
        <f>MONTH(vp.data[[#This Row],[SDate]])</f>
        <v>12</v>
      </c>
      <c r="AL408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408" s="5">
        <f>(vp.data[[#This Row],[Dens]]-INDEX(crudeBD.lkup[Mean_Dens],MATCH(vp.data[[#This Row],[Crude_Breakdown]],crudeBD.lkup[Crude Breakdown],0)))^2</f>
        <v>360.56930645127466</v>
      </c>
      <c r="AN408" s="5">
        <f>(vp.data[[#This Row],[Sulf]]-INDEX(crudeBD.lkup[Mean_Sulf],MATCH(vp.data[[#This Row],[Crude_Breakdown]],crudeBD.lkup[Crude Breakdown],0)))^2</f>
        <v>0.12730161696466905</v>
      </c>
      <c r="AO4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1" hidden="1" x14ac:dyDescent="0.25">
      <c r="A409">
        <v>408</v>
      </c>
      <c r="B409" t="s">
        <v>64</v>
      </c>
      <c r="C409" t="s">
        <v>64</v>
      </c>
      <c r="D409" t="s">
        <v>65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Input]]="",INDEX([1]DATA!$Q:$Q,MATCH(1,(vp.data[[#This Row],[Battery]]=[1]DATA!$L:$L)*(EOMONTH(vp.data[[#This Row],[SDate]],-1)+1=[1]DATA!$G:$G),0)),vp.data[[#This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Input]]="",INDEX([1]DATA!$O:$O,MATCH(1,(vp.data[[#This Row],[Battery]]=[1]DATA!$L:$L)*(EOMONTH(vp.data[[#This Row],[SDate]],-1)+1=[1]DATA!$G:$G),0)),vp.data[[#This Row],[Dens Input]]),"")</f>
        <v>864.4</v>
      </c>
      <c r="O409" s="2">
        <f ca="1">INDEX(INDIRECT(_xlfn.CONCAT("weather.data[",O$1,"]")),MATCH(vp.data[[#This Row],[SDate]],weather.data[Date],0))</f>
        <v>-17.95</v>
      </c>
      <c r="P409" s="2">
        <f ca="1">INDEX(INDIRECT(_xlfn.CONCAT("weather.data[",P$1,"]")),MATCH(vp.data[[#This Row],[SDate]],weather.data[Date],0))</f>
        <v>-21.723809523809525</v>
      </c>
      <c r="Q409" s="2">
        <f ca="1">INDEX(INDIRECT(_xlfn.CONCAT("weather.data[",Q$1,"]")),MATCH(vp.data[[#This Row],[SDate]],weather.data[Date],0))</f>
        <v>-18.100000000000001</v>
      </c>
      <c r="R409" s="2">
        <f ca="1">INDEX(INDIRECT(_xlfn.CONCAT("weather.data[",R$1,"]")),MATCH(vp.data[[#This Row],[SDate]],weather.data[Date],0))</f>
        <v>-17.8</v>
      </c>
      <c r="S409" s="2">
        <f ca="1">INDEX(INDIRECT(_xlfn.CONCAT("weather.data[",S$1,"]")),MATCH(vp.data[[#This Row],[SDate]],weather.data[Date],0))</f>
        <v>-18.3</v>
      </c>
      <c r="T409" s="2">
        <f ca="1">INDEX(INDIRECT(_xlfn.CONCAT("weather.data[",T$1,"]")),MATCH(vp.data[[#This Row],[SDate]],weather.data[Date],0))</f>
        <v>-17</v>
      </c>
      <c r="U409" s="2">
        <f ca="1">INDEX(INDIRECT(_xlfn.CONCAT("weather.data[",U$1,"]")),MATCH(vp.data[[#This Row],[SDate]],weather.data[Date],0))</f>
        <v>-18</v>
      </c>
      <c r="V409" s="2">
        <f ca="1">INDEX(INDIRECT(_xlfn.CONCAT("weather.data[",V$1,"]")),MATCH(vp.data[[#This Row],[SDate]],weather.data[Date],0))</f>
        <v>-18.5</v>
      </c>
      <c r="W409" t="s">
        <v>44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 s="4">
        <f>IF(AND(vp.data[[#This Row],[SDate]]&gt;=DATE(YEAR(vp.data[[#This Row],[SDate]]),5,1),vp.data[[#This Row],[SDate]]&lt;=DATE(YEAR(vp.data[[#This Row],[SDate]]),9,15)),1,0)</f>
        <v>0</v>
      </c>
      <c r="AJ409" s="4">
        <f>IF(vp.data[[#This Row],[SDate]]&lt;DATE(2016,12,1),0,1)</f>
        <v>1</v>
      </c>
      <c r="AK409">
        <f>MONTH(vp.data[[#This Row],[SDate]])</f>
        <v>12</v>
      </c>
      <c r="AL409" s="5">
        <f>(IF(post_aquisition_adj_bool,vp.data[[#This Row],[VP_Adjusted]],vp.data[[#This Row],[VP]])-INDEX(crudeBD.lkup[Mean_VP],MATCH(vp.data[[#This Row],[Crude_Breakdown]],crudeBD.lkup[Crude Breakdown],0)))^2</f>
        <v>666.78572381393781</v>
      </c>
      <c r="AM409" s="5">
        <f>(vp.data[[#This Row],[Dens]]-INDEX(crudeBD.lkup[Mean_Dens],MATCH(vp.data[[#This Row],[Crude_Breakdown]],crudeBD.lkup[Crude Breakdown],0)))^2</f>
        <v>423.8930266966741</v>
      </c>
      <c r="AN409" s="5">
        <f>(vp.data[[#This Row],[Sulf]]-INDEX(crudeBD.lkup[Mean_Sulf],MATCH(vp.data[[#This Row],[Crude_Breakdown]],crudeBD.lkup[Crude Breakdown],0)))^2</f>
        <v>0.13193132655080392</v>
      </c>
      <c r="AO4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1" hidden="1" x14ac:dyDescent="0.25">
      <c r="A410">
        <v>409</v>
      </c>
      <c r="B410" t="s">
        <v>49</v>
      </c>
      <c r="C410" t="s">
        <v>49</v>
      </c>
      <c r="D410" t="s">
        <v>50</v>
      </c>
      <c r="E410" t="s">
        <v>69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Input]]="",INDEX([1]DATA!$Q:$Q,MATCH(1,(vp.data[[#This Row],[Battery]]=[1]DATA!$L:$L)*(EOMONTH(vp.data[[#This Row],[SDate]],-1)+1=[1]DATA!$G:$G),0)),vp.data[[#This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Input]]="",INDEX([1]DATA!$O:$O,MATCH(1,(vp.data[[#This Row],[Battery]]=[1]DATA!$L:$L)*(EOMONTH(vp.data[[#This Row],[SDate]],-1)+1=[1]DATA!$G:$G),0)),vp.data[[#This Row],[Dens Input]]),"")</f>
        <v>830</v>
      </c>
      <c r="O410" s="2">
        <f ca="1">INDEX(INDIRECT(_xlfn.CONCAT("weather.data[",O$1,"]")),MATCH(vp.data[[#This Row],[SDate]],weather.data[Date],0))</f>
        <v>-23.216666666666669</v>
      </c>
      <c r="P410" s="2">
        <f ca="1">INDEX(INDIRECT(_xlfn.CONCAT("weather.data[",P$1,"]")),MATCH(vp.data[[#This Row],[SDate]],weather.data[Date],0))</f>
        <v>-22.707142857142859</v>
      </c>
      <c r="Q410" s="2">
        <f ca="1">INDEX(INDIRECT(_xlfn.CONCAT("weather.data[",Q$1,"]")),MATCH(vp.data[[#This Row],[SDate]],weather.data[Date],0))</f>
        <v>-24.1</v>
      </c>
      <c r="R410" s="2">
        <f ca="1">INDEX(INDIRECT(_xlfn.CONCAT("weather.data[",R$1,"]")),MATCH(vp.data[[#This Row],[SDate]],weather.data[Date],0))</f>
        <v>-24.3</v>
      </c>
      <c r="S410" s="2">
        <f ca="1">INDEX(INDIRECT(_xlfn.CONCAT("weather.data[",S$1,"]")),MATCH(vp.data[[#This Row],[SDate]],weather.data[Date],0))</f>
        <v>-23</v>
      </c>
      <c r="T410" s="2">
        <f ca="1">INDEX(INDIRECT(_xlfn.CONCAT("weather.data[",T$1,"]")),MATCH(vp.data[[#This Row],[SDate]],weather.data[Date],0))</f>
        <v>-20.8</v>
      </c>
      <c r="U410" s="2">
        <f ca="1">INDEX(INDIRECT(_xlfn.CONCAT("weather.data[",U$1,"]")),MATCH(vp.data[[#This Row],[SDate]],weather.data[Date],0))</f>
        <v>-23.6</v>
      </c>
      <c r="V410" s="2">
        <f ca="1">INDEX(INDIRECT(_xlfn.CONCAT("weather.data[",V$1,"]")),MATCH(vp.data[[#This Row],[SDate]],weather.data[Date],0))</f>
        <v>-23.5</v>
      </c>
      <c r="W410" t="s">
        <v>44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 s="4">
        <f>IF(AND(vp.data[[#This Row],[SDate]]&gt;=DATE(YEAR(vp.data[[#This Row],[SDate]]),5,1),vp.data[[#This Row],[SDate]]&lt;=DATE(YEAR(vp.data[[#This Row],[SDate]]),9,15)),1,0)</f>
        <v>0</v>
      </c>
      <c r="AJ410" s="4">
        <f>IF(vp.data[[#This Row],[SDate]]&lt;DATE(2016,12,1),0,1)</f>
        <v>1</v>
      </c>
      <c r="AK410">
        <f>MONTH(vp.data[[#This Row],[SDate]])</f>
        <v>12</v>
      </c>
      <c r="AL410" s="5">
        <f>(IF(post_aquisition_adj_bool,vp.data[[#This Row],[VP_Adjusted]],vp.data[[#This Row],[VP]])-INDEX(crudeBD.lkup[Mean_VP],MATCH(vp.data[[#This Row],[Crude_Breakdown]],crudeBD.lkup[Crude Breakdown],0)))^2</f>
        <v>529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1" hidden="1" x14ac:dyDescent="0.25">
      <c r="A411">
        <v>410</v>
      </c>
      <c r="B411" t="s">
        <v>49</v>
      </c>
      <c r="C411" t="s">
        <v>49</v>
      </c>
      <c r="D411" t="s">
        <v>50</v>
      </c>
      <c r="E411" t="s">
        <v>51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Input]]="",INDEX([1]DATA!$Q:$Q,MATCH(1,(vp.data[[#This Row],[Battery]]=[1]DATA!$L:$L)*(EOMONTH(vp.data[[#This Row],[SDate]],-1)+1=[1]DATA!$G:$G),0)),vp.data[[#This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Input]]="",INDEX([1]DATA!$O:$O,MATCH(1,(vp.data[[#This Row],[Battery]]=[1]DATA!$L:$L)*(EOMONTH(vp.data[[#This Row],[SDate]],-1)+1=[1]DATA!$G:$G),0)),vp.data[[#This Row],[Dens Input]]),"")</f>
        <v>833</v>
      </c>
      <c r="O411" s="2">
        <f ca="1">INDEX(INDIRECT(_xlfn.CONCAT("weather.data[",O$1,"]")),MATCH(vp.data[[#This Row],[SDate]],weather.data[Date],0))</f>
        <v>-23.216666666666669</v>
      </c>
      <c r="P411" s="2">
        <f ca="1">INDEX(INDIRECT(_xlfn.CONCAT("weather.data[",P$1,"]")),MATCH(vp.data[[#This Row],[SDate]],weather.data[Date],0))</f>
        <v>-22.707142857142859</v>
      </c>
      <c r="Q411" s="2">
        <f ca="1">INDEX(INDIRECT(_xlfn.CONCAT("weather.data[",Q$1,"]")),MATCH(vp.data[[#This Row],[SDate]],weather.data[Date],0))</f>
        <v>-24.1</v>
      </c>
      <c r="R411" s="2">
        <f ca="1">INDEX(INDIRECT(_xlfn.CONCAT("weather.data[",R$1,"]")),MATCH(vp.data[[#This Row],[SDate]],weather.data[Date],0))</f>
        <v>-24.3</v>
      </c>
      <c r="S411" s="2">
        <f ca="1">INDEX(INDIRECT(_xlfn.CONCAT("weather.data[",S$1,"]")),MATCH(vp.data[[#This Row],[SDate]],weather.data[Date],0))</f>
        <v>-23</v>
      </c>
      <c r="T411" s="2">
        <f ca="1">INDEX(INDIRECT(_xlfn.CONCAT("weather.data[",T$1,"]")),MATCH(vp.data[[#This Row],[SDate]],weather.data[Date],0))</f>
        <v>-20.8</v>
      </c>
      <c r="U411" s="2">
        <f ca="1">INDEX(INDIRECT(_xlfn.CONCAT("weather.data[",U$1,"]")),MATCH(vp.data[[#This Row],[SDate]],weather.data[Date],0))</f>
        <v>-23.6</v>
      </c>
      <c r="V411" s="2">
        <f ca="1">INDEX(INDIRECT(_xlfn.CONCAT("weather.data[",V$1,"]")),MATCH(vp.data[[#This Row],[SDate]],weather.data[Date],0))</f>
        <v>-23.5</v>
      </c>
      <c r="W411" t="s">
        <v>44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 s="4">
        <f>IF(AND(vp.data[[#This Row],[SDate]]&gt;=DATE(YEAR(vp.data[[#This Row],[SDate]]),5,1),vp.data[[#This Row],[SDate]]&lt;=DATE(YEAR(vp.data[[#This Row],[SDate]]),9,15)),1,0)</f>
        <v>0</v>
      </c>
      <c r="AJ411" s="4">
        <f>IF(vp.data[[#This Row],[SDate]]&lt;DATE(2016,12,1),0,1)</f>
        <v>1</v>
      </c>
      <c r="AK411">
        <f>MONTH(vp.data[[#This Row],[SDate]])</f>
        <v>12</v>
      </c>
      <c r="AL411" s="5">
        <f>(IF(post_aquisition_adj_bool,vp.data[[#This Row],[VP_Adjusted]],vp.data[[#This Row],[VP]])-INDEX(crudeBD.lkup[Mean_VP],MATCH(vp.data[[#This Row],[Crude_Breakdown]],crudeBD.lkup[Crude Breakdown],0)))^2</f>
        <v>358.04944104515897</v>
      </c>
      <c r="AM411" s="5">
        <f>(vp.data[[#This Row],[Dens]]-INDEX(crudeBD.lkup[Mean_Dens],MATCH(vp.data[[#This Row],[Crude_Breakdown]],crudeBD.lkup[Crude Breakdown],0)))^2</f>
        <v>116.88501688072647</v>
      </c>
      <c r="AN411" s="5">
        <f>(vp.data[[#This Row],[Sulf]]-INDEX(crudeBD.lkup[Mean_Sulf],MATCH(vp.data[[#This Row],[Crude_Breakdown]],crudeBD.lkup[Crude Breakdown],0)))^2</f>
        <v>5.566462655436287E-2</v>
      </c>
      <c r="AO4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1" hidden="1" x14ac:dyDescent="0.25">
      <c r="A412">
        <v>411</v>
      </c>
      <c r="B412" t="s">
        <v>45</v>
      </c>
      <c r="C412" t="s">
        <v>45</v>
      </c>
      <c r="D412" t="s">
        <v>85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Input]]="",INDEX([1]DATA!$Q:$Q,MATCH(1,(vp.data[[#This Row],[Battery]]=[1]DATA!$L:$L)*(EOMONTH(vp.data[[#This Row],[SDate]],-1)+1=[1]DATA!$G:$G),0)),vp.data[[#This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Input]]="",INDEX([1]DATA!$O:$O,MATCH(1,(vp.data[[#This Row],[Battery]]=[1]DATA!$L:$L)*(EOMONTH(vp.data[[#This Row],[SDate]],-1)+1=[1]DATA!$G:$G),0)),vp.data[[#This Row],[Dens Input]]),"")</f>
        <v>822</v>
      </c>
      <c r="O412" s="2">
        <f ca="1">INDEX(INDIRECT(_xlfn.CONCAT("weather.data[",O$1,"]")),MATCH(vp.data[[#This Row],[SDate]],weather.data[Date],0))</f>
        <v>-23.216666666666669</v>
      </c>
      <c r="P412" s="2">
        <f ca="1">INDEX(INDIRECT(_xlfn.CONCAT("weather.data[",P$1,"]")),MATCH(vp.data[[#This Row],[SDate]],weather.data[Date],0))</f>
        <v>-22.707142857142859</v>
      </c>
      <c r="Q412" s="2">
        <f ca="1">INDEX(INDIRECT(_xlfn.CONCAT("weather.data[",Q$1,"]")),MATCH(vp.data[[#This Row],[SDate]],weather.data[Date],0))</f>
        <v>-24.1</v>
      </c>
      <c r="R412" s="2">
        <f ca="1">INDEX(INDIRECT(_xlfn.CONCAT("weather.data[",R$1,"]")),MATCH(vp.data[[#This Row],[SDate]],weather.data[Date],0))</f>
        <v>-24.3</v>
      </c>
      <c r="S412" s="2">
        <f ca="1">INDEX(INDIRECT(_xlfn.CONCAT("weather.data[",S$1,"]")),MATCH(vp.data[[#This Row],[SDate]],weather.data[Date],0))</f>
        <v>-23</v>
      </c>
      <c r="T412" s="2">
        <f ca="1">INDEX(INDIRECT(_xlfn.CONCAT("weather.data[",T$1,"]")),MATCH(vp.data[[#This Row],[SDate]],weather.data[Date],0))</f>
        <v>-20.8</v>
      </c>
      <c r="U412" s="2">
        <f ca="1">INDEX(INDIRECT(_xlfn.CONCAT("weather.data[",U$1,"]")),MATCH(vp.data[[#This Row],[SDate]],weather.data[Date],0))</f>
        <v>-23.6</v>
      </c>
      <c r="V412" s="2">
        <f ca="1">INDEX(INDIRECT(_xlfn.CONCAT("weather.data[",V$1,"]")),MATCH(vp.data[[#This Row],[SDate]],weather.data[Date],0))</f>
        <v>-23.5</v>
      </c>
      <c r="W412" t="s">
        <v>44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 s="4">
        <f>IF(AND(vp.data[[#This Row],[SDate]]&gt;=DATE(YEAR(vp.data[[#This Row],[SDate]]),5,1),vp.data[[#This Row],[SDate]]&lt;=DATE(YEAR(vp.data[[#This Row],[SDate]]),9,15)),1,0)</f>
        <v>0</v>
      </c>
      <c r="AJ412" s="4">
        <f>IF(vp.data[[#This Row],[SDate]]&lt;DATE(2016,12,1),0,1)</f>
        <v>1</v>
      </c>
      <c r="AK412">
        <f>MONTH(vp.data[[#This Row],[SDate]])</f>
        <v>12</v>
      </c>
      <c r="AL412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12" s="5">
        <f>(vp.data[[#This Row],[Dens]]-INDEX(crudeBD.lkup[Mean_Dens],MATCH(vp.data[[#This Row],[Crude_Breakdown]],crudeBD.lkup[Crude Breakdown],0)))^2</f>
        <v>177.99359296613616</v>
      </c>
      <c r="AN412" s="5">
        <f>(vp.data[[#This Row],[Sulf]]-INDEX(crudeBD.lkup[Mean_Sulf],MATCH(vp.data[[#This Row],[Crude_Breakdown]],crudeBD.lkup[Crude Breakdown],0)))^2</f>
        <v>5.3648750624728232E-5</v>
      </c>
      <c r="AO4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1" hidden="1" x14ac:dyDescent="0.25">
      <c r="A413">
        <v>412</v>
      </c>
      <c r="B413" t="s">
        <v>45</v>
      </c>
      <c r="C413" t="s">
        <v>45</v>
      </c>
      <c r="D413" t="s">
        <v>95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Input]]="",INDEX([1]DATA!$Q:$Q,MATCH(1,(vp.data[[#This Row],[Battery]]=[1]DATA!$L:$L)*(EOMONTH(vp.data[[#This Row],[SDate]],-1)+1=[1]DATA!$G:$G),0)),vp.data[[#This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Input]]="",INDEX([1]DATA!$O:$O,MATCH(1,(vp.data[[#This Row],[Battery]]=[1]DATA!$L:$L)*(EOMONTH(vp.data[[#This Row],[SDate]],-1)+1=[1]DATA!$G:$G),0)),vp.data[[#This Row],[Dens Input]]),"")</f>
        <v>815</v>
      </c>
      <c r="O413" s="2">
        <f ca="1">INDEX(INDIRECT(_xlfn.CONCAT("weather.data[",O$1,"]")),MATCH(vp.data[[#This Row],[SDate]],weather.data[Date],0))</f>
        <v>-23.216666666666669</v>
      </c>
      <c r="P413" s="2">
        <f ca="1">INDEX(INDIRECT(_xlfn.CONCAT("weather.data[",P$1,"]")),MATCH(vp.data[[#This Row],[SDate]],weather.data[Date],0))</f>
        <v>-22.707142857142859</v>
      </c>
      <c r="Q413" s="2">
        <f ca="1">INDEX(INDIRECT(_xlfn.CONCAT("weather.data[",Q$1,"]")),MATCH(vp.data[[#This Row],[SDate]],weather.data[Date],0))</f>
        <v>-24.1</v>
      </c>
      <c r="R413" s="2">
        <f ca="1">INDEX(INDIRECT(_xlfn.CONCAT("weather.data[",R$1,"]")),MATCH(vp.data[[#This Row],[SDate]],weather.data[Date],0))</f>
        <v>-24.3</v>
      </c>
      <c r="S413" s="2">
        <f ca="1">INDEX(INDIRECT(_xlfn.CONCAT("weather.data[",S$1,"]")),MATCH(vp.data[[#This Row],[SDate]],weather.data[Date],0))</f>
        <v>-23</v>
      </c>
      <c r="T413" s="2">
        <f ca="1">INDEX(INDIRECT(_xlfn.CONCAT("weather.data[",T$1,"]")),MATCH(vp.data[[#This Row],[SDate]],weather.data[Date],0))</f>
        <v>-20.8</v>
      </c>
      <c r="U413" s="2">
        <f ca="1">INDEX(INDIRECT(_xlfn.CONCAT("weather.data[",U$1,"]")),MATCH(vp.data[[#This Row],[SDate]],weather.data[Date],0))</f>
        <v>-23.6</v>
      </c>
      <c r="V413" s="2">
        <f ca="1">INDEX(INDIRECT(_xlfn.CONCAT("weather.data[",V$1,"]")),MATCH(vp.data[[#This Row],[SDate]],weather.data[Date],0))</f>
        <v>-23.5</v>
      </c>
      <c r="W413" t="s">
        <v>44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 s="4">
        <f>IF(AND(vp.data[[#This Row],[SDate]]&gt;=DATE(YEAR(vp.data[[#This Row],[SDate]]),5,1),vp.data[[#This Row],[SDate]]&lt;=DATE(YEAR(vp.data[[#This Row],[SDate]]),9,15)),1,0)</f>
        <v>0</v>
      </c>
      <c r="AJ413" s="4">
        <f>IF(vp.data[[#This Row],[SDate]]&lt;DATE(2016,12,1),0,1)</f>
        <v>1</v>
      </c>
      <c r="AK413">
        <f>MONTH(vp.data[[#This Row],[SDate]])</f>
        <v>12</v>
      </c>
      <c r="AL413" s="5">
        <f>(IF(post_aquisition_adj_bool,vp.data[[#This Row],[VP_Adjusted]],vp.data[[#This Row],[VP]])-INDEX(crudeBD.lkup[Mean_VP],MATCH(vp.data[[#This Row],[Crude_Breakdown]],crudeBD.lkup[Crude Breakdown],0)))^2</f>
        <v>483.73731720473234</v>
      </c>
      <c r="AM413" s="5">
        <f>(vp.data[[#This Row],[Dens]]-INDEX(crudeBD.lkup[Mean_Dens],MATCH(vp.data[[#This Row],[Crude_Breakdown]],crudeBD.lkup[Crude Breakdown],0)))^2</f>
        <v>40.2136576910572</v>
      </c>
      <c r="AN413" s="5">
        <f>(vp.data[[#This Row],[Sulf]]-INDEX(crudeBD.lkup[Mean_Sulf],MATCH(vp.data[[#This Row],[Crude_Breakdown]],crudeBD.lkup[Crude Breakdown],0)))^2</f>
        <v>2.1710687310171735E-2</v>
      </c>
      <c r="AO4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1" hidden="1" x14ac:dyDescent="0.25">
      <c r="A414">
        <v>413</v>
      </c>
      <c r="B414" t="s">
        <v>45</v>
      </c>
      <c r="C414" t="s">
        <v>45</v>
      </c>
      <c r="D414" t="s">
        <v>76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Input]]="",INDEX([1]DATA!$Q:$Q,MATCH(1,(vp.data[[#This Row],[Battery]]=[1]DATA!$L:$L)*(EOMONTH(vp.data[[#This Row],[SDate]],-1)+1=[1]DATA!$G:$G),0)),vp.data[[#This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14" s="2">
        <f ca="1">INDEX(INDIRECT(_xlfn.CONCAT("weather.data[",O$1,"]")),MATCH(vp.data[[#This Row],[SDate]],weather.data[Date],0))</f>
        <v>-23.216666666666669</v>
      </c>
      <c r="P414" s="2">
        <f ca="1">INDEX(INDIRECT(_xlfn.CONCAT("weather.data[",P$1,"]")),MATCH(vp.data[[#This Row],[SDate]],weather.data[Date],0))</f>
        <v>-22.707142857142859</v>
      </c>
      <c r="Q414" s="2">
        <f ca="1">INDEX(INDIRECT(_xlfn.CONCAT("weather.data[",Q$1,"]")),MATCH(vp.data[[#This Row],[SDate]],weather.data[Date],0))</f>
        <v>-24.1</v>
      </c>
      <c r="R414" s="2">
        <f ca="1">INDEX(INDIRECT(_xlfn.CONCAT("weather.data[",R$1,"]")),MATCH(vp.data[[#This Row],[SDate]],weather.data[Date],0))</f>
        <v>-24.3</v>
      </c>
      <c r="S414" s="2">
        <f ca="1">INDEX(INDIRECT(_xlfn.CONCAT("weather.data[",S$1,"]")),MATCH(vp.data[[#This Row],[SDate]],weather.data[Date],0))</f>
        <v>-23</v>
      </c>
      <c r="T414" s="2">
        <f ca="1">INDEX(INDIRECT(_xlfn.CONCAT("weather.data[",T$1,"]")),MATCH(vp.data[[#This Row],[SDate]],weather.data[Date],0))</f>
        <v>-20.8</v>
      </c>
      <c r="U414" s="2">
        <f ca="1">INDEX(INDIRECT(_xlfn.CONCAT("weather.data[",U$1,"]")),MATCH(vp.data[[#This Row],[SDate]],weather.data[Date],0))</f>
        <v>-23.6</v>
      </c>
      <c r="V414" s="2">
        <f ca="1">INDEX(INDIRECT(_xlfn.CONCAT("weather.data[",V$1,"]")),MATCH(vp.data[[#This Row],[SDate]],weather.data[Date],0))</f>
        <v>-23.5</v>
      </c>
      <c r="W414" t="s">
        <v>44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 s="4">
        <f>IF(AND(vp.data[[#This Row],[SDate]]&gt;=DATE(YEAR(vp.data[[#This Row],[SDate]]),5,1),vp.data[[#This Row],[SDate]]&lt;=DATE(YEAR(vp.data[[#This Row],[SDate]]),9,15)),1,0)</f>
        <v>0</v>
      </c>
      <c r="AJ414" s="4">
        <f>IF(vp.data[[#This Row],[SDate]]&lt;DATE(2016,12,1),0,1)</f>
        <v>1</v>
      </c>
      <c r="AK414">
        <f>MONTH(vp.data[[#This Row],[SDate]])</f>
        <v>12</v>
      </c>
      <c r="AL414" s="5">
        <f>(IF(post_aquisition_adj_bool,vp.data[[#This Row],[VP_Adjusted]],vp.data[[#This Row],[VP]])-INDEX(crudeBD.lkup[Mean_VP],MATCH(vp.data[[#This Row],[Crude_Breakdown]],crudeBD.lkup[Crude Breakdown],0)))^2</f>
        <v>723.28880264162603</v>
      </c>
      <c r="AM414" s="5">
        <f>(vp.data[[#This Row],[Dens]]-INDEX(crudeBD.lkup[Mean_Dens],MATCH(vp.data[[#This Row],[Crude_Breakdown]],crudeBD.lkup[Crude Breakdown],0)))^2</f>
        <v>30.8977677234227</v>
      </c>
      <c r="AN414" s="5">
        <f>(vp.data[[#This Row],[Sulf]]-INDEX(crudeBD.lkup[Mean_Sulf],MATCH(vp.data[[#This Row],[Crude_Breakdown]],crudeBD.lkup[Crude Breakdown],0)))^2</f>
        <v>5.3933313180398297E-2</v>
      </c>
      <c r="AO4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1" hidden="1" x14ac:dyDescent="0.25">
      <c r="A415">
        <v>414</v>
      </c>
      <c r="B415" t="s">
        <v>45</v>
      </c>
      <c r="C415" t="s">
        <v>45</v>
      </c>
      <c r="D415" t="s">
        <v>96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Input]]="",INDEX([1]DATA!$Q:$Q,MATCH(1,(vp.data[[#This Row],[Battery]]=[1]DATA!$L:$L)*(EOMONTH(vp.data[[#This Row],[SDate]],-1)+1=[1]DATA!$G:$G),0)),vp.data[[#This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Input]]="",INDEX([1]DATA!$O:$O,MATCH(1,(vp.data[[#This Row],[Battery]]=[1]DATA!$L:$L)*(EOMONTH(vp.data[[#This Row],[SDate]],-1)+1=[1]DATA!$G:$G),0)),vp.data[[#This Row],[Dens Input]]),"")</f>
        <v>803</v>
      </c>
      <c r="O415" s="2">
        <f ca="1">INDEX(INDIRECT(_xlfn.CONCAT("weather.data[",O$1,"]")),MATCH(vp.data[[#This Row],[SDate]],weather.data[Date],0))</f>
        <v>-23.216666666666669</v>
      </c>
      <c r="P415" s="2">
        <f ca="1">INDEX(INDIRECT(_xlfn.CONCAT("weather.data[",P$1,"]")),MATCH(vp.data[[#This Row],[SDate]],weather.data[Date],0))</f>
        <v>-22.707142857142859</v>
      </c>
      <c r="Q415" s="2">
        <f ca="1">INDEX(INDIRECT(_xlfn.CONCAT("weather.data[",Q$1,"]")),MATCH(vp.data[[#This Row],[SDate]],weather.data[Date],0))</f>
        <v>-24.1</v>
      </c>
      <c r="R415" s="2">
        <f ca="1">INDEX(INDIRECT(_xlfn.CONCAT("weather.data[",R$1,"]")),MATCH(vp.data[[#This Row],[SDate]],weather.data[Date],0))</f>
        <v>-24.3</v>
      </c>
      <c r="S415" s="2">
        <f ca="1">INDEX(INDIRECT(_xlfn.CONCAT("weather.data[",S$1,"]")),MATCH(vp.data[[#This Row],[SDate]],weather.data[Date],0))</f>
        <v>-23</v>
      </c>
      <c r="T415" s="2">
        <f ca="1">INDEX(INDIRECT(_xlfn.CONCAT("weather.data[",T$1,"]")),MATCH(vp.data[[#This Row],[SDate]],weather.data[Date],0))</f>
        <v>-20.8</v>
      </c>
      <c r="U415" s="2">
        <f ca="1">INDEX(INDIRECT(_xlfn.CONCAT("weather.data[",U$1,"]")),MATCH(vp.data[[#This Row],[SDate]],weather.data[Date],0))</f>
        <v>-23.6</v>
      </c>
      <c r="V415" s="2">
        <f ca="1">INDEX(INDIRECT(_xlfn.CONCAT("weather.data[",V$1,"]")),MATCH(vp.data[[#This Row],[SDate]],weather.data[Date],0))</f>
        <v>-23.5</v>
      </c>
      <c r="W415" t="s">
        <v>44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 s="4">
        <f>IF(AND(vp.data[[#This Row],[SDate]]&gt;=DATE(YEAR(vp.data[[#This Row],[SDate]]),5,1),vp.data[[#This Row],[SDate]]&lt;=DATE(YEAR(vp.data[[#This Row],[SDate]]),9,15)),1,0)</f>
        <v>0</v>
      </c>
      <c r="AJ415" s="4">
        <f>IF(vp.data[[#This Row],[SDate]]&lt;DATE(2016,12,1),0,1)</f>
        <v>1</v>
      </c>
      <c r="AK415">
        <f>MONTH(vp.data[[#This Row],[SDate]])</f>
        <v>12</v>
      </c>
      <c r="AL415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415" s="5">
        <f>(vp.data[[#This Row],[Dens]]-INDEX(crudeBD.lkup[Mean_Dens],MATCH(vp.data[[#This Row],[Crude_Breakdown]],crudeBD.lkup[Crude Breakdown],0)))^2</f>
        <v>251.36462354338812</v>
      </c>
      <c r="AN415" s="5">
        <f>(vp.data[[#This Row],[Sulf]]-INDEX(crudeBD.lkup[Mean_Sulf],MATCH(vp.data[[#This Row],[Crude_Breakdown]],crudeBD.lkup[Crude Breakdown],0)))^2</f>
        <v>0.13256230421775053</v>
      </c>
      <c r="AO4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1" hidden="1" x14ac:dyDescent="0.25">
      <c r="A416">
        <v>415</v>
      </c>
      <c r="B416" t="s">
        <v>45</v>
      </c>
      <c r="C416" t="s">
        <v>45</v>
      </c>
      <c r="D416" t="s">
        <v>97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Input]]="",INDEX([1]DATA!$O:$O,MATCH(1,(vp.data[[#This Row],[Battery]]=[1]DATA!$L:$L)*(EOMONTH(vp.data[[#This Row],[SDate]],-1)+1=[1]DATA!$G:$G),0)),vp.data[[#This Row],[Dens Input]]),"")</f>
        <v>873</v>
      </c>
      <c r="O416" s="2">
        <f ca="1">INDEX(INDIRECT(_xlfn.CONCAT("weather.data[",O$1,"]")),MATCH(vp.data[[#This Row],[SDate]],weather.data[Date],0))</f>
        <v>-23.216666666666669</v>
      </c>
      <c r="P416" s="2">
        <f ca="1">INDEX(INDIRECT(_xlfn.CONCAT("weather.data[",P$1,"]")),MATCH(vp.data[[#This Row],[SDate]],weather.data[Date],0))</f>
        <v>-22.707142857142859</v>
      </c>
      <c r="Q416" s="2">
        <f ca="1">INDEX(INDIRECT(_xlfn.CONCAT("weather.data[",Q$1,"]")),MATCH(vp.data[[#This Row],[SDate]],weather.data[Date],0))</f>
        <v>-24.1</v>
      </c>
      <c r="R416" s="2">
        <f ca="1">INDEX(INDIRECT(_xlfn.CONCAT("weather.data[",R$1,"]")),MATCH(vp.data[[#This Row],[SDate]],weather.data[Date],0))</f>
        <v>-24.3</v>
      </c>
      <c r="S416" s="2">
        <f ca="1">INDEX(INDIRECT(_xlfn.CONCAT("weather.data[",S$1,"]")),MATCH(vp.data[[#This Row],[SDate]],weather.data[Date],0))</f>
        <v>-23</v>
      </c>
      <c r="T416" s="2">
        <f ca="1">INDEX(INDIRECT(_xlfn.CONCAT("weather.data[",T$1,"]")),MATCH(vp.data[[#This Row],[SDate]],weather.data[Date],0))</f>
        <v>-20.8</v>
      </c>
      <c r="U416" s="2">
        <f ca="1">INDEX(INDIRECT(_xlfn.CONCAT("weather.data[",U$1,"]")),MATCH(vp.data[[#This Row],[SDate]],weather.data[Date],0))</f>
        <v>-23.6</v>
      </c>
      <c r="V416" s="2">
        <f ca="1">INDEX(INDIRECT(_xlfn.CONCAT("weather.data[",V$1,"]")),MATCH(vp.data[[#This Row],[SDate]],weather.data[Date],0))</f>
        <v>-23.5</v>
      </c>
      <c r="W416" t="s">
        <v>44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 s="4">
        <f>IF(AND(vp.data[[#This Row],[SDate]]&gt;=DATE(YEAR(vp.data[[#This Row],[SDate]]),5,1),vp.data[[#This Row],[SDate]]&lt;=DATE(YEAR(vp.data[[#This Row],[SDate]]),9,15)),1,0)</f>
        <v>0</v>
      </c>
      <c r="AJ416" s="4">
        <f>IF(vp.data[[#This Row],[SDate]]&lt;DATE(2016,12,1),0,1)</f>
        <v>1</v>
      </c>
      <c r="AK416">
        <f>MONTH(vp.data[[#This Row],[SDate]])</f>
        <v>12</v>
      </c>
      <c r="AL416" s="5">
        <f>(IF(post_aquisition_adj_bool,vp.data[[#This Row],[VP_Adjusted]],vp.data[[#This Row],[VP]])-INDEX(crudeBD.lkup[Mean_VP],MATCH(vp.data[[#This Row],[Crude_Breakdown]],crudeBD.lkup[Crude Breakdown],0)))^2</f>
        <v>352.13338374291141</v>
      </c>
      <c r="AM416" s="5">
        <f>(vp.data[[#This Row],[Dens]]-INDEX(crudeBD.lkup[Mean_Dens],MATCH(vp.data[[#This Row],[Crude_Breakdown]],crudeBD.lkup[Crude Breakdown],0)))^2</f>
        <v>3.0910546241212602</v>
      </c>
      <c r="AN416" s="5">
        <f>(vp.data[[#This Row],[Sulf]]-INDEX(crudeBD.lkup[Mean_Sulf],MATCH(vp.data[[#This Row],[Crude_Breakdown]],crudeBD.lkup[Crude Breakdown],0)))^2</f>
        <v>0.10406526837012225</v>
      </c>
      <c r="AO4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1" hidden="1" x14ac:dyDescent="0.25">
      <c r="A417">
        <v>416</v>
      </c>
      <c r="B417" t="s">
        <v>60</v>
      </c>
      <c r="C417" t="s">
        <v>60</v>
      </c>
      <c r="D417" t="s">
        <v>61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Input]]="",INDEX([1]DATA!$O:$O,MATCH(1,(vp.data[[#This Row],[Battery]]=[1]DATA!$L:$L)*(EOMONTH(vp.data[[#This Row],[SDate]],-1)+1=[1]DATA!$G:$G),0)),vp.data[[#This Row],[Dens Input]]),"")</f>
        <v>873</v>
      </c>
      <c r="O417" s="2">
        <f ca="1">INDEX(INDIRECT(_xlfn.CONCAT("weather.data[",O$1,"]")),MATCH(vp.data[[#This Row],[SDate]],weather.data[Date],0))</f>
        <v>-23.216666666666669</v>
      </c>
      <c r="P417" s="2">
        <f ca="1">INDEX(INDIRECT(_xlfn.CONCAT("weather.data[",P$1,"]")),MATCH(vp.data[[#This Row],[SDate]],weather.data[Date],0))</f>
        <v>-22.707142857142859</v>
      </c>
      <c r="Q417" s="2">
        <f ca="1">INDEX(INDIRECT(_xlfn.CONCAT("weather.data[",Q$1,"]")),MATCH(vp.data[[#This Row],[SDate]],weather.data[Date],0))</f>
        <v>-24.1</v>
      </c>
      <c r="R417" s="2">
        <f ca="1">INDEX(INDIRECT(_xlfn.CONCAT("weather.data[",R$1,"]")),MATCH(vp.data[[#This Row],[SDate]],weather.data[Date],0))</f>
        <v>-24.3</v>
      </c>
      <c r="S417" s="2">
        <f ca="1">INDEX(INDIRECT(_xlfn.CONCAT("weather.data[",S$1,"]")),MATCH(vp.data[[#This Row],[SDate]],weather.data[Date],0))</f>
        <v>-23</v>
      </c>
      <c r="T417" s="2">
        <f ca="1">INDEX(INDIRECT(_xlfn.CONCAT("weather.data[",T$1,"]")),MATCH(vp.data[[#This Row],[SDate]],weather.data[Date],0))</f>
        <v>-20.8</v>
      </c>
      <c r="U417" s="2">
        <f ca="1">INDEX(INDIRECT(_xlfn.CONCAT("weather.data[",U$1,"]")),MATCH(vp.data[[#This Row],[SDate]],weather.data[Date],0))</f>
        <v>-23.6</v>
      </c>
      <c r="V417" s="2">
        <f ca="1">INDEX(INDIRECT(_xlfn.CONCAT("weather.data[",V$1,"]")),MATCH(vp.data[[#This Row],[SDate]],weather.data[Date],0))</f>
        <v>-23.5</v>
      </c>
      <c r="W417" t="s">
        <v>44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 s="4">
        <f>IF(AND(vp.data[[#This Row],[SDate]]&gt;=DATE(YEAR(vp.data[[#This Row],[SDate]]),5,1),vp.data[[#This Row],[SDate]]&lt;=DATE(YEAR(vp.data[[#This Row],[SDate]]),9,15)),1,0)</f>
        <v>0</v>
      </c>
      <c r="AJ417" s="4">
        <f>IF(vp.data[[#This Row],[SDate]]&lt;DATE(2016,12,1),0,1)</f>
        <v>1</v>
      </c>
      <c r="AK417">
        <f>MONTH(vp.data[[#This Row],[SDate]])</f>
        <v>12</v>
      </c>
      <c r="AL417" s="5">
        <f>(IF(post_aquisition_adj_bool,vp.data[[#This Row],[VP_Adjusted]],vp.data[[#This Row],[VP]])-INDEX(crudeBD.lkup[Mean_VP],MATCH(vp.data[[#This Row],[Crude_Breakdown]],crudeBD.lkup[Crude Breakdown],0)))^2</f>
        <v>352.13338374291141</v>
      </c>
      <c r="AM417" s="5">
        <f>(vp.data[[#This Row],[Dens]]-INDEX(crudeBD.lkup[Mean_Dens],MATCH(vp.data[[#This Row],[Crude_Breakdown]],crudeBD.lkup[Crude Breakdown],0)))^2</f>
        <v>3.0910546241212602</v>
      </c>
      <c r="AN417" s="5">
        <f>(vp.data[[#This Row],[Sulf]]-INDEX(crudeBD.lkup[Mean_Sulf],MATCH(vp.data[[#This Row],[Crude_Breakdown]],crudeBD.lkup[Crude Breakdown],0)))^2</f>
        <v>0.10406526837012225</v>
      </c>
      <c r="AO4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1" hidden="1" x14ac:dyDescent="0.25">
      <c r="A418">
        <v>417</v>
      </c>
      <c r="B418" t="s">
        <v>58</v>
      </c>
      <c r="C418" t="s">
        <v>58</v>
      </c>
      <c r="D418" t="s">
        <v>59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Input]]="",INDEX([1]DATA!$Q:$Q,MATCH(1,(vp.data[[#This Row],[Battery]]=[1]DATA!$L:$L)*(EOMONTH(vp.data[[#This Row],[SDate]],-1)+1=[1]DATA!$G:$G),0)),vp.data[[#This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Input]]="",INDEX([1]DATA!$O:$O,MATCH(1,(vp.data[[#This Row],[Battery]]=[1]DATA!$L:$L)*(EOMONTH(vp.data[[#This Row],[SDate]],-1)+1=[1]DATA!$G:$G),0)),vp.data[[#This Row],[Dens Input]]),"")</f>
        <v>828</v>
      </c>
      <c r="O418" s="2">
        <f ca="1">INDEX(INDIRECT(_xlfn.CONCAT("weather.data[",O$1,"]")),MATCH(vp.data[[#This Row],[SDate]],weather.data[Date],0))</f>
        <v>-23.216666666666669</v>
      </c>
      <c r="P418" s="2">
        <f ca="1">INDEX(INDIRECT(_xlfn.CONCAT("weather.data[",P$1,"]")),MATCH(vp.data[[#This Row],[SDate]],weather.data[Date],0))</f>
        <v>-22.707142857142859</v>
      </c>
      <c r="Q418" s="2">
        <f ca="1">INDEX(INDIRECT(_xlfn.CONCAT("weather.data[",Q$1,"]")),MATCH(vp.data[[#This Row],[SDate]],weather.data[Date],0))</f>
        <v>-24.1</v>
      </c>
      <c r="R418" s="2">
        <f ca="1">INDEX(INDIRECT(_xlfn.CONCAT("weather.data[",R$1,"]")),MATCH(vp.data[[#This Row],[SDate]],weather.data[Date],0))</f>
        <v>-24.3</v>
      </c>
      <c r="S418" s="2">
        <f ca="1">INDEX(INDIRECT(_xlfn.CONCAT("weather.data[",S$1,"]")),MATCH(vp.data[[#This Row],[SDate]],weather.data[Date],0))</f>
        <v>-23</v>
      </c>
      <c r="T418" s="2">
        <f ca="1">INDEX(INDIRECT(_xlfn.CONCAT("weather.data[",T$1,"]")),MATCH(vp.data[[#This Row],[SDate]],weather.data[Date],0))</f>
        <v>-20.8</v>
      </c>
      <c r="U418" s="2">
        <f ca="1">INDEX(INDIRECT(_xlfn.CONCAT("weather.data[",U$1,"]")),MATCH(vp.data[[#This Row],[SDate]],weather.data[Date],0))</f>
        <v>-23.6</v>
      </c>
      <c r="V418" s="2">
        <f ca="1">INDEX(INDIRECT(_xlfn.CONCAT("weather.data[",V$1,"]")),MATCH(vp.data[[#This Row],[SDate]],weather.data[Date],0))</f>
        <v>-23.5</v>
      </c>
      <c r="W418" t="s">
        <v>44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 s="4">
        <f>IF(AND(vp.data[[#This Row],[SDate]]&gt;=DATE(YEAR(vp.data[[#This Row],[SDate]]),5,1),vp.data[[#This Row],[SDate]]&lt;=DATE(YEAR(vp.data[[#This Row],[SDate]]),9,15)),1,0)</f>
        <v>0</v>
      </c>
      <c r="AJ418" s="4">
        <f>IF(vp.data[[#This Row],[SDate]]&lt;DATE(2016,12,1),0,1)</f>
        <v>1</v>
      </c>
      <c r="AK418">
        <f>MONTH(vp.data[[#This Row],[SDate]])</f>
        <v>12</v>
      </c>
      <c r="AL418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418" s="5">
        <f>(vp.data[[#This Row],[Dens]]-INDEX(crudeBD.lkup[Mean_Dens],MATCH(vp.data[[#This Row],[Crude_Breakdown]],crudeBD.lkup[Crude Breakdown],0)))^2</f>
        <v>249.99839111385566</v>
      </c>
      <c r="AN418" s="5">
        <f>(vp.data[[#This Row],[Sulf]]-INDEX(crudeBD.lkup[Mean_Sulf],MATCH(vp.data[[#This Row],[Crude_Breakdown]],crudeBD.lkup[Crude Breakdown],0)))^2</f>
        <v>0.65472942131116973</v>
      </c>
      <c r="AO4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1" hidden="1" x14ac:dyDescent="0.25">
      <c r="A419">
        <v>418</v>
      </c>
      <c r="B419" t="s">
        <v>47</v>
      </c>
      <c r="C419" t="s">
        <v>47</v>
      </c>
      <c r="D419" t="s">
        <v>68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Input]]="",INDEX([1]DATA!$Q:$Q,MATCH(1,(vp.data[[#This Row],[Battery]]=[1]DATA!$L:$L)*(EOMONTH(vp.data[[#This Row],[SDate]],-1)+1=[1]DATA!$G:$G),0)),vp.data[[#This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419" s="2">
        <f ca="1">INDEX(INDIRECT(_xlfn.CONCAT("weather.data[",O$1,"]")),MATCH(vp.data[[#This Row],[SDate]],weather.data[Date],0))</f>
        <v>-23.216666666666669</v>
      </c>
      <c r="P419" s="2">
        <f ca="1">INDEX(INDIRECT(_xlfn.CONCAT("weather.data[",P$1,"]")),MATCH(vp.data[[#This Row],[SDate]],weather.data[Date],0))</f>
        <v>-22.707142857142859</v>
      </c>
      <c r="Q419" s="2">
        <f ca="1">INDEX(INDIRECT(_xlfn.CONCAT("weather.data[",Q$1,"]")),MATCH(vp.data[[#This Row],[SDate]],weather.data[Date],0))</f>
        <v>-24.1</v>
      </c>
      <c r="R419" s="2">
        <f ca="1">INDEX(INDIRECT(_xlfn.CONCAT("weather.data[",R$1,"]")),MATCH(vp.data[[#This Row],[SDate]],weather.data[Date],0))</f>
        <v>-24.3</v>
      </c>
      <c r="S419" s="2">
        <f ca="1">INDEX(INDIRECT(_xlfn.CONCAT("weather.data[",S$1,"]")),MATCH(vp.data[[#This Row],[SDate]],weather.data[Date],0))</f>
        <v>-23</v>
      </c>
      <c r="T419" s="2">
        <f ca="1">INDEX(INDIRECT(_xlfn.CONCAT("weather.data[",T$1,"]")),MATCH(vp.data[[#This Row],[SDate]],weather.data[Date],0))</f>
        <v>-20.8</v>
      </c>
      <c r="U419" s="2">
        <f ca="1">INDEX(INDIRECT(_xlfn.CONCAT("weather.data[",U$1,"]")),MATCH(vp.data[[#This Row],[SDate]],weather.data[Date],0))</f>
        <v>-23.6</v>
      </c>
      <c r="V419" s="2">
        <f ca="1">INDEX(INDIRECT(_xlfn.CONCAT("weather.data[",V$1,"]")),MATCH(vp.data[[#This Row],[SDate]],weather.data[Date],0))</f>
        <v>-23.5</v>
      </c>
      <c r="W419" t="s">
        <v>44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 s="4">
        <f>IF(AND(vp.data[[#This Row],[SDate]]&gt;=DATE(YEAR(vp.data[[#This Row],[SDate]]),5,1),vp.data[[#This Row],[SDate]]&lt;=DATE(YEAR(vp.data[[#This Row],[SDate]]),9,15)),1,0)</f>
        <v>0</v>
      </c>
      <c r="AJ419" s="4">
        <f>IF(vp.data[[#This Row],[SDate]]&lt;DATE(2016,12,1),0,1)</f>
        <v>1</v>
      </c>
      <c r="AK419">
        <f>MONTH(vp.data[[#This Row],[SDate]])</f>
        <v>12</v>
      </c>
      <c r="AL419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419" s="5">
        <f>(vp.data[[#This Row],[Dens]]-INDEX(crudeBD.lkup[Mean_Dens],MATCH(vp.data[[#This Row],[Crude_Breakdown]],crudeBD.lkup[Crude Breakdown],0)))^2</f>
        <v>56.42018988686187</v>
      </c>
      <c r="AN419" s="5">
        <f>(vp.data[[#This Row],[Sulf]]-INDEX(crudeBD.lkup[Mean_Sulf],MATCH(vp.data[[#This Row],[Crude_Breakdown]],crudeBD.lkup[Crude Breakdown],0)))^2</f>
        <v>3.1249923360622489E-2</v>
      </c>
      <c r="AO4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1" hidden="1" x14ac:dyDescent="0.25">
      <c r="A420">
        <v>419</v>
      </c>
      <c r="B420" t="s">
        <v>45</v>
      </c>
      <c r="C420" t="s">
        <v>45</v>
      </c>
      <c r="D420" t="s">
        <v>70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Input]]="",INDEX([1]DATA!$Q:$Q,MATCH(1,(vp.data[[#This Row],[Battery]]=[1]DATA!$L:$L)*(EOMONTH(vp.data[[#This Row],[SDate]],-1)+1=[1]DATA!$G:$G),0)),vp.data[[#This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Input]]="",INDEX([1]DATA!$O:$O,MATCH(1,(vp.data[[#This Row],[Battery]]=[1]DATA!$L:$L)*(EOMONTH(vp.data[[#This Row],[SDate]],-1)+1=[1]DATA!$G:$G),0)),vp.data[[#This Row],[Dens Input]]),"")</f>
        <v>799.3</v>
      </c>
      <c r="O420" s="2">
        <f ca="1">INDEX(INDIRECT(_xlfn.CONCAT("weather.data[",O$1,"]")),MATCH(vp.data[[#This Row],[SDate]],weather.data[Date],0))</f>
        <v>-23.349999999999998</v>
      </c>
      <c r="P420" s="2">
        <f ca="1">INDEX(INDIRECT(_xlfn.CONCAT("weather.data[",P$1,"]")),MATCH(vp.data[[#This Row],[SDate]],weather.data[Date],0))</f>
        <v>-23.016666666666669</v>
      </c>
      <c r="Q420" s="2">
        <f ca="1">INDEX(INDIRECT(_xlfn.CONCAT("weather.data[",Q$1,"]")),MATCH(vp.data[[#This Row],[SDate]],weather.data[Date],0))</f>
        <v>-22.4</v>
      </c>
      <c r="R420" s="2">
        <f ca="1">INDEX(INDIRECT(_xlfn.CONCAT("weather.data[",R$1,"]")),MATCH(vp.data[[#This Row],[SDate]],weather.data[Date],0))</f>
        <v>-24.1</v>
      </c>
      <c r="S420" s="2">
        <f ca="1">INDEX(INDIRECT(_xlfn.CONCAT("weather.data[",S$1,"]")),MATCH(vp.data[[#This Row],[SDate]],weather.data[Date],0))</f>
        <v>-25.3</v>
      </c>
      <c r="T420" s="2">
        <f ca="1">INDEX(INDIRECT(_xlfn.CONCAT("weather.data[",T$1,"]")),MATCH(vp.data[[#This Row],[SDate]],weather.data[Date],0))</f>
        <v>-21.5</v>
      </c>
      <c r="U420" s="2">
        <f ca="1">INDEX(INDIRECT(_xlfn.CONCAT("weather.data[",U$1,"]")),MATCH(vp.data[[#This Row],[SDate]],weather.data[Date],0))</f>
        <v>-24.5</v>
      </c>
      <c r="V420" s="2">
        <f ca="1">INDEX(INDIRECT(_xlfn.CONCAT("weather.data[",V$1,"]")),MATCH(vp.data[[#This Row],[SDate]],weather.data[Date],0))</f>
        <v>-22.3</v>
      </c>
      <c r="W420" t="s">
        <v>44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 s="4">
        <f>IF(AND(vp.data[[#This Row],[SDate]]&gt;=DATE(YEAR(vp.data[[#This Row],[SDate]]),5,1),vp.data[[#This Row],[SDate]]&lt;=DATE(YEAR(vp.data[[#This Row],[SDate]]),9,15)),1,0)</f>
        <v>0</v>
      </c>
      <c r="AJ420" s="4">
        <f>IF(vp.data[[#This Row],[SDate]]&lt;DATE(2016,12,1),0,1)</f>
        <v>1</v>
      </c>
      <c r="AK420">
        <f>MONTH(vp.data[[#This Row],[SDate]])</f>
        <v>12</v>
      </c>
      <c r="AL42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420" s="5">
        <f>(vp.data[[#This Row],[Dens]]-INDEX(crudeBD.lkup[Mean_Dens],MATCH(vp.data[[#This Row],[Crude_Breakdown]],crudeBD.lkup[Crude Breakdown],0)))^2</f>
        <v>87.582945716952366</v>
      </c>
      <c r="AN420" s="5">
        <f>(vp.data[[#This Row],[Sulf]]-INDEX(crudeBD.lkup[Mean_Sulf],MATCH(vp.data[[#This Row],[Crude_Breakdown]],crudeBD.lkup[Crude Breakdown],0)))^2</f>
        <v>8.100815554508185E-3</v>
      </c>
      <c r="AO4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1" hidden="1" x14ac:dyDescent="0.25">
      <c r="A421">
        <v>420</v>
      </c>
      <c r="B421" t="s">
        <v>58</v>
      </c>
      <c r="C421" t="s">
        <v>58</v>
      </c>
      <c r="D421" t="s">
        <v>75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Input]]="",INDEX([1]DATA!$O:$O,MATCH(1,(vp.data[[#This Row],[Battery]]=[1]DATA!$L:$L)*(EOMONTH(vp.data[[#This Row],[SDate]],-1)+1=[1]DATA!$G:$G),0)),vp.data[[#This Row],[Dens Input]]),"")</f>
        <v>805.1</v>
      </c>
      <c r="O421" s="2">
        <f ca="1">INDEX(INDIRECT(_xlfn.CONCAT("weather.data[",O$1,"]")),MATCH(vp.data[[#This Row],[SDate]],weather.data[Date],0))</f>
        <v>-23.349999999999998</v>
      </c>
      <c r="P421" s="2">
        <f ca="1">INDEX(INDIRECT(_xlfn.CONCAT("weather.data[",P$1,"]")),MATCH(vp.data[[#This Row],[SDate]],weather.data[Date],0))</f>
        <v>-23.016666666666669</v>
      </c>
      <c r="Q421" s="2">
        <f ca="1">INDEX(INDIRECT(_xlfn.CONCAT("weather.data[",Q$1,"]")),MATCH(vp.data[[#This Row],[SDate]],weather.data[Date],0))</f>
        <v>-22.4</v>
      </c>
      <c r="R421" s="2">
        <f ca="1">INDEX(INDIRECT(_xlfn.CONCAT("weather.data[",R$1,"]")),MATCH(vp.data[[#This Row],[SDate]],weather.data[Date],0))</f>
        <v>-24.1</v>
      </c>
      <c r="S421" s="2">
        <f ca="1">INDEX(INDIRECT(_xlfn.CONCAT("weather.data[",S$1,"]")),MATCH(vp.data[[#This Row],[SDate]],weather.data[Date],0))</f>
        <v>-25.3</v>
      </c>
      <c r="T421" s="2">
        <f ca="1">INDEX(INDIRECT(_xlfn.CONCAT("weather.data[",T$1,"]")),MATCH(vp.data[[#This Row],[SDate]],weather.data[Date],0))</f>
        <v>-21.5</v>
      </c>
      <c r="U421" s="2">
        <f ca="1">INDEX(INDIRECT(_xlfn.CONCAT("weather.data[",U$1,"]")),MATCH(vp.data[[#This Row],[SDate]],weather.data[Date],0))</f>
        <v>-24.5</v>
      </c>
      <c r="V421" s="2">
        <f ca="1">INDEX(INDIRECT(_xlfn.CONCAT("weather.data[",V$1,"]")),MATCH(vp.data[[#This Row],[SDate]],weather.data[Date],0))</f>
        <v>-22.3</v>
      </c>
      <c r="W421" t="s">
        <v>44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 s="4">
        <f>IF(AND(vp.data[[#This Row],[SDate]]&gt;=DATE(YEAR(vp.data[[#This Row],[SDate]]),5,1),vp.data[[#This Row],[SDate]]&lt;=DATE(YEAR(vp.data[[#This Row],[SDate]]),9,15)),1,0)</f>
        <v>0</v>
      </c>
      <c r="AJ421" s="4">
        <f>IF(vp.data[[#This Row],[SDate]]&lt;DATE(2016,12,1),0,1)</f>
        <v>1</v>
      </c>
      <c r="AK421">
        <f>MONTH(vp.data[[#This Row],[SDate]])</f>
        <v>12</v>
      </c>
      <c r="AL421" s="5">
        <f>(IF(post_aquisition_adj_bool,vp.data[[#This Row],[VP_Adjusted]],vp.data[[#This Row],[VP]])-INDEX(crudeBD.lkup[Mean_VP],MATCH(vp.data[[#This Row],[Crude_Breakdown]],crudeBD.lkup[Crude Breakdown],0)))^2</f>
        <v>187.5264337095866</v>
      </c>
      <c r="AM421" s="5">
        <f>(vp.data[[#This Row],[Dens]]-INDEX(crudeBD.lkup[Mean_Dens],MATCH(vp.data[[#This Row],[Crude_Breakdown]],crudeBD.lkup[Crude Breakdown],0)))^2</f>
        <v>12.663463516302496</v>
      </c>
      <c r="AN421" s="5">
        <f>(vp.data[[#This Row],[Sulf]]-INDEX(crudeBD.lkup[Mean_Sulf],MATCH(vp.data[[#This Row],[Crude_Breakdown]],crudeBD.lkup[Crude Breakdown],0)))^2</f>
        <v>2.5004530949612777E-3</v>
      </c>
      <c r="AO4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1" hidden="1" x14ac:dyDescent="0.25">
      <c r="A422">
        <v>421</v>
      </c>
      <c r="B422" t="s">
        <v>58</v>
      </c>
      <c r="C422" t="s">
        <v>58</v>
      </c>
      <c r="D422" t="s">
        <v>79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Input]]="",INDEX([1]DATA!$O:$O,MATCH(1,(vp.data[[#This Row],[Battery]]=[1]DATA!$L:$L)*(EOMONTH(vp.data[[#This Row],[SDate]],-1)+1=[1]DATA!$G:$G),0)),vp.data[[#This Row],[Dens Input]]),"")</f>
        <v>805.5</v>
      </c>
      <c r="O422" s="2">
        <f ca="1">INDEX(INDIRECT(_xlfn.CONCAT("weather.data[",O$1,"]")),MATCH(vp.data[[#This Row],[SDate]],weather.data[Date],0))</f>
        <v>-23.349999999999998</v>
      </c>
      <c r="P422" s="2">
        <f ca="1">INDEX(INDIRECT(_xlfn.CONCAT("weather.data[",P$1,"]")),MATCH(vp.data[[#This Row],[SDate]],weather.data[Date],0))</f>
        <v>-23.016666666666669</v>
      </c>
      <c r="Q422" s="2">
        <f ca="1">INDEX(INDIRECT(_xlfn.CONCAT("weather.data[",Q$1,"]")),MATCH(vp.data[[#This Row],[SDate]],weather.data[Date],0))</f>
        <v>-22.4</v>
      </c>
      <c r="R422" s="2">
        <f ca="1">INDEX(INDIRECT(_xlfn.CONCAT("weather.data[",R$1,"]")),MATCH(vp.data[[#This Row],[SDate]],weather.data[Date],0))</f>
        <v>-24.1</v>
      </c>
      <c r="S422" s="2">
        <f ca="1">INDEX(INDIRECT(_xlfn.CONCAT("weather.data[",S$1,"]")),MATCH(vp.data[[#This Row],[SDate]],weather.data[Date],0))</f>
        <v>-25.3</v>
      </c>
      <c r="T422" s="2">
        <f ca="1">INDEX(INDIRECT(_xlfn.CONCAT("weather.data[",T$1,"]")),MATCH(vp.data[[#This Row],[SDate]],weather.data[Date],0))</f>
        <v>-21.5</v>
      </c>
      <c r="U422" s="2">
        <f ca="1">INDEX(INDIRECT(_xlfn.CONCAT("weather.data[",U$1,"]")),MATCH(vp.data[[#This Row],[SDate]],weather.data[Date],0))</f>
        <v>-24.5</v>
      </c>
      <c r="V422" s="2">
        <f ca="1">INDEX(INDIRECT(_xlfn.CONCAT("weather.data[",V$1,"]")),MATCH(vp.data[[#This Row],[SDate]],weather.data[Date],0))</f>
        <v>-22.3</v>
      </c>
      <c r="W422" t="s">
        <v>44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 s="4">
        <f>IF(AND(vp.data[[#This Row],[SDate]]&gt;=DATE(YEAR(vp.data[[#This Row],[SDate]]),5,1),vp.data[[#This Row],[SDate]]&lt;=DATE(YEAR(vp.data[[#This Row],[SDate]]),9,15)),1,0)</f>
        <v>0</v>
      </c>
      <c r="AJ422" s="4">
        <f>IF(vp.data[[#This Row],[SDate]]&lt;DATE(2016,12,1),0,1)</f>
        <v>1</v>
      </c>
      <c r="AK422">
        <f>MONTH(vp.data[[#This Row],[SDate]])</f>
        <v>12</v>
      </c>
      <c r="AL422" s="5">
        <f>(IF(post_aquisition_adj_bool,vp.data[[#This Row],[VP_Adjusted]],vp.data[[#This Row],[VP]])-INDEX(crudeBD.lkup[Mean_VP],MATCH(vp.data[[#This Row],[Crude_Breakdown]],crudeBD.lkup[Crude Breakdown],0)))^2</f>
        <v>342.02911332123711</v>
      </c>
      <c r="AM422" s="5">
        <f>(vp.data[[#This Row],[Dens]]-INDEX(crudeBD.lkup[Mean_Dens],MATCH(vp.data[[#This Row],[Crude_Breakdown]],crudeBD.lkup[Crude Breakdown],0)))^2</f>
        <v>9.976602674878599</v>
      </c>
      <c r="AN422" s="5">
        <f>(vp.data[[#This Row],[Sulf]]-INDEX(crudeBD.lkup[Mean_Sulf],MATCH(vp.data[[#This Row],[Crude_Breakdown]],crudeBD.lkup[Crude Breakdown],0)))^2</f>
        <v>4.9006343247347296E-3</v>
      </c>
      <c r="AO4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1" hidden="1" x14ac:dyDescent="0.25">
      <c r="A423">
        <v>422</v>
      </c>
      <c r="B423" t="s">
        <v>45</v>
      </c>
      <c r="C423" t="s">
        <v>45</v>
      </c>
      <c r="D423" t="s">
        <v>71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Input]]="",INDEX([1]DATA!$O:$O,MATCH(1,(vp.data[[#This Row],[Battery]]=[1]DATA!$L:$L)*(EOMONTH(vp.data[[#This Row],[SDate]],-1)+1=[1]DATA!$G:$G),0)),vp.data[[#This Row],[Dens Input]]),"")</f>
        <v>809.1</v>
      </c>
      <c r="O423" s="2">
        <f ca="1">INDEX(INDIRECT(_xlfn.CONCAT("weather.data[",O$1,"]")),MATCH(vp.data[[#This Row],[SDate]],weather.data[Date],0))</f>
        <v>-23.349999999999998</v>
      </c>
      <c r="P423" s="2">
        <f ca="1">INDEX(INDIRECT(_xlfn.CONCAT("weather.data[",P$1,"]")),MATCH(vp.data[[#This Row],[SDate]],weather.data[Date],0))</f>
        <v>-23.016666666666669</v>
      </c>
      <c r="Q423" s="2">
        <f ca="1">INDEX(INDIRECT(_xlfn.CONCAT("weather.data[",Q$1,"]")),MATCH(vp.data[[#This Row],[SDate]],weather.data[Date],0))</f>
        <v>-22.4</v>
      </c>
      <c r="R423" s="2">
        <f ca="1">INDEX(INDIRECT(_xlfn.CONCAT("weather.data[",R$1,"]")),MATCH(vp.data[[#This Row],[SDate]],weather.data[Date],0))</f>
        <v>-24.1</v>
      </c>
      <c r="S423" s="2">
        <f ca="1">INDEX(INDIRECT(_xlfn.CONCAT("weather.data[",S$1,"]")),MATCH(vp.data[[#This Row],[SDate]],weather.data[Date],0))</f>
        <v>-25.3</v>
      </c>
      <c r="T423" s="2">
        <f ca="1">INDEX(INDIRECT(_xlfn.CONCAT("weather.data[",T$1,"]")),MATCH(vp.data[[#This Row],[SDate]],weather.data[Date],0))</f>
        <v>-21.5</v>
      </c>
      <c r="U423" s="2">
        <f ca="1">INDEX(INDIRECT(_xlfn.CONCAT("weather.data[",U$1,"]")),MATCH(vp.data[[#This Row],[SDate]],weather.data[Date],0))</f>
        <v>-24.5</v>
      </c>
      <c r="V423" s="2">
        <f ca="1">INDEX(INDIRECT(_xlfn.CONCAT("weather.data[",V$1,"]")),MATCH(vp.data[[#This Row],[SDate]],weather.data[Date],0))</f>
        <v>-22.3</v>
      </c>
      <c r="W423" t="s">
        <v>44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 s="4">
        <f>IF(AND(vp.data[[#This Row],[SDate]]&gt;=DATE(YEAR(vp.data[[#This Row],[SDate]]),5,1),vp.data[[#This Row],[SDate]]&lt;=DATE(YEAR(vp.data[[#This Row],[SDate]]),9,15)),1,0)</f>
        <v>0</v>
      </c>
      <c r="AJ423" s="4">
        <f>IF(vp.data[[#This Row],[SDate]]&lt;DATE(2016,12,1),0,1)</f>
        <v>1</v>
      </c>
      <c r="AK423">
        <f>MONTH(vp.data[[#This Row],[SDate]])</f>
        <v>12</v>
      </c>
      <c r="AL423" s="5">
        <f>(IF(post_aquisition_adj_bool,vp.data[[#This Row],[VP_Adjusted]],vp.data[[#This Row],[VP]])-INDEX(crudeBD.lkup[Mean_VP],MATCH(vp.data[[#This Row],[Crude_Breakdown]],crudeBD.lkup[Crude Breakdown],0)))^2</f>
        <v>639.78790943774197</v>
      </c>
      <c r="AM423" s="5">
        <f>(vp.data[[#This Row],[Dens]]-INDEX(crudeBD.lkup[Mean_Dens],MATCH(vp.data[[#This Row],[Crude_Breakdown]],crudeBD.lkup[Crude Breakdown],0)))^2</f>
        <v>0.19485510206208834</v>
      </c>
      <c r="AN423" s="5">
        <f>(vp.data[[#This Row],[Sulf]]-INDEX(crudeBD.lkup[Mean_Sulf],MATCH(vp.data[[#This Row],[Crude_Breakdown]],crudeBD.lkup[Crude Breakdown],0)))^2</f>
        <v>1.2100996784281637E-2</v>
      </c>
      <c r="AO4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1" hidden="1" x14ac:dyDescent="0.25">
      <c r="A424">
        <v>423</v>
      </c>
      <c r="B424" t="s">
        <v>52</v>
      </c>
      <c r="C424" t="s">
        <v>52</v>
      </c>
      <c r="D424" t="s">
        <v>53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424" s="2">
        <f ca="1">INDEX(INDIRECT(_xlfn.CONCAT("weather.data[",O$1,"]")),MATCH(vp.data[[#This Row],[SDate]],weather.data[Date],0))</f>
        <v>-23.349999999999998</v>
      </c>
      <c r="P424" s="2">
        <f ca="1">INDEX(INDIRECT(_xlfn.CONCAT("weather.data[",P$1,"]")),MATCH(vp.data[[#This Row],[SDate]],weather.data[Date],0))</f>
        <v>-23.016666666666669</v>
      </c>
      <c r="Q424" s="2">
        <f ca="1">INDEX(INDIRECT(_xlfn.CONCAT("weather.data[",Q$1,"]")),MATCH(vp.data[[#This Row],[SDate]],weather.data[Date],0))</f>
        <v>-22.4</v>
      </c>
      <c r="R424" s="2">
        <f ca="1">INDEX(INDIRECT(_xlfn.CONCAT("weather.data[",R$1,"]")),MATCH(vp.data[[#This Row],[SDate]],weather.data[Date],0))</f>
        <v>-24.1</v>
      </c>
      <c r="S424" s="2">
        <f ca="1">INDEX(INDIRECT(_xlfn.CONCAT("weather.data[",S$1,"]")),MATCH(vp.data[[#This Row],[SDate]],weather.data[Date],0))</f>
        <v>-25.3</v>
      </c>
      <c r="T424" s="2">
        <f ca="1">INDEX(INDIRECT(_xlfn.CONCAT("weather.data[",T$1,"]")),MATCH(vp.data[[#This Row],[SDate]],weather.data[Date],0))</f>
        <v>-21.5</v>
      </c>
      <c r="U424" s="2">
        <f ca="1">INDEX(INDIRECT(_xlfn.CONCAT("weather.data[",U$1,"]")),MATCH(vp.data[[#This Row],[SDate]],weather.data[Date],0))</f>
        <v>-24.5</v>
      </c>
      <c r="V424" s="2">
        <f ca="1">INDEX(INDIRECT(_xlfn.CONCAT("weather.data[",V$1,"]")),MATCH(vp.data[[#This Row],[SDate]],weather.data[Date],0))</f>
        <v>-22.3</v>
      </c>
      <c r="W424" t="s">
        <v>44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 s="4">
        <f>IF(AND(vp.data[[#This Row],[SDate]]&gt;=DATE(YEAR(vp.data[[#This Row],[SDate]]),5,1),vp.data[[#This Row],[SDate]]&lt;=DATE(YEAR(vp.data[[#This Row],[SDate]]),9,15)),1,0)</f>
        <v>0</v>
      </c>
      <c r="AJ424" s="4">
        <f>IF(vp.data[[#This Row],[SDate]]&lt;DATE(2016,12,1),0,1)</f>
        <v>1</v>
      </c>
      <c r="AK424">
        <f>MONTH(vp.data[[#This Row],[SDate]])</f>
        <v>12</v>
      </c>
      <c r="AL424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424" s="5">
        <f>(vp.data[[#This Row],[Dens]]-INDEX(crudeBD.lkup[Mean_Dens],MATCH(vp.data[[#This Row],[Crude_Breakdown]],crudeBD.lkup[Crude Breakdown],0)))^2</f>
        <v>123.46181933471321</v>
      </c>
      <c r="AN424" s="5">
        <f>(vp.data[[#This Row],[Sulf]]-INDEX(crudeBD.lkup[Mean_Sulf],MATCH(vp.data[[#This Row],[Crude_Breakdown]],crudeBD.lkup[Crude Breakdown],0)))^2</f>
        <v>6.4122151826878027E-2</v>
      </c>
      <c r="AO4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1" hidden="1" x14ac:dyDescent="0.25">
      <c r="A425">
        <v>424</v>
      </c>
      <c r="B425" t="s">
        <v>52</v>
      </c>
      <c r="C425" t="s">
        <v>52</v>
      </c>
      <c r="D425" t="s">
        <v>90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Input]]="",INDEX([1]DATA!$Q:$Q,MATCH(1,(vp.data[[#This Row],[Battery]]=[1]DATA!$L:$L)*(EOMONTH(vp.data[[#This Row],[SDate]],-1)+1=[1]DATA!$G:$G),0)),vp.data[[#This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Input]]="",INDEX([1]DATA!$O:$O,MATCH(1,(vp.data[[#This Row],[Battery]]=[1]DATA!$L:$L)*(EOMONTH(vp.data[[#This Row],[SDate]],-1)+1=[1]DATA!$G:$G),0)),vp.data[[#This Row],[Dens Input]]),"")</f>
        <v>861.5</v>
      </c>
      <c r="O425" s="2">
        <f ca="1">INDEX(INDIRECT(_xlfn.CONCAT("weather.data[",O$1,"]")),MATCH(vp.data[[#This Row],[SDate]],weather.data[Date],0))</f>
        <v>-23.349999999999998</v>
      </c>
      <c r="P425" s="2">
        <f ca="1">INDEX(INDIRECT(_xlfn.CONCAT("weather.data[",P$1,"]")),MATCH(vp.data[[#This Row],[SDate]],weather.data[Date],0))</f>
        <v>-23.016666666666669</v>
      </c>
      <c r="Q425" s="2">
        <f ca="1">INDEX(INDIRECT(_xlfn.CONCAT("weather.data[",Q$1,"]")),MATCH(vp.data[[#This Row],[SDate]],weather.data[Date],0))</f>
        <v>-22.4</v>
      </c>
      <c r="R425" s="2">
        <f ca="1">INDEX(INDIRECT(_xlfn.CONCAT("weather.data[",R$1,"]")),MATCH(vp.data[[#This Row],[SDate]],weather.data[Date],0))</f>
        <v>-24.1</v>
      </c>
      <c r="S425" s="2">
        <f ca="1">INDEX(INDIRECT(_xlfn.CONCAT("weather.data[",S$1,"]")),MATCH(vp.data[[#This Row],[SDate]],weather.data[Date],0))</f>
        <v>-25.3</v>
      </c>
      <c r="T425" s="2">
        <f ca="1">INDEX(INDIRECT(_xlfn.CONCAT("weather.data[",T$1,"]")),MATCH(vp.data[[#This Row],[SDate]],weather.data[Date],0))</f>
        <v>-21.5</v>
      </c>
      <c r="U425" s="2">
        <f ca="1">INDEX(INDIRECT(_xlfn.CONCAT("weather.data[",U$1,"]")),MATCH(vp.data[[#This Row],[SDate]],weather.data[Date],0))</f>
        <v>-24.5</v>
      </c>
      <c r="V425" s="2">
        <f ca="1">INDEX(INDIRECT(_xlfn.CONCAT("weather.data[",V$1,"]")),MATCH(vp.data[[#This Row],[SDate]],weather.data[Date],0))</f>
        <v>-22.3</v>
      </c>
      <c r="W425" t="s">
        <v>44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 s="4">
        <f>IF(AND(vp.data[[#This Row],[SDate]]&gt;=DATE(YEAR(vp.data[[#This Row],[SDate]]),5,1),vp.data[[#This Row],[SDate]]&lt;=DATE(YEAR(vp.data[[#This Row],[SDate]]),9,15)),1,0)</f>
        <v>0</v>
      </c>
      <c r="AJ425" s="4">
        <f>IF(vp.data[[#This Row],[SDate]]&lt;DATE(2016,12,1),0,1)</f>
        <v>1</v>
      </c>
      <c r="AK425">
        <f>MONTH(vp.data[[#This Row],[SDate]])</f>
        <v>12</v>
      </c>
      <c r="AL425" s="5">
        <f>(IF(post_aquisition_adj_bool,vp.data[[#This Row],[VP_Adjusted]],vp.data[[#This Row],[VP]])-INDEX(crudeBD.lkup[Mean_VP],MATCH(vp.data[[#This Row],[Crude_Breakdown]],crudeBD.lkup[Crude Breakdown],0)))^2</f>
        <v>185.56418036769151</v>
      </c>
      <c r="AM425" s="5">
        <f>(vp.data[[#This Row],[Dens]]-INDEX(crudeBD.lkup[Mean_Dens],MATCH(vp.data[[#This Row],[Crude_Breakdown]],crudeBD.lkup[Crude Breakdown],0)))^2</f>
        <v>312.88878375189</v>
      </c>
      <c r="AN425" s="5">
        <f>(vp.data[[#This Row],[Sulf]]-INDEX(crudeBD.lkup[Mean_Sulf],MATCH(vp.data[[#This Row],[Crude_Breakdown]],crudeBD.lkup[Crude Breakdown],0)))^2</f>
        <v>0.43986543943423811</v>
      </c>
      <c r="AO4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1" hidden="1" x14ac:dyDescent="0.25">
      <c r="A426">
        <v>425</v>
      </c>
      <c r="B426" t="s">
        <v>45</v>
      </c>
      <c r="C426" t="s">
        <v>45</v>
      </c>
      <c r="D426" t="s">
        <v>76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Input]]="",INDEX([1]DATA!$Q:$Q,MATCH(1,(vp.data[[#This Row],[Battery]]=[1]DATA!$L:$L)*(EOMONTH(vp.data[[#This Row],[SDate]],-1)+1=[1]DATA!$G:$G),0)),vp.data[[#This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Input]]="",INDEX([1]DATA!$O:$O,MATCH(1,(vp.data[[#This Row],[Battery]]=[1]DATA!$L:$L)*(EOMONTH(vp.data[[#This Row],[SDate]],-1)+1=[1]DATA!$G:$G),0)),vp.data[[#This Row],[Dens Input]]),"")</f>
        <v>803.5</v>
      </c>
      <c r="O426" s="2">
        <f ca="1">INDEX(INDIRECT(_xlfn.CONCAT("weather.data[",O$1,"]")),MATCH(vp.data[[#This Row],[SDate]],weather.data[Date],0))</f>
        <v>-24.566666666666666</v>
      </c>
      <c r="P426" s="2">
        <f ca="1">INDEX(INDIRECT(_xlfn.CONCAT("weather.data[",P$1,"]")),MATCH(vp.data[[#This Row],[SDate]],weather.data[Date],0))</f>
        <v>-22.690476190476193</v>
      </c>
      <c r="Q426" s="2">
        <f ca="1">INDEX(INDIRECT(_xlfn.CONCAT("weather.data[",Q$1,"]")),MATCH(vp.data[[#This Row],[SDate]],weather.data[Date],0))</f>
        <v>-24.6</v>
      </c>
      <c r="R426" s="2">
        <f ca="1">INDEX(INDIRECT(_xlfn.CONCAT("weather.data[",R$1,"]")),MATCH(vp.data[[#This Row],[SDate]],weather.data[Date],0))</f>
        <v>-25.7</v>
      </c>
      <c r="S426" s="2">
        <f ca="1">INDEX(INDIRECT(_xlfn.CONCAT("weather.data[",S$1,"]")),MATCH(vp.data[[#This Row],[SDate]],weather.data[Date],0))</f>
        <v>-24.3</v>
      </c>
      <c r="T426" s="2">
        <f ca="1">INDEX(INDIRECT(_xlfn.CONCAT("weather.data[",T$1,"]")),MATCH(vp.data[[#This Row],[SDate]],weather.data[Date],0))</f>
        <v>-23.5</v>
      </c>
      <c r="U426" s="2">
        <f ca="1">INDEX(INDIRECT(_xlfn.CONCAT("weather.data[",U$1,"]")),MATCH(vp.data[[#This Row],[SDate]],weather.data[Date],0))</f>
        <v>-24</v>
      </c>
      <c r="V426" s="2">
        <f ca="1">INDEX(INDIRECT(_xlfn.CONCAT("weather.data[",V$1,"]")),MATCH(vp.data[[#This Row],[SDate]],weather.data[Date],0))</f>
        <v>-25.3</v>
      </c>
      <c r="W426" t="s">
        <v>44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 s="4">
        <f>IF(AND(vp.data[[#This Row],[SDate]]&gt;=DATE(YEAR(vp.data[[#This Row],[SDate]]),5,1),vp.data[[#This Row],[SDate]]&lt;=DATE(YEAR(vp.data[[#This Row],[SDate]]),9,15)),1,0)</f>
        <v>0</v>
      </c>
      <c r="AJ426" s="4">
        <f>IF(vp.data[[#This Row],[SDate]]&lt;DATE(2016,12,1),0,1)</f>
        <v>1</v>
      </c>
      <c r="AK426">
        <f>MONTH(vp.data[[#This Row],[SDate]])</f>
        <v>12</v>
      </c>
      <c r="AL426" s="5">
        <f>(IF(post_aquisition_adj_bool,vp.data[[#This Row],[VP_Adjusted]],vp.data[[#This Row],[VP]])-INDEX(crudeBD.lkup[Mean_VP],MATCH(vp.data[[#This Row],[Crude_Breakdown]],crudeBD.lkup[Crude Breakdown],0)))^2</f>
        <v>112.23345312706206</v>
      </c>
      <c r="AM426" s="5">
        <f>(vp.data[[#This Row],[Dens]]-INDEX(crudeBD.lkup[Mean_Dens],MATCH(vp.data[[#This Row],[Crude_Breakdown]],crudeBD.lkup[Crude Breakdown],0)))^2</f>
        <v>26.610906881998893</v>
      </c>
      <c r="AN426" s="5">
        <f>(vp.data[[#This Row],[Sulf]]-INDEX(crudeBD.lkup[Mean_Sulf],MATCH(vp.data[[#This Row],[Crude_Breakdown]],crudeBD.lkup[Crude Breakdown],0)))^2</f>
        <v>1.6898822027000195E-2</v>
      </c>
      <c r="AO4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1" hidden="1" x14ac:dyDescent="0.25">
      <c r="A427">
        <v>426</v>
      </c>
      <c r="B427" t="s">
        <v>45</v>
      </c>
      <c r="C427" t="s">
        <v>45</v>
      </c>
      <c r="D427" t="s">
        <v>74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Input]]="",INDEX([1]DATA!$O:$O,MATCH(1,(vp.data[[#This Row],[Battery]]=[1]DATA!$L:$L)*(EOMONTH(vp.data[[#This Row],[SDate]],-1)+1=[1]DATA!$G:$G),0)),vp.data[[#This Row],[Dens Input]]),"")</f>
        <v>808.4</v>
      </c>
      <c r="O427" s="2">
        <f ca="1">INDEX(INDIRECT(_xlfn.CONCAT("weather.data[",O$1,"]")),MATCH(vp.data[[#This Row],[SDate]],weather.data[Date],0))</f>
        <v>-24.566666666666666</v>
      </c>
      <c r="P427" s="2">
        <f ca="1">INDEX(INDIRECT(_xlfn.CONCAT("weather.data[",P$1,"]")),MATCH(vp.data[[#This Row],[SDate]],weather.data[Date],0))</f>
        <v>-22.690476190476193</v>
      </c>
      <c r="Q427" s="2">
        <f ca="1">INDEX(INDIRECT(_xlfn.CONCAT("weather.data[",Q$1,"]")),MATCH(vp.data[[#This Row],[SDate]],weather.data[Date],0))</f>
        <v>-24.6</v>
      </c>
      <c r="R427" s="2">
        <f ca="1">INDEX(INDIRECT(_xlfn.CONCAT("weather.data[",R$1,"]")),MATCH(vp.data[[#This Row],[SDate]],weather.data[Date],0))</f>
        <v>-25.7</v>
      </c>
      <c r="S427" s="2">
        <f ca="1">INDEX(INDIRECT(_xlfn.CONCAT("weather.data[",S$1,"]")),MATCH(vp.data[[#This Row],[SDate]],weather.data[Date],0))</f>
        <v>-24.3</v>
      </c>
      <c r="T427" s="2">
        <f ca="1">INDEX(INDIRECT(_xlfn.CONCAT("weather.data[",T$1,"]")),MATCH(vp.data[[#This Row],[SDate]],weather.data[Date],0))</f>
        <v>-23.5</v>
      </c>
      <c r="U427" s="2">
        <f ca="1">INDEX(INDIRECT(_xlfn.CONCAT("weather.data[",U$1,"]")),MATCH(vp.data[[#This Row],[SDate]],weather.data[Date],0))</f>
        <v>-24</v>
      </c>
      <c r="V427" s="2">
        <f ca="1">INDEX(INDIRECT(_xlfn.CONCAT("weather.data[",V$1,"]")),MATCH(vp.data[[#This Row],[SDate]],weather.data[Date],0))</f>
        <v>-25.3</v>
      </c>
      <c r="W427" t="s">
        <v>44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 s="4">
        <f>IF(AND(vp.data[[#This Row],[SDate]]&gt;=DATE(YEAR(vp.data[[#This Row],[SDate]]),5,1),vp.data[[#This Row],[SDate]]&lt;=DATE(YEAR(vp.data[[#This Row],[SDate]]),9,15)),1,0)</f>
        <v>0</v>
      </c>
      <c r="AJ427" s="4">
        <f>IF(vp.data[[#This Row],[SDate]]&lt;DATE(2016,12,1),0,1)</f>
        <v>1</v>
      </c>
      <c r="AK427">
        <f>MONTH(vp.data[[#This Row],[SDate]])</f>
        <v>12</v>
      </c>
      <c r="AL427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27" s="5">
        <f>(vp.data[[#This Row],[Dens]]-INDEX(crudeBD.lkup[Mean_Dens],MATCH(vp.data[[#This Row],[Crude_Breakdown]],crudeBD.lkup[Crude Breakdown],0)))^2</f>
        <v>6.6861574554183067E-2</v>
      </c>
      <c r="AN427" s="5">
        <f>(vp.data[[#This Row],[Sulf]]-INDEX(crudeBD.lkup[Mean_Sulf],MATCH(vp.data[[#This Row],[Crude_Breakdown]],crudeBD.lkup[Crude Breakdown],0)))^2</f>
        <v>1.0000906169394908E-2</v>
      </c>
      <c r="AO4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1" hidden="1" x14ac:dyDescent="0.25">
      <c r="A428">
        <v>427</v>
      </c>
      <c r="B428" t="s">
        <v>58</v>
      </c>
      <c r="C428" t="s">
        <v>58</v>
      </c>
      <c r="D428" t="s">
        <v>59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Input]]="",INDEX([1]DATA!$O:$O,MATCH(1,(vp.data[[#This Row],[Battery]]=[1]DATA!$L:$L)*(EOMONTH(vp.data[[#This Row],[SDate]],-1)+1=[1]DATA!$G:$G),0)),vp.data[[#This Row],[Dens Input]]),"")</f>
        <v>817</v>
      </c>
      <c r="O428" s="2">
        <f ca="1">INDEX(INDIRECT(_xlfn.CONCAT("weather.data[",O$1,"]")),MATCH(vp.data[[#This Row],[SDate]],weather.data[Date],0))</f>
        <v>-24.566666666666666</v>
      </c>
      <c r="P428" s="2">
        <f ca="1">INDEX(INDIRECT(_xlfn.CONCAT("weather.data[",P$1,"]")),MATCH(vp.data[[#This Row],[SDate]],weather.data[Date],0))</f>
        <v>-22.690476190476193</v>
      </c>
      <c r="Q428" s="2">
        <f ca="1">INDEX(INDIRECT(_xlfn.CONCAT("weather.data[",Q$1,"]")),MATCH(vp.data[[#This Row],[SDate]],weather.data[Date],0))</f>
        <v>-24.6</v>
      </c>
      <c r="R428" s="2">
        <f ca="1">INDEX(INDIRECT(_xlfn.CONCAT("weather.data[",R$1,"]")),MATCH(vp.data[[#This Row],[SDate]],weather.data[Date],0))</f>
        <v>-25.7</v>
      </c>
      <c r="S428" s="2">
        <f ca="1">INDEX(INDIRECT(_xlfn.CONCAT("weather.data[",S$1,"]")),MATCH(vp.data[[#This Row],[SDate]],weather.data[Date],0))</f>
        <v>-24.3</v>
      </c>
      <c r="T428" s="2">
        <f ca="1">INDEX(INDIRECT(_xlfn.CONCAT("weather.data[",T$1,"]")),MATCH(vp.data[[#This Row],[SDate]],weather.data[Date],0))</f>
        <v>-23.5</v>
      </c>
      <c r="U428" s="2">
        <f ca="1">INDEX(INDIRECT(_xlfn.CONCAT("weather.data[",U$1,"]")),MATCH(vp.data[[#This Row],[SDate]],weather.data[Date],0))</f>
        <v>-24</v>
      </c>
      <c r="V428" s="2">
        <f ca="1">INDEX(INDIRECT(_xlfn.CONCAT("weather.data[",V$1,"]")),MATCH(vp.data[[#This Row],[SDate]],weather.data[Date],0))</f>
        <v>-25.3</v>
      </c>
      <c r="W428" t="s">
        <v>44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 s="4">
        <f>IF(AND(vp.data[[#This Row],[SDate]]&gt;=DATE(YEAR(vp.data[[#This Row],[SDate]]),5,1),vp.data[[#This Row],[SDate]]&lt;=DATE(YEAR(vp.data[[#This Row],[SDate]]),9,15)),1,0)</f>
        <v>0</v>
      </c>
      <c r="AJ428" s="4">
        <f>IF(vp.data[[#This Row],[SDate]]&lt;DATE(2016,12,1),0,1)</f>
        <v>1</v>
      </c>
      <c r="AK428">
        <f>MONTH(vp.data[[#This Row],[SDate]])</f>
        <v>12</v>
      </c>
      <c r="AL428" s="5">
        <f>(IF(post_aquisition_adj_bool,vp.data[[#This Row],[VP_Adjusted]],vp.data[[#This Row],[VP]])-INDEX(crudeBD.lkup[Mean_VP],MATCH(vp.data[[#This Row],[Crude_Breakdown]],crudeBD.lkup[Crude Breakdown],0)))^2</f>
        <v>1637.48727119049</v>
      </c>
      <c r="AM428" s="5">
        <f>(vp.data[[#This Row],[Dens]]-INDEX(crudeBD.lkup[Mean_Dens],MATCH(vp.data[[#This Row],[Crude_Breakdown]],crudeBD.lkup[Crude Breakdown],0)))^2</f>
        <v>3.4391063020199311</v>
      </c>
      <c r="AN428" s="5">
        <f>(vp.data[[#This Row],[Sulf]]-INDEX(crudeBD.lkup[Mean_Sulf],MATCH(vp.data[[#This Row],[Crude_Breakdown]],crudeBD.lkup[Crude Breakdown],0)))^2</f>
        <v>0.34653111405599479</v>
      </c>
      <c r="AO4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1" hidden="1" x14ac:dyDescent="0.25">
      <c r="A429">
        <v>428</v>
      </c>
      <c r="B429" t="s">
        <v>47</v>
      </c>
      <c r="C429" t="s">
        <v>47</v>
      </c>
      <c r="D429" t="s">
        <v>62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Input]]="",INDEX([1]DATA!$Q:$Q,MATCH(1,(vp.data[[#This Row],[Battery]]=[1]DATA!$L:$L)*(EOMONTH(vp.data[[#This Row],[SDate]],-1)+1=[1]DATA!$G:$G),0)),vp.data[[#This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Input]]="",INDEX([1]DATA!$O:$O,MATCH(1,(vp.data[[#This Row],[Battery]]=[1]DATA!$L:$L)*(EOMONTH(vp.data[[#This Row],[SDate]],-1)+1=[1]DATA!$G:$G),0)),vp.data[[#This Row],[Dens Input]]),"")</f>
        <v>825.3</v>
      </c>
      <c r="O429" s="2">
        <f ca="1">INDEX(INDIRECT(_xlfn.CONCAT("weather.data[",O$1,"]")),MATCH(vp.data[[#This Row],[SDate]],weather.data[Date],0))</f>
        <v>-24.566666666666666</v>
      </c>
      <c r="P429" s="2">
        <f ca="1">INDEX(INDIRECT(_xlfn.CONCAT("weather.data[",P$1,"]")),MATCH(vp.data[[#This Row],[SDate]],weather.data[Date],0))</f>
        <v>-22.690476190476193</v>
      </c>
      <c r="Q429" s="2">
        <f ca="1">INDEX(INDIRECT(_xlfn.CONCAT("weather.data[",Q$1,"]")),MATCH(vp.data[[#This Row],[SDate]],weather.data[Date],0))</f>
        <v>-24.6</v>
      </c>
      <c r="R429" s="2">
        <f ca="1">INDEX(INDIRECT(_xlfn.CONCAT("weather.data[",R$1,"]")),MATCH(vp.data[[#This Row],[SDate]],weather.data[Date],0))</f>
        <v>-25.7</v>
      </c>
      <c r="S429" s="2">
        <f ca="1">INDEX(INDIRECT(_xlfn.CONCAT("weather.data[",S$1,"]")),MATCH(vp.data[[#This Row],[SDate]],weather.data[Date],0))</f>
        <v>-24.3</v>
      </c>
      <c r="T429" s="2">
        <f ca="1">INDEX(INDIRECT(_xlfn.CONCAT("weather.data[",T$1,"]")),MATCH(vp.data[[#This Row],[SDate]],weather.data[Date],0))</f>
        <v>-23.5</v>
      </c>
      <c r="U429" s="2">
        <f ca="1">INDEX(INDIRECT(_xlfn.CONCAT("weather.data[",U$1,"]")),MATCH(vp.data[[#This Row],[SDate]],weather.data[Date],0))</f>
        <v>-24</v>
      </c>
      <c r="V429" s="2">
        <f ca="1">INDEX(INDIRECT(_xlfn.CONCAT("weather.data[",V$1,"]")),MATCH(vp.data[[#This Row],[SDate]],weather.data[Date],0))</f>
        <v>-25.3</v>
      </c>
      <c r="W429" t="s">
        <v>44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 s="4">
        <f>IF(AND(vp.data[[#This Row],[SDate]]&gt;=DATE(YEAR(vp.data[[#This Row],[SDate]]),5,1),vp.data[[#This Row],[SDate]]&lt;=DATE(YEAR(vp.data[[#This Row],[SDate]]),9,15)),1,0)</f>
        <v>0</v>
      </c>
      <c r="AJ429" s="4">
        <f>IF(vp.data[[#This Row],[SDate]]&lt;DATE(2016,12,1),0,1)</f>
        <v>1</v>
      </c>
      <c r="AK429">
        <f>MONTH(vp.data[[#This Row],[SDate]])</f>
        <v>12</v>
      </c>
      <c r="AL429" s="5">
        <f>(IF(post_aquisition_adj_bool,vp.data[[#This Row],[VP_Adjusted]],vp.data[[#This Row],[VP]])-INDEX(crudeBD.lkup[Mean_VP],MATCH(vp.data[[#This Row],[Crude_Breakdown]],crudeBD.lkup[Crude Breakdown],0)))^2</f>
        <v>925.50991232645652</v>
      </c>
      <c r="AM429" s="5">
        <f>(vp.data[[#This Row],[Dens]]-INDEX(crudeBD.lkup[Mean_Dens],MATCH(vp.data[[#This Row],[Crude_Breakdown]],crudeBD.lkup[Crude Breakdown],0)))^2</f>
        <v>342.66961319974712</v>
      </c>
      <c r="AN429" s="5">
        <f>(vp.data[[#This Row],[Sulf]]-INDEX(crudeBD.lkup[Mean_Sulf],MATCH(vp.data[[#This Row],[Crude_Breakdown]],crudeBD.lkup[Crude Breakdown],0)))^2</f>
        <v>8.0215563115221447E-2</v>
      </c>
      <c r="AO4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1" hidden="1" x14ac:dyDescent="0.25">
      <c r="A430">
        <v>429</v>
      </c>
      <c r="B430" t="s">
        <v>47</v>
      </c>
      <c r="C430" t="s">
        <v>47</v>
      </c>
      <c r="D430" t="s">
        <v>54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Input]]="",INDEX([1]DATA!$Q:$Q,MATCH(1,(vp.data[[#This Row],[Battery]]=[1]DATA!$L:$L)*(EOMONTH(vp.data[[#This Row],[SDate]],-1)+1=[1]DATA!$G:$G),0)),vp.data[[#This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Input]]="",INDEX([1]DATA!$O:$O,MATCH(1,(vp.data[[#This Row],[Battery]]=[1]DATA!$L:$L)*(EOMONTH(vp.data[[#This Row],[SDate]],-1)+1=[1]DATA!$G:$G),0)),vp.data[[#This Row],[Dens Input]]),"")</f>
        <v>841</v>
      </c>
      <c r="O430" s="2">
        <f ca="1">INDEX(INDIRECT(_xlfn.CONCAT("weather.data[",O$1,"]")),MATCH(vp.data[[#This Row],[SDate]],weather.data[Date],0))</f>
        <v>-24.566666666666666</v>
      </c>
      <c r="P430" s="2">
        <f ca="1">INDEX(INDIRECT(_xlfn.CONCAT("weather.data[",P$1,"]")),MATCH(vp.data[[#This Row],[SDate]],weather.data[Date],0))</f>
        <v>-22.690476190476193</v>
      </c>
      <c r="Q430" s="2">
        <f ca="1">INDEX(INDIRECT(_xlfn.CONCAT("weather.data[",Q$1,"]")),MATCH(vp.data[[#This Row],[SDate]],weather.data[Date],0))</f>
        <v>-24.6</v>
      </c>
      <c r="R430" s="2">
        <f ca="1">INDEX(INDIRECT(_xlfn.CONCAT("weather.data[",R$1,"]")),MATCH(vp.data[[#This Row],[SDate]],weather.data[Date],0))</f>
        <v>-25.7</v>
      </c>
      <c r="S430" s="2">
        <f ca="1">INDEX(INDIRECT(_xlfn.CONCAT("weather.data[",S$1,"]")),MATCH(vp.data[[#This Row],[SDate]],weather.data[Date],0))</f>
        <v>-24.3</v>
      </c>
      <c r="T430" s="2">
        <f ca="1">INDEX(INDIRECT(_xlfn.CONCAT("weather.data[",T$1,"]")),MATCH(vp.data[[#This Row],[SDate]],weather.data[Date],0))</f>
        <v>-23.5</v>
      </c>
      <c r="U430" s="2">
        <f ca="1">INDEX(INDIRECT(_xlfn.CONCAT("weather.data[",U$1,"]")),MATCH(vp.data[[#This Row],[SDate]],weather.data[Date],0))</f>
        <v>-24</v>
      </c>
      <c r="V430" s="2">
        <f ca="1">INDEX(INDIRECT(_xlfn.CONCAT("weather.data[",V$1,"]")),MATCH(vp.data[[#This Row],[SDate]],weather.data[Date],0))</f>
        <v>-25.3</v>
      </c>
      <c r="W430" t="s">
        <v>44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 s="4">
        <f>IF(AND(vp.data[[#This Row],[SDate]]&gt;=DATE(YEAR(vp.data[[#This Row],[SDate]]),5,1),vp.data[[#This Row],[SDate]]&lt;=DATE(YEAR(vp.data[[#This Row],[SDate]]),9,15)),1,0)</f>
        <v>0</v>
      </c>
      <c r="AJ430" s="4">
        <f>IF(vp.data[[#This Row],[SDate]]&lt;DATE(2016,12,1),0,1)</f>
        <v>1</v>
      </c>
      <c r="AK430">
        <f>MONTH(vp.data[[#This Row],[SDate]])</f>
        <v>12</v>
      </c>
      <c r="AL430" s="5">
        <f>(IF(post_aquisition_adj_bool,vp.data[[#This Row],[VP_Adjusted]],vp.data[[#This Row],[VP]])-INDEX(crudeBD.lkup[Mean_VP],MATCH(vp.data[[#This Row],[Crude_Breakdown]],crudeBD.lkup[Crude Breakdown],0)))^2</f>
        <v>548.59919067697103</v>
      </c>
      <c r="AM430" s="5">
        <f>(vp.data[[#This Row],[Dens]]-INDEX(crudeBD.lkup[Mean_Dens],MATCH(vp.data[[#This Row],[Crude_Breakdown]],crudeBD.lkup[Crude Breakdown],0)))^2</f>
        <v>7.9036181077197325</v>
      </c>
      <c r="AN430" s="5">
        <f>(vp.data[[#This Row],[Sulf]]-INDEX(crudeBD.lkup[Mean_Sulf],MATCH(vp.data[[#This Row],[Crude_Breakdown]],crudeBD.lkup[Crude Breakdown],0)))^2</f>
        <v>3.7335329250191278E-2</v>
      </c>
      <c r="AO4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1" hidden="1" x14ac:dyDescent="0.25">
      <c r="A431">
        <v>430</v>
      </c>
      <c r="B431" t="s">
        <v>56</v>
      </c>
      <c r="C431" t="s">
        <v>56</v>
      </c>
      <c r="D431" t="s">
        <v>57</v>
      </c>
      <c r="E431" t="s">
        <v>51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Input]]="",INDEX([1]DATA!$Q:$Q,MATCH(1,(vp.data[[#This Row],[Battery]]=[1]DATA!$L:$L)*(EOMONTH(vp.data[[#This Row],[SDate]],-1)+1=[1]DATA!$G:$G),0)),vp.data[[#This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Input]]="",INDEX([1]DATA!$O:$O,MATCH(1,(vp.data[[#This Row],[Battery]]=[1]DATA!$L:$L)*(EOMONTH(vp.data[[#This Row],[SDate]],-1)+1=[1]DATA!$G:$G),0)),vp.data[[#This Row],[Dens Input]]),"")</f>
        <v>836.6</v>
      </c>
      <c r="O431" s="2">
        <f ca="1">INDEX(INDIRECT(_xlfn.CONCAT("weather.data[",O$1,"]")),MATCH(vp.data[[#This Row],[SDate]],weather.data[Date],0))</f>
        <v>-24.566666666666666</v>
      </c>
      <c r="P431" s="2">
        <f ca="1">INDEX(INDIRECT(_xlfn.CONCAT("weather.data[",P$1,"]")),MATCH(vp.data[[#This Row],[SDate]],weather.data[Date],0))</f>
        <v>-22.690476190476193</v>
      </c>
      <c r="Q431" s="2">
        <f ca="1">INDEX(INDIRECT(_xlfn.CONCAT("weather.data[",Q$1,"]")),MATCH(vp.data[[#This Row],[SDate]],weather.data[Date],0))</f>
        <v>-24.6</v>
      </c>
      <c r="R431" s="2">
        <f ca="1">INDEX(INDIRECT(_xlfn.CONCAT("weather.data[",R$1,"]")),MATCH(vp.data[[#This Row],[SDate]],weather.data[Date],0))</f>
        <v>-25.7</v>
      </c>
      <c r="S431" s="2">
        <f ca="1">INDEX(INDIRECT(_xlfn.CONCAT("weather.data[",S$1,"]")),MATCH(vp.data[[#This Row],[SDate]],weather.data[Date],0))</f>
        <v>-24.3</v>
      </c>
      <c r="T431" s="2">
        <f ca="1">INDEX(INDIRECT(_xlfn.CONCAT("weather.data[",T$1,"]")),MATCH(vp.data[[#This Row],[SDate]],weather.data[Date],0))</f>
        <v>-23.5</v>
      </c>
      <c r="U431" s="2">
        <f ca="1">INDEX(INDIRECT(_xlfn.CONCAT("weather.data[",U$1,"]")),MATCH(vp.data[[#This Row],[SDate]],weather.data[Date],0))</f>
        <v>-24</v>
      </c>
      <c r="V431" s="2">
        <f ca="1">INDEX(INDIRECT(_xlfn.CONCAT("weather.data[",V$1,"]")),MATCH(vp.data[[#This Row],[SDate]],weather.data[Date],0))</f>
        <v>-25.3</v>
      </c>
      <c r="W431" t="s">
        <v>44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 s="4">
        <f>IF(AND(vp.data[[#This Row],[SDate]]&gt;=DATE(YEAR(vp.data[[#This Row],[SDate]]),5,1),vp.data[[#This Row],[SDate]]&lt;=DATE(YEAR(vp.data[[#This Row],[SDate]]),9,15)),1,0)</f>
        <v>0</v>
      </c>
      <c r="AJ431" s="4">
        <f>IF(vp.data[[#This Row],[SDate]]&lt;DATE(2016,12,1),0,1)</f>
        <v>1</v>
      </c>
      <c r="AK431">
        <f>MONTH(vp.data[[#This Row],[SDate]])</f>
        <v>12</v>
      </c>
      <c r="AL431" s="5">
        <f>(IF(post_aquisition_adj_bool,vp.data[[#This Row],[VP_Adjusted]],vp.data[[#This Row],[VP]])-INDEX(crudeBD.lkup[Mean_VP],MATCH(vp.data[[#This Row],[Crude_Breakdown]],crudeBD.lkup[Crude Breakdown],0)))^2</f>
        <v>307.02729671526168</v>
      </c>
      <c r="AM431" s="5">
        <f>(vp.data[[#This Row],[Dens]]-INDEX(crudeBD.lkup[Mean_Dens],MATCH(vp.data[[#This Row],[Crude_Breakdown]],crudeBD.lkup[Crude Breakdown],0)))^2</f>
        <v>52.003387432873105</v>
      </c>
      <c r="AN431" s="5">
        <f>(vp.data[[#This Row],[Sulf]]-INDEX(crudeBD.lkup[Mean_Sulf],MATCH(vp.data[[#This Row],[Crude_Breakdown]],crudeBD.lkup[Crude Breakdown],0)))^2</f>
        <v>0.165467103483323</v>
      </c>
      <c r="AO4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1" hidden="1" x14ac:dyDescent="0.25">
      <c r="A432">
        <v>431</v>
      </c>
      <c r="B432" t="s">
        <v>45</v>
      </c>
      <c r="C432" t="s">
        <v>45</v>
      </c>
      <c r="D432" t="s">
        <v>74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432" s="2">
        <f ca="1">INDEX(INDIRECT(_xlfn.CONCAT("weather.data[",O$1,"]")),MATCH(vp.data[[#This Row],[SDate]],weather.data[Date],0))</f>
        <v>-3.65</v>
      </c>
      <c r="P432" s="2">
        <f ca="1">INDEX(INDIRECT(_xlfn.CONCAT("weather.data[",P$1,"]")),MATCH(vp.data[[#This Row],[SDate]],weather.data[Date],0))</f>
        <v>-20.095238095238095</v>
      </c>
      <c r="Q432" s="2">
        <f ca="1">INDEX(INDIRECT(_xlfn.CONCAT("weather.data[",Q$1,"]")),MATCH(vp.data[[#This Row],[SDate]],weather.data[Date],0))</f>
        <v>-3.3</v>
      </c>
      <c r="R432" s="2">
        <f ca="1">INDEX(INDIRECT(_xlfn.CONCAT("weather.data[",R$1,"]")),MATCH(vp.data[[#This Row],[SDate]],weather.data[Date],0))</f>
        <v>-1.8</v>
      </c>
      <c r="S432" s="2">
        <f ca="1">INDEX(INDIRECT(_xlfn.CONCAT("weather.data[",S$1,"]")),MATCH(vp.data[[#This Row],[SDate]],weather.data[Date],0))</f>
        <v>-7.3</v>
      </c>
      <c r="T432" s="2">
        <f ca="1">INDEX(INDIRECT(_xlfn.CONCAT("weather.data[",T$1,"]")),MATCH(vp.data[[#This Row],[SDate]],weather.data[Date],0))</f>
        <v>-1.5</v>
      </c>
      <c r="U432" s="2">
        <f ca="1">INDEX(INDIRECT(_xlfn.CONCAT("weather.data[",U$1,"]")),MATCH(vp.data[[#This Row],[SDate]],weather.data[Date],0))</f>
        <v>-2.5</v>
      </c>
      <c r="V432" s="2">
        <f ca="1">INDEX(INDIRECT(_xlfn.CONCAT("weather.data[",V$1,"]")),MATCH(vp.data[[#This Row],[SDate]],weather.data[Date],0))</f>
        <v>-5.5</v>
      </c>
      <c r="W432" t="s">
        <v>44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 s="4">
        <f>IF(AND(vp.data[[#This Row],[SDate]]&gt;=DATE(YEAR(vp.data[[#This Row],[SDate]]),5,1),vp.data[[#This Row],[SDate]]&lt;=DATE(YEAR(vp.data[[#This Row],[SDate]]),9,15)),1,0)</f>
        <v>0</v>
      </c>
      <c r="AJ432" s="4">
        <f>IF(vp.data[[#This Row],[SDate]]&lt;DATE(2016,12,1),0,1)</f>
        <v>1</v>
      </c>
      <c r="AK432">
        <f>MONTH(vp.data[[#This Row],[SDate]])</f>
        <v>12</v>
      </c>
      <c r="AL432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432" s="5">
        <f>(vp.data[[#This Row],[Dens]]-INDEX(crudeBD.lkup[Mean_Dens],MATCH(vp.data[[#This Row],[Crude_Breakdown]],crudeBD.lkup[Crude Breakdown],0)))^2</f>
        <v>2.6942725777897425</v>
      </c>
      <c r="AN432" s="5">
        <f>(vp.data[[#This Row],[Sulf]]-INDEX(crudeBD.lkup[Mean_Sulf],MATCH(vp.data[[#This Row],[Crude_Breakdown]],crudeBD.lkup[Crude Breakdown],0)))^2</f>
        <v>1.0000906169394908E-2</v>
      </c>
      <c r="AO4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1" hidden="1" x14ac:dyDescent="0.25">
      <c r="A433">
        <v>432</v>
      </c>
      <c r="B433" t="s">
        <v>45</v>
      </c>
      <c r="C433" t="s">
        <v>45</v>
      </c>
      <c r="D433" t="s">
        <v>88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Input]]="",INDEX([1]DATA!$O:$O,MATCH(1,(vp.data[[#This Row],[Battery]]=[1]DATA!$L:$L)*(EOMONTH(vp.data[[#This Row],[SDate]],-1)+1=[1]DATA!$G:$G),0)),vp.data[[#This Row],[Dens Input]]),"")</f>
        <v>816.4</v>
      </c>
      <c r="O433" s="2">
        <f ca="1">INDEX(INDIRECT(_xlfn.CONCAT("weather.data[",O$1,"]")),MATCH(vp.data[[#This Row],[SDate]],weather.data[Date],0))</f>
        <v>-3.65</v>
      </c>
      <c r="P433" s="2">
        <f ca="1">INDEX(INDIRECT(_xlfn.CONCAT("weather.data[",P$1,"]")),MATCH(vp.data[[#This Row],[SDate]],weather.data[Date],0))</f>
        <v>-20.095238095238095</v>
      </c>
      <c r="Q433" s="2">
        <f ca="1">INDEX(INDIRECT(_xlfn.CONCAT("weather.data[",Q$1,"]")),MATCH(vp.data[[#This Row],[SDate]],weather.data[Date],0))</f>
        <v>-3.3</v>
      </c>
      <c r="R433" s="2">
        <f ca="1">INDEX(INDIRECT(_xlfn.CONCAT("weather.data[",R$1,"]")),MATCH(vp.data[[#This Row],[SDate]],weather.data[Date],0))</f>
        <v>-1.8</v>
      </c>
      <c r="S433" s="2">
        <f ca="1">INDEX(INDIRECT(_xlfn.CONCAT("weather.data[",S$1,"]")),MATCH(vp.data[[#This Row],[SDate]],weather.data[Date],0))</f>
        <v>-7.3</v>
      </c>
      <c r="T433" s="2">
        <f ca="1">INDEX(INDIRECT(_xlfn.CONCAT("weather.data[",T$1,"]")),MATCH(vp.data[[#This Row],[SDate]],weather.data[Date],0))</f>
        <v>-1.5</v>
      </c>
      <c r="U433" s="2">
        <f ca="1">INDEX(INDIRECT(_xlfn.CONCAT("weather.data[",U$1,"]")),MATCH(vp.data[[#This Row],[SDate]],weather.data[Date],0))</f>
        <v>-2.5</v>
      </c>
      <c r="V433" s="2">
        <f ca="1">INDEX(INDIRECT(_xlfn.CONCAT("weather.data[",V$1,"]")),MATCH(vp.data[[#This Row],[SDate]],weather.data[Date],0))</f>
        <v>-5.5</v>
      </c>
      <c r="W433" t="s">
        <v>44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 s="4">
        <f>IF(AND(vp.data[[#This Row],[SDate]]&gt;=DATE(YEAR(vp.data[[#This Row],[SDate]]),5,1),vp.data[[#This Row],[SDate]]&lt;=DATE(YEAR(vp.data[[#This Row],[SDate]]),9,15)),1,0)</f>
        <v>0</v>
      </c>
      <c r="AJ433" s="4">
        <f>IF(vp.data[[#This Row],[SDate]]&lt;DATE(2016,12,1),0,1)</f>
        <v>1</v>
      </c>
      <c r="AK433">
        <f>MONTH(vp.data[[#This Row],[SDate]])</f>
        <v>12</v>
      </c>
      <c r="AL433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433" s="5">
        <f>(vp.data[[#This Row],[Dens]]-INDEX(crudeBD.lkup[Mean_Dens],MATCH(vp.data[[#This Row],[Crude_Breakdown]],crudeBD.lkup[Crude Breakdown],0)))^2</f>
        <v>59.92964474607264</v>
      </c>
      <c r="AN433" s="5">
        <f>(vp.data[[#This Row],[Sulf]]-INDEX(crudeBD.lkup[Mean_Sulf],MATCH(vp.data[[#This Row],[Crude_Breakdown]],crudeBD.lkup[Crude Breakdown],0)))^2</f>
        <v>1.4401087399168367E-2</v>
      </c>
      <c r="AO4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1" hidden="1" x14ac:dyDescent="0.25">
      <c r="A434">
        <v>433</v>
      </c>
      <c r="B434" t="s">
        <v>45</v>
      </c>
      <c r="C434" t="s">
        <v>45</v>
      </c>
      <c r="D434" t="s">
        <v>88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Input]]="",INDEX([1]DATA!$O:$O,MATCH(1,(vp.data[[#This Row],[Battery]]=[1]DATA!$L:$L)*(EOMONTH(vp.data[[#This Row],[SDate]],-1)+1=[1]DATA!$G:$G),0)),vp.data[[#This Row],[Dens Input]]),"")</f>
        <v>816.6</v>
      </c>
      <c r="O434" s="2">
        <f ca="1">INDEX(INDIRECT(_xlfn.CONCAT("weather.data[",O$1,"]")),MATCH(vp.data[[#This Row],[SDate]],weather.data[Date],0))</f>
        <v>-3.65</v>
      </c>
      <c r="P434" s="2">
        <f ca="1">INDEX(INDIRECT(_xlfn.CONCAT("weather.data[",P$1,"]")),MATCH(vp.data[[#This Row],[SDate]],weather.data[Date],0))</f>
        <v>-20.095238095238095</v>
      </c>
      <c r="Q434" s="2">
        <f ca="1">INDEX(INDIRECT(_xlfn.CONCAT("weather.data[",Q$1,"]")),MATCH(vp.data[[#This Row],[SDate]],weather.data[Date],0))</f>
        <v>-3.3</v>
      </c>
      <c r="R434" s="2">
        <f ca="1">INDEX(INDIRECT(_xlfn.CONCAT("weather.data[",R$1,"]")),MATCH(vp.data[[#This Row],[SDate]],weather.data[Date],0))</f>
        <v>-1.8</v>
      </c>
      <c r="S434" s="2">
        <f ca="1">INDEX(INDIRECT(_xlfn.CONCAT("weather.data[",S$1,"]")),MATCH(vp.data[[#This Row],[SDate]],weather.data[Date],0))</f>
        <v>-7.3</v>
      </c>
      <c r="T434" s="2">
        <f ca="1">INDEX(INDIRECT(_xlfn.CONCAT("weather.data[",T$1,"]")),MATCH(vp.data[[#This Row],[SDate]],weather.data[Date],0))</f>
        <v>-1.5</v>
      </c>
      <c r="U434" s="2">
        <f ca="1">INDEX(INDIRECT(_xlfn.CONCAT("weather.data[",U$1,"]")),MATCH(vp.data[[#This Row],[SDate]],weather.data[Date],0))</f>
        <v>-2.5</v>
      </c>
      <c r="V434" s="2">
        <f ca="1">INDEX(INDIRECT(_xlfn.CONCAT("weather.data[",V$1,"]")),MATCH(vp.data[[#This Row],[SDate]],weather.data[Date],0))</f>
        <v>-5.5</v>
      </c>
      <c r="W434" t="s">
        <v>44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 s="4">
        <f>IF(AND(vp.data[[#This Row],[SDate]]&gt;=DATE(YEAR(vp.data[[#This Row],[SDate]]),5,1),vp.data[[#This Row],[SDate]]&lt;=DATE(YEAR(vp.data[[#This Row],[SDate]]),9,15)),1,0)</f>
        <v>0</v>
      </c>
      <c r="AJ434" s="4">
        <f>IF(vp.data[[#This Row],[SDate]]&lt;DATE(2016,12,1),0,1)</f>
        <v>1</v>
      </c>
      <c r="AK434">
        <f>MONTH(vp.data[[#This Row],[SDate]])</f>
        <v>12</v>
      </c>
      <c r="AL434" s="5">
        <f>(IF(post_aquisition_adj_bool,vp.data[[#This Row],[VP_Adjusted]],vp.data[[#This Row],[VP]])-INDEX(crudeBD.lkup[Mean_VP],MATCH(vp.data[[#This Row],[Crude_Breakdown]],crudeBD.lkup[Crude Breakdown],0)))^2</f>
        <v>335.10856963191577</v>
      </c>
      <c r="AM434" s="5">
        <f>(vp.data[[#This Row],[Dens]]-INDEX(crudeBD.lkup[Mean_Dens],MATCH(vp.data[[#This Row],[Crude_Breakdown]],crudeBD.lkup[Crude Breakdown],0)))^2</f>
        <v>63.066214325361322</v>
      </c>
      <c r="AN434" s="5">
        <f>(vp.data[[#This Row],[Sulf]]-INDEX(crudeBD.lkup[Mean_Sulf],MATCH(vp.data[[#This Row],[Crude_Breakdown]],crudeBD.lkup[Crude Breakdown],0)))^2</f>
        <v>1.4401087399168367E-2</v>
      </c>
      <c r="AO4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1" hidden="1" x14ac:dyDescent="0.25">
      <c r="A435">
        <v>434</v>
      </c>
      <c r="B435" t="s">
        <v>45</v>
      </c>
      <c r="C435" t="s">
        <v>45</v>
      </c>
      <c r="D435" t="s">
        <v>82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Input]]="",INDEX([1]DATA!$Q:$Q,MATCH(1,(vp.data[[#This Row],[Battery]]=[1]DATA!$L:$L)*(EOMONTH(vp.data[[#This Row],[SDate]],-1)+1=[1]DATA!$G:$G),0)),vp.data[[#This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Input]]="",INDEX([1]DATA!$O:$O,MATCH(1,(vp.data[[#This Row],[Battery]]=[1]DATA!$L:$L)*(EOMONTH(vp.data[[#This Row],[SDate]],-1)+1=[1]DATA!$G:$G),0)),vp.data[[#This Row],[Dens Input]]),"")</f>
        <v>892.7</v>
      </c>
      <c r="O435" s="2">
        <f ca="1">INDEX(INDIRECT(_xlfn.CONCAT("weather.data[",O$1,"]")),MATCH(vp.data[[#This Row],[SDate]],weather.data[Date],0))</f>
        <v>-5.416666666666667</v>
      </c>
      <c r="P435" s="2">
        <f ca="1">INDEX(INDIRECT(_xlfn.CONCAT("weather.data[",P$1,"]")),MATCH(vp.data[[#This Row],[SDate]],weather.data[Date],0))</f>
        <v>-18.304761904761904</v>
      </c>
      <c r="Q435" s="2">
        <f ca="1">INDEX(INDIRECT(_xlfn.CONCAT("weather.data[",Q$1,"]")),MATCH(vp.data[[#This Row],[SDate]],weather.data[Date],0))</f>
        <v>-6</v>
      </c>
      <c r="R435" s="2">
        <f ca="1">INDEX(INDIRECT(_xlfn.CONCAT("weather.data[",R$1,"]")),MATCH(vp.data[[#This Row],[SDate]],weather.data[Date],0))</f>
        <v>-5.2</v>
      </c>
      <c r="S435" s="2">
        <f ca="1">INDEX(INDIRECT(_xlfn.CONCAT("weather.data[",S$1,"]")),MATCH(vp.data[[#This Row],[SDate]],weather.data[Date],0))</f>
        <v>-5.5</v>
      </c>
      <c r="T435" s="2">
        <f ca="1">INDEX(INDIRECT(_xlfn.CONCAT("weather.data[",T$1,"]")),MATCH(vp.data[[#This Row],[SDate]],weather.data[Date],0))</f>
        <v>-3.8</v>
      </c>
      <c r="U435" s="2">
        <f ca="1">INDEX(INDIRECT(_xlfn.CONCAT("weather.data[",U$1,"]")),MATCH(vp.data[[#This Row],[SDate]],weather.data[Date],0))</f>
        <v>-5.5</v>
      </c>
      <c r="V435" s="2">
        <f ca="1">INDEX(INDIRECT(_xlfn.CONCAT("weather.data[",V$1,"]")),MATCH(vp.data[[#This Row],[SDate]],weather.data[Date],0))</f>
        <v>-6.5</v>
      </c>
      <c r="W435" t="s">
        <v>44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 s="4">
        <f>IF(AND(vp.data[[#This Row],[SDate]]&gt;=DATE(YEAR(vp.data[[#This Row],[SDate]]),5,1),vp.data[[#This Row],[SDate]]&lt;=DATE(YEAR(vp.data[[#This Row],[SDate]]),9,15)),1,0)</f>
        <v>0</v>
      </c>
      <c r="AJ435" s="4">
        <f>IF(vp.data[[#This Row],[SDate]]&lt;DATE(2016,12,1),0,1)</f>
        <v>1</v>
      </c>
      <c r="AK435">
        <f>MONTH(vp.data[[#This Row],[SDate]])</f>
        <v>12</v>
      </c>
      <c r="AL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1" hidden="1" x14ac:dyDescent="0.25">
      <c r="A436">
        <v>435</v>
      </c>
      <c r="B436" t="s">
        <v>45</v>
      </c>
      <c r="C436" t="s">
        <v>45</v>
      </c>
      <c r="D436" t="s">
        <v>71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Input]]="",INDEX([1]DATA!$Q:$Q,MATCH(1,(vp.data[[#This Row],[Battery]]=[1]DATA!$L:$L)*(EOMONTH(vp.data[[#This Row],[SDate]],-1)+1=[1]DATA!$G:$G),0)),vp.data[[#This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36" s="2">
        <f ca="1">INDEX(INDIRECT(_xlfn.CONCAT("weather.data[",O$1,"]")),MATCH(vp.data[[#This Row],[SDate]],weather.data[Date],0))</f>
        <v>-5.416666666666667</v>
      </c>
      <c r="P436" s="2">
        <f ca="1">INDEX(INDIRECT(_xlfn.CONCAT("weather.data[",P$1,"]")),MATCH(vp.data[[#This Row],[SDate]],weather.data[Date],0))</f>
        <v>-18.304761904761904</v>
      </c>
      <c r="Q436" s="2">
        <f ca="1">INDEX(INDIRECT(_xlfn.CONCAT("weather.data[",Q$1,"]")),MATCH(vp.data[[#This Row],[SDate]],weather.data[Date],0))</f>
        <v>-6</v>
      </c>
      <c r="R436" s="2">
        <f ca="1">INDEX(INDIRECT(_xlfn.CONCAT("weather.data[",R$1,"]")),MATCH(vp.data[[#This Row],[SDate]],weather.data[Date],0))</f>
        <v>-5.2</v>
      </c>
      <c r="S436" s="2">
        <f ca="1">INDEX(INDIRECT(_xlfn.CONCAT("weather.data[",S$1,"]")),MATCH(vp.data[[#This Row],[SDate]],weather.data[Date],0))</f>
        <v>-5.5</v>
      </c>
      <c r="T436" s="2">
        <f ca="1">INDEX(INDIRECT(_xlfn.CONCAT("weather.data[",T$1,"]")),MATCH(vp.data[[#This Row],[SDate]],weather.data[Date],0))</f>
        <v>-3.8</v>
      </c>
      <c r="U436" s="2">
        <f ca="1">INDEX(INDIRECT(_xlfn.CONCAT("weather.data[",U$1,"]")),MATCH(vp.data[[#This Row],[SDate]],weather.data[Date],0))</f>
        <v>-5.5</v>
      </c>
      <c r="V436" s="2">
        <f ca="1">INDEX(INDIRECT(_xlfn.CONCAT("weather.data[",V$1,"]")),MATCH(vp.data[[#This Row],[SDate]],weather.data[Date],0))</f>
        <v>-6.5</v>
      </c>
      <c r="W436" t="s">
        <v>44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 s="4">
        <f>IF(AND(vp.data[[#This Row],[SDate]]&gt;=DATE(YEAR(vp.data[[#This Row],[SDate]]),5,1),vp.data[[#This Row],[SDate]]&lt;=DATE(YEAR(vp.data[[#This Row],[SDate]]),9,15)),1,0)</f>
        <v>0</v>
      </c>
      <c r="AJ436" s="4">
        <f>IF(vp.data[[#This Row],[SDate]]&lt;DATE(2016,12,1),0,1)</f>
        <v>1</v>
      </c>
      <c r="AK436">
        <f>MONTH(vp.data[[#This Row],[SDate]])</f>
        <v>12</v>
      </c>
      <c r="AL436" s="5">
        <f>(IF(post_aquisition_adj_bool,vp.data[[#This Row],[VP_Adjusted]],vp.data[[#This Row],[VP]])-INDEX(crudeBD.lkup[Mean_VP],MATCH(vp.data[[#This Row],[Crude_Breakdown]],crudeBD.lkup[Crude Breakdown],0)))^2</f>
        <v>1182.9492395348302</v>
      </c>
      <c r="AM436" s="5">
        <f>(vp.data[[#This Row],[Dens]]-INDEX(crudeBD.lkup[Mean_Dens],MATCH(vp.data[[#This Row],[Crude_Breakdown]],crudeBD.lkup[Crude Breakdown],0)))^2</f>
        <v>51.245211089119188</v>
      </c>
      <c r="AN436" s="5">
        <f>(vp.data[[#This Row],[Sulf]]-INDEX(crudeBD.lkup[Mean_Sulf],MATCH(vp.data[[#This Row],[Crude_Breakdown]],crudeBD.lkup[Crude Breakdown],0)))^2</f>
        <v>1.2100996784281637E-2</v>
      </c>
      <c r="AO4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1" hidden="1" x14ac:dyDescent="0.25">
      <c r="A437">
        <v>436</v>
      </c>
      <c r="B437" t="s">
        <v>45</v>
      </c>
      <c r="C437" t="s">
        <v>45</v>
      </c>
      <c r="D437" t="s">
        <v>70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Input]]="",INDEX([1]DATA!$Q:$Q,MATCH(1,(vp.data[[#This Row],[Battery]]=[1]DATA!$L:$L)*(EOMONTH(vp.data[[#This Row],[SDate]],-1)+1=[1]DATA!$G:$G),0)),vp.data[[#This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Input]]="",INDEX([1]DATA!$O:$O,MATCH(1,(vp.data[[#This Row],[Battery]]=[1]DATA!$L:$L)*(EOMONTH(vp.data[[#This Row],[SDate]],-1)+1=[1]DATA!$G:$G),0)),vp.data[[#This Row],[Dens Input]]),"")</f>
        <v>802.6</v>
      </c>
      <c r="O437" s="2">
        <f ca="1">INDEX(INDIRECT(_xlfn.CONCAT("weather.data[",O$1,"]")),MATCH(vp.data[[#This Row],[SDate]],weather.data[Date],0))</f>
        <v>-5.416666666666667</v>
      </c>
      <c r="P437" s="2">
        <f ca="1">INDEX(INDIRECT(_xlfn.CONCAT("weather.data[",P$1,"]")),MATCH(vp.data[[#This Row],[SDate]],weather.data[Date],0))</f>
        <v>-18.304761904761904</v>
      </c>
      <c r="Q437" s="2">
        <f ca="1">INDEX(INDIRECT(_xlfn.CONCAT("weather.data[",Q$1,"]")),MATCH(vp.data[[#This Row],[SDate]],weather.data[Date],0))</f>
        <v>-6</v>
      </c>
      <c r="R437" s="2">
        <f ca="1">INDEX(INDIRECT(_xlfn.CONCAT("weather.data[",R$1,"]")),MATCH(vp.data[[#This Row],[SDate]],weather.data[Date],0))</f>
        <v>-5.2</v>
      </c>
      <c r="S437" s="2">
        <f ca="1">INDEX(INDIRECT(_xlfn.CONCAT("weather.data[",S$1,"]")),MATCH(vp.data[[#This Row],[SDate]],weather.data[Date],0))</f>
        <v>-5.5</v>
      </c>
      <c r="T437" s="2">
        <f ca="1">INDEX(INDIRECT(_xlfn.CONCAT("weather.data[",T$1,"]")),MATCH(vp.data[[#This Row],[SDate]],weather.data[Date],0))</f>
        <v>-3.8</v>
      </c>
      <c r="U437" s="2">
        <f ca="1">INDEX(INDIRECT(_xlfn.CONCAT("weather.data[",U$1,"]")),MATCH(vp.data[[#This Row],[SDate]],weather.data[Date],0))</f>
        <v>-5.5</v>
      </c>
      <c r="V437" s="2">
        <f ca="1">INDEX(INDIRECT(_xlfn.CONCAT("weather.data[",V$1,"]")),MATCH(vp.data[[#This Row],[SDate]],weather.data[Date],0))</f>
        <v>-6.5</v>
      </c>
      <c r="W437" t="s">
        <v>44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 s="4">
        <f>IF(AND(vp.data[[#This Row],[SDate]]&gt;=DATE(YEAR(vp.data[[#This Row],[SDate]]),5,1),vp.data[[#This Row],[SDate]]&lt;=DATE(YEAR(vp.data[[#This Row],[SDate]]),9,15)),1,0)</f>
        <v>0</v>
      </c>
      <c r="AJ437" s="4">
        <f>IF(vp.data[[#This Row],[SDate]]&lt;DATE(2016,12,1),0,1)</f>
        <v>1</v>
      </c>
      <c r="AK437">
        <f>MONTH(vp.data[[#This Row],[SDate]])</f>
        <v>12</v>
      </c>
      <c r="AL437" s="5">
        <f>(IF(post_aquisition_adj_bool,vp.data[[#This Row],[VP_Adjusted]],vp.data[[#This Row],[VP]])-INDEX(crudeBD.lkup[Mean_VP],MATCH(vp.data[[#This Row],[Crude_Breakdown]],crudeBD.lkup[Crude Breakdown],0)))^2</f>
        <v>1017.2290939037621</v>
      </c>
      <c r="AM437" s="5">
        <f>(vp.data[[#This Row],[Dens]]-INDEX(crudeBD.lkup[Mean_Dens],MATCH(vp.data[[#This Row],[Crude_Breakdown]],crudeBD.lkup[Crude Breakdown],0)))^2</f>
        <v>36.706343775202747</v>
      </c>
      <c r="AN437" s="5">
        <f>(vp.data[[#This Row],[Sulf]]-INDEX(crudeBD.lkup[Mean_Sulf],MATCH(vp.data[[#This Row],[Crude_Breakdown]],crudeBD.lkup[Crude Breakdown],0)))^2</f>
        <v>8.100815554508185E-3</v>
      </c>
      <c r="AO4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1" hidden="1" x14ac:dyDescent="0.25">
      <c r="A438">
        <v>437</v>
      </c>
      <c r="B438" t="s">
        <v>45</v>
      </c>
      <c r="C438" t="s">
        <v>45</v>
      </c>
      <c r="D438" t="s">
        <v>76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Input]]="",INDEX([1]DATA!$Q:$Q,MATCH(1,(vp.data[[#This Row],[Battery]]=[1]DATA!$L:$L)*(EOMONTH(vp.data[[#This Row],[SDate]],-1)+1=[1]DATA!$G:$G),0)),vp.data[[#This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38" s="2">
        <f ca="1">INDEX(INDIRECT(_xlfn.CONCAT("weather.data[",O$1,"]")),MATCH(vp.data[[#This Row],[SDate]],weather.data[Date],0))</f>
        <v>-5.416666666666667</v>
      </c>
      <c r="P438" s="2">
        <f ca="1">INDEX(INDIRECT(_xlfn.CONCAT("weather.data[",P$1,"]")),MATCH(vp.data[[#This Row],[SDate]],weather.data[Date],0))</f>
        <v>-18.304761904761904</v>
      </c>
      <c r="Q438" s="2">
        <f ca="1">INDEX(INDIRECT(_xlfn.CONCAT("weather.data[",Q$1,"]")),MATCH(vp.data[[#This Row],[SDate]],weather.data[Date],0))</f>
        <v>-6</v>
      </c>
      <c r="R438" s="2">
        <f ca="1">INDEX(INDIRECT(_xlfn.CONCAT("weather.data[",R$1,"]")),MATCH(vp.data[[#This Row],[SDate]],weather.data[Date],0))</f>
        <v>-5.2</v>
      </c>
      <c r="S438" s="2">
        <f ca="1">INDEX(INDIRECT(_xlfn.CONCAT("weather.data[",S$1,"]")),MATCH(vp.data[[#This Row],[SDate]],weather.data[Date],0))</f>
        <v>-5.5</v>
      </c>
      <c r="T438" s="2">
        <f ca="1">INDEX(INDIRECT(_xlfn.CONCAT("weather.data[",T$1,"]")),MATCH(vp.data[[#This Row],[SDate]],weather.data[Date],0))</f>
        <v>-3.8</v>
      </c>
      <c r="U438" s="2">
        <f ca="1">INDEX(INDIRECT(_xlfn.CONCAT("weather.data[",U$1,"]")),MATCH(vp.data[[#This Row],[SDate]],weather.data[Date],0))</f>
        <v>-5.5</v>
      </c>
      <c r="V438" s="2">
        <f ca="1">INDEX(INDIRECT(_xlfn.CONCAT("weather.data[",V$1,"]")),MATCH(vp.data[[#This Row],[SDate]],weather.data[Date],0))</f>
        <v>-6.5</v>
      </c>
      <c r="W438" t="s">
        <v>44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 s="4">
        <f>IF(AND(vp.data[[#This Row],[SDate]]&gt;=DATE(YEAR(vp.data[[#This Row],[SDate]]),5,1),vp.data[[#This Row],[SDate]]&lt;=DATE(YEAR(vp.data[[#This Row],[SDate]]),9,15)),1,0)</f>
        <v>0</v>
      </c>
      <c r="AJ438" s="4">
        <f>IF(vp.data[[#This Row],[SDate]]&lt;DATE(2016,12,1),0,1)</f>
        <v>1</v>
      </c>
      <c r="AK438">
        <f>MONTH(vp.data[[#This Row],[SDate]])</f>
        <v>12</v>
      </c>
      <c r="AL438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38" s="5">
        <f>(vp.data[[#This Row],[Dens]]-INDEX(crudeBD.lkup[Mean_Dens],MATCH(vp.data[[#This Row],[Crude_Breakdown]],crudeBD.lkup[Crude Breakdown],0)))^2</f>
        <v>30.8977677234227</v>
      </c>
      <c r="AN438" s="5">
        <f>(vp.data[[#This Row],[Sulf]]-INDEX(crudeBD.lkup[Mean_Sulf],MATCH(vp.data[[#This Row],[Crude_Breakdown]],crudeBD.lkup[Crude Breakdown],0)))^2</f>
        <v>1.6898822027000195E-2</v>
      </c>
      <c r="AO4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1" hidden="1" x14ac:dyDescent="0.25">
      <c r="A439">
        <v>438</v>
      </c>
      <c r="B439" t="s">
        <v>58</v>
      </c>
      <c r="C439" t="s">
        <v>58</v>
      </c>
      <c r="D439" t="s">
        <v>75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Input]]="",INDEX([1]DATA!$Q:$Q,MATCH(1,(vp.data[[#This Row],[Battery]]=[1]DATA!$L:$L)*(EOMONTH(vp.data[[#This Row],[SDate]],-1)+1=[1]DATA!$G:$G),0)),vp.data[[#This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39" s="2">
        <f ca="1">INDEX(INDIRECT(_xlfn.CONCAT("weather.data[",O$1,"]")),MATCH(vp.data[[#This Row],[SDate]],weather.data[Date],0))</f>
        <v>-5.416666666666667</v>
      </c>
      <c r="P439" s="2">
        <f ca="1">INDEX(INDIRECT(_xlfn.CONCAT("weather.data[",P$1,"]")),MATCH(vp.data[[#This Row],[SDate]],weather.data[Date],0))</f>
        <v>-18.304761904761904</v>
      </c>
      <c r="Q439" s="2">
        <f ca="1">INDEX(INDIRECT(_xlfn.CONCAT("weather.data[",Q$1,"]")),MATCH(vp.data[[#This Row],[SDate]],weather.data[Date],0))</f>
        <v>-6</v>
      </c>
      <c r="R439" s="2">
        <f ca="1">INDEX(INDIRECT(_xlfn.CONCAT("weather.data[",R$1,"]")),MATCH(vp.data[[#This Row],[SDate]],weather.data[Date],0))</f>
        <v>-5.2</v>
      </c>
      <c r="S439" s="2">
        <f ca="1">INDEX(INDIRECT(_xlfn.CONCAT("weather.data[",S$1,"]")),MATCH(vp.data[[#This Row],[SDate]],weather.data[Date],0))</f>
        <v>-5.5</v>
      </c>
      <c r="T439" s="2">
        <f ca="1">INDEX(INDIRECT(_xlfn.CONCAT("weather.data[",T$1,"]")),MATCH(vp.data[[#This Row],[SDate]],weather.data[Date],0))</f>
        <v>-3.8</v>
      </c>
      <c r="U439" s="2">
        <f ca="1">INDEX(INDIRECT(_xlfn.CONCAT("weather.data[",U$1,"]")),MATCH(vp.data[[#This Row],[SDate]],weather.data[Date],0))</f>
        <v>-5.5</v>
      </c>
      <c r="V439" s="2">
        <f ca="1">INDEX(INDIRECT(_xlfn.CONCAT("weather.data[",V$1,"]")),MATCH(vp.data[[#This Row],[SDate]],weather.data[Date],0))</f>
        <v>-6.5</v>
      </c>
      <c r="W439" t="s">
        <v>44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 s="4">
        <f>IF(AND(vp.data[[#This Row],[SDate]]&gt;=DATE(YEAR(vp.data[[#This Row],[SDate]]),5,1),vp.data[[#This Row],[SDate]]&lt;=DATE(YEAR(vp.data[[#This Row],[SDate]]),9,15)),1,0)</f>
        <v>0</v>
      </c>
      <c r="AJ439" s="4">
        <f>IF(vp.data[[#This Row],[SDate]]&lt;DATE(2016,12,1),0,1)</f>
        <v>1</v>
      </c>
      <c r="AK439">
        <f>MONTH(vp.data[[#This Row],[SDate]])</f>
        <v>12</v>
      </c>
      <c r="AL439" s="5">
        <f>(IF(post_aquisition_adj_bool,vp.data[[#This Row],[VP_Adjusted]],vp.data[[#This Row],[VP]])-INDEX(crudeBD.lkup[Mean_VP],MATCH(vp.data[[#This Row],[Crude_Breakdown]],crudeBD.lkup[Crude Breakdown],0)))^2</f>
        <v>90.136589049392256</v>
      </c>
      <c r="AM439" s="5">
        <f>(vp.data[[#This Row],[Dens]]-INDEX(crudeBD.lkup[Mean_Dens],MATCH(vp.data[[#This Row],[Crude_Breakdown]],crudeBD.lkup[Crude Breakdown],0)))^2</f>
        <v>18.997185199151172</v>
      </c>
      <c r="AN439" s="5">
        <f>(vp.data[[#This Row],[Sulf]]-INDEX(crudeBD.lkup[Mean_Sulf],MATCH(vp.data[[#This Row],[Crude_Breakdown]],crudeBD.lkup[Crude Breakdown],0)))^2</f>
        <v>2.5004530949612777E-3</v>
      </c>
      <c r="AO4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1" hidden="1" x14ac:dyDescent="0.25">
      <c r="A440">
        <v>439</v>
      </c>
      <c r="B440" t="s">
        <v>58</v>
      </c>
      <c r="C440" t="s">
        <v>58</v>
      </c>
      <c r="D440" t="s">
        <v>79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Input]]="",INDEX([1]DATA!$Q:$Q,MATCH(1,(vp.data[[#This Row],[Battery]]=[1]DATA!$L:$L)*(EOMONTH(vp.data[[#This Row],[SDate]],-1)+1=[1]DATA!$G:$G),0)),vp.data[[#This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Input]]="",INDEX([1]DATA!$O:$O,MATCH(1,(vp.data[[#This Row],[Battery]]=[1]DATA!$L:$L)*(EOMONTH(vp.data[[#This Row],[SDate]],-1)+1=[1]DATA!$G:$G),0)),vp.data[[#This Row],[Dens Input]]),"")</f>
        <v>805</v>
      </c>
      <c r="O440" s="2">
        <f ca="1">INDEX(INDIRECT(_xlfn.CONCAT("weather.data[",O$1,"]")),MATCH(vp.data[[#This Row],[SDate]],weather.data[Date],0))</f>
        <v>-5.416666666666667</v>
      </c>
      <c r="P440" s="2">
        <f ca="1">INDEX(INDIRECT(_xlfn.CONCAT("weather.data[",P$1,"]")),MATCH(vp.data[[#This Row],[SDate]],weather.data[Date],0))</f>
        <v>-18.304761904761904</v>
      </c>
      <c r="Q440" s="2">
        <f ca="1">INDEX(INDIRECT(_xlfn.CONCAT("weather.data[",Q$1,"]")),MATCH(vp.data[[#This Row],[SDate]],weather.data[Date],0))</f>
        <v>-6</v>
      </c>
      <c r="R440" s="2">
        <f ca="1">INDEX(INDIRECT(_xlfn.CONCAT("weather.data[",R$1,"]")),MATCH(vp.data[[#This Row],[SDate]],weather.data[Date],0))</f>
        <v>-5.2</v>
      </c>
      <c r="S440" s="2">
        <f ca="1">INDEX(INDIRECT(_xlfn.CONCAT("weather.data[",S$1,"]")),MATCH(vp.data[[#This Row],[SDate]],weather.data[Date],0))</f>
        <v>-5.5</v>
      </c>
      <c r="T440" s="2">
        <f ca="1">INDEX(INDIRECT(_xlfn.CONCAT("weather.data[",T$1,"]")),MATCH(vp.data[[#This Row],[SDate]],weather.data[Date],0))</f>
        <v>-3.8</v>
      </c>
      <c r="U440" s="2">
        <f ca="1">INDEX(INDIRECT(_xlfn.CONCAT("weather.data[",U$1,"]")),MATCH(vp.data[[#This Row],[SDate]],weather.data[Date],0))</f>
        <v>-5.5</v>
      </c>
      <c r="V440" s="2">
        <f ca="1">INDEX(INDIRECT(_xlfn.CONCAT("weather.data[",V$1,"]")),MATCH(vp.data[[#This Row],[SDate]],weather.data[Date],0))</f>
        <v>-6.5</v>
      </c>
      <c r="W440" t="s">
        <v>44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 s="4">
        <f>IF(AND(vp.data[[#This Row],[SDate]]&gt;=DATE(YEAR(vp.data[[#This Row],[SDate]]),5,1),vp.data[[#This Row],[SDate]]&lt;=DATE(YEAR(vp.data[[#This Row],[SDate]]),9,15)),1,0)</f>
        <v>0</v>
      </c>
      <c r="AJ440" s="4">
        <f>IF(vp.data[[#This Row],[SDate]]&lt;DATE(2016,12,1),0,1)</f>
        <v>1</v>
      </c>
      <c r="AK440">
        <f>MONTH(vp.data[[#This Row],[SDate]])</f>
        <v>12</v>
      </c>
      <c r="AL440" s="5">
        <f>(IF(post_aquisition_adj_bool,vp.data[[#This Row],[VP_Adjusted]],vp.data[[#This Row],[VP]])-INDEX(crudeBD.lkup[Mean_VP],MATCH(vp.data[[#This Row],[Crude_Breakdown]],crudeBD.lkup[Crude Breakdown],0)))^2</f>
        <v>118.67987060279047</v>
      </c>
      <c r="AM440" s="5">
        <f>(vp.data[[#This Row],[Dens]]-INDEX(crudeBD.lkup[Mean_Dens],MATCH(vp.data[[#This Row],[Crude_Breakdown]],crudeBD.lkup[Crude Breakdown],0)))^2</f>
        <v>13.385178726658673</v>
      </c>
      <c r="AN440" s="5">
        <f>(vp.data[[#This Row],[Sulf]]-INDEX(crudeBD.lkup[Mean_Sulf],MATCH(vp.data[[#This Row],[Crude_Breakdown]],crudeBD.lkup[Crude Breakdown],0)))^2</f>
        <v>4.9006343247347296E-3</v>
      </c>
      <c r="AO4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1" hidden="1" x14ac:dyDescent="0.25">
      <c r="A441">
        <v>440</v>
      </c>
      <c r="B441" t="s">
        <v>45</v>
      </c>
      <c r="C441" t="s">
        <v>45</v>
      </c>
      <c r="D441" t="s">
        <v>63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Input]]="",INDEX([1]DATA!$Q:$Q,MATCH(1,(vp.data[[#This Row],[Battery]]=[1]DATA!$L:$L)*(EOMONTH(vp.data[[#This Row],[SDate]],-1)+1=[1]DATA!$G:$G),0)),vp.data[[#This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Input]]="",INDEX([1]DATA!$O:$O,MATCH(1,(vp.data[[#This Row],[Battery]]=[1]DATA!$L:$L)*(EOMONTH(vp.data[[#This Row],[SDate]],-1)+1=[1]DATA!$G:$G),0)),vp.data[[#This Row],[Dens Input]]),"")</f>
        <v>806.4</v>
      </c>
      <c r="O441" s="2">
        <f ca="1">INDEX(INDIRECT(_xlfn.CONCAT("weather.data[",O$1,"]")),MATCH(vp.data[[#This Row],[SDate]],weather.data[Date],0))</f>
        <v>-5.416666666666667</v>
      </c>
      <c r="P441" s="2">
        <f ca="1">INDEX(INDIRECT(_xlfn.CONCAT("weather.data[",P$1,"]")),MATCH(vp.data[[#This Row],[SDate]],weather.data[Date],0))</f>
        <v>-18.304761904761904</v>
      </c>
      <c r="Q441" s="2">
        <f ca="1">INDEX(INDIRECT(_xlfn.CONCAT("weather.data[",Q$1,"]")),MATCH(vp.data[[#This Row],[SDate]],weather.data[Date],0))</f>
        <v>-6</v>
      </c>
      <c r="R441" s="2">
        <f ca="1">INDEX(INDIRECT(_xlfn.CONCAT("weather.data[",R$1,"]")),MATCH(vp.data[[#This Row],[SDate]],weather.data[Date],0))</f>
        <v>-5.2</v>
      </c>
      <c r="S441" s="2">
        <f ca="1">INDEX(INDIRECT(_xlfn.CONCAT("weather.data[",S$1,"]")),MATCH(vp.data[[#This Row],[SDate]],weather.data[Date],0))</f>
        <v>-5.5</v>
      </c>
      <c r="T441" s="2">
        <f ca="1">INDEX(INDIRECT(_xlfn.CONCAT("weather.data[",T$1,"]")),MATCH(vp.data[[#This Row],[SDate]],weather.data[Date],0))</f>
        <v>-3.8</v>
      </c>
      <c r="U441" s="2">
        <f ca="1">INDEX(INDIRECT(_xlfn.CONCAT("weather.data[",U$1,"]")),MATCH(vp.data[[#This Row],[SDate]],weather.data[Date],0))</f>
        <v>-5.5</v>
      </c>
      <c r="V441" s="2">
        <f ca="1">INDEX(INDIRECT(_xlfn.CONCAT("weather.data[",V$1,"]")),MATCH(vp.data[[#This Row],[SDate]],weather.data[Date],0))</f>
        <v>-6.5</v>
      </c>
      <c r="W441" t="s">
        <v>44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 s="4">
        <f>IF(AND(vp.data[[#This Row],[SDate]]&gt;=DATE(YEAR(vp.data[[#This Row],[SDate]]),5,1),vp.data[[#This Row],[SDate]]&lt;=DATE(YEAR(vp.data[[#This Row],[SDate]]),9,15)),1,0)</f>
        <v>0</v>
      </c>
      <c r="AJ441" s="4">
        <f>IF(vp.data[[#This Row],[SDate]]&lt;DATE(2016,12,1),0,1)</f>
        <v>1</v>
      </c>
      <c r="AK441">
        <f>MONTH(vp.data[[#This Row],[SDate]])</f>
        <v>12</v>
      </c>
      <c r="AL441" s="5">
        <f>(IF(post_aquisition_adj_bool,vp.data[[#This Row],[VP_Adjusted]],vp.data[[#This Row],[VP]])-INDEX(crudeBD.lkup[Mean_VP],MATCH(vp.data[[#This Row],[Crude_Breakdown]],crudeBD.lkup[Crude Breakdown],0)))^2</f>
        <v>372.25955992317881</v>
      </c>
      <c r="AM441" s="5">
        <f>(vp.data[[#This Row],[Dens]]-INDEX(crudeBD.lkup[Mean_Dens],MATCH(vp.data[[#This Row],[Crude_Breakdown]],crudeBD.lkup[Crude Breakdown],0)))^2</f>
        <v>5.1011657816745686</v>
      </c>
      <c r="AN441" s="5">
        <f>(vp.data[[#This Row],[Sulf]]-INDEX(crudeBD.lkup[Mean_Sulf],MATCH(vp.data[[#This Row],[Crude_Breakdown]],crudeBD.lkup[Crude Breakdown],0)))^2</f>
        <v>1.6003624800745503E-3</v>
      </c>
      <c r="AO4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1" hidden="1" x14ac:dyDescent="0.25">
      <c r="A442">
        <v>441</v>
      </c>
      <c r="B442" t="s">
        <v>45</v>
      </c>
      <c r="C442" t="s">
        <v>45</v>
      </c>
      <c r="D442" t="s">
        <v>85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42" s="2">
        <f ca="1">INDEX(INDIRECT(_xlfn.CONCAT("weather.data[",O$1,"]")),MATCH(vp.data[[#This Row],[SDate]],weather.data[Date],0))</f>
        <v>-5.416666666666667</v>
      </c>
      <c r="P442" s="2">
        <f ca="1">INDEX(INDIRECT(_xlfn.CONCAT("weather.data[",P$1,"]")),MATCH(vp.data[[#This Row],[SDate]],weather.data[Date],0))</f>
        <v>-18.304761904761904</v>
      </c>
      <c r="Q442" s="2">
        <f ca="1">INDEX(INDIRECT(_xlfn.CONCAT("weather.data[",Q$1,"]")),MATCH(vp.data[[#This Row],[SDate]],weather.data[Date],0))</f>
        <v>-6</v>
      </c>
      <c r="R442" s="2">
        <f ca="1">INDEX(INDIRECT(_xlfn.CONCAT("weather.data[",R$1,"]")),MATCH(vp.data[[#This Row],[SDate]],weather.data[Date],0))</f>
        <v>-5.2</v>
      </c>
      <c r="S442" s="2">
        <f ca="1">INDEX(INDIRECT(_xlfn.CONCAT("weather.data[",S$1,"]")),MATCH(vp.data[[#This Row],[SDate]],weather.data[Date],0))</f>
        <v>-5.5</v>
      </c>
      <c r="T442" s="2">
        <f ca="1">INDEX(INDIRECT(_xlfn.CONCAT("weather.data[",T$1,"]")),MATCH(vp.data[[#This Row],[SDate]],weather.data[Date],0))</f>
        <v>-3.8</v>
      </c>
      <c r="U442" s="2">
        <f ca="1">INDEX(INDIRECT(_xlfn.CONCAT("weather.data[",U$1,"]")),MATCH(vp.data[[#This Row],[SDate]],weather.data[Date],0))</f>
        <v>-5.5</v>
      </c>
      <c r="V442" s="2">
        <f ca="1">INDEX(INDIRECT(_xlfn.CONCAT("weather.data[",V$1,"]")),MATCH(vp.data[[#This Row],[SDate]],weather.data[Date],0))</f>
        <v>-6.5</v>
      </c>
      <c r="W442" t="s">
        <v>44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 s="4">
        <f>IF(AND(vp.data[[#This Row],[SDate]]&gt;=DATE(YEAR(vp.data[[#This Row],[SDate]]),5,1),vp.data[[#This Row],[SDate]]&lt;=DATE(YEAR(vp.data[[#This Row],[SDate]]),9,15)),1,0)</f>
        <v>0</v>
      </c>
      <c r="AJ442" s="4">
        <f>IF(vp.data[[#This Row],[SDate]]&lt;DATE(2016,12,1),0,1)</f>
        <v>1</v>
      </c>
      <c r="AK442">
        <f>MONTH(vp.data[[#This Row],[SDate]])</f>
        <v>12</v>
      </c>
      <c r="AL442" s="5">
        <f>(IF(post_aquisition_adj_bool,vp.data[[#This Row],[VP_Adjusted]],vp.data[[#This Row],[VP]])-INDEX(crudeBD.lkup[Mean_VP],MATCH(vp.data[[#This Row],[Crude_Breakdown]],crudeBD.lkup[Crude Breakdown],0)))^2</f>
        <v>189.49939332789495</v>
      </c>
      <c r="AM442" s="5">
        <f>(vp.data[[#This Row],[Dens]]-INDEX(crudeBD.lkup[Mean_Dens],MATCH(vp.data[[#This Row],[Crude_Breakdown]],crudeBD.lkup[Crude Breakdown],0)))^2</f>
        <v>12.570692508920608</v>
      </c>
      <c r="AN442" s="5">
        <f>(vp.data[[#This Row],[Sulf]]-INDEX(crudeBD.lkup[Mean_Sulf],MATCH(vp.data[[#This Row],[Crude_Breakdown]],crudeBD.lkup[Crude Breakdown],0)))^2</f>
        <v>0.14541338176759372</v>
      </c>
      <c r="AO4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1" hidden="1" x14ac:dyDescent="0.25">
      <c r="A443">
        <v>442</v>
      </c>
      <c r="B443" t="s">
        <v>52</v>
      </c>
      <c r="C443" t="s">
        <v>52</v>
      </c>
      <c r="D443" t="s">
        <v>53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Input]]="",INDEX([1]DATA!$Q:$Q,MATCH(1,(vp.data[[#This Row],[Battery]]=[1]DATA!$L:$L)*(EOMONTH(vp.data[[#This Row],[SDate]],-1)+1=[1]DATA!$G:$G),0)),vp.data[[#This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Input]]="",INDEX([1]DATA!$O:$O,MATCH(1,(vp.data[[#This Row],[Battery]]=[1]DATA!$L:$L)*(EOMONTH(vp.data[[#This Row],[SDate]],-1)+1=[1]DATA!$G:$G),0)),vp.data[[#This Row],[Dens Input]]),"")</f>
        <v>833.8</v>
      </c>
      <c r="O443" s="2">
        <f ca="1">INDEX(INDIRECT(_xlfn.CONCAT("weather.data[",O$1,"]")),MATCH(vp.data[[#This Row],[SDate]],weather.data[Date],0))</f>
        <v>-5.416666666666667</v>
      </c>
      <c r="P443" s="2">
        <f ca="1">INDEX(INDIRECT(_xlfn.CONCAT("weather.data[",P$1,"]")),MATCH(vp.data[[#This Row],[SDate]],weather.data[Date],0))</f>
        <v>-18.304761904761904</v>
      </c>
      <c r="Q443" s="2">
        <f ca="1">INDEX(INDIRECT(_xlfn.CONCAT("weather.data[",Q$1,"]")),MATCH(vp.data[[#This Row],[SDate]],weather.data[Date],0))</f>
        <v>-6</v>
      </c>
      <c r="R443" s="2">
        <f ca="1">INDEX(INDIRECT(_xlfn.CONCAT("weather.data[",R$1,"]")),MATCH(vp.data[[#This Row],[SDate]],weather.data[Date],0))</f>
        <v>-5.2</v>
      </c>
      <c r="S443" s="2">
        <f ca="1">INDEX(INDIRECT(_xlfn.CONCAT("weather.data[",S$1,"]")),MATCH(vp.data[[#This Row],[SDate]],weather.data[Date],0))</f>
        <v>-5.5</v>
      </c>
      <c r="T443" s="2">
        <f ca="1">INDEX(INDIRECT(_xlfn.CONCAT("weather.data[",T$1,"]")),MATCH(vp.data[[#This Row],[SDate]],weather.data[Date],0))</f>
        <v>-3.8</v>
      </c>
      <c r="U443" s="2">
        <f ca="1">INDEX(INDIRECT(_xlfn.CONCAT("weather.data[",U$1,"]")),MATCH(vp.data[[#This Row],[SDate]],weather.data[Date],0))</f>
        <v>-5.5</v>
      </c>
      <c r="V443" s="2">
        <f ca="1">INDEX(INDIRECT(_xlfn.CONCAT("weather.data[",V$1,"]")),MATCH(vp.data[[#This Row],[SDate]],weather.data[Date],0))</f>
        <v>-6.5</v>
      </c>
      <c r="W443" t="s">
        <v>44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 s="4">
        <f>IF(AND(vp.data[[#This Row],[SDate]]&gt;=DATE(YEAR(vp.data[[#This Row],[SDate]]),5,1),vp.data[[#This Row],[SDate]]&lt;=DATE(YEAR(vp.data[[#This Row],[SDate]]),9,15)),1,0)</f>
        <v>0</v>
      </c>
      <c r="AJ443" s="4">
        <f>IF(vp.data[[#This Row],[SDate]]&lt;DATE(2016,12,1),0,1)</f>
        <v>1</v>
      </c>
      <c r="AK443">
        <f>MONTH(vp.data[[#This Row],[SDate]])</f>
        <v>12</v>
      </c>
      <c r="AL443" s="5">
        <f>(IF(post_aquisition_adj_bool,vp.data[[#This Row],[VP_Adjusted]],vp.data[[#This Row],[VP]])-INDEX(crudeBD.lkup[Mean_VP],MATCH(vp.data[[#This Row],[Crude_Breakdown]],crudeBD.lkup[Crude Breakdown],0)))^2</f>
        <v>1283.2296118846314</v>
      </c>
      <c r="AM443" s="5">
        <f>(vp.data[[#This Row],[Dens]]-INDEX(crudeBD.lkup[Mean_Dens],MATCH(vp.data[[#This Row],[Crude_Breakdown]],crudeBD.lkup[Crude Breakdown],0)))^2</f>
        <v>100.22687700342671</v>
      </c>
      <c r="AN443" s="5">
        <f>(vp.data[[#This Row],[Sulf]]-INDEX(crudeBD.lkup[Mean_Sulf],MATCH(vp.data[[#This Row],[Crude_Breakdown]],crudeBD.lkup[Crude Breakdown],0)))^2</f>
        <v>6.4122151826878027E-2</v>
      </c>
      <c r="AO4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1" hidden="1" x14ac:dyDescent="0.25">
      <c r="A444">
        <v>443</v>
      </c>
      <c r="B444" t="s">
        <v>56</v>
      </c>
      <c r="C444" t="s">
        <v>56</v>
      </c>
      <c r="D444" t="s">
        <v>57</v>
      </c>
      <c r="E444" t="s">
        <v>69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Input]]="",INDEX([1]DATA!$O:$O,MATCH(1,(vp.data[[#This Row],[Battery]]=[1]DATA!$L:$L)*(EOMONTH(vp.data[[#This Row],[SDate]],-1)+1=[1]DATA!$G:$G),0)),vp.data[[#This Row],[Dens Input]]),"")</f>
        <v>848.1</v>
      </c>
      <c r="O444" s="2">
        <f ca="1">INDEX(INDIRECT(_xlfn.CONCAT("weather.data[",O$1,"]")),MATCH(vp.data[[#This Row],[SDate]],weather.data[Date],0))</f>
        <v>-6.1166666666666671</v>
      </c>
      <c r="P444" s="2">
        <f ca="1">INDEX(INDIRECT(_xlfn.CONCAT("weather.data[",P$1,"]")),MATCH(vp.data[[#This Row],[SDate]],weather.data[Date],0))</f>
        <v>-15.861904761904766</v>
      </c>
      <c r="Q444" s="2">
        <f ca="1">INDEX(INDIRECT(_xlfn.CONCAT("weather.data[",Q$1,"]")),MATCH(vp.data[[#This Row],[SDate]],weather.data[Date],0))</f>
        <v>-4.5</v>
      </c>
      <c r="R444" s="2">
        <f ca="1">INDEX(INDIRECT(_xlfn.CONCAT("weather.data[",R$1,"]")),MATCH(vp.data[[#This Row],[SDate]],weather.data[Date],0))</f>
        <v>-5.8</v>
      </c>
      <c r="S444" s="2">
        <f ca="1">INDEX(INDIRECT(_xlfn.CONCAT("weather.data[",S$1,"]")),MATCH(vp.data[[#This Row],[SDate]],weather.data[Date],0))</f>
        <v>-8</v>
      </c>
      <c r="T444" s="2">
        <f ca="1">INDEX(INDIRECT(_xlfn.CONCAT("weather.data[",T$1,"]")),MATCH(vp.data[[#This Row],[SDate]],weather.data[Date],0))</f>
        <v>-6</v>
      </c>
      <c r="U444" s="2">
        <f ca="1">INDEX(INDIRECT(_xlfn.CONCAT("weather.data[",U$1,"]")),MATCH(vp.data[[#This Row],[SDate]],weather.data[Date],0))</f>
        <v>-4.9000000000000004</v>
      </c>
      <c r="V444" s="2">
        <f ca="1">INDEX(INDIRECT(_xlfn.CONCAT("weather.data[",V$1,"]")),MATCH(vp.data[[#This Row],[SDate]],weather.data[Date],0))</f>
        <v>-7.5</v>
      </c>
      <c r="W444" t="s">
        <v>44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 s="4">
        <f>IF(AND(vp.data[[#This Row],[SDate]]&gt;=DATE(YEAR(vp.data[[#This Row],[SDate]]),5,1),vp.data[[#This Row],[SDate]]&lt;=DATE(YEAR(vp.data[[#This Row],[SDate]]),9,15)),1,0)</f>
        <v>0</v>
      </c>
      <c r="AJ444" s="4">
        <f>IF(vp.data[[#This Row],[SDate]]&lt;DATE(2016,12,1),0,1)</f>
        <v>1</v>
      </c>
      <c r="AK444">
        <f>MONTH(vp.data[[#This Row],[SDate]])</f>
        <v>12</v>
      </c>
      <c r="AL444" s="5">
        <f>(IF(post_aquisition_adj_bool,vp.data[[#This Row],[VP_Adjusted]],vp.data[[#This Row],[VP]])-INDEX(crudeBD.lkup[Mean_VP],MATCH(vp.data[[#This Row],[Crude_Breakdown]],crudeBD.lkup[Crude Breakdown],0)))^2</f>
        <v>2.4894705002372994</v>
      </c>
      <c r="AM444" s="5">
        <f>(vp.data[[#This Row],[Dens]]-INDEX(crudeBD.lkup[Mean_Dens],MATCH(vp.data[[#This Row],[Crude_Breakdown]],crudeBD.lkup[Crude Breakdown],0)))^2</f>
        <v>18.392626696676455</v>
      </c>
      <c r="AN444" s="5">
        <f>(vp.data[[#This Row],[Sulf]]-INDEX(crudeBD.lkup[Mean_Sulf],MATCH(vp.data[[#This Row],[Crude_Breakdown]],crudeBD.lkup[Crude Breakdown],0)))^2</f>
        <v>0.165467103483323</v>
      </c>
      <c r="AO4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1" hidden="1" x14ac:dyDescent="0.25">
      <c r="A445">
        <v>444</v>
      </c>
      <c r="B445" t="s">
        <v>45</v>
      </c>
      <c r="C445" t="s">
        <v>45</v>
      </c>
      <c r="D445" t="s">
        <v>95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Input]]="",INDEX([1]DATA!$Q:$Q,MATCH(1,(vp.data[[#This Row],[Battery]]=[1]DATA!$L:$L)*(EOMONTH(vp.data[[#This Row],[SDate]],-1)+1=[1]DATA!$G:$G),0)),vp.data[[#This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Input]]="",INDEX([1]DATA!$O:$O,MATCH(1,(vp.data[[#This Row],[Battery]]=[1]DATA!$L:$L)*(EOMONTH(vp.data[[#This Row],[SDate]],-1)+1=[1]DATA!$G:$G),0)),vp.data[[#This Row],[Dens Input]]),"")</f>
        <v>812.8</v>
      </c>
      <c r="O445" s="2">
        <f ca="1">INDEX(INDIRECT(_xlfn.CONCAT("weather.data[",O$1,"]")),MATCH(vp.data[[#This Row],[SDate]],weather.data[Date],0))</f>
        <v>-6.1166666666666671</v>
      </c>
      <c r="P445" s="2">
        <f ca="1">INDEX(INDIRECT(_xlfn.CONCAT("weather.data[",P$1,"]")),MATCH(vp.data[[#This Row],[SDate]],weather.data[Date],0))</f>
        <v>-15.861904761904766</v>
      </c>
      <c r="Q445" s="2">
        <f ca="1">INDEX(INDIRECT(_xlfn.CONCAT("weather.data[",Q$1,"]")),MATCH(vp.data[[#This Row],[SDate]],weather.data[Date],0))</f>
        <v>-4.5</v>
      </c>
      <c r="R445" s="2">
        <f ca="1">INDEX(INDIRECT(_xlfn.CONCAT("weather.data[",R$1,"]")),MATCH(vp.data[[#This Row],[SDate]],weather.data[Date],0))</f>
        <v>-5.8</v>
      </c>
      <c r="S445" s="2">
        <f ca="1">INDEX(INDIRECT(_xlfn.CONCAT("weather.data[",S$1,"]")),MATCH(vp.data[[#This Row],[SDate]],weather.data[Date],0))</f>
        <v>-8</v>
      </c>
      <c r="T445" s="2">
        <f ca="1">INDEX(INDIRECT(_xlfn.CONCAT("weather.data[",T$1,"]")),MATCH(vp.data[[#This Row],[SDate]],weather.data[Date],0))</f>
        <v>-6</v>
      </c>
      <c r="U445" s="2">
        <f ca="1">INDEX(INDIRECT(_xlfn.CONCAT("weather.data[",U$1,"]")),MATCH(vp.data[[#This Row],[SDate]],weather.data[Date],0))</f>
        <v>-4.9000000000000004</v>
      </c>
      <c r="V445" s="2">
        <f ca="1">INDEX(INDIRECT(_xlfn.CONCAT("weather.data[",V$1,"]")),MATCH(vp.data[[#This Row],[SDate]],weather.data[Date],0))</f>
        <v>-7.5</v>
      </c>
      <c r="W445" t="s">
        <v>44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 s="4">
        <f>IF(AND(vp.data[[#This Row],[SDate]]&gt;=DATE(YEAR(vp.data[[#This Row],[SDate]]),5,1),vp.data[[#This Row],[SDate]]&lt;=DATE(YEAR(vp.data[[#This Row],[SDate]]),9,15)),1,0)</f>
        <v>0</v>
      </c>
      <c r="AJ445" s="4">
        <f>IF(vp.data[[#This Row],[SDate]]&lt;DATE(2016,12,1),0,1)</f>
        <v>1</v>
      </c>
      <c r="AK445">
        <f>MONTH(vp.data[[#This Row],[SDate]])</f>
        <v>12</v>
      </c>
      <c r="AL445" s="5">
        <f>(IF(post_aquisition_adj_bool,vp.data[[#This Row],[VP_Adjusted]],vp.data[[#This Row],[VP]])-INDEX(crudeBD.lkup[Mean_VP],MATCH(vp.data[[#This Row],[Crude_Breakdown]],crudeBD.lkup[Crude Breakdown],0)))^2</f>
        <v>26.07093856395495</v>
      </c>
      <c r="AM445" s="5">
        <f>(vp.data[[#This Row],[Dens]]-INDEX(crudeBD.lkup[Mean_Dens],MATCH(vp.data[[#This Row],[Crude_Breakdown]],crudeBD.lkup[Crude Breakdown],0)))^2</f>
        <v>17.151392318889148</v>
      </c>
      <c r="AN445" s="5">
        <f>(vp.data[[#This Row],[Sulf]]-INDEX(crudeBD.lkup[Mean_Sulf],MATCH(vp.data[[#This Row],[Crude_Breakdown]],crudeBD.lkup[Crude Breakdown],0)))^2</f>
        <v>8.099184486547107E-3</v>
      </c>
      <c r="AO4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1" hidden="1" x14ac:dyDescent="0.25">
      <c r="A446">
        <v>445</v>
      </c>
      <c r="B446" t="s">
        <v>47</v>
      </c>
      <c r="C446" t="s">
        <v>47</v>
      </c>
      <c r="D446" t="s">
        <v>68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Input]]="",INDEX([1]DATA!$Q:$Q,MATCH(1,(vp.data[[#This Row],[Battery]]=[1]DATA!$L:$L)*(EOMONTH(vp.data[[#This Row],[SDate]],-1)+1=[1]DATA!$G:$G),0)),vp.data[[#This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446" s="2">
        <f ca="1">INDEX(INDIRECT(_xlfn.CONCAT("weather.data[",O$1,"]")),MATCH(vp.data[[#This Row],[SDate]],weather.data[Date],0))</f>
        <v>-6.1166666666666671</v>
      </c>
      <c r="P446" s="2">
        <f ca="1">INDEX(INDIRECT(_xlfn.CONCAT("weather.data[",P$1,"]")),MATCH(vp.data[[#This Row],[SDate]],weather.data[Date],0))</f>
        <v>-15.861904761904766</v>
      </c>
      <c r="Q446" s="2">
        <f ca="1">INDEX(INDIRECT(_xlfn.CONCAT("weather.data[",Q$1,"]")),MATCH(vp.data[[#This Row],[SDate]],weather.data[Date],0))</f>
        <v>-4.5</v>
      </c>
      <c r="R446" s="2">
        <f ca="1">INDEX(INDIRECT(_xlfn.CONCAT("weather.data[",R$1,"]")),MATCH(vp.data[[#This Row],[SDate]],weather.data[Date],0))</f>
        <v>-5.8</v>
      </c>
      <c r="S446" s="2">
        <f ca="1">INDEX(INDIRECT(_xlfn.CONCAT("weather.data[",S$1,"]")),MATCH(vp.data[[#This Row],[SDate]],weather.data[Date],0))</f>
        <v>-8</v>
      </c>
      <c r="T446" s="2">
        <f ca="1">INDEX(INDIRECT(_xlfn.CONCAT("weather.data[",T$1,"]")),MATCH(vp.data[[#This Row],[SDate]],weather.data[Date],0))</f>
        <v>-6</v>
      </c>
      <c r="U446" s="2">
        <f ca="1">INDEX(INDIRECT(_xlfn.CONCAT("weather.data[",U$1,"]")),MATCH(vp.data[[#This Row],[SDate]],weather.data[Date],0))</f>
        <v>-4.9000000000000004</v>
      </c>
      <c r="V446" s="2">
        <f ca="1">INDEX(INDIRECT(_xlfn.CONCAT("weather.data[",V$1,"]")),MATCH(vp.data[[#This Row],[SDate]],weather.data[Date],0))</f>
        <v>-7.5</v>
      </c>
      <c r="W446" t="s">
        <v>44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 s="4">
        <f>IF(AND(vp.data[[#This Row],[SDate]]&gt;=DATE(YEAR(vp.data[[#This Row],[SDate]]),5,1),vp.data[[#This Row],[SDate]]&lt;=DATE(YEAR(vp.data[[#This Row],[SDate]]),9,15)),1,0)</f>
        <v>0</v>
      </c>
      <c r="AJ446" s="4">
        <f>IF(vp.data[[#This Row],[SDate]]&lt;DATE(2016,12,1),0,1)</f>
        <v>1</v>
      </c>
      <c r="AK446">
        <f>MONTH(vp.data[[#This Row],[SDate]])</f>
        <v>12</v>
      </c>
      <c r="AL446" s="5">
        <f>(IF(post_aquisition_adj_bool,vp.data[[#This Row],[VP_Adjusted]],vp.data[[#This Row],[VP]])-INDEX(crudeBD.lkup[Mean_VP],MATCH(vp.data[[#This Row],[Crude_Breakdown]],crudeBD.lkup[Crude Breakdown],0)))^2</f>
        <v>185.56418036769151</v>
      </c>
      <c r="AM446" s="5">
        <f>(vp.data[[#This Row],[Dens]]-INDEX(crudeBD.lkup[Mean_Dens],MATCH(vp.data[[#This Row],[Crude_Breakdown]],crudeBD.lkup[Crude Breakdown],0)))^2</f>
        <v>88.573272095450719</v>
      </c>
      <c r="AN446" s="5">
        <f>(vp.data[[#This Row],[Sulf]]-INDEX(crudeBD.lkup[Mean_Sulf],MATCH(vp.data[[#This Row],[Crude_Breakdown]],crudeBD.lkup[Crude Breakdown],0)))^2</f>
        <v>3.1249923360622489E-2</v>
      </c>
      <c r="AO4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1" hidden="1" x14ac:dyDescent="0.25">
      <c r="A447">
        <v>446</v>
      </c>
      <c r="B447" t="s">
        <v>45</v>
      </c>
      <c r="C447" t="s">
        <v>45</v>
      </c>
      <c r="D447" t="s">
        <v>55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Input]]="",INDEX([1]DATA!$O:$O,MATCH(1,(vp.data[[#This Row],[Battery]]=[1]DATA!$L:$L)*(EOMONTH(vp.data[[#This Row],[SDate]],-1)+1=[1]DATA!$G:$G),0)),vp.data[[#This Row],[Dens Input]]),"")</f>
        <v>846</v>
      </c>
      <c r="O447" s="2">
        <f ca="1">INDEX(INDIRECT(_xlfn.CONCAT("weather.data[",O$1,"]")),MATCH(vp.data[[#This Row],[SDate]],weather.data[Date],0))</f>
        <v>-6.1166666666666671</v>
      </c>
      <c r="P447" s="2">
        <f ca="1">INDEX(INDIRECT(_xlfn.CONCAT("weather.data[",P$1,"]")),MATCH(vp.data[[#This Row],[SDate]],weather.data[Date],0))</f>
        <v>-15.861904761904766</v>
      </c>
      <c r="Q447" s="2">
        <f ca="1">INDEX(INDIRECT(_xlfn.CONCAT("weather.data[",Q$1,"]")),MATCH(vp.data[[#This Row],[SDate]],weather.data[Date],0))</f>
        <v>-4.5</v>
      </c>
      <c r="R447" s="2">
        <f ca="1">INDEX(INDIRECT(_xlfn.CONCAT("weather.data[",R$1,"]")),MATCH(vp.data[[#This Row],[SDate]],weather.data[Date],0))</f>
        <v>-5.8</v>
      </c>
      <c r="S447" s="2">
        <f ca="1">INDEX(INDIRECT(_xlfn.CONCAT("weather.data[",S$1,"]")),MATCH(vp.data[[#This Row],[SDate]],weather.data[Date],0))</f>
        <v>-8</v>
      </c>
      <c r="T447" s="2">
        <f ca="1">INDEX(INDIRECT(_xlfn.CONCAT("weather.data[",T$1,"]")),MATCH(vp.data[[#This Row],[SDate]],weather.data[Date],0))</f>
        <v>-6</v>
      </c>
      <c r="U447" s="2">
        <f ca="1">INDEX(INDIRECT(_xlfn.CONCAT("weather.data[",U$1,"]")),MATCH(vp.data[[#This Row],[SDate]],weather.data[Date],0))</f>
        <v>-4.9000000000000004</v>
      </c>
      <c r="V447" s="2">
        <f ca="1">INDEX(INDIRECT(_xlfn.CONCAT("weather.data[",V$1,"]")),MATCH(vp.data[[#This Row],[SDate]],weather.data[Date],0))</f>
        <v>-7.5</v>
      </c>
      <c r="W447" t="s">
        <v>44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 s="4">
        <f>IF(AND(vp.data[[#This Row],[SDate]]&gt;=DATE(YEAR(vp.data[[#This Row],[SDate]]),5,1),vp.data[[#This Row],[SDate]]&lt;=DATE(YEAR(vp.data[[#This Row],[SDate]]),9,15)),1,0)</f>
        <v>0</v>
      </c>
      <c r="AJ447" s="4">
        <f>IF(vp.data[[#This Row],[SDate]]&lt;DATE(2016,12,1),0,1)</f>
        <v>1</v>
      </c>
      <c r="AK447">
        <f>MONTH(vp.data[[#This Row],[SDate]])</f>
        <v>12</v>
      </c>
      <c r="AL447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447" s="5">
        <f>(vp.data[[#This Row],[Dens]]-INDEX(crudeBD.lkup[Mean_Dens],MATCH(vp.data[[#This Row],[Crude_Breakdown]],crudeBD.lkup[Crude Breakdown],0)))^2</f>
        <v>4.7902438745905256</v>
      </c>
      <c r="AN447" s="5">
        <f>(vp.data[[#This Row],[Sulf]]-INDEX(crudeBD.lkup[Mean_Sulf],MATCH(vp.data[[#This Row],[Crude_Breakdown]],crudeBD.lkup[Crude Breakdown],0)))^2</f>
        <v>1.0655095385161005E-2</v>
      </c>
      <c r="AO4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1" hidden="1" x14ac:dyDescent="0.25">
      <c r="A448">
        <v>447</v>
      </c>
      <c r="B448" t="s">
        <v>56</v>
      </c>
      <c r="C448" t="s">
        <v>56</v>
      </c>
      <c r="D448" t="s">
        <v>57</v>
      </c>
      <c r="E448" t="s">
        <v>51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448" s="2">
        <f ca="1">INDEX(INDIRECT(_xlfn.CONCAT("weather.data[",O$1,"]")),MATCH(vp.data[[#This Row],[SDate]],weather.data[Date],0))</f>
        <v>-6.1166666666666671</v>
      </c>
      <c r="P448" s="2">
        <f ca="1">INDEX(INDIRECT(_xlfn.CONCAT("weather.data[",P$1,"]")),MATCH(vp.data[[#This Row],[SDate]],weather.data[Date],0))</f>
        <v>-15.861904761904766</v>
      </c>
      <c r="Q448" s="2">
        <f ca="1">INDEX(INDIRECT(_xlfn.CONCAT("weather.data[",Q$1,"]")),MATCH(vp.data[[#This Row],[SDate]],weather.data[Date],0))</f>
        <v>-4.5</v>
      </c>
      <c r="R448" s="2">
        <f ca="1">INDEX(INDIRECT(_xlfn.CONCAT("weather.data[",R$1,"]")),MATCH(vp.data[[#This Row],[SDate]],weather.data[Date],0))</f>
        <v>-5.8</v>
      </c>
      <c r="S448" s="2">
        <f ca="1">INDEX(INDIRECT(_xlfn.CONCAT("weather.data[",S$1,"]")),MATCH(vp.data[[#This Row],[SDate]],weather.data[Date],0))</f>
        <v>-8</v>
      </c>
      <c r="T448" s="2">
        <f ca="1">INDEX(INDIRECT(_xlfn.CONCAT("weather.data[",T$1,"]")),MATCH(vp.data[[#This Row],[SDate]],weather.data[Date],0))</f>
        <v>-6</v>
      </c>
      <c r="U448" s="2">
        <f ca="1">INDEX(INDIRECT(_xlfn.CONCAT("weather.data[",U$1,"]")),MATCH(vp.data[[#This Row],[SDate]],weather.data[Date],0))</f>
        <v>-4.9000000000000004</v>
      </c>
      <c r="V448" s="2">
        <f ca="1">INDEX(INDIRECT(_xlfn.CONCAT("weather.data[",V$1,"]")),MATCH(vp.data[[#This Row],[SDate]],weather.data[Date],0))</f>
        <v>-7.5</v>
      </c>
      <c r="W448" t="s">
        <v>44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 s="4">
        <f>IF(AND(vp.data[[#This Row],[SDate]]&gt;=DATE(YEAR(vp.data[[#This Row],[SDate]]),5,1),vp.data[[#This Row],[SDate]]&lt;=DATE(YEAR(vp.data[[#This Row],[SDate]]),9,15)),1,0)</f>
        <v>0</v>
      </c>
      <c r="AJ448" s="4">
        <f>IF(vp.data[[#This Row],[SDate]]&lt;DATE(2016,12,1),0,1)</f>
        <v>1</v>
      </c>
      <c r="AK448">
        <f>MONTH(vp.data[[#This Row],[SDate]])</f>
        <v>12</v>
      </c>
      <c r="AL448" s="5">
        <f>(IF(post_aquisition_adj_bool,vp.data[[#This Row],[VP_Adjusted]],vp.data[[#This Row],[VP]])-INDEX(crudeBD.lkup[Mean_VP],MATCH(vp.data[[#This Row],[Crude_Breakdown]],crudeBD.lkup[Crude Breakdown],0)))^2</f>
        <v>558.00806843838507</v>
      </c>
      <c r="AM448" s="5">
        <f>(vp.data[[#This Row],[Dens]]-INDEX(crudeBD.lkup[Mean_Dens],MATCH(vp.data[[#This Row],[Crude_Breakdown]],crudeBD.lkup[Crude Breakdown],0)))^2</f>
        <v>13.041757985020077</v>
      </c>
      <c r="AN448" s="5">
        <f>(vp.data[[#This Row],[Sulf]]-INDEX(crudeBD.lkup[Mean_Sulf],MATCH(vp.data[[#This Row],[Crude_Breakdown]],crudeBD.lkup[Crude Breakdown],0)))^2</f>
        <v>0.165467103483323</v>
      </c>
      <c r="AO4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1" hidden="1" x14ac:dyDescent="0.25">
      <c r="A449">
        <v>448</v>
      </c>
      <c r="B449" t="s">
        <v>56</v>
      </c>
      <c r="C449" t="s">
        <v>56</v>
      </c>
      <c r="D449" t="s">
        <v>57</v>
      </c>
      <c r="E449" t="s">
        <v>69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Input]]="",INDEX([1]DATA!$O:$O,MATCH(1,(vp.data[[#This Row],[Battery]]=[1]DATA!$L:$L)*(EOMONTH(vp.data[[#This Row],[SDate]],-1)+1=[1]DATA!$G:$G),0)),vp.data[[#This Row],[Dens Input]]),"")</f>
        <v>843.5</v>
      </c>
      <c r="O449" s="2">
        <f ca="1">INDEX(INDIRECT(_xlfn.CONCAT("weather.data[",O$1,"]")),MATCH(vp.data[[#This Row],[SDate]],weather.data[Date],0))</f>
        <v>-4.8833333333333337</v>
      </c>
      <c r="P449" s="2">
        <f ca="1">INDEX(INDIRECT(_xlfn.CONCAT("weather.data[",P$1,"]")),MATCH(vp.data[[#This Row],[SDate]],weather.data[Date],0))</f>
        <v>-13.223809523809525</v>
      </c>
      <c r="Q449" s="2">
        <f ca="1">INDEX(INDIRECT(_xlfn.CONCAT("weather.data[",Q$1,"]")),MATCH(vp.data[[#This Row],[SDate]],weather.data[Date],0))</f>
        <v>-5</v>
      </c>
      <c r="R449" s="2">
        <f ca="1">INDEX(INDIRECT(_xlfn.CONCAT("weather.data[",R$1,"]")),MATCH(vp.data[[#This Row],[SDate]],weather.data[Date],0))</f>
        <v>-5.5</v>
      </c>
      <c r="S449" s="2">
        <f ca="1">INDEX(INDIRECT(_xlfn.CONCAT("weather.data[",S$1,"]")),MATCH(vp.data[[#This Row],[SDate]],weather.data[Date],0))</f>
        <v>-4.8</v>
      </c>
      <c r="T449" s="2">
        <f ca="1">INDEX(INDIRECT(_xlfn.CONCAT("weather.data[",T$1,"]")),MATCH(vp.data[[#This Row],[SDate]],weather.data[Date],0))</f>
        <v>-2</v>
      </c>
      <c r="U449" s="2">
        <f ca="1">INDEX(INDIRECT(_xlfn.CONCAT("weather.data[",U$1,"]")),MATCH(vp.data[[#This Row],[SDate]],weather.data[Date],0))</f>
        <v>-6.2</v>
      </c>
      <c r="V449" s="2">
        <f ca="1">INDEX(INDIRECT(_xlfn.CONCAT("weather.data[",V$1,"]")),MATCH(vp.data[[#This Row],[SDate]],weather.data[Date],0))</f>
        <v>-5.8</v>
      </c>
      <c r="W449" t="s">
        <v>44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 s="4">
        <f>IF(AND(vp.data[[#This Row],[SDate]]&gt;=DATE(YEAR(vp.data[[#This Row],[SDate]]),5,1),vp.data[[#This Row],[SDate]]&lt;=DATE(YEAR(vp.data[[#This Row],[SDate]]),9,15)),1,0)</f>
        <v>0</v>
      </c>
      <c r="AJ449" s="4">
        <f>IF(vp.data[[#This Row],[SDate]]&lt;DATE(2016,12,1),0,1)</f>
        <v>1</v>
      </c>
      <c r="AK449">
        <f>MONTH(vp.data[[#This Row],[SDate]])</f>
        <v>12</v>
      </c>
      <c r="AL449" s="5">
        <f>(IF(post_aquisition_adj_bool,vp.data[[#This Row],[VP_Adjusted]],vp.data[[#This Row],[VP]])-INDEX(crudeBD.lkup[Mean_VP],MATCH(vp.data[[#This Row],[Crude_Breakdown]],crudeBD.lkup[Crude Breakdown],0)))^2</f>
        <v>5.6539594545818055</v>
      </c>
      <c r="AM449" s="5">
        <f>(vp.data[[#This Row],[Dens]]-INDEX(crudeBD.lkup[Mean_Dens],MATCH(vp.data[[#This Row],[Crude_Breakdown]],crudeBD.lkup[Crude Breakdown],0)))^2</f>
        <v>9.6930991155128779E-2</v>
      </c>
      <c r="AN449" s="5">
        <f>(vp.data[[#This Row],[Sulf]]-INDEX(crudeBD.lkup[Mean_Sulf],MATCH(vp.data[[#This Row],[Crude_Breakdown]],crudeBD.lkup[Crude Breakdown],0)))^2</f>
        <v>0.165467103483323</v>
      </c>
      <c r="AO4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1" hidden="1" x14ac:dyDescent="0.25">
      <c r="A450">
        <v>449</v>
      </c>
      <c r="B450" t="s">
        <v>45</v>
      </c>
      <c r="C450" t="s">
        <v>45</v>
      </c>
      <c r="D450" t="s">
        <v>71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Input]]="",INDEX([1]DATA!$O:$O,MATCH(1,(vp.data[[#This Row],[Battery]]=[1]DATA!$L:$L)*(EOMONTH(vp.data[[#This Row],[SDate]],-1)+1=[1]DATA!$G:$G),0)),vp.data[[#This Row],[Dens Input]]),"")</f>
        <v>795.3</v>
      </c>
      <c r="O450" s="2">
        <f ca="1">INDEX(INDIRECT(_xlfn.CONCAT("weather.data[",O$1,"]")),MATCH(vp.data[[#This Row],[SDate]],weather.data[Date],0))</f>
        <v>-4.8833333333333337</v>
      </c>
      <c r="P450" s="2">
        <f ca="1">INDEX(INDIRECT(_xlfn.CONCAT("weather.data[",P$1,"]")),MATCH(vp.data[[#This Row],[SDate]],weather.data[Date],0))</f>
        <v>-13.223809523809525</v>
      </c>
      <c r="Q450" s="2">
        <f ca="1">INDEX(INDIRECT(_xlfn.CONCAT("weather.data[",Q$1,"]")),MATCH(vp.data[[#This Row],[SDate]],weather.data[Date],0))</f>
        <v>-5</v>
      </c>
      <c r="R450" s="2">
        <f ca="1">INDEX(INDIRECT(_xlfn.CONCAT("weather.data[",R$1,"]")),MATCH(vp.data[[#This Row],[SDate]],weather.data[Date],0))</f>
        <v>-5.5</v>
      </c>
      <c r="S450" s="2">
        <f ca="1">INDEX(INDIRECT(_xlfn.CONCAT("weather.data[",S$1,"]")),MATCH(vp.data[[#This Row],[SDate]],weather.data[Date],0))</f>
        <v>-4.8</v>
      </c>
      <c r="T450" s="2">
        <f ca="1">INDEX(INDIRECT(_xlfn.CONCAT("weather.data[",T$1,"]")),MATCH(vp.data[[#This Row],[SDate]],weather.data[Date],0))</f>
        <v>-2</v>
      </c>
      <c r="U450" s="2">
        <f ca="1">INDEX(INDIRECT(_xlfn.CONCAT("weather.data[",U$1,"]")),MATCH(vp.data[[#This Row],[SDate]],weather.data[Date],0))</f>
        <v>-6.2</v>
      </c>
      <c r="V450" s="2">
        <f ca="1">INDEX(INDIRECT(_xlfn.CONCAT("weather.data[",V$1,"]")),MATCH(vp.data[[#This Row],[SDate]],weather.data[Date],0))</f>
        <v>-5.8</v>
      </c>
      <c r="W450" t="s">
        <v>44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 s="4">
        <f>IF(AND(vp.data[[#This Row],[SDate]]&gt;=DATE(YEAR(vp.data[[#This Row],[SDate]]),5,1),vp.data[[#This Row],[SDate]]&lt;=DATE(YEAR(vp.data[[#This Row],[SDate]]),9,15)),1,0)</f>
        <v>0</v>
      </c>
      <c r="AJ450" s="4">
        <f>IF(vp.data[[#This Row],[SDate]]&lt;DATE(2016,12,1),0,1)</f>
        <v>1</v>
      </c>
      <c r="AK450">
        <f>MONTH(vp.data[[#This Row],[SDate]])</f>
        <v>12</v>
      </c>
      <c r="AL450" s="5">
        <f>(IF(post_aquisition_adj_bool,vp.data[[#This Row],[VP_Adjusted]],vp.data[[#This Row],[VP]])-INDEX(crudeBD.lkup[Mean_VP],MATCH(vp.data[[#This Row],[Crude_Breakdown]],crudeBD.lkup[Crude Breakdown],0)))^2</f>
        <v>1042.9043172047325</v>
      </c>
      <c r="AM450" s="5">
        <f>(vp.data[[#This Row],[Dens]]-INDEX(crudeBD.lkup[Mean_Dens],MATCH(vp.data[[#This Row],[Crude_Breakdown]],crudeBD.lkup[Crude Breakdown],0)))^2</f>
        <v>178.45155413119332</v>
      </c>
      <c r="AN450" s="5">
        <f>(vp.data[[#This Row],[Sulf]]-INDEX(crudeBD.lkup[Mean_Sulf],MATCH(vp.data[[#This Row],[Crude_Breakdown]],crudeBD.lkup[Crude Breakdown],0)))^2</f>
        <v>1.2100996784281637E-2</v>
      </c>
      <c r="AO4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1" hidden="1" x14ac:dyDescent="0.25">
      <c r="A451">
        <v>450</v>
      </c>
      <c r="B451" t="s">
        <v>45</v>
      </c>
      <c r="C451" t="s">
        <v>45</v>
      </c>
      <c r="D451" t="s">
        <v>70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Input]]="",INDEX([1]DATA!$O:$O,MATCH(1,(vp.data[[#This Row],[Battery]]=[1]DATA!$L:$L)*(EOMONTH(vp.data[[#This Row],[SDate]],-1)+1=[1]DATA!$G:$G),0)),vp.data[[#This Row],[Dens Input]]),"")</f>
        <v>798.5</v>
      </c>
      <c r="O451" s="2">
        <f ca="1">INDEX(INDIRECT(_xlfn.CONCAT("weather.data[",O$1,"]")),MATCH(vp.data[[#This Row],[SDate]],weather.data[Date],0))</f>
        <v>-4.8833333333333337</v>
      </c>
      <c r="P451" s="2">
        <f ca="1">INDEX(INDIRECT(_xlfn.CONCAT("weather.data[",P$1,"]")),MATCH(vp.data[[#This Row],[SDate]],weather.data[Date],0))</f>
        <v>-13.223809523809525</v>
      </c>
      <c r="Q451" s="2">
        <f ca="1">INDEX(INDIRECT(_xlfn.CONCAT("weather.data[",Q$1,"]")),MATCH(vp.data[[#This Row],[SDate]],weather.data[Date],0))</f>
        <v>-5</v>
      </c>
      <c r="R451" s="2">
        <f ca="1">INDEX(INDIRECT(_xlfn.CONCAT("weather.data[",R$1,"]")),MATCH(vp.data[[#This Row],[SDate]],weather.data[Date],0))</f>
        <v>-5.5</v>
      </c>
      <c r="S451" s="2">
        <f ca="1">INDEX(INDIRECT(_xlfn.CONCAT("weather.data[",S$1,"]")),MATCH(vp.data[[#This Row],[SDate]],weather.data[Date],0))</f>
        <v>-4.8</v>
      </c>
      <c r="T451" s="2">
        <f ca="1">INDEX(INDIRECT(_xlfn.CONCAT("weather.data[",T$1,"]")),MATCH(vp.data[[#This Row],[SDate]],weather.data[Date],0))</f>
        <v>-2</v>
      </c>
      <c r="U451" s="2">
        <f ca="1">INDEX(INDIRECT(_xlfn.CONCAT("weather.data[",U$1,"]")),MATCH(vp.data[[#This Row],[SDate]],weather.data[Date],0))</f>
        <v>-6.2</v>
      </c>
      <c r="V451" s="2">
        <f ca="1">INDEX(INDIRECT(_xlfn.CONCAT("weather.data[",V$1,"]")),MATCH(vp.data[[#This Row],[SDate]],weather.data[Date],0))</f>
        <v>-5.8</v>
      </c>
      <c r="W451" t="s">
        <v>44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 s="4">
        <f>IF(AND(vp.data[[#This Row],[SDate]]&gt;=DATE(YEAR(vp.data[[#This Row],[SDate]]),5,1),vp.data[[#This Row],[SDate]]&lt;=DATE(YEAR(vp.data[[#This Row],[SDate]]),9,15)),1,0)</f>
        <v>0</v>
      </c>
      <c r="AJ451" s="4">
        <f>IF(vp.data[[#This Row],[SDate]]&lt;DATE(2016,12,1),0,1)</f>
        <v>1</v>
      </c>
      <c r="AK451">
        <f>MONTH(vp.data[[#This Row],[SDate]])</f>
        <v>12</v>
      </c>
      <c r="AL451" s="5">
        <f>(IF(post_aquisition_adj_bool,vp.data[[#This Row],[VP_Adjusted]],vp.data[[#This Row],[VP]])-INDEX(crudeBD.lkup[Mean_VP],MATCH(vp.data[[#This Row],[Crude_Breakdown]],crudeBD.lkup[Crude Breakdown],0)))^2</f>
        <v>1036.45551137949</v>
      </c>
      <c r="AM451" s="5">
        <f>(vp.data[[#This Row],[Dens]]-INDEX(crudeBD.lkup[Mean_Dens],MATCH(vp.data[[#This Row],[Crude_Breakdown]],crudeBD.lkup[Crude Breakdown],0)))^2</f>
        <v>103.19666739979962</v>
      </c>
      <c r="AN451" s="5">
        <f>(vp.data[[#This Row],[Sulf]]-INDEX(crudeBD.lkup[Mean_Sulf],MATCH(vp.data[[#This Row],[Crude_Breakdown]],crudeBD.lkup[Crude Breakdown],0)))^2</f>
        <v>8.100815554508185E-3</v>
      </c>
      <c r="AO4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1" hidden="1" x14ac:dyDescent="0.25">
      <c r="A452">
        <v>451</v>
      </c>
      <c r="B452" t="s">
        <v>58</v>
      </c>
      <c r="C452" t="s">
        <v>58</v>
      </c>
      <c r="D452" t="s">
        <v>79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Input]]="",INDEX([1]DATA!$O:$O,MATCH(1,(vp.data[[#This Row],[Battery]]=[1]DATA!$L:$L)*(EOMONTH(vp.data[[#This Row],[SDate]],-1)+1=[1]DATA!$G:$G),0)),vp.data[[#This Row],[Dens Input]]),"")</f>
        <v>803.3</v>
      </c>
      <c r="O452" s="2">
        <f ca="1">INDEX(INDIRECT(_xlfn.CONCAT("weather.data[",O$1,"]")),MATCH(vp.data[[#This Row],[SDate]],weather.data[Date],0))</f>
        <v>-4.8833333333333337</v>
      </c>
      <c r="P452" s="2">
        <f ca="1">INDEX(INDIRECT(_xlfn.CONCAT("weather.data[",P$1,"]")),MATCH(vp.data[[#This Row],[SDate]],weather.data[Date],0))</f>
        <v>-13.223809523809525</v>
      </c>
      <c r="Q452" s="2">
        <f ca="1">INDEX(INDIRECT(_xlfn.CONCAT("weather.data[",Q$1,"]")),MATCH(vp.data[[#This Row],[SDate]],weather.data[Date],0))</f>
        <v>-5</v>
      </c>
      <c r="R452" s="2">
        <f ca="1">INDEX(INDIRECT(_xlfn.CONCAT("weather.data[",R$1,"]")),MATCH(vp.data[[#This Row],[SDate]],weather.data[Date],0))</f>
        <v>-5.5</v>
      </c>
      <c r="S452" s="2">
        <f ca="1">INDEX(INDIRECT(_xlfn.CONCAT("weather.data[",S$1,"]")),MATCH(vp.data[[#This Row],[SDate]],weather.data[Date],0))</f>
        <v>-4.8</v>
      </c>
      <c r="T452" s="2">
        <f ca="1">INDEX(INDIRECT(_xlfn.CONCAT("weather.data[",T$1,"]")),MATCH(vp.data[[#This Row],[SDate]],weather.data[Date],0))</f>
        <v>-2</v>
      </c>
      <c r="U452" s="2">
        <f ca="1">INDEX(INDIRECT(_xlfn.CONCAT("weather.data[",U$1,"]")),MATCH(vp.data[[#This Row],[SDate]],weather.data[Date],0))</f>
        <v>-6.2</v>
      </c>
      <c r="V452" s="2">
        <f ca="1">INDEX(INDIRECT(_xlfn.CONCAT("weather.data[",V$1,"]")),MATCH(vp.data[[#This Row],[SDate]],weather.data[Date],0))</f>
        <v>-5.8</v>
      </c>
      <c r="W452" t="s">
        <v>44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 s="4">
        <f>IF(AND(vp.data[[#This Row],[SDate]]&gt;=DATE(YEAR(vp.data[[#This Row],[SDate]]),5,1),vp.data[[#This Row],[SDate]]&lt;=DATE(YEAR(vp.data[[#This Row],[SDate]]),9,15)),1,0)</f>
        <v>0</v>
      </c>
      <c r="AJ452" s="4">
        <f>IF(vp.data[[#This Row],[SDate]]&lt;DATE(2016,12,1),0,1)</f>
        <v>1</v>
      </c>
      <c r="AK452">
        <f>MONTH(vp.data[[#This Row],[SDate]])</f>
        <v>12</v>
      </c>
      <c r="AL452" s="5">
        <f>(IF(post_aquisition_adj_bool,vp.data[[#This Row],[VP_Adjusted]],vp.data[[#This Row],[VP]])-INDEX(crudeBD.lkup[Mean_VP],MATCH(vp.data[[#This Row],[Crude_Breakdown]],crudeBD.lkup[Crude Breakdown],0)))^2</f>
        <v>428.2428414765771</v>
      </c>
      <c r="AM452" s="5">
        <f>(vp.data[[#This Row],[Dens]]-INDEX(crudeBD.lkup[Mean_Dens],MATCH(vp.data[[#This Row],[Crude_Breakdown]],crudeBD.lkup[Crude Breakdown],0)))^2</f>
        <v>28.71433730271141</v>
      </c>
      <c r="AN452" s="5">
        <f>(vp.data[[#This Row],[Sulf]]-INDEX(crudeBD.lkup[Mean_Sulf],MATCH(vp.data[[#This Row],[Crude_Breakdown]],crudeBD.lkup[Crude Breakdown],0)))^2</f>
        <v>4.9006343247347296E-3</v>
      </c>
      <c r="AO4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1" hidden="1" x14ac:dyDescent="0.25">
      <c r="A453">
        <v>452</v>
      </c>
      <c r="B453" t="s">
        <v>58</v>
      </c>
      <c r="C453" t="s">
        <v>58</v>
      </c>
      <c r="D453" t="s">
        <v>75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Input]]="",INDEX([1]DATA!$Q:$Q,MATCH(1,(vp.data[[#This Row],[Battery]]=[1]DATA!$L:$L)*(EOMONTH(vp.data[[#This Row],[SDate]],-1)+1=[1]DATA!$G:$G),0)),vp.data[[#This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Input]]="",INDEX([1]DATA!$O:$O,MATCH(1,(vp.data[[#This Row],[Battery]]=[1]DATA!$L:$L)*(EOMONTH(vp.data[[#This Row],[SDate]],-1)+1=[1]DATA!$G:$G),0)),vp.data[[#This Row],[Dens Input]]),"")</f>
        <v>806.9</v>
      </c>
      <c r="O453" s="2">
        <f ca="1">INDEX(INDIRECT(_xlfn.CONCAT("weather.data[",O$1,"]")),MATCH(vp.data[[#This Row],[SDate]],weather.data[Date],0))</f>
        <v>-4.8833333333333337</v>
      </c>
      <c r="P453" s="2">
        <f ca="1">INDEX(INDIRECT(_xlfn.CONCAT("weather.data[",P$1,"]")),MATCH(vp.data[[#This Row],[SDate]],weather.data[Date],0))</f>
        <v>-13.223809523809525</v>
      </c>
      <c r="Q453" s="2">
        <f ca="1">INDEX(INDIRECT(_xlfn.CONCAT("weather.data[",Q$1,"]")),MATCH(vp.data[[#This Row],[SDate]],weather.data[Date],0))</f>
        <v>-5</v>
      </c>
      <c r="R453" s="2">
        <f ca="1">INDEX(INDIRECT(_xlfn.CONCAT("weather.data[",R$1,"]")),MATCH(vp.data[[#This Row],[SDate]],weather.data[Date],0))</f>
        <v>-5.5</v>
      </c>
      <c r="S453" s="2">
        <f ca="1">INDEX(INDIRECT(_xlfn.CONCAT("weather.data[",S$1,"]")),MATCH(vp.data[[#This Row],[SDate]],weather.data[Date],0))</f>
        <v>-4.8</v>
      </c>
      <c r="T453" s="2">
        <f ca="1">INDEX(INDIRECT(_xlfn.CONCAT("weather.data[",T$1,"]")),MATCH(vp.data[[#This Row],[SDate]],weather.data[Date],0))</f>
        <v>-2</v>
      </c>
      <c r="U453" s="2">
        <f ca="1">INDEX(INDIRECT(_xlfn.CONCAT("weather.data[",U$1,"]")),MATCH(vp.data[[#This Row],[SDate]],weather.data[Date],0))</f>
        <v>-6.2</v>
      </c>
      <c r="V453" s="2">
        <f ca="1">INDEX(INDIRECT(_xlfn.CONCAT("weather.data[",V$1,"]")),MATCH(vp.data[[#This Row],[SDate]],weather.data[Date],0))</f>
        <v>-5.8</v>
      </c>
      <c r="W453" t="s">
        <v>44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 s="4">
        <f>IF(AND(vp.data[[#This Row],[SDate]]&gt;=DATE(YEAR(vp.data[[#This Row],[SDate]]),5,1),vp.data[[#This Row],[SDate]]&lt;=DATE(YEAR(vp.data[[#This Row],[SDate]]),9,15)),1,0)</f>
        <v>0</v>
      </c>
      <c r="AJ453" s="4">
        <f>IF(vp.data[[#This Row],[SDate]]&lt;DATE(2016,12,1),0,1)</f>
        <v>1</v>
      </c>
      <c r="AK453">
        <f>MONTH(vp.data[[#This Row],[SDate]])</f>
        <v>12</v>
      </c>
      <c r="AL453" s="5">
        <f>(IF(post_aquisition_adj_bool,vp.data[[#This Row],[VP_Adjusted]],vp.data[[#This Row],[VP]])-INDEX(crudeBD.lkup[Mean_VP],MATCH(vp.data[[#This Row],[Crude_Breakdown]],crudeBD.lkup[Crude Breakdown],0)))^2</f>
        <v>1.4543657484211296</v>
      </c>
      <c r="AM453" s="5">
        <f>(vp.data[[#This Row],[Dens]]-INDEX(crudeBD.lkup[Mean_Dens],MATCH(vp.data[[#This Row],[Crude_Breakdown]],crudeBD.lkup[Crude Breakdown],0)))^2</f>
        <v>3.0925897298944722</v>
      </c>
      <c r="AN453" s="5">
        <f>(vp.data[[#This Row],[Sulf]]-INDEX(crudeBD.lkup[Mean_Sulf],MATCH(vp.data[[#This Row],[Crude_Breakdown]],crudeBD.lkup[Crude Breakdown],0)))^2</f>
        <v>2.5004530949612777E-3</v>
      </c>
      <c r="AO4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1" hidden="1" x14ac:dyDescent="0.25">
      <c r="A454">
        <v>453</v>
      </c>
      <c r="B454" t="s">
        <v>45</v>
      </c>
      <c r="C454" t="s">
        <v>45</v>
      </c>
      <c r="D454" t="s">
        <v>95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Input]]="",INDEX([1]DATA!$Q:$Q,MATCH(1,(vp.data[[#This Row],[Battery]]=[1]DATA!$L:$L)*(EOMONTH(vp.data[[#This Row],[SDate]],-1)+1=[1]DATA!$G:$G),0)),vp.data[[#This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Input]]="",INDEX([1]DATA!$O:$O,MATCH(1,(vp.data[[#This Row],[Battery]]=[1]DATA!$L:$L)*(EOMONTH(vp.data[[#This Row],[SDate]],-1)+1=[1]DATA!$G:$G),0)),vp.data[[#This Row],[Dens Input]]),"")</f>
        <v>807</v>
      </c>
      <c r="O454" s="2">
        <f ca="1">INDEX(INDIRECT(_xlfn.CONCAT("weather.data[",O$1,"]")),MATCH(vp.data[[#This Row],[SDate]],weather.data[Date],0))</f>
        <v>-4.8833333333333337</v>
      </c>
      <c r="P454" s="2">
        <f ca="1">INDEX(INDIRECT(_xlfn.CONCAT("weather.data[",P$1,"]")),MATCH(vp.data[[#This Row],[SDate]],weather.data[Date],0))</f>
        <v>-13.223809523809525</v>
      </c>
      <c r="Q454" s="2">
        <f ca="1">INDEX(INDIRECT(_xlfn.CONCAT("weather.data[",Q$1,"]")),MATCH(vp.data[[#This Row],[SDate]],weather.data[Date],0))</f>
        <v>-5</v>
      </c>
      <c r="R454" s="2">
        <f ca="1">INDEX(INDIRECT(_xlfn.CONCAT("weather.data[",R$1,"]")),MATCH(vp.data[[#This Row],[SDate]],weather.data[Date],0))</f>
        <v>-5.5</v>
      </c>
      <c r="S454" s="2">
        <f ca="1">INDEX(INDIRECT(_xlfn.CONCAT("weather.data[",S$1,"]")),MATCH(vp.data[[#This Row],[SDate]],weather.data[Date],0))</f>
        <v>-4.8</v>
      </c>
      <c r="T454" s="2">
        <f ca="1">INDEX(INDIRECT(_xlfn.CONCAT("weather.data[",T$1,"]")),MATCH(vp.data[[#This Row],[SDate]],weather.data[Date],0))</f>
        <v>-2</v>
      </c>
      <c r="U454" s="2">
        <f ca="1">INDEX(INDIRECT(_xlfn.CONCAT("weather.data[",U$1,"]")),MATCH(vp.data[[#This Row],[SDate]],weather.data[Date],0))</f>
        <v>-6.2</v>
      </c>
      <c r="V454" s="2">
        <f ca="1">INDEX(INDIRECT(_xlfn.CONCAT("weather.data[",V$1,"]")),MATCH(vp.data[[#This Row],[SDate]],weather.data[Date],0))</f>
        <v>-5.8</v>
      </c>
      <c r="W454" t="s">
        <v>44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 s="4">
        <f>IF(AND(vp.data[[#This Row],[SDate]]&gt;=DATE(YEAR(vp.data[[#This Row],[SDate]]),5,1),vp.data[[#This Row],[SDate]]&lt;=DATE(YEAR(vp.data[[#This Row],[SDate]]),9,15)),1,0)</f>
        <v>0</v>
      </c>
      <c r="AJ454" s="4">
        <f>IF(vp.data[[#This Row],[SDate]]&lt;DATE(2016,12,1),0,1)</f>
        <v>1</v>
      </c>
      <c r="AK454">
        <f>MONTH(vp.data[[#This Row],[SDate]])</f>
        <v>12</v>
      </c>
      <c r="AL454" s="5">
        <f>(IF(post_aquisition_adj_bool,vp.data[[#This Row],[VP_Adjusted]],vp.data[[#This Row],[VP]])-INDEX(crudeBD.lkup[Mean_VP],MATCH(vp.data[[#This Row],[Crude_Breakdown]],crudeBD.lkup[Crude Breakdown],0)))^2</f>
        <v>43.638851185314124</v>
      </c>
      <c r="AM454" s="5">
        <f>(vp.data[[#This Row],[Dens]]-INDEX(crudeBD.lkup[Mean_Dens],MATCH(vp.data[[#This Row],[Crude_Breakdown]],crudeBD.lkup[Crude Breakdown],0)))^2</f>
        <v>2.7508745195383772</v>
      </c>
      <c r="AN454" s="5">
        <f>(vp.data[[#This Row],[Sulf]]-INDEX(crudeBD.lkup[Mean_Sulf],MATCH(vp.data[[#This Row],[Crude_Breakdown]],crudeBD.lkup[Crude Breakdown],0)))^2</f>
        <v>8.099184486547107E-3</v>
      </c>
      <c r="AO4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1" hidden="1" x14ac:dyDescent="0.25">
      <c r="A455">
        <v>454</v>
      </c>
      <c r="B455" t="s">
        <v>47</v>
      </c>
      <c r="C455" t="s">
        <v>47</v>
      </c>
      <c r="D455" t="s">
        <v>62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Input]]="",INDEX([1]DATA!$Q:$Q,MATCH(1,(vp.data[[#This Row],[Battery]]=[1]DATA!$L:$L)*(EOMONTH(vp.data[[#This Row],[SDate]],-1)+1=[1]DATA!$G:$G),0)),vp.data[[#This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Input]]="",INDEX([1]DATA!$O:$O,MATCH(1,(vp.data[[#This Row],[Battery]]=[1]DATA!$L:$L)*(EOMONTH(vp.data[[#This Row],[SDate]],-1)+1=[1]DATA!$G:$G),0)),vp.data[[#This Row],[Dens Input]]),"")</f>
        <v>826.3</v>
      </c>
      <c r="O455" s="2">
        <f ca="1">INDEX(INDIRECT(_xlfn.CONCAT("weather.data[",O$1,"]")),MATCH(vp.data[[#This Row],[SDate]],weather.data[Date],0))</f>
        <v>-4.8833333333333337</v>
      </c>
      <c r="P455" s="2">
        <f ca="1">INDEX(INDIRECT(_xlfn.CONCAT("weather.data[",P$1,"]")),MATCH(vp.data[[#This Row],[SDate]],weather.data[Date],0))</f>
        <v>-13.223809523809525</v>
      </c>
      <c r="Q455" s="2">
        <f ca="1">INDEX(INDIRECT(_xlfn.CONCAT("weather.data[",Q$1,"]")),MATCH(vp.data[[#This Row],[SDate]],weather.data[Date],0))</f>
        <v>-5</v>
      </c>
      <c r="R455" s="2">
        <f ca="1">INDEX(INDIRECT(_xlfn.CONCAT("weather.data[",R$1,"]")),MATCH(vp.data[[#This Row],[SDate]],weather.data[Date],0))</f>
        <v>-5.5</v>
      </c>
      <c r="S455" s="2">
        <f ca="1">INDEX(INDIRECT(_xlfn.CONCAT("weather.data[",S$1,"]")),MATCH(vp.data[[#This Row],[SDate]],weather.data[Date],0))</f>
        <v>-4.8</v>
      </c>
      <c r="T455" s="2">
        <f ca="1">INDEX(INDIRECT(_xlfn.CONCAT("weather.data[",T$1,"]")),MATCH(vp.data[[#This Row],[SDate]],weather.data[Date],0))</f>
        <v>-2</v>
      </c>
      <c r="U455" s="2">
        <f ca="1">INDEX(INDIRECT(_xlfn.CONCAT("weather.data[",U$1,"]")),MATCH(vp.data[[#This Row],[SDate]],weather.data[Date],0))</f>
        <v>-6.2</v>
      </c>
      <c r="V455" s="2">
        <f ca="1">INDEX(INDIRECT(_xlfn.CONCAT("weather.data[",V$1,"]")),MATCH(vp.data[[#This Row],[SDate]],weather.data[Date],0))</f>
        <v>-5.8</v>
      </c>
      <c r="W455" t="s">
        <v>44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 s="4">
        <f>IF(AND(vp.data[[#This Row],[SDate]]&gt;=DATE(YEAR(vp.data[[#This Row],[SDate]]),5,1),vp.data[[#This Row],[SDate]]&lt;=DATE(YEAR(vp.data[[#This Row],[SDate]]),9,15)),1,0)</f>
        <v>0</v>
      </c>
      <c r="AJ455" s="4">
        <f>IF(vp.data[[#This Row],[SDate]]&lt;DATE(2016,12,1),0,1)</f>
        <v>1</v>
      </c>
      <c r="AK455">
        <f>MONTH(vp.data[[#This Row],[SDate]])</f>
        <v>12</v>
      </c>
      <c r="AL455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455" s="5">
        <f>(vp.data[[#This Row],[Dens]]-INDEX(crudeBD.lkup[Mean_Dens],MATCH(vp.data[[#This Row],[Crude_Breakdown]],crudeBD.lkup[Crude Breakdown],0)))^2</f>
        <v>306.64693835312119</v>
      </c>
      <c r="AN455" s="5">
        <f>(vp.data[[#This Row],[Sulf]]-INDEX(crudeBD.lkup[Mean_Sulf],MATCH(vp.data[[#This Row],[Crude_Breakdown]],crudeBD.lkup[Crude Breakdown],0)))^2</f>
        <v>8.0215563115221447E-2</v>
      </c>
      <c r="AO4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1" hidden="1" x14ac:dyDescent="0.25">
      <c r="A456">
        <v>455</v>
      </c>
      <c r="B456" t="s">
        <v>58</v>
      </c>
      <c r="C456" t="s">
        <v>58</v>
      </c>
      <c r="D456" t="s">
        <v>59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Input]]="",INDEX([1]DATA!$Q:$Q,MATCH(1,(vp.data[[#This Row],[Battery]]=[1]DATA!$L:$L)*(EOMONTH(vp.data[[#This Row],[SDate]],-1)+1=[1]DATA!$G:$G),0)),vp.data[[#This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Input]]="",INDEX([1]DATA!$O:$O,MATCH(1,(vp.data[[#This Row],[Battery]]=[1]DATA!$L:$L)*(EOMONTH(vp.data[[#This Row],[SDate]],-1)+1=[1]DATA!$G:$G),0)),vp.data[[#This Row],[Dens Input]]),"")</f>
        <v>828</v>
      </c>
      <c r="O456" s="2">
        <f ca="1">INDEX(INDIRECT(_xlfn.CONCAT("weather.data[",O$1,"]")),MATCH(vp.data[[#This Row],[SDate]],weather.data[Date],0))</f>
        <v>-4.8833333333333337</v>
      </c>
      <c r="P456" s="2">
        <f ca="1">INDEX(INDIRECT(_xlfn.CONCAT("weather.data[",P$1,"]")),MATCH(vp.data[[#This Row],[SDate]],weather.data[Date],0))</f>
        <v>-13.223809523809525</v>
      </c>
      <c r="Q456" s="2">
        <f ca="1">INDEX(INDIRECT(_xlfn.CONCAT("weather.data[",Q$1,"]")),MATCH(vp.data[[#This Row],[SDate]],weather.data[Date],0))</f>
        <v>-5</v>
      </c>
      <c r="R456" s="2">
        <f ca="1">INDEX(INDIRECT(_xlfn.CONCAT("weather.data[",R$1,"]")),MATCH(vp.data[[#This Row],[SDate]],weather.data[Date],0))</f>
        <v>-5.5</v>
      </c>
      <c r="S456" s="2">
        <f ca="1">INDEX(INDIRECT(_xlfn.CONCAT("weather.data[",S$1,"]")),MATCH(vp.data[[#This Row],[SDate]],weather.data[Date],0))</f>
        <v>-4.8</v>
      </c>
      <c r="T456" s="2">
        <f ca="1">INDEX(INDIRECT(_xlfn.CONCAT("weather.data[",T$1,"]")),MATCH(vp.data[[#This Row],[SDate]],weather.data[Date],0))</f>
        <v>-2</v>
      </c>
      <c r="U456" s="2">
        <f ca="1">INDEX(INDIRECT(_xlfn.CONCAT("weather.data[",U$1,"]")),MATCH(vp.data[[#This Row],[SDate]],weather.data[Date],0))</f>
        <v>-6.2</v>
      </c>
      <c r="V456" s="2">
        <f ca="1">INDEX(INDIRECT(_xlfn.CONCAT("weather.data[",V$1,"]")),MATCH(vp.data[[#This Row],[SDate]],weather.data[Date],0))</f>
        <v>-5.8</v>
      </c>
      <c r="W456" t="s">
        <v>44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 s="4">
        <f>IF(AND(vp.data[[#This Row],[SDate]]&gt;=DATE(YEAR(vp.data[[#This Row],[SDate]]),5,1),vp.data[[#This Row],[SDate]]&lt;=DATE(YEAR(vp.data[[#This Row],[SDate]]),9,15)),1,0)</f>
        <v>0</v>
      </c>
      <c r="AJ456" s="4">
        <f>IF(vp.data[[#This Row],[SDate]]&lt;DATE(2016,12,1),0,1)</f>
        <v>1</v>
      </c>
      <c r="AK456">
        <f>MONTH(vp.data[[#This Row],[SDate]])</f>
        <v>12</v>
      </c>
      <c r="AL456" s="5">
        <f>(IF(post_aquisition_adj_bool,vp.data[[#This Row],[VP_Adjusted]],vp.data[[#This Row],[VP]])-INDEX(crudeBD.lkup[Mean_VP],MATCH(vp.data[[#This Row],[Crude_Breakdown]],crudeBD.lkup[Crude Breakdown],0)))^2</f>
        <v>768.52006254736909</v>
      </c>
      <c r="AM456" s="5">
        <f>(vp.data[[#This Row],[Dens]]-INDEX(crudeBD.lkup[Mean_Dens],MATCH(vp.data[[#This Row],[Crude_Breakdown]],crudeBD.lkup[Crude Breakdown],0)))^2</f>
        <v>249.99839111385566</v>
      </c>
      <c r="AN456" s="5">
        <f>(vp.data[[#This Row],[Sulf]]-INDEX(crudeBD.lkup[Mean_Sulf],MATCH(vp.data[[#This Row],[Crude_Breakdown]],crudeBD.lkup[Crude Breakdown],0)))^2</f>
        <v>2.0512977102952232E-2</v>
      </c>
      <c r="AO4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1" hidden="1" x14ac:dyDescent="0.25">
      <c r="A457">
        <v>456</v>
      </c>
      <c r="B457" t="s">
        <v>47</v>
      </c>
      <c r="C457" t="s">
        <v>47</v>
      </c>
      <c r="D457" t="s">
        <v>68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Input]]="",INDEX([1]DATA!$Q:$Q,MATCH(1,(vp.data[[#This Row],[Battery]]=[1]DATA!$L:$L)*(EOMONTH(vp.data[[#This Row],[SDate]],-1)+1=[1]DATA!$G:$G),0)),vp.data[[#This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Input]]="",INDEX([1]DATA!$O:$O,MATCH(1,(vp.data[[#This Row],[Battery]]=[1]DATA!$L:$L)*(EOMONTH(vp.data[[#This Row],[SDate]],-1)+1=[1]DATA!$G:$G),0)),vp.data[[#This Row],[Dens Input]]),"")</f>
        <v>836.9</v>
      </c>
      <c r="O457" s="2">
        <f ca="1">INDEX(INDIRECT(_xlfn.CONCAT("weather.data[",O$1,"]")),MATCH(vp.data[[#This Row],[SDate]],weather.data[Date],0))</f>
        <v>-4.8833333333333337</v>
      </c>
      <c r="P457" s="2">
        <f ca="1">INDEX(INDIRECT(_xlfn.CONCAT("weather.data[",P$1,"]")),MATCH(vp.data[[#This Row],[SDate]],weather.data[Date],0))</f>
        <v>-13.223809523809525</v>
      </c>
      <c r="Q457" s="2">
        <f ca="1">INDEX(INDIRECT(_xlfn.CONCAT("weather.data[",Q$1,"]")),MATCH(vp.data[[#This Row],[SDate]],weather.data[Date],0))</f>
        <v>-5</v>
      </c>
      <c r="R457" s="2">
        <f ca="1">INDEX(INDIRECT(_xlfn.CONCAT("weather.data[",R$1,"]")),MATCH(vp.data[[#This Row],[SDate]],weather.data[Date],0))</f>
        <v>-5.5</v>
      </c>
      <c r="S457" s="2">
        <f ca="1">INDEX(INDIRECT(_xlfn.CONCAT("weather.data[",S$1,"]")),MATCH(vp.data[[#This Row],[SDate]],weather.data[Date],0))</f>
        <v>-4.8</v>
      </c>
      <c r="T457" s="2">
        <f ca="1">INDEX(INDIRECT(_xlfn.CONCAT("weather.data[",T$1,"]")),MATCH(vp.data[[#This Row],[SDate]],weather.data[Date],0))</f>
        <v>-2</v>
      </c>
      <c r="U457" s="2">
        <f ca="1">INDEX(INDIRECT(_xlfn.CONCAT("weather.data[",U$1,"]")),MATCH(vp.data[[#This Row],[SDate]],weather.data[Date],0))</f>
        <v>-6.2</v>
      </c>
      <c r="V457" s="2">
        <f ca="1">INDEX(INDIRECT(_xlfn.CONCAT("weather.data[",V$1,"]")),MATCH(vp.data[[#This Row],[SDate]],weather.data[Date],0))</f>
        <v>-5.8</v>
      </c>
      <c r="W457" t="s">
        <v>44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 s="4">
        <f>IF(AND(vp.data[[#This Row],[SDate]]&gt;=DATE(YEAR(vp.data[[#This Row],[SDate]]),5,1),vp.data[[#This Row],[SDate]]&lt;=DATE(YEAR(vp.data[[#This Row],[SDate]]),9,15)),1,0)</f>
        <v>0</v>
      </c>
      <c r="AJ457" s="4">
        <f>IF(vp.data[[#This Row],[SDate]]&lt;DATE(2016,12,1),0,1)</f>
        <v>1</v>
      </c>
      <c r="AK457">
        <f>MONTH(vp.data[[#This Row],[SDate]])</f>
        <v>12</v>
      </c>
      <c r="AL457" s="5">
        <f>(IF(post_aquisition_adj_bool,vp.data[[#This Row],[VP_Adjusted]],vp.data[[#This Row],[VP]])-INDEX(crudeBD.lkup[Mean_VP],MATCH(vp.data[[#This Row],[Crude_Breakdown]],crudeBD.lkup[Crude Breakdown],0)))^2</f>
        <v>43.853458718206014</v>
      </c>
      <c r="AM457" s="5">
        <f>(vp.data[[#This Row],[Dens]]-INDEX(crudeBD.lkup[Mean_Dens],MATCH(vp.data[[#This Row],[Crude_Breakdown]],crudeBD.lkup[Crude Breakdown],0)))^2</f>
        <v>47.766584978885994</v>
      </c>
      <c r="AN457" s="5">
        <f>(vp.data[[#This Row],[Sulf]]-INDEX(crudeBD.lkup[Mean_Sulf],MATCH(vp.data[[#This Row],[Crude_Breakdown]],crudeBD.lkup[Crude Breakdown],0)))^2</f>
        <v>3.1249923360622489E-2</v>
      </c>
      <c r="AO4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1" hidden="1" x14ac:dyDescent="0.25">
      <c r="A458">
        <v>457</v>
      </c>
      <c r="B458" t="s">
        <v>56</v>
      </c>
      <c r="C458" t="s">
        <v>56</v>
      </c>
      <c r="D458" t="s">
        <v>57</v>
      </c>
      <c r="E458" t="s">
        <v>51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Input]]="",INDEX([1]DATA!$O:$O,MATCH(1,(vp.data[[#This Row],[Battery]]=[1]DATA!$L:$L)*(EOMONTH(vp.data[[#This Row],[SDate]],-1)+1=[1]DATA!$G:$G),0)),vp.data[[#This Row],[Dens Input]]),"")</f>
        <v>847.5</v>
      </c>
      <c r="O458" s="2">
        <f ca="1">INDEX(INDIRECT(_xlfn.CONCAT("weather.data[",O$1,"]")),MATCH(vp.data[[#This Row],[SDate]],weather.data[Date],0))</f>
        <v>-4.8833333333333337</v>
      </c>
      <c r="P458" s="2">
        <f ca="1">INDEX(INDIRECT(_xlfn.CONCAT("weather.data[",P$1,"]")),MATCH(vp.data[[#This Row],[SDate]],weather.data[Date],0))</f>
        <v>-13.223809523809525</v>
      </c>
      <c r="Q458" s="2">
        <f ca="1">INDEX(INDIRECT(_xlfn.CONCAT("weather.data[",Q$1,"]")),MATCH(vp.data[[#This Row],[SDate]],weather.data[Date],0))</f>
        <v>-5</v>
      </c>
      <c r="R458" s="2">
        <f ca="1">INDEX(INDIRECT(_xlfn.CONCAT("weather.data[",R$1,"]")),MATCH(vp.data[[#This Row],[SDate]],weather.data[Date],0))</f>
        <v>-5.5</v>
      </c>
      <c r="S458" s="2">
        <f ca="1">INDEX(INDIRECT(_xlfn.CONCAT("weather.data[",S$1,"]")),MATCH(vp.data[[#This Row],[SDate]],weather.data[Date],0))</f>
        <v>-4.8</v>
      </c>
      <c r="T458" s="2">
        <f ca="1">INDEX(INDIRECT(_xlfn.CONCAT("weather.data[",T$1,"]")),MATCH(vp.data[[#This Row],[SDate]],weather.data[Date],0))</f>
        <v>-2</v>
      </c>
      <c r="U458" s="2">
        <f ca="1">INDEX(INDIRECT(_xlfn.CONCAT("weather.data[",U$1,"]")),MATCH(vp.data[[#This Row],[SDate]],weather.data[Date],0))</f>
        <v>-6.2</v>
      </c>
      <c r="V458" s="2">
        <f ca="1">INDEX(INDIRECT(_xlfn.CONCAT("weather.data[",V$1,"]")),MATCH(vp.data[[#This Row],[SDate]],weather.data[Date],0))</f>
        <v>-5.8</v>
      </c>
      <c r="W458" t="s">
        <v>44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 s="4">
        <f>IF(AND(vp.data[[#This Row],[SDate]]&gt;=DATE(YEAR(vp.data[[#This Row],[SDate]]),5,1),vp.data[[#This Row],[SDate]]&lt;=DATE(YEAR(vp.data[[#This Row],[SDate]]),9,15)),1,0)</f>
        <v>0</v>
      </c>
      <c r="AJ458" s="4">
        <f>IF(vp.data[[#This Row],[SDate]]&lt;DATE(2016,12,1),0,1)</f>
        <v>1</v>
      </c>
      <c r="AK458">
        <f>MONTH(vp.data[[#This Row],[SDate]])</f>
        <v>12</v>
      </c>
      <c r="AL458" s="5">
        <f>(IF(post_aquisition_adj_bool,vp.data[[#This Row],[VP_Adjusted]],vp.data[[#This Row],[VP]])-INDEX(crudeBD.lkup[Mean_VP],MATCH(vp.data[[#This Row],[Crude_Breakdown]],crudeBD.lkup[Crude Breakdown],0)))^2</f>
        <v>433.56377977859097</v>
      </c>
      <c r="AM458" s="5">
        <f>(vp.data[[#This Row],[Dens]]-INDEX(crudeBD.lkup[Mean_Dens],MATCH(vp.data[[#This Row],[Crude_Breakdown]],crudeBD.lkup[Crude Breakdown],0)))^2</f>
        <v>13.606231604651763</v>
      </c>
      <c r="AN458" s="5">
        <f>(vp.data[[#This Row],[Sulf]]-INDEX(crudeBD.lkup[Mean_Sulf],MATCH(vp.data[[#This Row],[Crude_Breakdown]],crudeBD.lkup[Crude Breakdown],0)))^2</f>
        <v>0.165467103483323</v>
      </c>
      <c r="AO4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1" hidden="1" x14ac:dyDescent="0.25">
      <c r="A459">
        <v>458</v>
      </c>
      <c r="B459" t="s">
        <v>45</v>
      </c>
      <c r="C459" t="s">
        <v>45</v>
      </c>
      <c r="D459" t="s">
        <v>71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59" s="2">
        <f ca="1">INDEX(INDIRECT(_xlfn.CONCAT("weather.data[",O$1,"]")),MATCH(vp.data[[#This Row],[SDate]],weather.data[Date],0))</f>
        <v>-9.5500000000000025</v>
      </c>
      <c r="P459" s="2">
        <f ca="1">INDEX(INDIRECT(_xlfn.CONCAT("weather.data[",P$1,"]")),MATCH(vp.data[[#This Row],[SDate]],weather.data[Date],0))</f>
        <v>-11.078571428571427</v>
      </c>
      <c r="Q459" s="2">
        <f ca="1">INDEX(INDIRECT(_xlfn.CONCAT("weather.data[",Q$1,"]")),MATCH(vp.data[[#This Row],[SDate]],weather.data[Date],0))</f>
        <v>-10.8</v>
      </c>
      <c r="R459" s="2">
        <f ca="1">INDEX(INDIRECT(_xlfn.CONCAT("weather.data[",R$1,"]")),MATCH(vp.data[[#This Row],[SDate]],weather.data[Date],0))</f>
        <v>-9.8000000000000007</v>
      </c>
      <c r="S459" s="2">
        <f ca="1">INDEX(INDIRECT(_xlfn.CONCAT("weather.data[",S$1,"]")),MATCH(vp.data[[#This Row],[SDate]],weather.data[Date],0))</f>
        <v>-11.3</v>
      </c>
      <c r="T459" s="2">
        <f ca="1">INDEX(INDIRECT(_xlfn.CONCAT("weather.data[",T$1,"]")),MATCH(vp.data[[#This Row],[SDate]],weather.data[Date],0))</f>
        <v>-8</v>
      </c>
      <c r="U459" s="2">
        <f ca="1">INDEX(INDIRECT(_xlfn.CONCAT("weather.data[",U$1,"]")),MATCH(vp.data[[#This Row],[SDate]],weather.data[Date],0))</f>
        <v>-9.1</v>
      </c>
      <c r="V459" s="2">
        <f ca="1">INDEX(INDIRECT(_xlfn.CONCAT("weather.data[",V$1,"]")),MATCH(vp.data[[#This Row],[SDate]],weather.data[Date],0))</f>
        <v>-8.3000000000000007</v>
      </c>
      <c r="W459" t="s">
        <v>44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 s="4">
        <f>IF(AND(vp.data[[#This Row],[SDate]]&gt;=DATE(YEAR(vp.data[[#This Row],[SDate]]),5,1),vp.data[[#This Row],[SDate]]&lt;=DATE(YEAR(vp.data[[#This Row],[SDate]]),9,15)),1,0)</f>
        <v>0</v>
      </c>
      <c r="AJ459" s="4">
        <f>IF(vp.data[[#This Row],[SDate]]&lt;DATE(2016,12,1),0,1)</f>
        <v>1</v>
      </c>
      <c r="AK459">
        <f>MONTH(vp.data[[#This Row],[SDate]])</f>
        <v>12</v>
      </c>
      <c r="AL459" s="5">
        <f>(IF(post_aquisition_adj_bool,vp.data[[#This Row],[VP_Adjusted]],vp.data[[#This Row],[VP]])-INDEX(crudeBD.lkup[Mean_VP],MATCH(vp.data[[#This Row],[Crude_Breakdown]],crudeBD.lkup[Crude Breakdown],0)))^2</f>
        <v>864.00894827269406</v>
      </c>
      <c r="AM459" s="5">
        <f>(vp.data[[#This Row],[Dens]]-INDEX(crudeBD.lkup[Mean_Dens],MATCH(vp.data[[#This Row],[Crude_Breakdown]],crudeBD.lkup[Crude Breakdown],0)))^2</f>
        <v>51.245211089119188</v>
      </c>
      <c r="AN459" s="5">
        <f>(vp.data[[#This Row],[Sulf]]-INDEX(crudeBD.lkup[Mean_Sulf],MATCH(vp.data[[#This Row],[Crude_Breakdown]],crudeBD.lkup[Crude Breakdown],0)))^2</f>
        <v>1.2100996784281637E-2</v>
      </c>
      <c r="AO4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1" hidden="1" x14ac:dyDescent="0.25">
      <c r="A460">
        <v>459</v>
      </c>
      <c r="B460" t="s">
        <v>45</v>
      </c>
      <c r="C460" t="s">
        <v>45</v>
      </c>
      <c r="D460" t="s">
        <v>76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Input]]="",INDEX([1]DATA!$Q:$Q,MATCH(1,(vp.data[[#This Row],[Battery]]=[1]DATA!$L:$L)*(EOMONTH(vp.data[[#This Row],[SDate]],-1)+1=[1]DATA!$G:$G),0)),vp.data[[#This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60" s="2">
        <f ca="1">INDEX(INDIRECT(_xlfn.CONCAT("weather.data[",O$1,"]")),MATCH(vp.data[[#This Row],[SDate]],weather.data[Date],0))</f>
        <v>-9.5500000000000025</v>
      </c>
      <c r="P460" s="2">
        <f ca="1">INDEX(INDIRECT(_xlfn.CONCAT("weather.data[",P$1,"]")),MATCH(vp.data[[#This Row],[SDate]],weather.data[Date],0))</f>
        <v>-11.078571428571427</v>
      </c>
      <c r="Q460" s="2">
        <f ca="1">INDEX(INDIRECT(_xlfn.CONCAT("weather.data[",Q$1,"]")),MATCH(vp.data[[#This Row],[SDate]],weather.data[Date],0))</f>
        <v>-10.8</v>
      </c>
      <c r="R460" s="2">
        <f ca="1">INDEX(INDIRECT(_xlfn.CONCAT("weather.data[",R$1,"]")),MATCH(vp.data[[#This Row],[SDate]],weather.data[Date],0))</f>
        <v>-9.8000000000000007</v>
      </c>
      <c r="S460" s="2">
        <f ca="1">INDEX(INDIRECT(_xlfn.CONCAT("weather.data[",S$1,"]")),MATCH(vp.data[[#This Row],[SDate]],weather.data[Date],0))</f>
        <v>-11.3</v>
      </c>
      <c r="T460" s="2">
        <f ca="1">INDEX(INDIRECT(_xlfn.CONCAT("weather.data[",T$1,"]")),MATCH(vp.data[[#This Row],[SDate]],weather.data[Date],0))</f>
        <v>-8</v>
      </c>
      <c r="U460" s="2">
        <f ca="1">INDEX(INDIRECT(_xlfn.CONCAT("weather.data[",U$1,"]")),MATCH(vp.data[[#This Row],[SDate]],weather.data[Date],0))</f>
        <v>-9.1</v>
      </c>
      <c r="V460" s="2">
        <f ca="1">INDEX(INDIRECT(_xlfn.CONCAT("weather.data[",V$1,"]")),MATCH(vp.data[[#This Row],[SDate]],weather.data[Date],0))</f>
        <v>-8.3000000000000007</v>
      </c>
      <c r="W460" t="s">
        <v>44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 s="4">
        <f>IF(AND(vp.data[[#This Row],[SDate]]&gt;=DATE(YEAR(vp.data[[#This Row],[SDate]]),5,1),vp.data[[#This Row],[SDate]]&lt;=DATE(YEAR(vp.data[[#This Row],[SDate]]),9,15)),1,0)</f>
        <v>0</v>
      </c>
      <c r="AJ460" s="4">
        <f>IF(vp.data[[#This Row],[SDate]]&lt;DATE(2016,12,1),0,1)</f>
        <v>1</v>
      </c>
      <c r="AK460">
        <f>MONTH(vp.data[[#This Row],[SDate]])</f>
        <v>12</v>
      </c>
      <c r="AL460" s="5">
        <f>(IF(post_aquisition_adj_bool,vp.data[[#This Row],[VP_Adjusted]],vp.data[[#This Row],[VP]])-INDEX(crudeBD.lkup[Mean_VP],MATCH(vp.data[[#This Row],[Crude_Breakdown]],crudeBD.lkup[Crude Breakdown],0)))^2</f>
        <v>25.949132738712478</v>
      </c>
      <c r="AM460" s="5">
        <f>(vp.data[[#This Row],[Dens]]-INDEX(crudeBD.lkup[Mean_Dens],MATCH(vp.data[[#This Row],[Crude_Breakdown]],crudeBD.lkup[Crude Breakdown],0)))^2</f>
        <v>30.8977677234227</v>
      </c>
      <c r="AN460" s="5">
        <f>(vp.data[[#This Row],[Sulf]]-INDEX(crudeBD.lkup[Mean_Sulf],MATCH(vp.data[[#This Row],[Crude_Breakdown]],crudeBD.lkup[Crude Breakdown],0)))^2</f>
        <v>1.6898822027000195E-2</v>
      </c>
      <c r="AO4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1" hidden="1" x14ac:dyDescent="0.25">
      <c r="A461">
        <v>460</v>
      </c>
      <c r="B461" t="s">
        <v>45</v>
      </c>
      <c r="C461" t="s">
        <v>45</v>
      </c>
      <c r="D461" t="s">
        <v>70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Input]]="",INDEX([1]DATA!$O:$O,MATCH(1,(vp.data[[#This Row],[Battery]]=[1]DATA!$L:$L)*(EOMONTH(vp.data[[#This Row],[SDate]],-1)+1=[1]DATA!$G:$G),0)),vp.data[[#This Row],[Dens Input]]),"")</f>
        <v>805.2</v>
      </c>
      <c r="O461" s="2">
        <f ca="1">INDEX(INDIRECT(_xlfn.CONCAT("weather.data[",O$1,"]")),MATCH(vp.data[[#This Row],[SDate]],weather.data[Date],0))</f>
        <v>-9.5500000000000025</v>
      </c>
      <c r="P461" s="2">
        <f ca="1">INDEX(INDIRECT(_xlfn.CONCAT("weather.data[",P$1,"]")),MATCH(vp.data[[#This Row],[SDate]],weather.data[Date],0))</f>
        <v>-11.078571428571427</v>
      </c>
      <c r="Q461" s="2">
        <f ca="1">INDEX(INDIRECT(_xlfn.CONCAT("weather.data[",Q$1,"]")),MATCH(vp.data[[#This Row],[SDate]],weather.data[Date],0))</f>
        <v>-10.8</v>
      </c>
      <c r="R461" s="2">
        <f ca="1">INDEX(INDIRECT(_xlfn.CONCAT("weather.data[",R$1,"]")),MATCH(vp.data[[#This Row],[SDate]],weather.data[Date],0))</f>
        <v>-9.8000000000000007</v>
      </c>
      <c r="S461" s="2">
        <f ca="1">INDEX(INDIRECT(_xlfn.CONCAT("weather.data[",S$1,"]")),MATCH(vp.data[[#This Row],[SDate]],weather.data[Date],0))</f>
        <v>-11.3</v>
      </c>
      <c r="T461" s="2">
        <f ca="1">INDEX(INDIRECT(_xlfn.CONCAT("weather.data[",T$1,"]")),MATCH(vp.data[[#This Row],[SDate]],weather.data[Date],0))</f>
        <v>-8</v>
      </c>
      <c r="U461" s="2">
        <f ca="1">INDEX(INDIRECT(_xlfn.CONCAT("weather.data[",U$1,"]")),MATCH(vp.data[[#This Row],[SDate]],weather.data[Date],0))</f>
        <v>-9.1</v>
      </c>
      <c r="V461" s="2">
        <f ca="1">INDEX(INDIRECT(_xlfn.CONCAT("weather.data[",V$1,"]")),MATCH(vp.data[[#This Row],[SDate]],weather.data[Date],0))</f>
        <v>-8.3000000000000007</v>
      </c>
      <c r="W461" t="s">
        <v>44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 s="4">
        <f>IF(AND(vp.data[[#This Row],[SDate]]&gt;=DATE(YEAR(vp.data[[#This Row],[SDate]]),5,1),vp.data[[#This Row],[SDate]]&lt;=DATE(YEAR(vp.data[[#This Row],[SDate]]),9,15)),1,0)</f>
        <v>0</v>
      </c>
      <c r="AJ461" s="4">
        <f>IF(vp.data[[#This Row],[SDate]]&lt;DATE(2016,12,1),0,1)</f>
        <v>1</v>
      </c>
      <c r="AK461">
        <f>MONTH(vp.data[[#This Row],[SDate]])</f>
        <v>12</v>
      </c>
      <c r="AL461" s="5">
        <f>(IF(post_aquisition_adj_bool,vp.data[[#This Row],[VP_Adjusted]],vp.data[[#This Row],[VP]])-INDEX(crudeBD.lkup[Mean_VP],MATCH(vp.data[[#This Row],[Crude_Breakdown]],crudeBD.lkup[Crude Breakdown],0)))^2</f>
        <v>817.61850167075158</v>
      </c>
      <c r="AM461" s="5">
        <f>(vp.data[[#This Row],[Dens]]-INDEX(crudeBD.lkup[Mean_Dens],MATCH(vp.data[[#This Row],[Crude_Breakdown]],crudeBD.lkup[Crude Breakdown],0)))^2</f>
        <v>11.961748305946328</v>
      </c>
      <c r="AN461" s="5">
        <f>(vp.data[[#This Row],[Sulf]]-INDEX(crudeBD.lkup[Mean_Sulf],MATCH(vp.data[[#This Row],[Crude_Breakdown]],crudeBD.lkup[Crude Breakdown],0)))^2</f>
        <v>8.100815554508185E-3</v>
      </c>
      <c r="AO4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1" hidden="1" x14ac:dyDescent="0.25">
      <c r="A462">
        <v>461</v>
      </c>
      <c r="B462" t="s">
        <v>45</v>
      </c>
      <c r="C462" t="s">
        <v>45</v>
      </c>
      <c r="D462" t="s">
        <v>63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Input]]="",INDEX([1]DATA!$Q:$Q,MATCH(1,(vp.data[[#This Row],[Battery]]=[1]DATA!$L:$L)*(EOMONTH(vp.data[[#This Row],[SDate]],-1)+1=[1]DATA!$G:$G),0)),vp.data[[#This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Input]]="",INDEX([1]DATA!$O:$O,MATCH(1,(vp.data[[#This Row],[Battery]]=[1]DATA!$L:$L)*(EOMONTH(vp.data[[#This Row],[SDate]],-1)+1=[1]DATA!$G:$G),0)),vp.data[[#This Row],[Dens Input]]),"")</f>
        <v>818.8</v>
      </c>
      <c r="O462" s="2">
        <f ca="1">INDEX(INDIRECT(_xlfn.CONCAT("weather.data[",O$1,"]")),MATCH(vp.data[[#This Row],[SDate]],weather.data[Date],0))</f>
        <v>-9.5500000000000025</v>
      </c>
      <c r="P462" s="2">
        <f ca="1">INDEX(INDIRECT(_xlfn.CONCAT("weather.data[",P$1,"]")),MATCH(vp.data[[#This Row],[SDate]],weather.data[Date],0))</f>
        <v>-11.078571428571427</v>
      </c>
      <c r="Q462" s="2">
        <f ca="1">INDEX(INDIRECT(_xlfn.CONCAT("weather.data[",Q$1,"]")),MATCH(vp.data[[#This Row],[SDate]],weather.data[Date],0))</f>
        <v>-10.8</v>
      </c>
      <c r="R462" s="2">
        <f ca="1">INDEX(INDIRECT(_xlfn.CONCAT("weather.data[",R$1,"]")),MATCH(vp.data[[#This Row],[SDate]],weather.data[Date],0))</f>
        <v>-9.8000000000000007</v>
      </c>
      <c r="S462" s="2">
        <f ca="1">INDEX(INDIRECT(_xlfn.CONCAT("weather.data[",S$1,"]")),MATCH(vp.data[[#This Row],[SDate]],weather.data[Date],0))</f>
        <v>-11.3</v>
      </c>
      <c r="T462" s="2">
        <f ca="1">INDEX(INDIRECT(_xlfn.CONCAT("weather.data[",T$1,"]")),MATCH(vp.data[[#This Row],[SDate]],weather.data[Date],0))</f>
        <v>-8</v>
      </c>
      <c r="U462" s="2">
        <f ca="1">INDEX(INDIRECT(_xlfn.CONCAT("weather.data[",U$1,"]")),MATCH(vp.data[[#This Row],[SDate]],weather.data[Date],0))</f>
        <v>-9.1</v>
      </c>
      <c r="V462" s="2">
        <f ca="1">INDEX(INDIRECT(_xlfn.CONCAT("weather.data[",V$1,"]")),MATCH(vp.data[[#This Row],[SDate]],weather.data[Date],0))</f>
        <v>-8.3000000000000007</v>
      </c>
      <c r="W462" t="s">
        <v>44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 s="4">
        <f>IF(AND(vp.data[[#This Row],[SDate]]&gt;=DATE(YEAR(vp.data[[#This Row],[SDate]]),5,1),vp.data[[#This Row],[SDate]]&lt;=DATE(YEAR(vp.data[[#This Row],[SDate]]),9,15)),1,0)</f>
        <v>0</v>
      </c>
      <c r="AJ462" s="4">
        <f>IF(vp.data[[#This Row],[SDate]]&lt;DATE(2016,12,1),0,1)</f>
        <v>1</v>
      </c>
      <c r="AK462">
        <f>MONTH(vp.data[[#This Row],[SDate]])</f>
        <v>12</v>
      </c>
      <c r="AL462" s="5">
        <f>(IF(post_aquisition_adj_bool,vp.data[[#This Row],[VP_Adjusted]],vp.data[[#This Row],[VP]])-INDEX(crudeBD.lkup[Mean_VP],MATCH(vp.data[[#This Row],[Crude_Breakdown]],crudeBD.lkup[Crude Breakdown],0)))^2</f>
        <v>198.64165701055725</v>
      </c>
      <c r="AM462" s="5">
        <f>(vp.data[[#This Row],[Dens]]-INDEX(crudeBD.lkup[Mean_Dens],MATCH(vp.data[[#This Row],[Crude_Breakdown]],crudeBD.lkup[Crude Breakdown],0)))^2</f>
        <v>102.84847969752772</v>
      </c>
      <c r="AN462" s="5">
        <f>(vp.data[[#This Row],[Sulf]]-INDEX(crudeBD.lkup[Mean_Sulf],MATCH(vp.data[[#This Row],[Crude_Breakdown]],crudeBD.lkup[Crude Breakdown],0)))^2</f>
        <v>1.6003624800745503E-3</v>
      </c>
      <c r="AO4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1" hidden="1" x14ac:dyDescent="0.25">
      <c r="A463">
        <v>462</v>
      </c>
      <c r="B463" t="s">
        <v>45</v>
      </c>
      <c r="C463" t="s">
        <v>45</v>
      </c>
      <c r="D463" t="s">
        <v>85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63" s="2">
        <f ca="1">INDEX(INDIRECT(_xlfn.CONCAT("weather.data[",O$1,"]")),MATCH(vp.data[[#This Row],[SDate]],weather.data[Date],0))</f>
        <v>-9.5500000000000025</v>
      </c>
      <c r="P463" s="2">
        <f ca="1">INDEX(INDIRECT(_xlfn.CONCAT("weather.data[",P$1,"]")),MATCH(vp.data[[#This Row],[SDate]],weather.data[Date],0))</f>
        <v>-11.078571428571427</v>
      </c>
      <c r="Q463" s="2">
        <f ca="1">INDEX(INDIRECT(_xlfn.CONCAT("weather.data[",Q$1,"]")),MATCH(vp.data[[#This Row],[SDate]],weather.data[Date],0))</f>
        <v>-10.8</v>
      </c>
      <c r="R463" s="2">
        <f ca="1">INDEX(INDIRECT(_xlfn.CONCAT("weather.data[",R$1,"]")),MATCH(vp.data[[#This Row],[SDate]],weather.data[Date],0))</f>
        <v>-9.8000000000000007</v>
      </c>
      <c r="S463" s="2">
        <f ca="1">INDEX(INDIRECT(_xlfn.CONCAT("weather.data[",S$1,"]")),MATCH(vp.data[[#This Row],[SDate]],weather.data[Date],0))</f>
        <v>-11.3</v>
      </c>
      <c r="T463" s="2">
        <f ca="1">INDEX(INDIRECT(_xlfn.CONCAT("weather.data[",T$1,"]")),MATCH(vp.data[[#This Row],[SDate]],weather.data[Date],0))</f>
        <v>-8</v>
      </c>
      <c r="U463" s="2">
        <f ca="1">INDEX(INDIRECT(_xlfn.CONCAT("weather.data[",U$1,"]")),MATCH(vp.data[[#This Row],[SDate]],weather.data[Date],0))</f>
        <v>-9.1</v>
      </c>
      <c r="V463" s="2">
        <f ca="1">INDEX(INDIRECT(_xlfn.CONCAT("weather.data[",V$1,"]")),MATCH(vp.data[[#This Row],[SDate]],weather.data[Date],0))</f>
        <v>-8.3000000000000007</v>
      </c>
      <c r="W463" t="s">
        <v>44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 s="4">
        <f>IF(AND(vp.data[[#This Row],[SDate]]&gt;=DATE(YEAR(vp.data[[#This Row],[SDate]]),5,1),vp.data[[#This Row],[SDate]]&lt;=DATE(YEAR(vp.data[[#This Row],[SDate]]),9,15)),1,0)</f>
        <v>0</v>
      </c>
      <c r="AJ463" s="4">
        <f>IF(vp.data[[#This Row],[SDate]]&lt;DATE(2016,12,1),0,1)</f>
        <v>1</v>
      </c>
      <c r="AK463">
        <f>MONTH(vp.data[[#This Row],[SDate]])</f>
        <v>12</v>
      </c>
      <c r="AL463" s="5">
        <f>(IF(post_aquisition_adj_bool,vp.data[[#This Row],[VP_Adjusted]],vp.data[[#This Row],[VP]])-INDEX(crudeBD.lkup[Mean_VP],MATCH(vp.data[[#This Row],[Crude_Breakdown]],crudeBD.lkup[Crude Breakdown],0)))^2</f>
        <v>168.11398874774235</v>
      </c>
      <c r="AM463" s="5">
        <f>(vp.data[[#This Row],[Dens]]-INDEX(crudeBD.lkup[Mean_Dens],MATCH(vp.data[[#This Row],[Crude_Breakdown]],crudeBD.lkup[Crude Breakdown],0)))^2</f>
        <v>12.570692508920608</v>
      </c>
      <c r="AN463" s="5">
        <f>(vp.data[[#This Row],[Sulf]]-INDEX(crudeBD.lkup[Mean_Sulf],MATCH(vp.data[[#This Row],[Crude_Breakdown]],crudeBD.lkup[Crude Breakdown],0)))^2</f>
        <v>0.14541338176759372</v>
      </c>
      <c r="AO4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1" hidden="1" x14ac:dyDescent="0.25">
      <c r="A464">
        <v>463</v>
      </c>
      <c r="B464" t="s">
        <v>52</v>
      </c>
      <c r="C464" t="s">
        <v>52</v>
      </c>
      <c r="D464" t="s">
        <v>53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Input]]="",INDEX([1]DATA!$O:$O,MATCH(1,(vp.data[[#This Row],[Battery]]=[1]DATA!$L:$L)*(EOMONTH(vp.data[[#This Row],[SDate]],-1)+1=[1]DATA!$G:$G),0)),vp.data[[#This Row],[Dens Input]]),"")</f>
        <v>839.4</v>
      </c>
      <c r="O464" s="2">
        <f ca="1">INDEX(INDIRECT(_xlfn.CONCAT("weather.data[",O$1,"]")),MATCH(vp.data[[#This Row],[SDate]],weather.data[Date],0))</f>
        <v>-9.5500000000000025</v>
      </c>
      <c r="P464" s="2">
        <f ca="1">INDEX(INDIRECT(_xlfn.CONCAT("weather.data[",P$1,"]")),MATCH(vp.data[[#This Row],[SDate]],weather.data[Date],0))</f>
        <v>-11.078571428571427</v>
      </c>
      <c r="Q464" s="2">
        <f ca="1">INDEX(INDIRECT(_xlfn.CONCAT("weather.data[",Q$1,"]")),MATCH(vp.data[[#This Row],[SDate]],weather.data[Date],0))</f>
        <v>-10.8</v>
      </c>
      <c r="R464" s="2">
        <f ca="1">INDEX(INDIRECT(_xlfn.CONCAT("weather.data[",R$1,"]")),MATCH(vp.data[[#This Row],[SDate]],weather.data[Date],0))</f>
        <v>-9.8000000000000007</v>
      </c>
      <c r="S464" s="2">
        <f ca="1">INDEX(INDIRECT(_xlfn.CONCAT("weather.data[",S$1,"]")),MATCH(vp.data[[#This Row],[SDate]],weather.data[Date],0))</f>
        <v>-11.3</v>
      </c>
      <c r="T464" s="2">
        <f ca="1">INDEX(INDIRECT(_xlfn.CONCAT("weather.data[",T$1,"]")),MATCH(vp.data[[#This Row],[SDate]],weather.data[Date],0))</f>
        <v>-8</v>
      </c>
      <c r="U464" s="2">
        <f ca="1">INDEX(INDIRECT(_xlfn.CONCAT("weather.data[",U$1,"]")),MATCH(vp.data[[#This Row],[SDate]],weather.data[Date],0))</f>
        <v>-9.1</v>
      </c>
      <c r="V464" s="2">
        <f ca="1">INDEX(INDIRECT(_xlfn.CONCAT("weather.data[",V$1,"]")),MATCH(vp.data[[#This Row],[SDate]],weather.data[Date],0))</f>
        <v>-8.3000000000000007</v>
      </c>
      <c r="W464" t="s">
        <v>44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 s="4">
        <f>IF(AND(vp.data[[#This Row],[SDate]]&gt;=DATE(YEAR(vp.data[[#This Row],[SDate]]),5,1),vp.data[[#This Row],[SDate]]&lt;=DATE(YEAR(vp.data[[#This Row],[SDate]]),9,15)),1,0)</f>
        <v>0</v>
      </c>
      <c r="AJ464" s="4">
        <f>IF(vp.data[[#This Row],[SDate]]&lt;DATE(2016,12,1),0,1)</f>
        <v>1</v>
      </c>
      <c r="AK464">
        <f>MONTH(vp.data[[#This Row],[SDate]])</f>
        <v>12</v>
      </c>
      <c r="AL464" s="5">
        <f>(IF(post_aquisition_adj_bool,vp.data[[#This Row],[VP_Adjusted]],vp.data[[#This Row],[VP]])-INDEX(crudeBD.lkup[Mean_VP],MATCH(vp.data[[#This Row],[Crude_Breakdown]],crudeBD.lkup[Crude Breakdown],0)))^2</f>
        <v>216.74300805546764</v>
      </c>
      <c r="AM464" s="5">
        <f>(vp.data[[#This Row],[Dens]]-INDEX(crudeBD.lkup[Mean_Dens],MATCH(vp.data[[#This Row],[Crude_Breakdown]],crudeBD.lkup[Crude Breakdown],0)))^2</f>
        <v>19.459897862321277</v>
      </c>
      <c r="AN464" s="5">
        <f>(vp.data[[#This Row],[Sulf]]-INDEX(crudeBD.lkup[Mean_Sulf],MATCH(vp.data[[#This Row],[Crude_Breakdown]],crudeBD.lkup[Crude Breakdown],0)))^2</f>
        <v>6.4122151826878027E-2</v>
      </c>
      <c r="AO4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1" hidden="1" x14ac:dyDescent="0.25">
      <c r="A465">
        <v>464</v>
      </c>
      <c r="B465" t="s">
        <v>45</v>
      </c>
      <c r="C465" t="s">
        <v>45</v>
      </c>
      <c r="D465" t="s">
        <v>98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Input]]="",INDEX([1]DATA!$Q:$Q,MATCH(1,(vp.data[[#This Row],[Battery]]=[1]DATA!$L:$L)*(EOMONTH(vp.data[[#This Row],[SDate]],-1)+1=[1]DATA!$G:$G),0)),vp.data[[#This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Input]]="",INDEX([1]DATA!$O:$O,MATCH(1,(vp.data[[#This Row],[Battery]]=[1]DATA!$L:$L)*(EOMONTH(vp.data[[#This Row],[SDate]],-1)+1=[1]DATA!$G:$G),0)),vp.data[[#This Row],[Dens Input]]),"")</f>
        <v>853.1</v>
      </c>
      <c r="O465" s="2">
        <f ca="1">INDEX(INDIRECT(_xlfn.CONCAT("weather.data[",O$1,"]")),MATCH(vp.data[[#This Row],[SDate]],weather.data[Date],0))</f>
        <v>-9.5500000000000025</v>
      </c>
      <c r="P465" s="2">
        <f ca="1">INDEX(INDIRECT(_xlfn.CONCAT("weather.data[",P$1,"]")),MATCH(vp.data[[#This Row],[SDate]],weather.data[Date],0))</f>
        <v>-11.078571428571427</v>
      </c>
      <c r="Q465" s="2">
        <f ca="1">INDEX(INDIRECT(_xlfn.CONCAT("weather.data[",Q$1,"]")),MATCH(vp.data[[#This Row],[SDate]],weather.data[Date],0))</f>
        <v>-10.8</v>
      </c>
      <c r="R465" s="2">
        <f ca="1">INDEX(INDIRECT(_xlfn.CONCAT("weather.data[",R$1,"]")),MATCH(vp.data[[#This Row],[SDate]],weather.data[Date],0))</f>
        <v>-9.8000000000000007</v>
      </c>
      <c r="S465" s="2">
        <f ca="1">INDEX(INDIRECT(_xlfn.CONCAT("weather.data[",S$1,"]")),MATCH(vp.data[[#This Row],[SDate]],weather.data[Date],0))</f>
        <v>-11.3</v>
      </c>
      <c r="T465" s="2">
        <f ca="1">INDEX(INDIRECT(_xlfn.CONCAT("weather.data[",T$1,"]")),MATCH(vp.data[[#This Row],[SDate]],weather.data[Date],0))</f>
        <v>-8</v>
      </c>
      <c r="U465" s="2">
        <f ca="1">INDEX(INDIRECT(_xlfn.CONCAT("weather.data[",U$1,"]")),MATCH(vp.data[[#This Row],[SDate]],weather.data[Date],0))</f>
        <v>-9.1</v>
      </c>
      <c r="V465" s="2">
        <f ca="1">INDEX(INDIRECT(_xlfn.CONCAT("weather.data[",V$1,"]")),MATCH(vp.data[[#This Row],[SDate]],weather.data[Date],0))</f>
        <v>-8.3000000000000007</v>
      </c>
      <c r="W465" t="s">
        <v>44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 s="4">
        <f>IF(AND(vp.data[[#This Row],[SDate]]&gt;=DATE(YEAR(vp.data[[#This Row],[SDate]]),5,1),vp.data[[#This Row],[SDate]]&lt;=DATE(YEAR(vp.data[[#This Row],[SDate]]),9,15)),1,0)</f>
        <v>0</v>
      </c>
      <c r="AJ465" s="4">
        <f>IF(vp.data[[#This Row],[SDate]]&lt;DATE(2016,12,1),0,1)</f>
        <v>1</v>
      </c>
      <c r="AK465">
        <f>MONTH(vp.data[[#This Row],[SDate]])</f>
        <v>12</v>
      </c>
      <c r="AL465" s="5">
        <f>(IF(post_aquisition_adj_bool,vp.data[[#This Row],[VP_Adjusted]],vp.data[[#This Row],[VP]])-INDEX(crudeBD.lkup[Mean_VP],MATCH(vp.data[[#This Row],[Crude_Breakdown]],crudeBD.lkup[Crude Breakdown],0)))^2</f>
        <v>264.96695503631793</v>
      </c>
      <c r="AM465" s="5">
        <f>(vp.data[[#This Row],[Dens]]-INDEX(crudeBD.lkup[Mean_Dens],MATCH(vp.data[[#This Row],[Crude_Breakdown]],crudeBD.lkup[Crude Breakdown],0)))^2</f>
        <v>86.279252463547479</v>
      </c>
      <c r="AN465" s="5">
        <f>(vp.data[[#This Row],[Sulf]]-INDEX(crudeBD.lkup[Mean_Sulf],MATCH(vp.data[[#This Row],[Crude_Breakdown]],crudeBD.lkup[Crude Breakdown],0)))^2</f>
        <v>0.83397720017043331</v>
      </c>
      <c r="AO4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1" hidden="1" x14ac:dyDescent="0.25">
      <c r="A466">
        <v>465</v>
      </c>
      <c r="B466" t="s">
        <v>45</v>
      </c>
      <c r="C466" t="s">
        <v>45</v>
      </c>
      <c r="D466" t="s">
        <v>99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Input]]="",INDEX([1]DATA!$Q:$Q,MATCH(1,(vp.data[[#This Row],[Battery]]=[1]DATA!$L:$L)*(EOMONTH(vp.data[[#This Row],[SDate]],-1)+1=[1]DATA!$G:$G),0)),vp.data[[#This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Input]]="",INDEX([1]DATA!$O:$O,MATCH(1,(vp.data[[#This Row],[Battery]]=[1]DATA!$L:$L)*(EOMONTH(vp.data[[#This Row],[SDate]],-1)+1=[1]DATA!$G:$G),0)),vp.data[[#This Row],[Dens Input]]),"")</f>
        <v>854.1</v>
      </c>
      <c r="O466" s="2">
        <f ca="1">INDEX(INDIRECT(_xlfn.CONCAT("weather.data[",O$1,"]")),MATCH(vp.data[[#This Row],[SDate]],weather.data[Date],0))</f>
        <v>-9.5500000000000025</v>
      </c>
      <c r="P466" s="2">
        <f ca="1">INDEX(INDIRECT(_xlfn.CONCAT("weather.data[",P$1,"]")),MATCH(vp.data[[#This Row],[SDate]],weather.data[Date],0))</f>
        <v>-11.078571428571427</v>
      </c>
      <c r="Q466" s="2">
        <f ca="1">INDEX(INDIRECT(_xlfn.CONCAT("weather.data[",Q$1,"]")),MATCH(vp.data[[#This Row],[SDate]],weather.data[Date],0))</f>
        <v>-10.8</v>
      </c>
      <c r="R466" s="2">
        <f ca="1">INDEX(INDIRECT(_xlfn.CONCAT("weather.data[",R$1,"]")),MATCH(vp.data[[#This Row],[SDate]],weather.data[Date],0))</f>
        <v>-9.8000000000000007</v>
      </c>
      <c r="S466" s="2">
        <f ca="1">INDEX(INDIRECT(_xlfn.CONCAT("weather.data[",S$1,"]")),MATCH(vp.data[[#This Row],[SDate]],weather.data[Date],0))</f>
        <v>-11.3</v>
      </c>
      <c r="T466" s="2">
        <f ca="1">INDEX(INDIRECT(_xlfn.CONCAT("weather.data[",T$1,"]")),MATCH(vp.data[[#This Row],[SDate]],weather.data[Date],0))</f>
        <v>-8</v>
      </c>
      <c r="U466" s="2">
        <f ca="1">INDEX(INDIRECT(_xlfn.CONCAT("weather.data[",U$1,"]")),MATCH(vp.data[[#This Row],[SDate]],weather.data[Date],0))</f>
        <v>-9.1</v>
      </c>
      <c r="V466" s="2">
        <f ca="1">INDEX(INDIRECT(_xlfn.CONCAT("weather.data[",V$1,"]")),MATCH(vp.data[[#This Row],[SDate]],weather.data[Date],0))</f>
        <v>-8.3000000000000007</v>
      </c>
      <c r="W466" t="s">
        <v>44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 s="4">
        <f>IF(AND(vp.data[[#This Row],[SDate]]&gt;=DATE(YEAR(vp.data[[#This Row],[SDate]]),5,1),vp.data[[#This Row],[SDate]]&lt;=DATE(YEAR(vp.data[[#This Row],[SDate]]),9,15)),1,0)</f>
        <v>0</v>
      </c>
      <c r="AJ466" s="4">
        <f>IF(vp.data[[#This Row],[SDate]]&lt;DATE(2016,12,1),0,1)</f>
        <v>1</v>
      </c>
      <c r="AK466">
        <f>MONTH(vp.data[[#This Row],[SDate]])</f>
        <v>12</v>
      </c>
      <c r="AL466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466" s="5">
        <f>(vp.data[[#This Row],[Dens]]-INDEX(crudeBD.lkup[Mean_Dens],MATCH(vp.data[[#This Row],[Crude_Breakdown]],crudeBD.lkup[Crude Breakdown],0)))^2</f>
        <v>105.85657761692168</v>
      </c>
      <c r="AN466" s="5">
        <f>(vp.data[[#This Row],[Sulf]]-INDEX(crudeBD.lkup[Mean_Sulf],MATCH(vp.data[[#This Row],[Crude_Breakdown]],crudeBD.lkup[Crude Breakdown],0)))^2</f>
        <v>0.52305226201092503</v>
      </c>
      <c r="AO4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1" hidden="1" x14ac:dyDescent="0.25">
      <c r="A467">
        <v>466</v>
      </c>
      <c r="B467" t="s">
        <v>45</v>
      </c>
      <c r="C467" t="s">
        <v>45</v>
      </c>
      <c r="D467" t="s">
        <v>100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Input]]="",INDEX([1]DATA!$Q:$Q,MATCH(1,(vp.data[[#This Row],[Battery]]=[1]DATA!$L:$L)*(EOMONTH(vp.data[[#This Row],[SDate]],-1)+1=[1]DATA!$G:$G),0)),vp.data[[#This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Input]]="",INDEX([1]DATA!$O:$O,MATCH(1,(vp.data[[#This Row],[Battery]]=[1]DATA!$L:$L)*(EOMONTH(vp.data[[#This Row],[SDate]],-1)+1=[1]DATA!$G:$G),0)),vp.data[[#This Row],[Dens Input]]),"")</f>
        <v>860</v>
      </c>
      <c r="O467" s="2">
        <f ca="1">INDEX(INDIRECT(_xlfn.CONCAT("weather.data[",O$1,"]")),MATCH(vp.data[[#This Row],[SDate]],weather.data[Date],0))</f>
        <v>-9.5500000000000025</v>
      </c>
      <c r="P467" s="2">
        <f ca="1">INDEX(INDIRECT(_xlfn.CONCAT("weather.data[",P$1,"]")),MATCH(vp.data[[#This Row],[SDate]],weather.data[Date],0))</f>
        <v>-11.078571428571427</v>
      </c>
      <c r="Q467" s="2">
        <f ca="1">INDEX(INDIRECT(_xlfn.CONCAT("weather.data[",Q$1,"]")),MATCH(vp.data[[#This Row],[SDate]],weather.data[Date],0))</f>
        <v>-10.8</v>
      </c>
      <c r="R467" s="2">
        <f ca="1">INDEX(INDIRECT(_xlfn.CONCAT("weather.data[",R$1,"]")),MATCH(vp.data[[#This Row],[SDate]],weather.data[Date],0))</f>
        <v>-9.8000000000000007</v>
      </c>
      <c r="S467" s="2">
        <f ca="1">INDEX(INDIRECT(_xlfn.CONCAT("weather.data[",S$1,"]")),MATCH(vp.data[[#This Row],[SDate]],weather.data[Date],0))</f>
        <v>-11.3</v>
      </c>
      <c r="T467" s="2">
        <f ca="1">INDEX(INDIRECT(_xlfn.CONCAT("weather.data[",T$1,"]")),MATCH(vp.data[[#This Row],[SDate]],weather.data[Date],0))</f>
        <v>-8</v>
      </c>
      <c r="U467" s="2">
        <f ca="1">INDEX(INDIRECT(_xlfn.CONCAT("weather.data[",U$1,"]")),MATCH(vp.data[[#This Row],[SDate]],weather.data[Date],0))</f>
        <v>-9.1</v>
      </c>
      <c r="V467" s="2">
        <f ca="1">INDEX(INDIRECT(_xlfn.CONCAT("weather.data[",V$1,"]")),MATCH(vp.data[[#This Row],[SDate]],weather.data[Date],0))</f>
        <v>-8.3000000000000007</v>
      </c>
      <c r="W467" t="s">
        <v>44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 s="4">
        <f>IF(AND(vp.data[[#This Row],[SDate]]&gt;=DATE(YEAR(vp.data[[#This Row],[SDate]]),5,1),vp.data[[#This Row],[SDate]]&lt;=DATE(YEAR(vp.data[[#This Row],[SDate]]),9,15)),1,0)</f>
        <v>0</v>
      </c>
      <c r="AJ467" s="4">
        <f>IF(vp.data[[#This Row],[SDate]]&lt;DATE(2016,12,1),0,1)</f>
        <v>1</v>
      </c>
      <c r="AK467">
        <f>MONTH(vp.data[[#This Row],[SDate]])</f>
        <v>12</v>
      </c>
      <c r="AL467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467" s="5">
        <f>(vp.data[[#This Row],[Dens]]-INDEX(crudeBD.lkup[Mean_Dens],MATCH(vp.data[[#This Row],[Crude_Breakdown]],crudeBD.lkup[Crude Breakdown],0)))^2</f>
        <v>262.07279602182876</v>
      </c>
      <c r="AN467" s="5">
        <f>(vp.data[[#This Row],[Sulf]]-INDEX(crudeBD.lkup[Mean_Sulf],MATCH(vp.data[[#This Row],[Crude_Breakdown]],crudeBD.lkup[Crude Breakdown],0)))^2</f>
        <v>0.20541156041583425</v>
      </c>
      <c r="AO4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1" hidden="1" x14ac:dyDescent="0.25">
      <c r="A468">
        <v>467</v>
      </c>
      <c r="B468" t="s">
        <v>56</v>
      </c>
      <c r="C468" t="s">
        <v>56</v>
      </c>
      <c r="D468" t="s">
        <v>57</v>
      </c>
      <c r="E468" t="s">
        <v>69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Input]]="",INDEX([1]DATA!$O:$O,MATCH(1,(vp.data[[#This Row],[Battery]]=[1]DATA!$L:$L)*(EOMONTH(vp.data[[#This Row],[SDate]],-1)+1=[1]DATA!$G:$G),0)),vp.data[[#This Row],[Dens Input]]),"")</f>
        <v>843.4</v>
      </c>
      <c r="O468" s="2">
        <f ca="1">INDEX(INDIRECT(_xlfn.CONCAT("weather.data[",O$1,"]")),MATCH(vp.data[[#This Row],[SDate]],weather.data[Date],0))</f>
        <v>-10.200000000000001</v>
      </c>
      <c r="P468" s="2">
        <f ca="1">INDEX(INDIRECT(_xlfn.CONCAT("weather.data[",P$1,"]")),MATCH(vp.data[[#This Row],[SDate]],weather.data[Date],0))</f>
        <v>-12.359523809523809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-16.5</v>
      </c>
      <c r="T468" s="2">
        <f ca="1">INDEX(INDIRECT(_xlfn.CONCAT("weather.data[",T$1,"]")),MATCH(vp.data[[#This Row],[SDate]],weather.data[Date],0))</f>
        <v>-7.5</v>
      </c>
      <c r="U468" s="2">
        <f ca="1">INDEX(INDIRECT(_xlfn.CONCAT("weather.data[",U$1,"]")),MATCH(vp.data[[#This Row],[SDate]],weather.data[Date],0))</f>
        <v>-8.1</v>
      </c>
      <c r="V468" s="2">
        <f ca="1">INDEX(INDIRECT(_xlfn.CONCAT("weather.data[",V$1,"]")),MATCH(vp.data[[#This Row],[SDate]],weather.data[Date],0))</f>
        <v>-9.3000000000000007</v>
      </c>
      <c r="W468" t="s">
        <v>44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 s="4">
        <f>IF(AND(vp.data[[#This Row],[SDate]]&gt;=DATE(YEAR(vp.data[[#This Row],[SDate]]),5,1),vp.data[[#This Row],[SDate]]&lt;=DATE(YEAR(vp.data[[#This Row],[SDate]]),9,15)),1,0)</f>
        <v>0</v>
      </c>
      <c r="AJ468" s="4">
        <f>IF(vp.data[[#This Row],[SDate]]&lt;DATE(2016,12,1),0,1)</f>
        <v>1</v>
      </c>
      <c r="AK468">
        <f>MONTH(vp.data[[#This Row],[SDate]])</f>
        <v>12</v>
      </c>
      <c r="AL468" s="5">
        <f>(IF(post_aquisition_adj_bool,vp.data[[#This Row],[VP_Adjusted]],vp.data[[#This Row],[VP]])-INDEX(crudeBD.lkup[Mean_VP],MATCH(vp.data[[#This Row],[Crude_Breakdown]],crudeBD.lkup[Crude Breakdown],0)))^2</f>
        <v>45.187897598912869</v>
      </c>
      <c r="AM468" s="5">
        <f>(vp.data[[#This Row],[Dens]]-INDEX(crudeBD.lkup[Mean_Dens],MATCH(vp.data[[#This Row],[Crude_Breakdown]],crudeBD.lkup[Crude Breakdown],0)))^2</f>
        <v>0.16919847581773162</v>
      </c>
      <c r="AN468" s="5">
        <f>(vp.data[[#This Row],[Sulf]]-INDEX(crudeBD.lkup[Mean_Sulf],MATCH(vp.data[[#This Row],[Crude_Breakdown]],crudeBD.lkup[Crude Breakdown],0)))^2</f>
        <v>0.165467103483323</v>
      </c>
      <c r="AO4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1" hidden="1" x14ac:dyDescent="0.25">
      <c r="A469">
        <v>468</v>
      </c>
      <c r="B469" t="s">
        <v>47</v>
      </c>
      <c r="C469" t="s">
        <v>47</v>
      </c>
      <c r="D469" t="s">
        <v>62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Input]]="",INDEX([1]DATA!$Q:$Q,MATCH(1,(vp.data[[#This Row],[Battery]]=[1]DATA!$L:$L)*(EOMONTH(vp.data[[#This Row],[SDate]],-1)+1=[1]DATA!$G:$G),0)),vp.data[[#This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469" s="2">
        <f ca="1">INDEX(INDIRECT(_xlfn.CONCAT("weather.data[",O$1,"]")),MATCH(vp.data[[#This Row],[SDate]],weather.data[Date],0))</f>
        <v>-10.200000000000001</v>
      </c>
      <c r="P469" s="2">
        <f ca="1">INDEX(INDIRECT(_xlfn.CONCAT("weather.data[",P$1,"]")),MATCH(vp.data[[#This Row],[SDate]],weather.data[Date],0))</f>
        <v>-12.359523809523809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-16.5</v>
      </c>
      <c r="T469" s="2">
        <f ca="1">INDEX(INDIRECT(_xlfn.CONCAT("weather.data[",T$1,"]")),MATCH(vp.data[[#This Row],[SDate]],weather.data[Date],0))</f>
        <v>-7.5</v>
      </c>
      <c r="U469" s="2">
        <f ca="1">INDEX(INDIRECT(_xlfn.CONCAT("weather.data[",U$1,"]")),MATCH(vp.data[[#This Row],[SDate]],weather.data[Date],0))</f>
        <v>-8.1</v>
      </c>
      <c r="V469" s="2">
        <f ca="1">INDEX(INDIRECT(_xlfn.CONCAT("weather.data[",V$1,"]")),MATCH(vp.data[[#This Row],[SDate]],weather.data[Date],0))</f>
        <v>-9.3000000000000007</v>
      </c>
      <c r="W469" t="s">
        <v>44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 s="4">
        <f>IF(AND(vp.data[[#This Row],[SDate]]&gt;=DATE(YEAR(vp.data[[#This Row],[SDate]]),5,1),vp.data[[#This Row],[SDate]]&lt;=DATE(YEAR(vp.data[[#This Row],[SDate]]),9,15)),1,0)</f>
        <v>0</v>
      </c>
      <c r="AJ469" s="4">
        <f>IF(vp.data[[#This Row],[SDate]]&lt;DATE(2016,12,1),0,1)</f>
        <v>1</v>
      </c>
      <c r="AK469">
        <f>MONTH(vp.data[[#This Row],[SDate]])</f>
        <v>12</v>
      </c>
      <c r="AL469" s="5">
        <f>(IF(post_aquisition_adj_bool,vp.data[[#This Row],[VP_Adjusted]],vp.data[[#This Row],[VP]])-INDEX(crudeBD.lkup[Mean_VP],MATCH(vp.data[[#This Row],[Crude_Breakdown]],crudeBD.lkup[Crude Breakdown],0)))^2</f>
        <v>354.27500216445225</v>
      </c>
      <c r="AM469" s="5">
        <f>(vp.data[[#This Row],[Dens]]-INDEX(crudeBD.lkup[Mean_Dens],MATCH(vp.data[[#This Row],[Crude_Breakdown]],crudeBD.lkup[Crude Breakdown],0)))^2</f>
        <v>346.38188068440633</v>
      </c>
      <c r="AN469" s="5">
        <f>(vp.data[[#This Row],[Sulf]]-INDEX(crudeBD.lkup[Mean_Sulf],MATCH(vp.data[[#This Row],[Crude_Breakdown]],crudeBD.lkup[Crude Breakdown],0)))^2</f>
        <v>2.664987969210325E-3</v>
      </c>
      <c r="AO4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1" hidden="1" x14ac:dyDescent="0.25">
      <c r="A470">
        <v>469</v>
      </c>
      <c r="B470" t="s">
        <v>45</v>
      </c>
      <c r="C470" t="s">
        <v>45</v>
      </c>
      <c r="D470" t="s">
        <v>71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Input]]="",INDEX([1]DATA!$O:$O,MATCH(1,(vp.data[[#This Row],[Battery]]=[1]DATA!$L:$L)*(EOMONTH(vp.data[[#This Row],[SDate]],-1)+1=[1]DATA!$G:$G),0)),vp.data[[#This Row],[Dens Input]]),"")</f>
        <v>797.7</v>
      </c>
      <c r="O470" s="2">
        <f ca="1">INDEX(INDIRECT(_xlfn.CONCAT("weather.data[",O$1,"]")),MATCH(vp.data[[#This Row],[SDate]],weather.data[Date],0))</f>
        <v>-10.200000000000001</v>
      </c>
      <c r="P470" s="2">
        <f ca="1">INDEX(INDIRECT(_xlfn.CONCAT("weather.data[",P$1,"]")),MATCH(vp.data[[#This Row],[SDate]],weather.data[Date],0))</f>
        <v>-12.359523809523809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-16.5</v>
      </c>
      <c r="T470" s="2">
        <f ca="1">INDEX(INDIRECT(_xlfn.CONCAT("weather.data[",T$1,"]")),MATCH(vp.data[[#This Row],[SDate]],weather.data[Date],0))</f>
        <v>-7.5</v>
      </c>
      <c r="U470" s="2">
        <f ca="1">INDEX(INDIRECT(_xlfn.CONCAT("weather.data[",U$1,"]")),MATCH(vp.data[[#This Row],[SDate]],weather.data[Date],0))</f>
        <v>-8.1</v>
      </c>
      <c r="V470" s="2">
        <f ca="1">INDEX(INDIRECT(_xlfn.CONCAT("weather.data[",V$1,"]")),MATCH(vp.data[[#This Row],[SDate]],weather.data[Date],0))</f>
        <v>-9.3000000000000007</v>
      </c>
      <c r="W470" t="s">
        <v>44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 s="4">
        <f>IF(AND(vp.data[[#This Row],[SDate]]&gt;=DATE(YEAR(vp.data[[#This Row],[SDate]]),5,1),vp.data[[#This Row],[SDate]]&lt;=DATE(YEAR(vp.data[[#This Row],[SDate]]),9,15)),1,0)</f>
        <v>0</v>
      </c>
      <c r="AJ470" s="4">
        <f>IF(vp.data[[#This Row],[SDate]]&lt;DATE(2016,12,1),0,1)</f>
        <v>1</v>
      </c>
      <c r="AK470">
        <f>MONTH(vp.data[[#This Row],[SDate]])</f>
        <v>12</v>
      </c>
      <c r="AL470" s="5">
        <f>(IF(post_aquisition_adj_bool,vp.data[[#This Row],[VP_Adjusted]],vp.data[[#This Row],[VP]])-INDEX(crudeBD.lkup[Mean_VP],MATCH(vp.data[[#This Row],[Crude_Breakdown]],crudeBD.lkup[Crude Breakdown],0)))^2</f>
        <v>163.68718128240198</v>
      </c>
      <c r="AM470" s="5">
        <f>(vp.data[[#This Row],[Dens]]-INDEX(crudeBD.lkup[Mean_Dens],MATCH(vp.data[[#This Row],[Crude_Breakdown]],crudeBD.lkup[Crude Breakdown],0)))^2</f>
        <v>120.09038908264675</v>
      </c>
      <c r="AN470" s="5">
        <f>(vp.data[[#This Row],[Sulf]]-INDEX(crudeBD.lkup[Mean_Sulf],MATCH(vp.data[[#This Row],[Crude_Breakdown]],crudeBD.lkup[Crude Breakdown],0)))^2</f>
        <v>1.2100996784281637E-2</v>
      </c>
      <c r="AO4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1" hidden="1" x14ac:dyDescent="0.25">
      <c r="A471">
        <v>470</v>
      </c>
      <c r="B471" t="s">
        <v>58</v>
      </c>
      <c r="C471" t="s">
        <v>58</v>
      </c>
      <c r="D471" t="s">
        <v>75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Input]]="",INDEX([1]DATA!$O:$O,MATCH(1,(vp.data[[#This Row],[Battery]]=[1]DATA!$L:$L)*(EOMONTH(vp.data[[#This Row],[SDate]],-1)+1=[1]DATA!$G:$G),0)),vp.data[[#This Row],[Dens Input]]),"")</f>
        <v>799.9</v>
      </c>
      <c r="O471" s="2">
        <f ca="1">INDEX(INDIRECT(_xlfn.CONCAT("weather.data[",O$1,"]")),MATCH(vp.data[[#This Row],[SDate]],weather.data[Date],0))</f>
        <v>-10.200000000000001</v>
      </c>
      <c r="P471" s="2">
        <f ca="1">INDEX(INDIRECT(_xlfn.CONCAT("weather.data[",P$1,"]")),MATCH(vp.data[[#This Row],[SDate]],weather.data[Date],0))</f>
        <v>-12.359523809523809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-16.5</v>
      </c>
      <c r="T471" s="2">
        <f ca="1">INDEX(INDIRECT(_xlfn.CONCAT("weather.data[",T$1,"]")),MATCH(vp.data[[#This Row],[SDate]],weather.data[Date],0))</f>
        <v>-7.5</v>
      </c>
      <c r="U471" s="2">
        <f ca="1">INDEX(INDIRECT(_xlfn.CONCAT("weather.data[",U$1,"]")),MATCH(vp.data[[#This Row],[SDate]],weather.data[Date],0))</f>
        <v>-8.1</v>
      </c>
      <c r="V471" s="2">
        <f ca="1">INDEX(INDIRECT(_xlfn.CONCAT("weather.data[",V$1,"]")),MATCH(vp.data[[#This Row],[SDate]],weather.data[Date],0))</f>
        <v>-9.3000000000000007</v>
      </c>
      <c r="W471" t="s">
        <v>44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 s="4">
        <f>IF(AND(vp.data[[#This Row],[SDate]]&gt;=DATE(YEAR(vp.data[[#This Row],[SDate]]),5,1),vp.data[[#This Row],[SDate]]&lt;=DATE(YEAR(vp.data[[#This Row],[SDate]]),9,15)),1,0)</f>
        <v>0</v>
      </c>
      <c r="AJ471" s="4">
        <f>IF(vp.data[[#This Row],[SDate]]&lt;DATE(2016,12,1),0,1)</f>
        <v>1</v>
      </c>
      <c r="AK471">
        <f>MONTH(vp.data[[#This Row],[SDate]])</f>
        <v>12</v>
      </c>
      <c r="AL471" s="5">
        <f>(IF(post_aquisition_adj_bool,vp.data[[#This Row],[VP_Adjusted]],vp.data[[#This Row],[VP]])-INDEX(crudeBD.lkup[Mean_VP],MATCH(vp.data[[#This Row],[Crude_Breakdown]],crudeBD.lkup[Crude Breakdown],0)))^2</f>
        <v>97.891812350363253</v>
      </c>
      <c r="AM471" s="5">
        <f>(vp.data[[#This Row],[Dens]]-INDEX(crudeBD.lkup[Mean_Dens],MATCH(vp.data[[#This Row],[Crude_Breakdown]],crudeBD.lkup[Crude Breakdown],0)))^2</f>
        <v>76.712654454815819</v>
      </c>
      <c r="AN471" s="5">
        <f>(vp.data[[#This Row],[Sulf]]-INDEX(crudeBD.lkup[Mean_Sulf],MATCH(vp.data[[#This Row],[Crude_Breakdown]],crudeBD.lkup[Crude Breakdown],0)))^2</f>
        <v>2.5004530949612777E-3</v>
      </c>
      <c r="AO4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1" hidden="1" x14ac:dyDescent="0.25">
      <c r="A472">
        <v>471</v>
      </c>
      <c r="B472" t="s">
        <v>58</v>
      </c>
      <c r="C472" t="s">
        <v>58</v>
      </c>
      <c r="D472" t="s">
        <v>79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Input]]="",INDEX([1]DATA!$O:$O,MATCH(1,(vp.data[[#This Row],[Battery]]=[1]DATA!$L:$L)*(EOMONTH(vp.data[[#This Row],[SDate]],-1)+1=[1]DATA!$G:$G),0)),vp.data[[#This Row],[Dens Input]]),"")</f>
        <v>806.8</v>
      </c>
      <c r="O472" s="2">
        <f ca="1">INDEX(INDIRECT(_xlfn.CONCAT("weather.data[",O$1,"]")),MATCH(vp.data[[#This Row],[SDate]],weather.data[Date],0))</f>
        <v>-10.200000000000001</v>
      </c>
      <c r="P472" s="2">
        <f ca="1">INDEX(INDIRECT(_xlfn.CONCAT("weather.data[",P$1,"]")),MATCH(vp.data[[#This Row],[SDate]],weather.data[Date],0))</f>
        <v>-12.359523809523809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-16.5</v>
      </c>
      <c r="T472" s="2">
        <f ca="1">INDEX(INDIRECT(_xlfn.CONCAT("weather.data[",T$1,"]")),MATCH(vp.data[[#This Row],[SDate]],weather.data[Date],0))</f>
        <v>-7.5</v>
      </c>
      <c r="U472" s="2">
        <f ca="1">INDEX(INDIRECT(_xlfn.CONCAT("weather.data[",U$1,"]")),MATCH(vp.data[[#This Row],[SDate]],weather.data[Date],0))</f>
        <v>-8.1</v>
      </c>
      <c r="V472" s="2">
        <f ca="1">INDEX(INDIRECT(_xlfn.CONCAT("weather.data[",V$1,"]")),MATCH(vp.data[[#This Row],[SDate]],weather.data[Date],0))</f>
        <v>-9.3000000000000007</v>
      </c>
      <c r="W472" t="s">
        <v>44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 s="4">
        <f>IF(AND(vp.data[[#This Row],[SDate]]&gt;=DATE(YEAR(vp.data[[#This Row],[SDate]]),5,1),vp.data[[#This Row],[SDate]]&lt;=DATE(YEAR(vp.data[[#This Row],[SDate]]),9,15)),1,0)</f>
        <v>0</v>
      </c>
      <c r="AJ472" s="4">
        <f>IF(vp.data[[#This Row],[SDate]]&lt;DATE(2016,12,1),0,1)</f>
        <v>1</v>
      </c>
      <c r="AK472">
        <f>MONTH(vp.data[[#This Row],[SDate]])</f>
        <v>12</v>
      </c>
      <c r="AL472" s="5">
        <f>(IF(post_aquisition_adj_bool,vp.data[[#This Row],[VP_Adjusted]],vp.data[[#This Row],[VP]])-INDEX(crudeBD.lkup[Mean_VP],MATCH(vp.data[[#This Row],[Crude_Breakdown]],crudeBD.lkup[Crude Breakdown],0)))^2</f>
        <v>4.435113321236611</v>
      </c>
      <c r="AM472" s="5">
        <f>(vp.data[[#This Row],[Dens]]-INDEX(crudeBD.lkup[Mean_Dens],MATCH(vp.data[[#This Row],[Crude_Breakdown]],crudeBD.lkup[Crude Breakdown],0)))^2</f>
        <v>3.4543049402505761</v>
      </c>
      <c r="AN472" s="5">
        <f>(vp.data[[#This Row],[Sulf]]-INDEX(crudeBD.lkup[Mean_Sulf],MATCH(vp.data[[#This Row],[Crude_Breakdown]],crudeBD.lkup[Crude Breakdown],0)))^2</f>
        <v>4.9006343247347296E-3</v>
      </c>
      <c r="AO4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1" hidden="1" x14ac:dyDescent="0.25">
      <c r="A473">
        <v>472</v>
      </c>
      <c r="B473" t="s">
        <v>45</v>
      </c>
      <c r="C473" t="s">
        <v>45</v>
      </c>
      <c r="D473" t="s">
        <v>95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Input]]="",INDEX([1]DATA!$Q:$Q,MATCH(1,(vp.data[[#This Row],[Battery]]=[1]DATA!$L:$L)*(EOMONTH(vp.data[[#This Row],[SDate]],-1)+1=[1]DATA!$G:$G),0)),vp.data[[#This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Input]]="",INDEX([1]DATA!$O:$O,MATCH(1,(vp.data[[#This Row],[Battery]]=[1]DATA!$L:$L)*(EOMONTH(vp.data[[#This Row],[SDate]],-1)+1=[1]DATA!$G:$G),0)),vp.data[[#This Row],[Dens Input]]),"")</f>
        <v>809.7</v>
      </c>
      <c r="O473" s="2">
        <f ca="1">INDEX(INDIRECT(_xlfn.CONCAT("weather.data[",O$1,"]")),MATCH(vp.data[[#This Row],[SDate]],weather.data[Date],0))</f>
        <v>-10.200000000000001</v>
      </c>
      <c r="P473" s="2">
        <f ca="1">INDEX(INDIRECT(_xlfn.CONCAT("weather.data[",P$1,"]")),MATCH(vp.data[[#This Row],[SDate]],weather.data[Date],0))</f>
        <v>-12.359523809523809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-16.5</v>
      </c>
      <c r="T473" s="2">
        <f ca="1">INDEX(INDIRECT(_xlfn.CONCAT("weather.data[",T$1,"]")),MATCH(vp.data[[#This Row],[SDate]],weather.data[Date],0))</f>
        <v>-7.5</v>
      </c>
      <c r="U473" s="2">
        <f ca="1">INDEX(INDIRECT(_xlfn.CONCAT("weather.data[",U$1,"]")),MATCH(vp.data[[#This Row],[SDate]],weather.data[Date],0))</f>
        <v>-8.1</v>
      </c>
      <c r="V473" s="2">
        <f ca="1">INDEX(INDIRECT(_xlfn.CONCAT("weather.data[",V$1,"]")),MATCH(vp.data[[#This Row],[SDate]],weather.data[Date],0))</f>
        <v>-9.3000000000000007</v>
      </c>
      <c r="W473" t="s">
        <v>44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 s="4">
        <f>IF(AND(vp.data[[#This Row],[SDate]]&gt;=DATE(YEAR(vp.data[[#This Row],[SDate]]),5,1),vp.data[[#This Row],[SDate]]&lt;=DATE(YEAR(vp.data[[#This Row],[SDate]]),9,15)),1,0)</f>
        <v>0</v>
      </c>
      <c r="AJ473" s="4">
        <f>IF(vp.data[[#This Row],[SDate]]&lt;DATE(2016,12,1),0,1)</f>
        <v>1</v>
      </c>
      <c r="AK473">
        <f>MONTH(vp.data[[#This Row],[SDate]])</f>
        <v>12</v>
      </c>
      <c r="AL473" s="5">
        <f>(IF(post_aquisition_adj_bool,vp.data[[#This Row],[VP_Adjusted]],vp.data[[#This Row],[VP]])-INDEX(crudeBD.lkup[Mean_VP],MATCH(vp.data[[#This Row],[Crude_Breakdown]],crudeBD.lkup[Crude Breakdown],0)))^2</f>
        <v>75.586142447450541</v>
      </c>
      <c r="AM473" s="5">
        <f>(vp.data[[#This Row],[Dens]]-INDEX(crudeBD.lkup[Mean_Dens],MATCH(vp.data[[#This Row],[Crude_Breakdown]],crudeBD.lkup[Crude Breakdown],0)))^2</f>
        <v>1.0845638399260746</v>
      </c>
      <c r="AN473" s="5">
        <f>(vp.data[[#This Row],[Sulf]]-INDEX(crudeBD.lkup[Mean_Sulf],MATCH(vp.data[[#This Row],[Crude_Breakdown]],crudeBD.lkup[Crude Breakdown],0)))^2</f>
        <v>8.099184486547107E-3</v>
      </c>
      <c r="AO4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1" hidden="1" x14ac:dyDescent="0.25">
      <c r="A474">
        <v>473</v>
      </c>
      <c r="B474" t="s">
        <v>45</v>
      </c>
      <c r="C474" t="s">
        <v>45</v>
      </c>
      <c r="D474" t="s">
        <v>63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Input]]="",INDEX([1]DATA!$Q:$Q,MATCH(1,(vp.data[[#This Row],[Battery]]=[1]DATA!$L:$L)*(EOMONTH(vp.data[[#This Row],[SDate]],-1)+1=[1]DATA!$G:$G),0)),vp.data[[#This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Input]]="",INDEX([1]DATA!$O:$O,MATCH(1,(vp.data[[#This Row],[Battery]]=[1]DATA!$L:$L)*(EOMONTH(vp.data[[#This Row],[SDate]],-1)+1=[1]DATA!$G:$G),0)),vp.data[[#This Row],[Dens Input]]),"")</f>
        <v>817.7</v>
      </c>
      <c r="O474" s="2">
        <f ca="1">INDEX(INDIRECT(_xlfn.CONCAT("weather.data[",O$1,"]")),MATCH(vp.data[[#This Row],[SDate]],weather.data[Date],0))</f>
        <v>-10.200000000000001</v>
      </c>
      <c r="P474" s="2">
        <f ca="1">INDEX(INDIRECT(_xlfn.CONCAT("weather.data[",P$1,"]")),MATCH(vp.data[[#This Row],[SDate]],weather.data[Date],0))</f>
        <v>-12.359523809523809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-16.5</v>
      </c>
      <c r="T474" s="2">
        <f ca="1">INDEX(INDIRECT(_xlfn.CONCAT("weather.data[",T$1,"]")),MATCH(vp.data[[#This Row],[SDate]],weather.data[Date],0))</f>
        <v>-7.5</v>
      </c>
      <c r="U474" s="2">
        <f ca="1">INDEX(INDIRECT(_xlfn.CONCAT("weather.data[",U$1,"]")),MATCH(vp.data[[#This Row],[SDate]],weather.data[Date],0))</f>
        <v>-8.1</v>
      </c>
      <c r="V474" s="2">
        <f ca="1">INDEX(INDIRECT(_xlfn.CONCAT("weather.data[",V$1,"]")),MATCH(vp.data[[#This Row],[SDate]],weather.data[Date],0))</f>
        <v>-9.3000000000000007</v>
      </c>
      <c r="W474" t="s">
        <v>44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 s="4">
        <f>IF(AND(vp.data[[#This Row],[SDate]]&gt;=DATE(YEAR(vp.data[[#This Row],[SDate]]),5,1),vp.data[[#This Row],[SDate]]&lt;=DATE(YEAR(vp.data[[#This Row],[SDate]]),9,15)),1,0)</f>
        <v>0</v>
      </c>
      <c r="AJ474" s="4">
        <f>IF(vp.data[[#This Row],[SDate]]&lt;DATE(2016,12,1),0,1)</f>
        <v>1</v>
      </c>
      <c r="AK474">
        <f>MONTH(vp.data[[#This Row],[SDate]])</f>
        <v>12</v>
      </c>
      <c r="AL474" s="5">
        <f>(IF(post_aquisition_adj_bool,vp.data[[#This Row],[VP_Adjusted]],vp.data[[#This Row],[VP]])-INDEX(crudeBD.lkup[Mean_VP],MATCH(vp.data[[#This Row],[Crude_Breakdown]],crudeBD.lkup[Crude Breakdown],0)))^2</f>
        <v>313.07866671929548</v>
      </c>
      <c r="AM474" s="5">
        <f>(vp.data[[#This Row],[Dens]]-INDEX(crudeBD.lkup[Mean_Dens],MATCH(vp.data[[#This Row],[Crude_Breakdown]],crudeBD.lkup[Crude Breakdown],0)))^2</f>
        <v>81.747347011445626</v>
      </c>
      <c r="AN474" s="5">
        <f>(vp.data[[#This Row],[Sulf]]-INDEX(crudeBD.lkup[Mean_Sulf],MATCH(vp.data[[#This Row],[Crude_Breakdown]],crudeBD.lkup[Crude Breakdown],0)))^2</f>
        <v>1.6003624800745503E-3</v>
      </c>
      <c r="AO4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1" hidden="1" x14ac:dyDescent="0.25">
      <c r="A475">
        <v>474</v>
      </c>
      <c r="B475" t="s">
        <v>56</v>
      </c>
      <c r="C475" t="s">
        <v>56</v>
      </c>
      <c r="D475" t="s">
        <v>57</v>
      </c>
      <c r="E475" t="s">
        <v>51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Input]]="",INDEX([1]DATA!$Q:$Q,MATCH(1,(vp.data[[#This Row],[Battery]]=[1]DATA!$L:$L)*(EOMONTH(vp.data[[#This Row],[SDate]],-1)+1=[1]DATA!$G:$G),0)),vp.data[[#This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Input]]="",INDEX([1]DATA!$O:$O,MATCH(1,(vp.data[[#This Row],[Battery]]=[1]DATA!$L:$L)*(EOMONTH(vp.data[[#This Row],[SDate]],-1)+1=[1]DATA!$G:$G),0)),vp.data[[#This Row],[Dens Input]]),"")</f>
        <v>850.3</v>
      </c>
      <c r="O475" s="2">
        <f ca="1">INDEX(INDIRECT(_xlfn.CONCAT("weather.data[",O$1,"]")),MATCH(vp.data[[#This Row],[SDate]],weather.data[Date],0))</f>
        <v>-10.200000000000001</v>
      </c>
      <c r="P475" s="2">
        <f ca="1">INDEX(INDIRECT(_xlfn.CONCAT("weather.data[",P$1,"]")),MATCH(vp.data[[#This Row],[SDate]],weather.data[Date],0))</f>
        <v>-12.359523809523809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-16.5</v>
      </c>
      <c r="T475" s="2">
        <f ca="1">INDEX(INDIRECT(_xlfn.CONCAT("weather.data[",T$1,"]")),MATCH(vp.data[[#This Row],[SDate]],weather.data[Date],0))</f>
        <v>-7.5</v>
      </c>
      <c r="U475" s="2">
        <f ca="1">INDEX(INDIRECT(_xlfn.CONCAT("weather.data[",U$1,"]")),MATCH(vp.data[[#This Row],[SDate]],weather.data[Date],0))</f>
        <v>-8.1</v>
      </c>
      <c r="V475" s="2">
        <f ca="1">INDEX(INDIRECT(_xlfn.CONCAT("weather.data[",V$1,"]")),MATCH(vp.data[[#This Row],[SDate]],weather.data[Date],0))</f>
        <v>-9.3000000000000007</v>
      </c>
      <c r="W475" t="s">
        <v>44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 s="4">
        <f>IF(AND(vp.data[[#This Row],[SDate]]&gt;=DATE(YEAR(vp.data[[#This Row],[SDate]]),5,1),vp.data[[#This Row],[SDate]]&lt;=DATE(YEAR(vp.data[[#This Row],[SDate]]),9,15)),1,0)</f>
        <v>0</v>
      </c>
      <c r="AJ475" s="4">
        <f>IF(vp.data[[#This Row],[SDate]]&lt;DATE(2016,12,1),0,1)</f>
        <v>1</v>
      </c>
      <c r="AK475">
        <f>MONTH(vp.data[[#This Row],[SDate]])</f>
        <v>12</v>
      </c>
      <c r="AL475" s="5">
        <f>(IF(post_aquisition_adj_bool,vp.data[[#This Row],[VP_Adjusted]],vp.data[[#This Row],[VP]])-INDEX(crudeBD.lkup[Mean_VP],MATCH(vp.data[[#This Row],[Crude_Breakdown]],crudeBD.lkup[Crude Breakdown],0)))^2</f>
        <v>656.49684605252378</v>
      </c>
      <c r="AM475" s="5">
        <f>(vp.data[[#This Row],[Dens]]-INDEX(crudeBD.lkup[Mean_Dens],MATCH(vp.data[[#This Row],[Crude_Breakdown]],crudeBD.lkup[Crude Breakdown],0)))^2</f>
        <v>42.102742034098817</v>
      </c>
      <c r="AN475" s="5">
        <f>(vp.data[[#This Row],[Sulf]]-INDEX(crudeBD.lkup[Mean_Sulf],MATCH(vp.data[[#This Row],[Crude_Breakdown]],crudeBD.lkup[Crude Breakdown],0)))^2</f>
        <v>0.165467103483323</v>
      </c>
      <c r="AO4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1" hidden="1" x14ac:dyDescent="0.25">
      <c r="A476">
        <v>475</v>
      </c>
      <c r="B476" t="s">
        <v>47</v>
      </c>
      <c r="C476" t="s">
        <v>47</v>
      </c>
      <c r="D476" t="s">
        <v>68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Input]]="",INDEX([1]DATA!$Q:$Q,MATCH(1,(vp.data[[#This Row],[Battery]]=[1]DATA!$L:$L)*(EOMONTH(vp.data[[#This Row],[SDate]],-1)+1=[1]DATA!$G:$G),0)),vp.data[[#This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Input]]="",INDEX([1]DATA!$O:$O,MATCH(1,(vp.data[[#This Row],[Battery]]=[1]DATA!$L:$L)*(EOMONTH(vp.data[[#This Row],[SDate]],-1)+1=[1]DATA!$G:$G),0)),vp.data[[#This Row],[Dens Input]]),"")</f>
        <v>839</v>
      </c>
      <c r="O476" s="2">
        <f ca="1">INDEX(INDIRECT(_xlfn.CONCAT("weather.data[",O$1,"]")),MATCH(vp.data[[#This Row],[SDate]],weather.data[Date],0))</f>
        <v>-11.233333333333334</v>
      </c>
      <c r="P476" s="2">
        <f ca="1">INDEX(INDIRECT(_xlfn.CONCAT("weather.data[",P$1,"]")),MATCH(vp.data[[#This Row],[SDate]],weather.data[Date],0))</f>
        <v>-12.6</v>
      </c>
      <c r="Q476" s="2">
        <f ca="1">INDEX(INDIRECT(_xlfn.CONCAT("weather.data[",Q$1,"]")),MATCH(vp.data[[#This Row],[SDate]],weather.data[Date],0))</f>
        <v>-10</v>
      </c>
      <c r="R476" s="2">
        <f ca="1">INDEX(INDIRECT(_xlfn.CONCAT("weather.data[",R$1,"]")),MATCH(vp.data[[#This Row],[SDate]],weather.data[Date],0))</f>
        <v>-9.6999999999999993</v>
      </c>
      <c r="S476" s="2">
        <f ca="1">INDEX(INDIRECT(_xlfn.CONCAT("weather.data[",S$1,"]")),MATCH(vp.data[[#This Row],[SDate]],weather.data[Date],0))</f>
        <v>-16.5</v>
      </c>
      <c r="T476" s="2">
        <f ca="1">INDEX(INDIRECT(_xlfn.CONCAT("weather.data[",T$1,"]")),MATCH(vp.data[[#This Row],[SDate]],weather.data[Date],0))</f>
        <v>-8.5</v>
      </c>
      <c r="U476" s="2">
        <f ca="1">INDEX(INDIRECT(_xlfn.CONCAT("weather.data[",U$1,"]")),MATCH(vp.data[[#This Row],[SDate]],weather.data[Date],0))</f>
        <v>-12.4</v>
      </c>
      <c r="V476" s="2">
        <f ca="1">INDEX(INDIRECT(_xlfn.CONCAT("weather.data[",V$1,"]")),MATCH(vp.data[[#This Row],[SDate]],weather.data[Date],0))</f>
        <v>-10.3</v>
      </c>
      <c r="W476" t="s">
        <v>44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 s="4">
        <f>IF(AND(vp.data[[#This Row],[SDate]]&gt;=DATE(YEAR(vp.data[[#This Row],[SDate]]),5,1),vp.data[[#This Row],[SDate]]&lt;=DATE(YEAR(vp.data[[#This Row],[SDate]]),9,15)),1,0)</f>
        <v>0</v>
      </c>
      <c r="AJ476" s="4">
        <f>IF(vp.data[[#This Row],[SDate]]&lt;DATE(2016,12,1),0,1)</f>
        <v>1</v>
      </c>
      <c r="AK476">
        <f>MONTH(vp.data[[#This Row],[SDate]])</f>
        <v>12</v>
      </c>
      <c r="AL476" s="5">
        <f>(IF(post_aquisition_adj_bool,vp.data[[#This Row],[VP_Adjusted]],vp.data[[#This Row],[VP]])-INDEX(crudeBD.lkup[Mean_VP],MATCH(vp.data[[#This Row],[Crude_Breakdown]],crudeBD.lkup[Crude Breakdown],0)))^2</f>
        <v>85.048869616586231</v>
      </c>
      <c r="AM476" s="5">
        <f>(vp.data[[#This Row],[Dens]]-INDEX(crudeBD.lkup[Mean_Dens],MATCH(vp.data[[#This Row],[Crude_Breakdown]],crudeBD.lkup[Crude Breakdown],0)))^2</f>
        <v>23.148967800971416</v>
      </c>
      <c r="AN476" s="5">
        <f>(vp.data[[#This Row],[Sulf]]-INDEX(crudeBD.lkup[Mean_Sulf],MATCH(vp.data[[#This Row],[Crude_Breakdown]],crudeBD.lkup[Crude Breakdown],0)))^2</f>
        <v>4.3254215620745301E-2</v>
      </c>
      <c r="AO4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1" hidden="1" x14ac:dyDescent="0.25">
      <c r="A477">
        <v>476</v>
      </c>
      <c r="B477" t="s">
        <v>45</v>
      </c>
      <c r="C477" t="s">
        <v>45</v>
      </c>
      <c r="D477" t="s">
        <v>76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Input]]="",INDEX([1]DATA!$Q:$Q,MATCH(1,(vp.data[[#This Row],[Battery]]=[1]DATA!$L:$L)*(EOMONTH(vp.data[[#This Row],[SDate]],-1)+1=[1]DATA!$G:$G),0)),vp.data[[#This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77" s="2">
        <f ca="1">INDEX(INDIRECT(_xlfn.CONCAT("weather.data[",O$1,"]")),MATCH(vp.data[[#This Row],[SDate]],weather.data[Date],0))</f>
        <v>-11.233333333333334</v>
      </c>
      <c r="P477" s="2">
        <f ca="1">INDEX(INDIRECT(_xlfn.CONCAT("weather.data[",P$1,"]")),MATCH(vp.data[[#This Row],[SDate]],weather.data[Date],0))</f>
        <v>-12.6</v>
      </c>
      <c r="Q477" s="2">
        <f ca="1">INDEX(INDIRECT(_xlfn.CONCAT("weather.data[",Q$1,"]")),MATCH(vp.data[[#This Row],[SDate]],weather.data[Date],0))</f>
        <v>-10</v>
      </c>
      <c r="R477" s="2">
        <f ca="1">INDEX(INDIRECT(_xlfn.CONCAT("weather.data[",R$1,"]")),MATCH(vp.data[[#This Row],[SDate]],weather.data[Date],0))</f>
        <v>-9.6999999999999993</v>
      </c>
      <c r="S477" s="2">
        <f ca="1">INDEX(INDIRECT(_xlfn.CONCAT("weather.data[",S$1,"]")),MATCH(vp.data[[#This Row],[SDate]],weather.data[Date],0))</f>
        <v>-16.5</v>
      </c>
      <c r="T477" s="2">
        <f ca="1">INDEX(INDIRECT(_xlfn.CONCAT("weather.data[",T$1,"]")),MATCH(vp.data[[#This Row],[SDate]],weather.data[Date],0))</f>
        <v>-8.5</v>
      </c>
      <c r="U477" s="2">
        <f ca="1">INDEX(INDIRECT(_xlfn.CONCAT("weather.data[",U$1,"]")),MATCH(vp.data[[#This Row],[SDate]],weather.data[Date],0))</f>
        <v>-12.4</v>
      </c>
      <c r="V477" s="2">
        <f ca="1">INDEX(INDIRECT(_xlfn.CONCAT("weather.data[",V$1,"]")),MATCH(vp.data[[#This Row],[SDate]],weather.data[Date],0))</f>
        <v>-10.3</v>
      </c>
      <c r="W477" t="s">
        <v>44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 s="4">
        <f>IF(AND(vp.data[[#This Row],[SDate]]&gt;=DATE(YEAR(vp.data[[#This Row],[SDate]]),5,1),vp.data[[#This Row],[SDate]]&lt;=DATE(YEAR(vp.data[[#This Row],[SDate]]),9,15)),1,0)</f>
        <v>0</v>
      </c>
      <c r="AJ477" s="4">
        <f>IF(vp.data[[#This Row],[SDate]]&lt;DATE(2016,12,1),0,1)</f>
        <v>1</v>
      </c>
      <c r="AK477">
        <f>MONTH(vp.data[[#This Row],[SDate]])</f>
        <v>12</v>
      </c>
      <c r="AL477" s="5">
        <f>(IF(post_aquisition_adj_bool,vp.data[[#This Row],[VP_Adjusted]],vp.data[[#This Row],[VP]])-INDEX(crudeBD.lkup[Mean_VP],MATCH(vp.data[[#This Row],[Crude_Breakdown]],crudeBD.lkup[Crude Breakdown],0)))^2</f>
        <v>0.48167642803282301</v>
      </c>
      <c r="AM477" s="5">
        <f>(vp.data[[#This Row],[Dens]]-INDEX(crudeBD.lkup[Mean_Dens],MATCH(vp.data[[#This Row],[Crude_Breakdown]],crudeBD.lkup[Crude Breakdown],0)))^2</f>
        <v>30.8977677234227</v>
      </c>
      <c r="AN477" s="5">
        <f>(vp.data[[#This Row],[Sulf]]-INDEX(crudeBD.lkup[Mean_Sulf],MATCH(vp.data[[#This Row],[Crude_Breakdown]],crudeBD.lkup[Crude Breakdown],0)))^2</f>
        <v>1.6898822027000195E-2</v>
      </c>
      <c r="AO4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1" hidden="1" x14ac:dyDescent="0.25">
      <c r="A478">
        <v>477</v>
      </c>
      <c r="B478" t="s">
        <v>58</v>
      </c>
      <c r="C478" t="s">
        <v>58</v>
      </c>
      <c r="D478" t="s">
        <v>59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Input]]="",INDEX([1]DATA!$O:$O,MATCH(1,(vp.data[[#This Row],[Battery]]=[1]DATA!$L:$L)*(EOMONTH(vp.data[[#This Row],[SDate]],-1)+1=[1]DATA!$G:$G),0)),vp.data[[#This Row],[Dens Input]]),"")</f>
        <v>828</v>
      </c>
      <c r="O478" s="2">
        <f ca="1">INDEX(INDIRECT(_xlfn.CONCAT("weather.data[",O$1,"]")),MATCH(vp.data[[#This Row],[SDate]],weather.data[Date],0))</f>
        <v>-11.233333333333334</v>
      </c>
      <c r="P478" s="2">
        <f ca="1">INDEX(INDIRECT(_xlfn.CONCAT("weather.data[",P$1,"]")),MATCH(vp.data[[#This Row],[SDate]],weather.data[Date],0))</f>
        <v>-12.6</v>
      </c>
      <c r="Q478" s="2">
        <f ca="1">INDEX(INDIRECT(_xlfn.CONCAT("weather.data[",Q$1,"]")),MATCH(vp.data[[#This Row],[SDate]],weather.data[Date],0))</f>
        <v>-10</v>
      </c>
      <c r="R478" s="2">
        <f ca="1">INDEX(INDIRECT(_xlfn.CONCAT("weather.data[",R$1,"]")),MATCH(vp.data[[#This Row],[SDate]],weather.data[Date],0))</f>
        <v>-9.6999999999999993</v>
      </c>
      <c r="S478" s="2">
        <f ca="1">INDEX(INDIRECT(_xlfn.CONCAT("weather.data[",S$1,"]")),MATCH(vp.data[[#This Row],[SDate]],weather.data[Date],0))</f>
        <v>-16.5</v>
      </c>
      <c r="T478" s="2">
        <f ca="1">INDEX(INDIRECT(_xlfn.CONCAT("weather.data[",T$1,"]")),MATCH(vp.data[[#This Row],[SDate]],weather.data[Date],0))</f>
        <v>-8.5</v>
      </c>
      <c r="U478" s="2">
        <f ca="1">INDEX(INDIRECT(_xlfn.CONCAT("weather.data[",U$1,"]")),MATCH(vp.data[[#This Row],[SDate]],weather.data[Date],0))</f>
        <v>-12.4</v>
      </c>
      <c r="V478" s="2">
        <f ca="1">INDEX(INDIRECT(_xlfn.CONCAT("weather.data[",V$1,"]")),MATCH(vp.data[[#This Row],[SDate]],weather.data[Date],0))</f>
        <v>-10.3</v>
      </c>
      <c r="W478" t="s">
        <v>44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 s="4">
        <f>IF(AND(vp.data[[#This Row],[SDate]]&gt;=DATE(YEAR(vp.data[[#This Row],[SDate]]),5,1),vp.data[[#This Row],[SDate]]&lt;=DATE(YEAR(vp.data[[#This Row],[SDate]]),9,15)),1,0)</f>
        <v>0</v>
      </c>
      <c r="AJ478" s="4">
        <f>IF(vp.data[[#This Row],[SDate]]&lt;DATE(2016,12,1),0,1)</f>
        <v>1</v>
      </c>
      <c r="AK478">
        <f>MONTH(vp.data[[#This Row],[SDate]])</f>
        <v>12</v>
      </c>
      <c r="AL478" s="5">
        <f>(IF(post_aquisition_adj_bool,vp.data[[#This Row],[VP_Adjusted]],vp.data[[#This Row],[VP]])-INDEX(crudeBD.lkup[Mean_VP],MATCH(vp.data[[#This Row],[Crude_Breakdown]],crudeBD.lkup[Crude Breakdown],0)))^2</f>
        <v>174.82642484486362</v>
      </c>
      <c r="AM478" s="5">
        <f>(vp.data[[#This Row],[Dens]]-INDEX(crudeBD.lkup[Mean_Dens],MATCH(vp.data[[#This Row],[Crude_Breakdown]],crudeBD.lkup[Crude Breakdown],0)))^2</f>
        <v>249.99839111385566</v>
      </c>
      <c r="AN478" s="5">
        <f>(vp.data[[#This Row],[Sulf]]-INDEX(crudeBD.lkup[Mean_Sulf],MATCH(vp.data[[#This Row],[Crude_Breakdown]],crudeBD.lkup[Crude Breakdown],0)))^2</f>
        <v>2.0512977102952232E-2</v>
      </c>
      <c r="AO4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1" hidden="1" x14ac:dyDescent="0.25">
      <c r="A479">
        <v>478</v>
      </c>
      <c r="B479" t="s">
        <v>49</v>
      </c>
      <c r="C479" t="s">
        <v>49</v>
      </c>
      <c r="D479" t="s">
        <v>50</v>
      </c>
      <c r="E479" t="s">
        <v>69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Input]]="",INDEX([1]DATA!$Q:$Q,MATCH(1,(vp.data[[#This Row],[Battery]]=[1]DATA!$L:$L)*(EOMONTH(vp.data[[#This Row],[SDate]],-1)+1=[1]DATA!$G:$G),0)),vp.data[[#This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479" s="2">
        <f ca="1">INDEX(INDIRECT(_xlfn.CONCAT("weather.data[",O$1,"]")),MATCH(vp.data[[#This Row],[SDate]],weather.data[Date],0))</f>
        <v>-17.766666666666669</v>
      </c>
      <c r="P479" s="2">
        <f ca="1">INDEX(INDIRECT(_xlfn.CONCAT("weather.data[",P$1,"]")),MATCH(vp.data[[#This Row],[SDate]],weather.data[Date],0))</f>
        <v>-12.373809523809525</v>
      </c>
      <c r="Q479" s="2">
        <f ca="1">INDEX(INDIRECT(_xlfn.CONCAT("weather.data[",Q$1,"]")),MATCH(vp.data[[#This Row],[SDate]],weather.data[Date],0))</f>
        <v>-16.399999999999999</v>
      </c>
      <c r="R479" s="2">
        <f ca="1">INDEX(INDIRECT(_xlfn.CONCAT("weather.data[",R$1,"]")),MATCH(vp.data[[#This Row],[SDate]],weather.data[Date],0))</f>
        <v>-18.100000000000001</v>
      </c>
      <c r="S479" s="2">
        <f ca="1">INDEX(INDIRECT(_xlfn.CONCAT("weather.data[",S$1,"]")),MATCH(vp.data[[#This Row],[SDate]],weather.data[Date],0))</f>
        <v>-16.5</v>
      </c>
      <c r="T479" s="2">
        <f ca="1">INDEX(INDIRECT(_xlfn.CONCAT("weather.data[",T$1,"]")),MATCH(vp.data[[#This Row],[SDate]],weather.data[Date],0))</f>
        <v>-18.7</v>
      </c>
      <c r="U479" s="2">
        <f ca="1">INDEX(INDIRECT(_xlfn.CONCAT("weather.data[",U$1,"]")),MATCH(vp.data[[#This Row],[SDate]],weather.data[Date],0))</f>
        <v>-17.100000000000001</v>
      </c>
      <c r="V479" s="2">
        <f ca="1">INDEX(INDIRECT(_xlfn.CONCAT("weather.data[",V$1,"]")),MATCH(vp.data[[#This Row],[SDate]],weather.data[Date],0))</f>
        <v>-19.8</v>
      </c>
      <c r="W479" t="s">
        <v>44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 s="4">
        <f>IF(AND(vp.data[[#This Row],[SDate]]&gt;=DATE(YEAR(vp.data[[#This Row],[SDate]]),5,1),vp.data[[#This Row],[SDate]]&lt;=DATE(YEAR(vp.data[[#This Row],[SDate]]),9,15)),1,0)</f>
        <v>0</v>
      </c>
      <c r="AJ479" s="4">
        <f>IF(vp.data[[#This Row],[SDate]]&lt;DATE(2016,12,1),0,1)</f>
        <v>1</v>
      </c>
      <c r="AK479">
        <f>MONTH(vp.data[[#This Row],[SDate]])</f>
        <v>1</v>
      </c>
      <c r="AL479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479" s="5">
        <f>(vp.data[[#This Row],[Dens]]-INDEX(crudeBD.lkup[Mean_Dens],MATCH(vp.data[[#This Row],[Crude_Breakdown]],crudeBD.lkup[Crude Breakdown],0)))^2</f>
        <v>2.2841408071062759</v>
      </c>
      <c r="AN479" s="5">
        <f>(vp.data[[#This Row],[Sulf]]-INDEX(crudeBD.lkup[Mean_Sulf],MATCH(vp.data[[#This Row],[Crude_Breakdown]],crudeBD.lkup[Crude Breakdown],0)))^2</f>
        <v>2.6641917961847849E-2</v>
      </c>
      <c r="AO4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1" hidden="1" x14ac:dyDescent="0.25">
      <c r="A480">
        <v>479</v>
      </c>
      <c r="B480" t="s">
        <v>49</v>
      </c>
      <c r="C480" t="s">
        <v>49</v>
      </c>
      <c r="D480" t="s">
        <v>50</v>
      </c>
      <c r="E480" t="s">
        <v>51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Input]]="",INDEX([1]DATA!$Q:$Q,MATCH(1,(vp.data[[#This Row],[Battery]]=[1]DATA!$L:$L)*(EOMONTH(vp.data[[#This Row],[SDate]],-1)+1=[1]DATA!$G:$G),0)),vp.data[[#This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Input]]="",INDEX([1]DATA!$O:$O,MATCH(1,(vp.data[[#This Row],[Battery]]=[1]DATA!$L:$L)*(EOMONTH(vp.data[[#This Row],[SDate]],-1)+1=[1]DATA!$G:$G),0)),vp.data[[#This Row],[Dens Input]]),"")</f>
        <v>824.3</v>
      </c>
      <c r="O480" s="2">
        <f ca="1">INDEX(INDIRECT(_xlfn.CONCAT("weather.data[",O$1,"]")),MATCH(vp.data[[#This Row],[SDate]],weather.data[Date],0))</f>
        <v>-17.766666666666669</v>
      </c>
      <c r="P480" s="2">
        <f ca="1">INDEX(INDIRECT(_xlfn.CONCAT("weather.data[",P$1,"]")),MATCH(vp.data[[#This Row],[SDate]],weather.data[Date],0))</f>
        <v>-12.373809523809525</v>
      </c>
      <c r="Q480" s="2">
        <f ca="1">INDEX(INDIRECT(_xlfn.CONCAT("weather.data[",Q$1,"]")),MATCH(vp.data[[#This Row],[SDate]],weather.data[Date],0))</f>
        <v>-16.399999999999999</v>
      </c>
      <c r="R480" s="2">
        <f ca="1">INDEX(INDIRECT(_xlfn.CONCAT("weather.data[",R$1,"]")),MATCH(vp.data[[#This Row],[SDate]],weather.data[Date],0))</f>
        <v>-18.100000000000001</v>
      </c>
      <c r="S480" s="2">
        <f ca="1">INDEX(INDIRECT(_xlfn.CONCAT("weather.data[",S$1,"]")),MATCH(vp.data[[#This Row],[SDate]],weather.data[Date],0))</f>
        <v>-16.5</v>
      </c>
      <c r="T480" s="2">
        <f ca="1">INDEX(INDIRECT(_xlfn.CONCAT("weather.data[",T$1,"]")),MATCH(vp.data[[#This Row],[SDate]],weather.data[Date],0))</f>
        <v>-18.7</v>
      </c>
      <c r="U480" s="2">
        <f ca="1">INDEX(INDIRECT(_xlfn.CONCAT("weather.data[",U$1,"]")),MATCH(vp.data[[#This Row],[SDate]],weather.data[Date],0))</f>
        <v>-17.100000000000001</v>
      </c>
      <c r="V480" s="2">
        <f ca="1">INDEX(INDIRECT(_xlfn.CONCAT("weather.data[",V$1,"]")),MATCH(vp.data[[#This Row],[SDate]],weather.data[Date],0))</f>
        <v>-19.8</v>
      </c>
      <c r="W480" t="s">
        <v>44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 s="4">
        <f>IF(AND(vp.data[[#This Row],[SDate]]&gt;=DATE(YEAR(vp.data[[#This Row],[SDate]]),5,1),vp.data[[#This Row],[SDate]]&lt;=DATE(YEAR(vp.data[[#This Row],[SDate]]),9,15)),1,0)</f>
        <v>0</v>
      </c>
      <c r="AJ480" s="4">
        <f>IF(vp.data[[#This Row],[SDate]]&lt;DATE(2016,12,1),0,1)</f>
        <v>1</v>
      </c>
      <c r="AK480">
        <f>MONTH(vp.data[[#This Row],[SDate]])</f>
        <v>1</v>
      </c>
      <c r="AL480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480" s="5">
        <f>(vp.data[[#This Row],[Dens]]-INDEX(crudeBD.lkup[Mean_Dens],MATCH(vp.data[[#This Row],[Crude_Breakdown]],crudeBD.lkup[Crude Breakdown],0)))^2</f>
        <v>29.653658026163161</v>
      </c>
      <c r="AN480" s="5">
        <f>(vp.data[[#This Row],[Sulf]]-INDEX(crudeBD.lkup[Mean_Sulf],MATCH(vp.data[[#This Row],[Crude_Breakdown]],crudeBD.lkup[Crude Breakdown],0)))^2</f>
        <v>0.370477871422766</v>
      </c>
      <c r="AO4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1" hidden="1" x14ac:dyDescent="0.25">
      <c r="A481">
        <v>480</v>
      </c>
      <c r="B481" t="s">
        <v>45</v>
      </c>
      <c r="C481" t="s">
        <v>45</v>
      </c>
      <c r="D481" t="s">
        <v>76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Input]]="",INDEX([1]DATA!$O:$O,MATCH(1,(vp.data[[#This Row],[Battery]]=[1]DATA!$L:$L)*(EOMONTH(vp.data[[#This Row],[SDate]],-1)+1=[1]DATA!$G:$G),0)),vp.data[[#This Row],[Dens Input]]),"")</f>
        <v>809</v>
      </c>
      <c r="O481" s="2">
        <f ca="1">INDEX(INDIRECT(_xlfn.CONCAT("weather.data[",O$1,"]")),MATCH(vp.data[[#This Row],[SDate]],weather.data[Date],0))</f>
        <v>-17.766666666666669</v>
      </c>
      <c r="P481" s="2">
        <f ca="1">INDEX(INDIRECT(_xlfn.CONCAT("weather.data[",P$1,"]")),MATCH(vp.data[[#This Row],[SDate]],weather.data[Date],0))</f>
        <v>-12.373809523809525</v>
      </c>
      <c r="Q481" s="2">
        <f ca="1">INDEX(INDIRECT(_xlfn.CONCAT("weather.data[",Q$1,"]")),MATCH(vp.data[[#This Row],[SDate]],weather.data[Date],0))</f>
        <v>-16.399999999999999</v>
      </c>
      <c r="R481" s="2">
        <f ca="1">INDEX(INDIRECT(_xlfn.CONCAT("weather.data[",R$1,"]")),MATCH(vp.data[[#This Row],[SDate]],weather.data[Date],0))</f>
        <v>-18.100000000000001</v>
      </c>
      <c r="S481" s="2">
        <f ca="1">INDEX(INDIRECT(_xlfn.CONCAT("weather.data[",S$1,"]")),MATCH(vp.data[[#This Row],[SDate]],weather.data[Date],0))</f>
        <v>-16.5</v>
      </c>
      <c r="T481" s="2">
        <f ca="1">INDEX(INDIRECT(_xlfn.CONCAT("weather.data[",T$1,"]")),MATCH(vp.data[[#This Row],[SDate]],weather.data[Date],0))</f>
        <v>-18.7</v>
      </c>
      <c r="U481" s="2">
        <f ca="1">INDEX(INDIRECT(_xlfn.CONCAT("weather.data[",U$1,"]")),MATCH(vp.data[[#This Row],[SDate]],weather.data[Date],0))</f>
        <v>-17.100000000000001</v>
      </c>
      <c r="V481" s="2">
        <f ca="1">INDEX(INDIRECT(_xlfn.CONCAT("weather.data[",V$1,"]")),MATCH(vp.data[[#This Row],[SDate]],weather.data[Date],0))</f>
        <v>-19.8</v>
      </c>
      <c r="W481" t="s">
        <v>44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 s="4">
        <f>IF(AND(vp.data[[#This Row],[SDate]]&gt;=DATE(YEAR(vp.data[[#This Row],[SDate]]),5,1),vp.data[[#This Row],[SDate]]&lt;=DATE(YEAR(vp.data[[#This Row],[SDate]]),9,15)),1,0)</f>
        <v>0</v>
      </c>
      <c r="AJ481" s="4">
        <f>IF(vp.data[[#This Row],[SDate]]&lt;DATE(2016,12,1),0,1)</f>
        <v>1</v>
      </c>
      <c r="AK481">
        <f>MONTH(vp.data[[#This Row],[SDate]])</f>
        <v>1</v>
      </c>
      <c r="AL481" s="5">
        <f>(IF(post_aquisition_adj_bool,vp.data[[#This Row],[VP_Adjusted]],vp.data[[#This Row],[VP]])-INDEX(crudeBD.lkup[Mean_VP],MATCH(vp.data[[#This Row],[Crude_Breakdown]],crudeBD.lkup[Crude Breakdown],0)))^2</f>
        <v>160.42446203018514</v>
      </c>
      <c r="AM481" s="5">
        <f>(vp.data[[#This Row],[Dens]]-INDEX(crudeBD.lkup[Mean_Dens],MATCH(vp.data[[#This Row],[Crude_Breakdown]],crudeBD.lkup[Crude Breakdown],0)))^2</f>
        <v>97.110830439944621</v>
      </c>
      <c r="AN481" s="5">
        <f>(vp.data[[#This Row],[Sulf]]-INDEX(crudeBD.lkup[Mean_Sulf],MATCH(vp.data[[#This Row],[Crude_Breakdown]],crudeBD.lkup[Crude Breakdown],0)))^2</f>
        <v>0.11650689650113609</v>
      </c>
      <c r="AO4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1" hidden="1" x14ac:dyDescent="0.25">
      <c r="A482">
        <v>481</v>
      </c>
      <c r="B482" t="s">
        <v>45</v>
      </c>
      <c r="C482" t="s">
        <v>45</v>
      </c>
      <c r="D482" t="s">
        <v>82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Input]]="",INDEX([1]DATA!$Q:$Q,MATCH(1,(vp.data[[#This Row],[Battery]]=[1]DATA!$L:$L)*(EOMONTH(vp.data[[#This Row],[SDate]],-1)+1=[1]DATA!$G:$G),0)),vp.data[[#This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Input]]="",INDEX([1]DATA!$O:$O,MATCH(1,(vp.data[[#This Row],[Battery]]=[1]DATA!$L:$L)*(EOMONTH(vp.data[[#This Row],[SDate]],-1)+1=[1]DATA!$G:$G),0)),vp.data[[#This Row],[Dens Input]]),"")</f>
        <v>814</v>
      </c>
      <c r="O482" s="2">
        <f ca="1">INDEX(INDIRECT(_xlfn.CONCAT("weather.data[",O$1,"]")),MATCH(vp.data[[#This Row],[SDate]],weather.data[Date],0))</f>
        <v>-17.766666666666669</v>
      </c>
      <c r="P482" s="2">
        <f ca="1">INDEX(INDIRECT(_xlfn.CONCAT("weather.data[",P$1,"]")),MATCH(vp.data[[#This Row],[SDate]],weather.data[Date],0))</f>
        <v>-12.373809523809525</v>
      </c>
      <c r="Q482" s="2">
        <f ca="1">INDEX(INDIRECT(_xlfn.CONCAT("weather.data[",Q$1,"]")),MATCH(vp.data[[#This Row],[SDate]],weather.data[Date],0))</f>
        <v>-16.399999999999999</v>
      </c>
      <c r="R482" s="2">
        <f ca="1">INDEX(INDIRECT(_xlfn.CONCAT("weather.data[",R$1,"]")),MATCH(vp.data[[#This Row],[SDate]],weather.data[Date],0))</f>
        <v>-18.100000000000001</v>
      </c>
      <c r="S482" s="2">
        <f ca="1">INDEX(INDIRECT(_xlfn.CONCAT("weather.data[",S$1,"]")),MATCH(vp.data[[#This Row],[SDate]],weather.data[Date],0))</f>
        <v>-16.5</v>
      </c>
      <c r="T482" s="2">
        <f ca="1">INDEX(INDIRECT(_xlfn.CONCAT("weather.data[",T$1,"]")),MATCH(vp.data[[#This Row],[SDate]],weather.data[Date],0))</f>
        <v>-18.7</v>
      </c>
      <c r="U482" s="2">
        <f ca="1">INDEX(INDIRECT(_xlfn.CONCAT("weather.data[",U$1,"]")),MATCH(vp.data[[#This Row],[SDate]],weather.data[Date],0))</f>
        <v>-17.100000000000001</v>
      </c>
      <c r="V482" s="2">
        <f ca="1">INDEX(INDIRECT(_xlfn.CONCAT("weather.data[",V$1,"]")),MATCH(vp.data[[#This Row],[SDate]],weather.data[Date],0))</f>
        <v>-19.8</v>
      </c>
      <c r="W482" t="s">
        <v>44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 s="4">
        <f>IF(AND(vp.data[[#This Row],[SDate]]&gt;=DATE(YEAR(vp.data[[#This Row],[SDate]]),5,1),vp.data[[#This Row],[SDate]]&lt;=DATE(YEAR(vp.data[[#This Row],[SDate]]),9,15)),1,0)</f>
        <v>0</v>
      </c>
      <c r="AJ482" s="4">
        <f>IF(vp.data[[#This Row],[SDate]]&lt;DATE(2016,12,1),0,1)</f>
        <v>1</v>
      </c>
      <c r="AK482">
        <f>MONTH(vp.data[[#This Row],[SDate]])</f>
        <v>1</v>
      </c>
      <c r="AL482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482" s="5">
        <f>(vp.data[[#This Row],[Dens]]-INDEX(crudeBD.lkup[Mean_Dens],MATCH(vp.data[[#This Row],[Crude_Breakdown]],crudeBD.lkup[Crude Breakdown],0)))^2</f>
        <v>23.566002853741686</v>
      </c>
      <c r="AN482" s="5">
        <f>(vp.data[[#This Row],[Sulf]]-INDEX(crudeBD.lkup[Mean_Sulf],MATCH(vp.data[[#This Row],[Crude_Breakdown]],crudeBD.lkup[Crude Breakdown],0)))^2</f>
        <v>3.7197638576296623</v>
      </c>
      <c r="AO4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1" hidden="1" x14ac:dyDescent="0.25">
      <c r="A483">
        <v>482</v>
      </c>
      <c r="B483" t="s">
        <v>45</v>
      </c>
      <c r="C483" t="s">
        <v>45</v>
      </c>
      <c r="D483" t="s">
        <v>96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Input]]="",INDEX([1]DATA!$Q:$Q,MATCH(1,(vp.data[[#This Row],[Battery]]=[1]DATA!$L:$L)*(EOMONTH(vp.data[[#This Row],[SDate]],-1)+1=[1]DATA!$G:$G),0)),vp.data[[#This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Input]]="",INDEX([1]DATA!$O:$O,MATCH(1,(vp.data[[#This Row],[Battery]]=[1]DATA!$L:$L)*(EOMONTH(vp.data[[#This Row],[SDate]],-1)+1=[1]DATA!$G:$G),0)),vp.data[[#This Row],[Dens Input]]),"")</f>
        <v>814</v>
      </c>
      <c r="O483" s="2">
        <f ca="1">INDEX(INDIRECT(_xlfn.CONCAT("weather.data[",O$1,"]")),MATCH(vp.data[[#This Row],[SDate]],weather.data[Date],0))</f>
        <v>-17.766666666666669</v>
      </c>
      <c r="P483" s="2">
        <f ca="1">INDEX(INDIRECT(_xlfn.CONCAT("weather.data[",P$1,"]")),MATCH(vp.data[[#This Row],[SDate]],weather.data[Date],0))</f>
        <v>-12.373809523809525</v>
      </c>
      <c r="Q483" s="2">
        <f ca="1">INDEX(INDIRECT(_xlfn.CONCAT("weather.data[",Q$1,"]")),MATCH(vp.data[[#This Row],[SDate]],weather.data[Date],0))</f>
        <v>-16.399999999999999</v>
      </c>
      <c r="R483" s="2">
        <f ca="1">INDEX(INDIRECT(_xlfn.CONCAT("weather.data[",R$1,"]")),MATCH(vp.data[[#This Row],[SDate]],weather.data[Date],0))</f>
        <v>-18.100000000000001</v>
      </c>
      <c r="S483" s="2">
        <f ca="1">INDEX(INDIRECT(_xlfn.CONCAT("weather.data[",S$1,"]")),MATCH(vp.data[[#This Row],[SDate]],weather.data[Date],0))</f>
        <v>-16.5</v>
      </c>
      <c r="T483" s="2">
        <f ca="1">INDEX(INDIRECT(_xlfn.CONCAT("weather.data[",T$1,"]")),MATCH(vp.data[[#This Row],[SDate]],weather.data[Date],0))</f>
        <v>-18.7</v>
      </c>
      <c r="U483" s="2">
        <f ca="1">INDEX(INDIRECT(_xlfn.CONCAT("weather.data[",U$1,"]")),MATCH(vp.data[[#This Row],[SDate]],weather.data[Date],0))</f>
        <v>-17.100000000000001</v>
      </c>
      <c r="V483" s="2">
        <f ca="1">INDEX(INDIRECT(_xlfn.CONCAT("weather.data[",V$1,"]")),MATCH(vp.data[[#This Row],[SDate]],weather.data[Date],0))</f>
        <v>-19.8</v>
      </c>
      <c r="W483" t="s">
        <v>44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 s="4">
        <f>IF(AND(vp.data[[#This Row],[SDate]]&gt;=DATE(YEAR(vp.data[[#This Row],[SDate]]),5,1),vp.data[[#This Row],[SDate]]&lt;=DATE(YEAR(vp.data[[#This Row],[SDate]]),9,15)),1,0)</f>
        <v>0</v>
      </c>
      <c r="AJ483" s="4">
        <f>IF(vp.data[[#This Row],[SDate]]&lt;DATE(2016,12,1),0,1)</f>
        <v>1</v>
      </c>
      <c r="AK483">
        <f>MONTH(vp.data[[#This Row],[SDate]])</f>
        <v>1</v>
      </c>
      <c r="AL483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483" s="5">
        <f>(vp.data[[#This Row],[Dens]]-INDEX(crudeBD.lkup[Mean_Dens],MATCH(vp.data[[#This Row],[Crude_Breakdown]],crudeBD.lkup[Crude Breakdown],0)))^2</f>
        <v>23.566002853741686</v>
      </c>
      <c r="AN483" s="5">
        <f>(vp.data[[#This Row],[Sulf]]-INDEX(crudeBD.lkup[Mean_Sulf],MATCH(vp.data[[#This Row],[Crude_Breakdown]],crudeBD.lkup[Crude Breakdown],0)))^2</f>
        <v>7.3620547284835094E-2</v>
      </c>
      <c r="AO4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1" hidden="1" x14ac:dyDescent="0.25">
      <c r="A484">
        <v>483</v>
      </c>
      <c r="B484" t="s">
        <v>58</v>
      </c>
      <c r="C484" t="s">
        <v>58</v>
      </c>
      <c r="D484" t="s">
        <v>59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Input]]="",INDEX([1]DATA!$Q:$Q,MATCH(1,(vp.data[[#This Row],[Battery]]=[1]DATA!$L:$L)*(EOMONTH(vp.data[[#This Row],[SDate]],-1)+1=[1]DATA!$G:$G),0)),vp.data[[#This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Input]]="",INDEX([1]DATA!$O:$O,MATCH(1,(vp.data[[#This Row],[Battery]]=[1]DATA!$L:$L)*(EOMONTH(vp.data[[#This Row],[SDate]],-1)+1=[1]DATA!$G:$G),0)),vp.data[[#This Row],[Dens Input]]),"")</f>
        <v>815.3</v>
      </c>
      <c r="O484" s="2">
        <f ca="1">INDEX(INDIRECT(_xlfn.CONCAT("weather.data[",O$1,"]")),MATCH(vp.data[[#This Row],[SDate]],weather.data[Date],0))</f>
        <v>-17.766666666666669</v>
      </c>
      <c r="P484" s="2">
        <f ca="1">INDEX(INDIRECT(_xlfn.CONCAT("weather.data[",P$1,"]")),MATCH(vp.data[[#This Row],[SDate]],weather.data[Date],0))</f>
        <v>-12.373809523809525</v>
      </c>
      <c r="Q484" s="2">
        <f ca="1">INDEX(INDIRECT(_xlfn.CONCAT("weather.data[",Q$1,"]")),MATCH(vp.data[[#This Row],[SDate]],weather.data[Date],0))</f>
        <v>-16.399999999999999</v>
      </c>
      <c r="R484" s="2">
        <f ca="1">INDEX(INDIRECT(_xlfn.CONCAT("weather.data[",R$1,"]")),MATCH(vp.data[[#This Row],[SDate]],weather.data[Date],0))</f>
        <v>-18.100000000000001</v>
      </c>
      <c r="S484" s="2">
        <f ca="1">INDEX(INDIRECT(_xlfn.CONCAT("weather.data[",S$1,"]")),MATCH(vp.data[[#This Row],[SDate]],weather.data[Date],0))</f>
        <v>-16.5</v>
      </c>
      <c r="T484" s="2">
        <f ca="1">INDEX(INDIRECT(_xlfn.CONCAT("weather.data[",T$1,"]")),MATCH(vp.data[[#This Row],[SDate]],weather.data[Date],0))</f>
        <v>-18.7</v>
      </c>
      <c r="U484" s="2">
        <f ca="1">INDEX(INDIRECT(_xlfn.CONCAT("weather.data[",U$1,"]")),MATCH(vp.data[[#This Row],[SDate]],weather.data[Date],0))</f>
        <v>-17.100000000000001</v>
      </c>
      <c r="V484" s="2">
        <f ca="1">INDEX(INDIRECT(_xlfn.CONCAT("weather.data[",V$1,"]")),MATCH(vp.data[[#This Row],[SDate]],weather.data[Date],0))</f>
        <v>-19.8</v>
      </c>
      <c r="W484" t="s">
        <v>44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 s="4">
        <f>IF(AND(vp.data[[#This Row],[SDate]]&gt;=DATE(YEAR(vp.data[[#This Row],[SDate]]),5,1),vp.data[[#This Row],[SDate]]&lt;=DATE(YEAR(vp.data[[#This Row],[SDate]]),9,15)),1,0)</f>
        <v>0</v>
      </c>
      <c r="AJ484" s="4">
        <f>IF(vp.data[[#This Row],[SDate]]&lt;DATE(2016,12,1),0,1)</f>
        <v>1</v>
      </c>
      <c r="AK484">
        <f>MONTH(vp.data[[#This Row],[SDate]])</f>
        <v>1</v>
      </c>
      <c r="AL484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484" s="5">
        <f>(vp.data[[#This Row],[Dens]]-INDEX(crudeBD.lkup[Mean_Dens],MATCH(vp.data[[#This Row],[Crude_Breakdown]],crudeBD.lkup[Crude Breakdown],0)))^2</f>
        <v>12.634347681329249</v>
      </c>
      <c r="AN484" s="5">
        <f>(vp.data[[#This Row],[Sulf]]-INDEX(crudeBD.lkup[Mean_Sulf],MATCH(vp.data[[#This Row],[Crude_Breakdown]],crudeBD.lkup[Crude Breakdown],0)))^2</f>
        <v>0.30103759932245244</v>
      </c>
      <c r="AO4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1" hidden="1" x14ac:dyDescent="0.25">
      <c r="A485">
        <v>484</v>
      </c>
      <c r="B485" t="s">
        <v>45</v>
      </c>
      <c r="C485" t="s">
        <v>45</v>
      </c>
      <c r="D485" t="s">
        <v>63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Input]]="",INDEX([1]DATA!$O:$O,MATCH(1,(vp.data[[#This Row],[Battery]]=[1]DATA!$L:$L)*(EOMONTH(vp.data[[#This Row],[SDate]],-1)+1=[1]DATA!$G:$G),0)),vp.data[[#This Row],[Dens Input]]),"")</f>
        <v>816</v>
      </c>
      <c r="O485" s="2">
        <f ca="1">INDEX(INDIRECT(_xlfn.CONCAT("weather.data[",O$1,"]")),MATCH(vp.data[[#This Row],[SDate]],weather.data[Date],0))</f>
        <v>-17.766666666666669</v>
      </c>
      <c r="P485" s="2">
        <f ca="1">INDEX(INDIRECT(_xlfn.CONCAT("weather.data[",P$1,"]")),MATCH(vp.data[[#This Row],[SDate]],weather.data[Date],0))</f>
        <v>-12.373809523809525</v>
      </c>
      <c r="Q485" s="2">
        <f ca="1">INDEX(INDIRECT(_xlfn.CONCAT("weather.data[",Q$1,"]")),MATCH(vp.data[[#This Row],[SDate]],weather.data[Date],0))</f>
        <v>-16.399999999999999</v>
      </c>
      <c r="R485" s="2">
        <f ca="1">INDEX(INDIRECT(_xlfn.CONCAT("weather.data[",R$1,"]")),MATCH(vp.data[[#This Row],[SDate]],weather.data[Date],0))</f>
        <v>-18.100000000000001</v>
      </c>
      <c r="S485" s="2">
        <f ca="1">INDEX(INDIRECT(_xlfn.CONCAT("weather.data[",S$1,"]")),MATCH(vp.data[[#This Row],[SDate]],weather.data[Date],0))</f>
        <v>-16.5</v>
      </c>
      <c r="T485" s="2">
        <f ca="1">INDEX(INDIRECT(_xlfn.CONCAT("weather.data[",T$1,"]")),MATCH(vp.data[[#This Row],[SDate]],weather.data[Date],0))</f>
        <v>-18.7</v>
      </c>
      <c r="U485" s="2">
        <f ca="1">INDEX(INDIRECT(_xlfn.CONCAT("weather.data[",U$1,"]")),MATCH(vp.data[[#This Row],[SDate]],weather.data[Date],0))</f>
        <v>-17.100000000000001</v>
      </c>
      <c r="V485" s="2">
        <f ca="1">INDEX(INDIRECT(_xlfn.CONCAT("weather.data[",V$1,"]")),MATCH(vp.data[[#This Row],[SDate]],weather.data[Date],0))</f>
        <v>-19.8</v>
      </c>
      <c r="W485" t="s">
        <v>44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 s="4">
        <f>IF(AND(vp.data[[#This Row],[SDate]]&gt;=DATE(YEAR(vp.data[[#This Row],[SDate]]),5,1),vp.data[[#This Row],[SDate]]&lt;=DATE(YEAR(vp.data[[#This Row],[SDate]]),9,15)),1,0)</f>
        <v>0</v>
      </c>
      <c r="AJ485" s="4">
        <f>IF(vp.data[[#This Row],[SDate]]&lt;DATE(2016,12,1),0,1)</f>
        <v>1</v>
      </c>
      <c r="AK485">
        <f>MONTH(vp.data[[#This Row],[SDate]])</f>
        <v>1</v>
      </c>
      <c r="AL485" s="5">
        <f>(IF(post_aquisition_adj_bool,vp.data[[#This Row],[VP_Adjusted]],vp.data[[#This Row],[VP]])-INDEX(crudeBD.lkup[Mean_VP],MATCH(vp.data[[#This Row],[Crude_Breakdown]],crudeBD.lkup[Crude Breakdown],0)))^2</f>
        <v>251.7260803507956</v>
      </c>
      <c r="AM485" s="5">
        <f>(vp.data[[#This Row],[Dens]]-INDEX(crudeBD.lkup[Mean_Dens],MATCH(vp.data[[#This Row],[Crude_Breakdown]],crudeBD.lkup[Crude Breakdown],0)))^2</f>
        <v>8.148071819260517</v>
      </c>
      <c r="AN485" s="5">
        <f>(vp.data[[#This Row],[Sulf]]-INDEX(crudeBD.lkup[Mean_Sulf],MATCH(vp.data[[#This Row],[Crude_Breakdown]],crudeBD.lkup[Crude Breakdown],0)))^2</f>
        <v>0.11650689650113609</v>
      </c>
      <c r="AO4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1" hidden="1" x14ac:dyDescent="0.25">
      <c r="A486">
        <v>485</v>
      </c>
      <c r="B486" t="s">
        <v>45</v>
      </c>
      <c r="C486" t="s">
        <v>45</v>
      </c>
      <c r="D486" t="s">
        <v>85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Input]]="",INDEX([1]DATA!$Q:$Q,MATCH(1,(vp.data[[#This Row],[Battery]]=[1]DATA!$L:$L)*(EOMONTH(vp.data[[#This Row],[SDate]],-1)+1=[1]DATA!$G:$G),0)),vp.data[[#This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Input]]="",INDEX([1]DATA!$O:$O,MATCH(1,(vp.data[[#This Row],[Battery]]=[1]DATA!$L:$L)*(EOMONTH(vp.data[[#This Row],[SDate]],-1)+1=[1]DATA!$G:$G),0)),vp.data[[#This Row],[Dens Input]]),"")</f>
        <v>820.6</v>
      </c>
      <c r="O486" s="2">
        <f ca="1">INDEX(INDIRECT(_xlfn.CONCAT("weather.data[",O$1,"]")),MATCH(vp.data[[#This Row],[SDate]],weather.data[Date],0))</f>
        <v>-17.766666666666669</v>
      </c>
      <c r="P486" s="2">
        <f ca="1">INDEX(INDIRECT(_xlfn.CONCAT("weather.data[",P$1,"]")),MATCH(vp.data[[#This Row],[SDate]],weather.data[Date],0))</f>
        <v>-12.373809523809525</v>
      </c>
      <c r="Q486" s="2">
        <f ca="1">INDEX(INDIRECT(_xlfn.CONCAT("weather.data[",Q$1,"]")),MATCH(vp.data[[#This Row],[SDate]],weather.data[Date],0))</f>
        <v>-16.399999999999999</v>
      </c>
      <c r="R486" s="2">
        <f ca="1">INDEX(INDIRECT(_xlfn.CONCAT("weather.data[",R$1,"]")),MATCH(vp.data[[#This Row],[SDate]],weather.data[Date],0))</f>
        <v>-18.100000000000001</v>
      </c>
      <c r="S486" s="2">
        <f ca="1">INDEX(INDIRECT(_xlfn.CONCAT("weather.data[",S$1,"]")),MATCH(vp.data[[#This Row],[SDate]],weather.data[Date],0))</f>
        <v>-16.5</v>
      </c>
      <c r="T486" s="2">
        <f ca="1">INDEX(INDIRECT(_xlfn.CONCAT("weather.data[",T$1,"]")),MATCH(vp.data[[#This Row],[SDate]],weather.data[Date],0))</f>
        <v>-18.7</v>
      </c>
      <c r="U486" s="2">
        <f ca="1">INDEX(INDIRECT(_xlfn.CONCAT("weather.data[",U$1,"]")),MATCH(vp.data[[#This Row],[SDate]],weather.data[Date],0))</f>
        <v>-17.100000000000001</v>
      </c>
      <c r="V486" s="2">
        <f ca="1">INDEX(INDIRECT(_xlfn.CONCAT("weather.data[",V$1,"]")),MATCH(vp.data[[#This Row],[SDate]],weather.data[Date],0))</f>
        <v>-19.8</v>
      </c>
      <c r="W486" t="s">
        <v>44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 s="4">
        <f>IF(AND(vp.data[[#This Row],[SDate]]&gt;=DATE(YEAR(vp.data[[#This Row],[SDate]]),5,1),vp.data[[#This Row],[SDate]]&lt;=DATE(YEAR(vp.data[[#This Row],[SDate]]),9,15)),1,0)</f>
        <v>0</v>
      </c>
      <c r="AJ486" s="4">
        <f>IF(vp.data[[#This Row],[SDate]]&lt;DATE(2016,12,1),0,1)</f>
        <v>1</v>
      </c>
      <c r="AK486">
        <f>MONTH(vp.data[[#This Row],[SDate]])</f>
        <v>1</v>
      </c>
      <c r="AL486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486" s="5">
        <f>(vp.data[[#This Row],[Dens]]-INDEX(crudeBD.lkup[Mean_Dens],MATCH(vp.data[[#This Row],[Crude_Breakdown]],crudeBD.lkup[Crude Breakdown],0)))^2</f>
        <v>3.0468304399539026</v>
      </c>
      <c r="AN486" s="5">
        <f>(vp.data[[#This Row],[Sulf]]-INDEX(crudeBD.lkup[Mean_Sulf],MATCH(vp.data[[#This Row],[Crude_Breakdown]],crudeBD.lkup[Crude Breakdown],0)))^2</f>
        <v>5.3514062018377447E-2</v>
      </c>
      <c r="AO4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1" hidden="1" x14ac:dyDescent="0.25">
      <c r="A487">
        <v>486</v>
      </c>
      <c r="B487" t="s">
        <v>45</v>
      </c>
      <c r="C487" t="s">
        <v>45</v>
      </c>
      <c r="D487" t="s">
        <v>88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Input]]="",INDEX([1]DATA!$Q:$Q,MATCH(1,(vp.data[[#This Row],[Battery]]=[1]DATA!$L:$L)*(EOMONTH(vp.data[[#This Row],[SDate]],-1)+1=[1]DATA!$G:$G),0)),vp.data[[#This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Input]]="",INDEX([1]DATA!$O:$O,MATCH(1,(vp.data[[#This Row],[Battery]]=[1]DATA!$L:$L)*(EOMONTH(vp.data[[#This Row],[SDate]],-1)+1=[1]DATA!$G:$G),0)),vp.data[[#This Row],[Dens Input]]),"")</f>
        <v>821</v>
      </c>
      <c r="O487" s="2">
        <f ca="1">INDEX(INDIRECT(_xlfn.CONCAT("weather.data[",O$1,"]")),MATCH(vp.data[[#This Row],[SDate]],weather.data[Date],0))</f>
        <v>-17.766666666666669</v>
      </c>
      <c r="P487" s="2">
        <f ca="1">INDEX(INDIRECT(_xlfn.CONCAT("weather.data[",P$1,"]")),MATCH(vp.data[[#This Row],[SDate]],weather.data[Date],0))</f>
        <v>-12.373809523809525</v>
      </c>
      <c r="Q487" s="2">
        <f ca="1">INDEX(INDIRECT(_xlfn.CONCAT("weather.data[",Q$1,"]")),MATCH(vp.data[[#This Row],[SDate]],weather.data[Date],0))</f>
        <v>-16.399999999999999</v>
      </c>
      <c r="R487" s="2">
        <f ca="1">INDEX(INDIRECT(_xlfn.CONCAT("weather.data[",R$1,"]")),MATCH(vp.data[[#This Row],[SDate]],weather.data[Date],0))</f>
        <v>-18.100000000000001</v>
      </c>
      <c r="S487" s="2">
        <f ca="1">INDEX(INDIRECT(_xlfn.CONCAT("weather.data[",S$1,"]")),MATCH(vp.data[[#This Row],[SDate]],weather.data[Date],0))</f>
        <v>-16.5</v>
      </c>
      <c r="T487" s="2">
        <f ca="1">INDEX(INDIRECT(_xlfn.CONCAT("weather.data[",T$1,"]")),MATCH(vp.data[[#This Row],[SDate]],weather.data[Date],0))</f>
        <v>-18.7</v>
      </c>
      <c r="U487" s="2">
        <f ca="1">INDEX(INDIRECT(_xlfn.CONCAT("weather.data[",U$1,"]")),MATCH(vp.data[[#This Row],[SDate]],weather.data[Date],0))</f>
        <v>-17.100000000000001</v>
      </c>
      <c r="V487" s="2">
        <f ca="1">INDEX(INDIRECT(_xlfn.CONCAT("weather.data[",V$1,"]")),MATCH(vp.data[[#This Row],[SDate]],weather.data[Date],0))</f>
        <v>-19.8</v>
      </c>
      <c r="W487" t="s">
        <v>44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 s="4">
        <f>IF(AND(vp.data[[#This Row],[SDate]]&gt;=DATE(YEAR(vp.data[[#This Row],[SDate]]),5,1),vp.data[[#This Row],[SDate]]&lt;=DATE(YEAR(vp.data[[#This Row],[SDate]]),9,15)),1,0)</f>
        <v>0</v>
      </c>
      <c r="AJ487" s="4">
        <f>IF(vp.data[[#This Row],[SDate]]&lt;DATE(2016,12,1),0,1)</f>
        <v>1</v>
      </c>
      <c r="AK487">
        <f>MONTH(vp.data[[#This Row],[SDate]])</f>
        <v>1</v>
      </c>
      <c r="AL487" s="5">
        <f>(IF(post_aquisition_adj_bool,vp.data[[#This Row],[VP_Adjusted]],vp.data[[#This Row],[VP]])-INDEX(crudeBD.lkup[Mean_VP],MATCH(vp.data[[#This Row],[Crude_Breakdown]],crudeBD.lkup[Crude Breakdown],0)))^2</f>
        <v>58.279820808810591</v>
      </c>
      <c r="AM487" s="5">
        <f>(vp.data[[#This Row],[Dens]]-INDEX(crudeBD.lkup[Mean_Dens],MATCH(vp.data[[#This Row],[Crude_Breakdown]],crudeBD.lkup[Crude Breakdown],0)))^2</f>
        <v>4.6032442330575885</v>
      </c>
      <c r="AN487" s="5">
        <f>(vp.data[[#This Row],[Sulf]]-INDEX(crudeBD.lkup[Mean_Sulf],MATCH(vp.data[[#This Row],[Crude_Breakdown]],crudeBD.lkup[Crude Breakdown],0)))^2</f>
        <v>6.3167304651606249E-2</v>
      </c>
      <c r="AO4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1" hidden="1" x14ac:dyDescent="0.25">
      <c r="A488">
        <v>487</v>
      </c>
      <c r="B488" t="s">
        <v>52</v>
      </c>
      <c r="C488" t="s">
        <v>52</v>
      </c>
      <c r="D488" t="s">
        <v>53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Input]]="",INDEX([1]DATA!$O:$O,MATCH(1,(vp.data[[#This Row],[Battery]]=[1]DATA!$L:$L)*(EOMONTH(vp.data[[#This Row],[SDate]],-1)+1=[1]DATA!$G:$G),0)),vp.data[[#This Row],[Dens Input]]),"")</f>
        <v>845.1</v>
      </c>
      <c r="O488" s="2">
        <f ca="1">INDEX(INDIRECT(_xlfn.CONCAT("weather.data[",O$1,"]")),MATCH(vp.data[[#This Row],[SDate]],weather.data[Date],0))</f>
        <v>-17.766666666666669</v>
      </c>
      <c r="P488" s="2">
        <f ca="1">INDEX(INDIRECT(_xlfn.CONCAT("weather.data[",P$1,"]")),MATCH(vp.data[[#This Row],[SDate]],weather.data[Date],0))</f>
        <v>-12.373809523809525</v>
      </c>
      <c r="Q488" s="2">
        <f ca="1">INDEX(INDIRECT(_xlfn.CONCAT("weather.data[",Q$1,"]")),MATCH(vp.data[[#This Row],[SDate]],weather.data[Date],0))</f>
        <v>-16.399999999999999</v>
      </c>
      <c r="R488" s="2">
        <f ca="1">INDEX(INDIRECT(_xlfn.CONCAT("weather.data[",R$1,"]")),MATCH(vp.data[[#This Row],[SDate]],weather.data[Date],0))</f>
        <v>-18.100000000000001</v>
      </c>
      <c r="S488" s="2">
        <f ca="1">INDEX(INDIRECT(_xlfn.CONCAT("weather.data[",S$1,"]")),MATCH(vp.data[[#This Row],[SDate]],weather.data[Date],0))</f>
        <v>-16.5</v>
      </c>
      <c r="T488" s="2">
        <f ca="1">INDEX(INDIRECT(_xlfn.CONCAT("weather.data[",T$1,"]")),MATCH(vp.data[[#This Row],[SDate]],weather.data[Date],0))</f>
        <v>-18.7</v>
      </c>
      <c r="U488" s="2">
        <f ca="1">INDEX(INDIRECT(_xlfn.CONCAT("weather.data[",U$1,"]")),MATCH(vp.data[[#This Row],[SDate]],weather.data[Date],0))</f>
        <v>-17.100000000000001</v>
      </c>
      <c r="V488" s="2">
        <f ca="1">INDEX(INDIRECT(_xlfn.CONCAT("weather.data[",V$1,"]")),MATCH(vp.data[[#This Row],[SDate]],weather.data[Date],0))</f>
        <v>-19.8</v>
      </c>
      <c r="W488" t="s">
        <v>44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 s="4">
        <f>IF(AND(vp.data[[#This Row],[SDate]]&gt;=DATE(YEAR(vp.data[[#This Row],[SDate]]),5,1),vp.data[[#This Row],[SDate]]&lt;=DATE(YEAR(vp.data[[#This Row],[SDate]]),9,15)),1,0)</f>
        <v>0</v>
      </c>
      <c r="AJ488" s="4">
        <f>IF(vp.data[[#This Row],[SDate]]&lt;DATE(2016,12,1),0,1)</f>
        <v>1</v>
      </c>
      <c r="AK488">
        <f>MONTH(vp.data[[#This Row],[SDate]])</f>
        <v>1</v>
      </c>
      <c r="AL488" s="5">
        <f>(IF(post_aquisition_adj_bool,vp.data[[#This Row],[VP_Adjusted]],vp.data[[#This Row],[VP]])-INDEX(crudeBD.lkup[Mean_VP],MATCH(vp.data[[#This Row],[Crude_Breakdown]],crudeBD.lkup[Crude Breakdown],0)))^2</f>
        <v>324.79949111879637</v>
      </c>
      <c r="AM488" s="5">
        <f>(vp.data[[#This Row],[Dens]]-INDEX(crudeBD.lkup[Mean_Dens],MATCH(vp.data[[#This Row],[Crude_Breakdown]],crudeBD.lkup[Crude Breakdown],0)))^2</f>
        <v>1.6606512365538411</v>
      </c>
      <c r="AN488" s="5">
        <f>(vp.data[[#This Row],[Sulf]]-INDEX(crudeBD.lkup[Mean_Sulf],MATCH(vp.data[[#This Row],[Crude_Breakdown]],crudeBD.lkup[Crude Breakdown],0)))^2</f>
        <v>9.1944503974117062E-2</v>
      </c>
      <c r="AO4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1" hidden="1" x14ac:dyDescent="0.25">
      <c r="A489">
        <v>488</v>
      </c>
      <c r="B489" t="s">
        <v>47</v>
      </c>
      <c r="C489" t="s">
        <v>47</v>
      </c>
      <c r="D489" t="s">
        <v>54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Input]]="",INDEX([1]DATA!$Q:$Q,MATCH(1,(vp.data[[#This Row],[Battery]]=[1]DATA!$L:$L)*(EOMONTH(vp.data[[#This Row],[SDate]],-1)+1=[1]DATA!$G:$G),0)),vp.data[[#This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489" s="2">
        <f ca="1">INDEX(INDIRECT(_xlfn.CONCAT("weather.data[",O$1,"]")),MATCH(vp.data[[#This Row],[SDate]],weather.data[Date],0))</f>
        <v>-17.766666666666669</v>
      </c>
      <c r="P489" s="2">
        <f ca="1">INDEX(INDIRECT(_xlfn.CONCAT("weather.data[",P$1,"]")),MATCH(vp.data[[#This Row],[SDate]],weather.data[Date],0))</f>
        <v>-12.373809523809525</v>
      </c>
      <c r="Q489" s="2">
        <f ca="1">INDEX(INDIRECT(_xlfn.CONCAT("weather.data[",Q$1,"]")),MATCH(vp.data[[#This Row],[SDate]],weather.data[Date],0))</f>
        <v>-16.399999999999999</v>
      </c>
      <c r="R489" s="2">
        <f ca="1">INDEX(INDIRECT(_xlfn.CONCAT("weather.data[",R$1,"]")),MATCH(vp.data[[#This Row],[SDate]],weather.data[Date],0))</f>
        <v>-18.100000000000001</v>
      </c>
      <c r="S489" s="2">
        <f ca="1">INDEX(INDIRECT(_xlfn.CONCAT("weather.data[",S$1,"]")),MATCH(vp.data[[#This Row],[SDate]],weather.data[Date],0))</f>
        <v>-16.5</v>
      </c>
      <c r="T489" s="2">
        <f ca="1">INDEX(INDIRECT(_xlfn.CONCAT("weather.data[",T$1,"]")),MATCH(vp.data[[#This Row],[SDate]],weather.data[Date],0))</f>
        <v>-18.7</v>
      </c>
      <c r="U489" s="2">
        <f ca="1">INDEX(INDIRECT(_xlfn.CONCAT("weather.data[",U$1,"]")),MATCH(vp.data[[#This Row],[SDate]],weather.data[Date],0))</f>
        <v>-17.100000000000001</v>
      </c>
      <c r="V489" s="2">
        <f ca="1">INDEX(INDIRECT(_xlfn.CONCAT("weather.data[",V$1,"]")),MATCH(vp.data[[#This Row],[SDate]],weather.data[Date],0))</f>
        <v>-19.8</v>
      </c>
      <c r="W489" t="s">
        <v>44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 s="4">
        <f>IF(AND(vp.data[[#This Row],[SDate]]&gt;=DATE(YEAR(vp.data[[#This Row],[SDate]]),5,1),vp.data[[#This Row],[SDate]]&lt;=DATE(YEAR(vp.data[[#This Row],[SDate]]),9,15)),1,0)</f>
        <v>0</v>
      </c>
      <c r="AJ489" s="4">
        <f>IF(vp.data[[#This Row],[SDate]]&lt;DATE(2016,12,1),0,1)</f>
        <v>1</v>
      </c>
      <c r="AK489">
        <f>MONTH(vp.data[[#This Row],[SDate]])</f>
        <v>1</v>
      </c>
      <c r="AL489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489" s="5">
        <f>(vp.data[[#This Row],[Dens]]-INDEX(crudeBD.lkup[Mean_Dens],MATCH(vp.data[[#This Row],[Crude_Breakdown]],crudeBD.lkup[Crude Breakdown],0)))^2</f>
        <v>176.58855307704428</v>
      </c>
      <c r="AN489" s="5">
        <f>(vp.data[[#This Row],[Sulf]]-INDEX(crudeBD.lkup[Mean_Sulf],MATCH(vp.data[[#This Row],[Crude_Breakdown]],crudeBD.lkup[Crude Breakdown],0)))^2</f>
        <v>6.9286622256325828E-2</v>
      </c>
      <c r="AO4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1" hidden="1" x14ac:dyDescent="0.25">
      <c r="A490">
        <v>489</v>
      </c>
      <c r="B490" t="s">
        <v>52</v>
      </c>
      <c r="C490" t="s">
        <v>52</v>
      </c>
      <c r="D490" t="s">
        <v>90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Input]]="",INDEX([1]DATA!$Q:$Q,MATCH(1,(vp.data[[#This Row],[Battery]]=[1]DATA!$L:$L)*(EOMONTH(vp.data[[#This Row],[SDate]],-1)+1=[1]DATA!$G:$G),0)),vp.data[[#This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490" s="2">
        <f ca="1">INDEX(INDIRECT(_xlfn.CONCAT("weather.data[",O$1,"]")),MATCH(vp.data[[#This Row],[SDate]],weather.data[Date],0))</f>
        <v>-17.766666666666669</v>
      </c>
      <c r="P490" s="2">
        <f ca="1">INDEX(INDIRECT(_xlfn.CONCAT("weather.data[",P$1,"]")),MATCH(vp.data[[#This Row],[SDate]],weather.data[Date],0))</f>
        <v>-12.373809523809525</v>
      </c>
      <c r="Q490" s="2">
        <f ca="1">INDEX(INDIRECT(_xlfn.CONCAT("weather.data[",Q$1,"]")),MATCH(vp.data[[#This Row],[SDate]],weather.data[Date],0))</f>
        <v>-16.399999999999999</v>
      </c>
      <c r="R490" s="2">
        <f ca="1">INDEX(INDIRECT(_xlfn.CONCAT("weather.data[",R$1,"]")),MATCH(vp.data[[#This Row],[SDate]],weather.data[Date],0))</f>
        <v>-18.100000000000001</v>
      </c>
      <c r="S490" s="2">
        <f ca="1">INDEX(INDIRECT(_xlfn.CONCAT("weather.data[",S$1,"]")),MATCH(vp.data[[#This Row],[SDate]],weather.data[Date],0))</f>
        <v>-16.5</v>
      </c>
      <c r="T490" s="2">
        <f ca="1">INDEX(INDIRECT(_xlfn.CONCAT("weather.data[",T$1,"]")),MATCH(vp.data[[#This Row],[SDate]],weather.data[Date],0))</f>
        <v>-18.7</v>
      </c>
      <c r="U490" s="2">
        <f ca="1">INDEX(INDIRECT(_xlfn.CONCAT("weather.data[",U$1,"]")),MATCH(vp.data[[#This Row],[SDate]],weather.data[Date],0))</f>
        <v>-17.100000000000001</v>
      </c>
      <c r="V490" s="2">
        <f ca="1">INDEX(INDIRECT(_xlfn.CONCAT("weather.data[",V$1,"]")),MATCH(vp.data[[#This Row],[SDate]],weather.data[Date],0))</f>
        <v>-19.8</v>
      </c>
      <c r="W490" t="s">
        <v>44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 s="4">
        <f>IF(AND(vp.data[[#This Row],[SDate]]&gt;=DATE(YEAR(vp.data[[#This Row],[SDate]]),5,1),vp.data[[#This Row],[SDate]]&lt;=DATE(YEAR(vp.data[[#This Row],[SDate]]),9,15)),1,0)</f>
        <v>0</v>
      </c>
      <c r="AJ490" s="4">
        <f>IF(vp.data[[#This Row],[SDate]]&lt;DATE(2016,12,1),0,1)</f>
        <v>1</v>
      </c>
      <c r="AK490">
        <f>MONTH(vp.data[[#This Row],[SDate]])</f>
        <v>1</v>
      </c>
      <c r="AL490" s="5">
        <f>(IF(post_aquisition_adj_bool,vp.data[[#This Row],[VP_Adjusted]],vp.data[[#This Row],[VP]])-INDEX(crudeBD.lkup[Mean_VP],MATCH(vp.data[[#This Row],[Crude_Breakdown]],crudeBD.lkup[Crude Breakdown],0)))^2</f>
        <v>1.2593202793245517</v>
      </c>
      <c r="AM490" s="5">
        <f>(vp.data[[#This Row],[Dens]]-INDEX(crudeBD.lkup[Mean_Dens],MATCH(vp.data[[#This Row],[Crude_Breakdown]],crudeBD.lkup[Crude Breakdown],0)))^2</f>
        <v>224.66000583777839</v>
      </c>
      <c r="AN490" s="5">
        <f>(vp.data[[#This Row],[Sulf]]-INDEX(crudeBD.lkup[Mean_Sulf],MATCH(vp.data[[#This Row],[Crude_Breakdown]],crudeBD.lkup[Crude Breakdown],0)))^2</f>
        <v>0.36387861685755124</v>
      </c>
      <c r="AO4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1" hidden="1" x14ac:dyDescent="0.25">
      <c r="A491">
        <v>490</v>
      </c>
      <c r="B491" t="s">
        <v>56</v>
      </c>
      <c r="C491" t="s">
        <v>56</v>
      </c>
      <c r="D491" t="s">
        <v>57</v>
      </c>
      <c r="E491" t="s">
        <v>69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Input]]="",INDEX([1]DATA!$Q:$Q,MATCH(1,(vp.data[[#This Row],[Battery]]=[1]DATA!$L:$L)*(EOMONTH(vp.data[[#This Row],[SDate]],-1)+1=[1]DATA!$G:$G),0)),vp.data[[#This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1" s="2">
        <f ca="1">INDEX(INDIRECT(_xlfn.CONCAT("weather.data[",O$1,"]")),MATCH(vp.data[[#This Row],[SDate]],weather.data[Date],0))</f>
        <v>-22.366666666666671</v>
      </c>
      <c r="P491" s="2">
        <f ca="1">INDEX(INDIRECT(_xlfn.CONCAT("weather.data[",P$1,"]")),MATCH(vp.data[[#This Row],[SDate]],weather.data[Date],0))</f>
        <v>-13.519047619047623</v>
      </c>
      <c r="Q491" s="2">
        <f ca="1">INDEX(INDIRECT(_xlfn.CONCAT("weather.data[",Q$1,"]")),MATCH(vp.data[[#This Row],[SDate]],weather.data[Date],0))</f>
        <v>-24.1</v>
      </c>
      <c r="R491" s="2">
        <f ca="1">INDEX(INDIRECT(_xlfn.CONCAT("weather.data[",R$1,"]")),MATCH(vp.data[[#This Row],[SDate]],weather.data[Date],0))</f>
        <v>-23.6</v>
      </c>
      <c r="S491" s="2">
        <f ca="1">INDEX(INDIRECT(_xlfn.CONCAT("weather.data[",S$1,"]")),MATCH(vp.data[[#This Row],[SDate]],weather.data[Date],0))</f>
        <v>-16.5</v>
      </c>
      <c r="T491" s="2">
        <f ca="1">INDEX(INDIRECT(_xlfn.CONCAT("weather.data[",T$1,"]")),MATCH(vp.data[[#This Row],[SDate]],weather.data[Date],0))</f>
        <v>-22.6</v>
      </c>
      <c r="U491" s="2">
        <f ca="1">INDEX(INDIRECT(_xlfn.CONCAT("weather.data[",U$1,"]")),MATCH(vp.data[[#This Row],[SDate]],weather.data[Date],0))</f>
        <v>-23.1</v>
      </c>
      <c r="V491" s="2">
        <f ca="1">INDEX(INDIRECT(_xlfn.CONCAT("weather.data[",V$1,"]")),MATCH(vp.data[[#This Row],[SDate]],weather.data[Date],0))</f>
        <v>-24.3</v>
      </c>
      <c r="W491" t="s">
        <v>44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 s="4">
        <f>IF(AND(vp.data[[#This Row],[SDate]]&gt;=DATE(YEAR(vp.data[[#This Row],[SDate]]),5,1),vp.data[[#This Row],[SDate]]&lt;=DATE(YEAR(vp.data[[#This Row],[SDate]]),9,15)),1,0)</f>
        <v>0</v>
      </c>
      <c r="AJ491" s="4">
        <f>IF(vp.data[[#This Row],[SDate]]&lt;DATE(2016,12,1),0,1)</f>
        <v>1</v>
      </c>
      <c r="AK491">
        <f>MONTH(vp.data[[#This Row],[SDate]])</f>
        <v>1</v>
      </c>
      <c r="AL491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491" s="5">
        <f>(vp.data[[#This Row],[Dens]]-INDEX(crudeBD.lkup[Mean_Dens],MATCH(vp.data[[#This Row],[Crude_Breakdown]],crudeBD.lkup[Crude Breakdown],0)))^2</f>
        <v>7.8610525047881873E-3</v>
      </c>
      <c r="AN491" s="5">
        <f>(vp.data[[#This Row],[Sulf]]-INDEX(crudeBD.lkup[Mean_Sulf],MATCH(vp.data[[#This Row],[Crude_Breakdown]],crudeBD.lkup[Crude Breakdown],0)))^2</f>
        <v>2.1543334648965896E-2</v>
      </c>
      <c r="AO4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1" hidden="1" x14ac:dyDescent="0.25">
      <c r="A492">
        <v>491</v>
      </c>
      <c r="B492" t="s">
        <v>45</v>
      </c>
      <c r="C492" t="s">
        <v>45</v>
      </c>
      <c r="D492" t="s">
        <v>71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Input]]="",INDEX([1]DATA!$Q:$Q,MATCH(1,(vp.data[[#This Row],[Battery]]=[1]DATA!$L:$L)*(EOMONTH(vp.data[[#This Row],[SDate]],-1)+1=[1]DATA!$G:$G),0)),vp.data[[#This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Input]]="",INDEX([1]DATA!$O:$O,MATCH(1,(vp.data[[#This Row],[Battery]]=[1]DATA!$L:$L)*(EOMONTH(vp.data[[#This Row],[SDate]],-1)+1=[1]DATA!$G:$G),0)),vp.data[[#This Row],[Dens Input]]),"")</f>
        <v>800.8</v>
      </c>
      <c r="O492" s="2">
        <f ca="1">INDEX(INDIRECT(_xlfn.CONCAT("weather.data[",O$1,"]")),MATCH(vp.data[[#This Row],[SDate]],weather.data[Date],0))</f>
        <v>-22.366666666666671</v>
      </c>
      <c r="P492" s="2">
        <f ca="1">INDEX(INDIRECT(_xlfn.CONCAT("weather.data[",P$1,"]")),MATCH(vp.data[[#This Row],[SDate]],weather.data[Date],0))</f>
        <v>-13.519047619047623</v>
      </c>
      <c r="Q492" s="2">
        <f ca="1">INDEX(INDIRECT(_xlfn.CONCAT("weather.data[",Q$1,"]")),MATCH(vp.data[[#This Row],[SDate]],weather.data[Date],0))</f>
        <v>-24.1</v>
      </c>
      <c r="R492" s="2">
        <f ca="1">INDEX(INDIRECT(_xlfn.CONCAT("weather.data[",R$1,"]")),MATCH(vp.data[[#This Row],[SDate]],weather.data[Date],0))</f>
        <v>-23.6</v>
      </c>
      <c r="S492" s="2">
        <f ca="1">INDEX(INDIRECT(_xlfn.CONCAT("weather.data[",S$1,"]")),MATCH(vp.data[[#This Row],[SDate]],weather.data[Date],0))</f>
        <v>-16.5</v>
      </c>
      <c r="T492" s="2">
        <f ca="1">INDEX(INDIRECT(_xlfn.CONCAT("weather.data[",T$1,"]")),MATCH(vp.data[[#This Row],[SDate]],weather.data[Date],0))</f>
        <v>-22.6</v>
      </c>
      <c r="U492" s="2">
        <f ca="1">INDEX(INDIRECT(_xlfn.CONCAT("weather.data[",U$1,"]")),MATCH(vp.data[[#This Row],[SDate]],weather.data[Date],0))</f>
        <v>-23.1</v>
      </c>
      <c r="V492" s="2">
        <f ca="1">INDEX(INDIRECT(_xlfn.CONCAT("weather.data[",V$1,"]")),MATCH(vp.data[[#This Row],[SDate]],weather.data[Date],0))</f>
        <v>-24.3</v>
      </c>
      <c r="W492" t="s">
        <v>44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 s="4">
        <f>IF(AND(vp.data[[#This Row],[SDate]]&gt;=DATE(YEAR(vp.data[[#This Row],[SDate]]),5,1),vp.data[[#This Row],[SDate]]&lt;=DATE(YEAR(vp.data[[#This Row],[SDate]]),9,15)),1,0)</f>
        <v>0</v>
      </c>
      <c r="AJ492" s="4">
        <f>IF(vp.data[[#This Row],[SDate]]&lt;DATE(2016,12,1),0,1)</f>
        <v>1</v>
      </c>
      <c r="AK492">
        <f>MONTH(vp.data[[#This Row],[SDate]])</f>
        <v>1</v>
      </c>
      <c r="AL492" s="5">
        <f>(IF(post_aquisition_adj_bool,vp.data[[#This Row],[VP_Adjusted]],vp.data[[#This Row],[VP]])-INDEX(crudeBD.lkup[Mean_VP],MATCH(vp.data[[#This Row],[Crude_Breakdown]],crudeBD.lkup[Crude Breakdown],0)))^2</f>
        <v>63.904501670751443</v>
      </c>
      <c r="AM492" s="5">
        <f>(vp.data[[#This Row],[Dens]]-INDEX(crudeBD.lkup[Mean_Dens],MATCH(vp.data[[#This Row],[Crude_Breakdown]],crudeBD.lkup[Crude Breakdown],0)))^2</f>
        <v>61.757217561612002</v>
      </c>
      <c r="AN492" s="5">
        <f>(vp.data[[#This Row],[Sulf]]-INDEX(crudeBD.lkup[Mean_Sulf],MATCH(vp.data[[#This Row],[Crude_Breakdown]],crudeBD.lkup[Crude Breakdown],0)))^2</f>
        <v>3.9981879075419116E-4</v>
      </c>
      <c r="AO4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1" hidden="1" x14ac:dyDescent="0.25">
      <c r="A493">
        <v>492</v>
      </c>
      <c r="B493" t="s">
        <v>58</v>
      </c>
      <c r="C493" t="s">
        <v>58</v>
      </c>
      <c r="D493" t="s">
        <v>79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Input]]="",INDEX([1]DATA!$Q:$Q,MATCH(1,(vp.data[[#This Row],[Battery]]=[1]DATA!$L:$L)*(EOMONTH(vp.data[[#This Row],[SDate]],-1)+1=[1]DATA!$G:$G),0)),vp.data[[#This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93" s="2">
        <f ca="1">INDEX(INDIRECT(_xlfn.CONCAT("weather.data[",O$1,"]")),MATCH(vp.data[[#This Row],[SDate]],weather.data[Date],0))</f>
        <v>-22.366666666666671</v>
      </c>
      <c r="P493" s="2">
        <f ca="1">INDEX(INDIRECT(_xlfn.CONCAT("weather.data[",P$1,"]")),MATCH(vp.data[[#This Row],[SDate]],weather.data[Date],0))</f>
        <v>-13.519047619047623</v>
      </c>
      <c r="Q493" s="2">
        <f ca="1">INDEX(INDIRECT(_xlfn.CONCAT("weather.data[",Q$1,"]")),MATCH(vp.data[[#This Row],[SDate]],weather.data[Date],0))</f>
        <v>-24.1</v>
      </c>
      <c r="R493" s="2">
        <f ca="1">INDEX(INDIRECT(_xlfn.CONCAT("weather.data[",R$1,"]")),MATCH(vp.data[[#This Row],[SDate]],weather.data[Date],0))</f>
        <v>-23.6</v>
      </c>
      <c r="S493" s="2">
        <f ca="1">INDEX(INDIRECT(_xlfn.CONCAT("weather.data[",S$1,"]")),MATCH(vp.data[[#This Row],[SDate]],weather.data[Date],0))</f>
        <v>-16.5</v>
      </c>
      <c r="T493" s="2">
        <f ca="1">INDEX(INDIRECT(_xlfn.CONCAT("weather.data[",T$1,"]")),MATCH(vp.data[[#This Row],[SDate]],weather.data[Date],0))</f>
        <v>-22.6</v>
      </c>
      <c r="U493" s="2">
        <f ca="1">INDEX(INDIRECT(_xlfn.CONCAT("weather.data[",U$1,"]")),MATCH(vp.data[[#This Row],[SDate]],weather.data[Date],0))</f>
        <v>-23.1</v>
      </c>
      <c r="V493" s="2">
        <f ca="1">INDEX(INDIRECT(_xlfn.CONCAT("weather.data[",V$1,"]")),MATCH(vp.data[[#This Row],[SDate]],weather.data[Date],0))</f>
        <v>-24.3</v>
      </c>
      <c r="W493" t="s">
        <v>44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 s="4">
        <f>IF(AND(vp.data[[#This Row],[SDate]]&gt;=DATE(YEAR(vp.data[[#This Row],[SDate]]),5,1),vp.data[[#This Row],[SDate]]&lt;=DATE(YEAR(vp.data[[#This Row],[SDate]]),9,15)),1,0)</f>
        <v>0</v>
      </c>
      <c r="AJ493" s="4">
        <f>IF(vp.data[[#This Row],[SDate]]&lt;DATE(2016,12,1),0,1)</f>
        <v>1</v>
      </c>
      <c r="AK493">
        <f>MONTH(vp.data[[#This Row],[SDate]])</f>
        <v>1</v>
      </c>
      <c r="AL493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493" s="5">
        <f>(vp.data[[#This Row],[Dens]]-INDEX(crudeBD.lkup[Mean_Dens],MATCH(vp.data[[#This Row],[Crude_Breakdown]],crudeBD.lkup[Crude Breakdown],0)))^2</f>
        <v>18.997185199151172</v>
      </c>
      <c r="AN493" s="5">
        <f>(vp.data[[#This Row],[Sulf]]-INDEX(crudeBD.lkup[Mean_Sulf],MATCH(vp.data[[#This Row],[Crude_Breakdown]],crudeBD.lkup[Crude Breakdown],0)))^2</f>
        <v>4.9006343247347296E-3</v>
      </c>
      <c r="AO4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1" hidden="1" x14ac:dyDescent="0.25">
      <c r="A494">
        <v>493</v>
      </c>
      <c r="B494" t="s">
        <v>58</v>
      </c>
      <c r="C494" t="s">
        <v>58</v>
      </c>
      <c r="D494" t="s">
        <v>75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494" s="2">
        <f ca="1">INDEX(INDIRECT(_xlfn.CONCAT("weather.data[",O$1,"]")),MATCH(vp.data[[#This Row],[SDate]],weather.data[Date],0))</f>
        <v>-22.366666666666671</v>
      </c>
      <c r="P494" s="2">
        <f ca="1">INDEX(INDIRECT(_xlfn.CONCAT("weather.data[",P$1,"]")),MATCH(vp.data[[#This Row],[SDate]],weather.data[Date],0))</f>
        <v>-13.519047619047623</v>
      </c>
      <c r="Q494" s="2">
        <f ca="1">INDEX(INDIRECT(_xlfn.CONCAT("weather.data[",Q$1,"]")),MATCH(vp.data[[#This Row],[SDate]],weather.data[Date],0))</f>
        <v>-24.1</v>
      </c>
      <c r="R494" s="2">
        <f ca="1">INDEX(INDIRECT(_xlfn.CONCAT("weather.data[",R$1,"]")),MATCH(vp.data[[#This Row],[SDate]],weather.data[Date],0))</f>
        <v>-23.6</v>
      </c>
      <c r="S494" s="2">
        <f ca="1">INDEX(INDIRECT(_xlfn.CONCAT("weather.data[",S$1,"]")),MATCH(vp.data[[#This Row],[SDate]],weather.data[Date],0))</f>
        <v>-16.5</v>
      </c>
      <c r="T494" s="2">
        <f ca="1">INDEX(INDIRECT(_xlfn.CONCAT("weather.data[",T$1,"]")),MATCH(vp.data[[#This Row],[SDate]],weather.data[Date],0))</f>
        <v>-22.6</v>
      </c>
      <c r="U494" s="2">
        <f ca="1">INDEX(INDIRECT(_xlfn.CONCAT("weather.data[",U$1,"]")),MATCH(vp.data[[#This Row],[SDate]],weather.data[Date],0))</f>
        <v>-23.1</v>
      </c>
      <c r="V494" s="2">
        <f ca="1">INDEX(INDIRECT(_xlfn.CONCAT("weather.data[",V$1,"]")),MATCH(vp.data[[#This Row],[SDate]],weather.data[Date],0))</f>
        <v>-24.3</v>
      </c>
      <c r="W494" t="s">
        <v>44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 s="4">
        <f>IF(AND(vp.data[[#This Row],[SDate]]&gt;=DATE(YEAR(vp.data[[#This Row],[SDate]]),5,1),vp.data[[#This Row],[SDate]]&lt;=DATE(YEAR(vp.data[[#This Row],[SDate]]),9,15)),1,0)</f>
        <v>0</v>
      </c>
      <c r="AJ494" s="4">
        <f>IF(vp.data[[#This Row],[SDate]]&lt;DATE(2016,12,1),0,1)</f>
        <v>1</v>
      </c>
      <c r="AK494">
        <f>MONTH(vp.data[[#This Row],[SDate]])</f>
        <v>1</v>
      </c>
      <c r="AL494" s="5">
        <f>(IF(post_aquisition_adj_bool,vp.data[[#This Row],[VP_Adjusted]],vp.data[[#This Row],[VP]])-INDEX(crudeBD.lkup[Mean_VP],MATCH(vp.data[[#This Row],[Crude_Breakdown]],crudeBD.lkup[Crude Breakdown],0)))^2</f>
        <v>53.202860894052357</v>
      </c>
      <c r="AM494" s="5">
        <f>(vp.data[[#This Row],[Dens]]-INDEX(crudeBD.lkup[Mean_Dens],MATCH(vp.data[[#This Row],[Crude_Breakdown]],crudeBD.lkup[Crude Breakdown],0)))^2</f>
        <v>17.293754778438746</v>
      </c>
      <c r="AN494" s="5">
        <f>(vp.data[[#This Row],[Sulf]]-INDEX(crudeBD.lkup[Mean_Sulf],MATCH(vp.data[[#This Row],[Crude_Breakdown]],crudeBD.lkup[Crude Breakdown],0)))^2</f>
        <v>1.5996375609807394E-3</v>
      </c>
      <c r="AO4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1" hidden="1" x14ac:dyDescent="0.25">
      <c r="A495">
        <v>494</v>
      </c>
      <c r="B495" t="s">
        <v>58</v>
      </c>
      <c r="C495" t="s">
        <v>58</v>
      </c>
      <c r="D495" t="s">
        <v>83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Input]]="",INDEX([1]DATA!$Q:$Q,MATCH(1,(vp.data[[#This Row],[Battery]]=[1]DATA!$L:$L)*(EOMONTH(vp.data[[#This Row],[SDate]],-1)+1=[1]DATA!$G:$G),0)),vp.data[[#This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495" s="2">
        <f ca="1">INDEX(INDIRECT(_xlfn.CONCAT("weather.data[",O$1,"]")),MATCH(vp.data[[#This Row],[SDate]],weather.data[Date],0))</f>
        <v>-22.366666666666671</v>
      </c>
      <c r="P495" s="2">
        <f ca="1">INDEX(INDIRECT(_xlfn.CONCAT("weather.data[",P$1,"]")),MATCH(vp.data[[#This Row],[SDate]],weather.data[Date],0))</f>
        <v>-13.519047619047623</v>
      </c>
      <c r="Q495" s="2">
        <f ca="1">INDEX(INDIRECT(_xlfn.CONCAT("weather.data[",Q$1,"]")),MATCH(vp.data[[#This Row],[SDate]],weather.data[Date],0))</f>
        <v>-24.1</v>
      </c>
      <c r="R495" s="2">
        <f ca="1">INDEX(INDIRECT(_xlfn.CONCAT("weather.data[",R$1,"]")),MATCH(vp.data[[#This Row],[SDate]],weather.data[Date],0))</f>
        <v>-23.6</v>
      </c>
      <c r="S495" s="2">
        <f ca="1">INDEX(INDIRECT(_xlfn.CONCAT("weather.data[",S$1,"]")),MATCH(vp.data[[#This Row],[SDate]],weather.data[Date],0))</f>
        <v>-16.5</v>
      </c>
      <c r="T495" s="2">
        <f ca="1">INDEX(INDIRECT(_xlfn.CONCAT("weather.data[",T$1,"]")),MATCH(vp.data[[#This Row],[SDate]],weather.data[Date],0))</f>
        <v>-22.6</v>
      </c>
      <c r="U495" s="2">
        <f ca="1">INDEX(INDIRECT(_xlfn.CONCAT("weather.data[",U$1,"]")),MATCH(vp.data[[#This Row],[SDate]],weather.data[Date],0))</f>
        <v>-23.1</v>
      </c>
      <c r="V495" s="2">
        <f ca="1">INDEX(INDIRECT(_xlfn.CONCAT("weather.data[",V$1,"]")),MATCH(vp.data[[#This Row],[SDate]],weather.data[Date],0))</f>
        <v>-24.3</v>
      </c>
      <c r="W495" t="s">
        <v>44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 s="4">
        <f>IF(AND(vp.data[[#This Row],[SDate]]&gt;=DATE(YEAR(vp.data[[#This Row],[SDate]]),5,1),vp.data[[#This Row],[SDate]]&lt;=DATE(YEAR(vp.data[[#This Row],[SDate]]),9,15)),1,0)</f>
        <v>0</v>
      </c>
      <c r="AJ495" s="4">
        <f>IF(vp.data[[#This Row],[SDate]]&lt;DATE(2016,12,1),0,1)</f>
        <v>1</v>
      </c>
      <c r="AK495">
        <f>MONTH(vp.data[[#This Row],[SDate]])</f>
        <v>1</v>
      </c>
      <c r="AL495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95" s="5">
        <f>(vp.data[[#This Row],[Dens]]-INDEX(crudeBD.lkup[Mean_Dens],MATCH(vp.data[[#This Row],[Crude_Breakdown]],crudeBD.lkup[Crude Breakdown],0)))^2</f>
        <v>0.31200720562219009</v>
      </c>
      <c r="AN495" s="5">
        <f>(vp.data[[#This Row],[Sulf]]-INDEX(crudeBD.lkup[Mean_Sulf],MATCH(vp.data[[#This Row],[Crude_Breakdown]],crudeBD.lkup[Crude Breakdown],0)))^2</f>
        <v>2.5004530949612777E-3</v>
      </c>
      <c r="AO4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1" hidden="1" x14ac:dyDescent="0.25">
      <c r="A496">
        <v>495</v>
      </c>
      <c r="B496" t="s">
        <v>45</v>
      </c>
      <c r="C496" t="s">
        <v>45</v>
      </c>
      <c r="D496" t="s">
        <v>95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Input]]="",INDEX([1]DATA!$Q:$Q,MATCH(1,(vp.data[[#This Row],[Battery]]=[1]DATA!$L:$L)*(EOMONTH(vp.data[[#This Row],[SDate]],-1)+1=[1]DATA!$G:$G),0)),vp.data[[#This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496" s="2">
        <f ca="1">INDEX(INDIRECT(_xlfn.CONCAT("weather.data[",O$1,"]")),MATCH(vp.data[[#This Row],[SDate]],weather.data[Date],0))</f>
        <v>-22.366666666666671</v>
      </c>
      <c r="P496" s="2">
        <f ca="1">INDEX(INDIRECT(_xlfn.CONCAT("weather.data[",P$1,"]")),MATCH(vp.data[[#This Row],[SDate]],weather.data[Date],0))</f>
        <v>-13.519047619047623</v>
      </c>
      <c r="Q496" s="2">
        <f ca="1">INDEX(INDIRECT(_xlfn.CONCAT("weather.data[",Q$1,"]")),MATCH(vp.data[[#This Row],[SDate]],weather.data[Date],0))</f>
        <v>-24.1</v>
      </c>
      <c r="R496" s="2">
        <f ca="1">INDEX(INDIRECT(_xlfn.CONCAT("weather.data[",R$1,"]")),MATCH(vp.data[[#This Row],[SDate]],weather.data[Date],0))</f>
        <v>-23.6</v>
      </c>
      <c r="S496" s="2">
        <f ca="1">INDEX(INDIRECT(_xlfn.CONCAT("weather.data[",S$1,"]")),MATCH(vp.data[[#This Row],[SDate]],weather.data[Date],0))</f>
        <v>-16.5</v>
      </c>
      <c r="T496" s="2">
        <f ca="1">INDEX(INDIRECT(_xlfn.CONCAT("weather.data[",T$1,"]")),MATCH(vp.data[[#This Row],[SDate]],weather.data[Date],0))</f>
        <v>-22.6</v>
      </c>
      <c r="U496" s="2">
        <f ca="1">INDEX(INDIRECT(_xlfn.CONCAT("weather.data[",U$1,"]")),MATCH(vp.data[[#This Row],[SDate]],weather.data[Date],0))</f>
        <v>-23.1</v>
      </c>
      <c r="V496" s="2">
        <f ca="1">INDEX(INDIRECT(_xlfn.CONCAT("weather.data[",V$1,"]")),MATCH(vp.data[[#This Row],[SDate]],weather.data[Date],0))</f>
        <v>-24.3</v>
      </c>
      <c r="W496" t="s">
        <v>44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 s="4">
        <f>IF(AND(vp.data[[#This Row],[SDate]]&gt;=DATE(YEAR(vp.data[[#This Row],[SDate]]),5,1),vp.data[[#This Row],[SDate]]&lt;=DATE(YEAR(vp.data[[#This Row],[SDate]]),9,15)),1,0)</f>
        <v>0</v>
      </c>
      <c r="AJ496" s="4">
        <f>IF(vp.data[[#This Row],[SDate]]&lt;DATE(2016,12,1),0,1)</f>
        <v>1</v>
      </c>
      <c r="AK496">
        <f>MONTH(vp.data[[#This Row],[SDate]])</f>
        <v>1</v>
      </c>
      <c r="AL496" s="5">
        <f>(IF(post_aquisition_adj_bool,vp.data[[#This Row],[VP_Adjusted]],vp.data[[#This Row],[VP]])-INDEX(crudeBD.lkup[Mean_VP],MATCH(vp.data[[#This Row],[Crude_Breakdown]],crudeBD.lkup[Crude Breakdown],0)))^2</f>
        <v>2.9103366222075282</v>
      </c>
      <c r="AM496" s="5">
        <f>(vp.data[[#This Row],[Dens]]-INDEX(crudeBD.lkup[Mean_Dens],MATCH(vp.data[[#This Row],[Crude_Breakdown]],crudeBD.lkup[Crude Breakdown],0)))^2</f>
        <v>13.998253160313412</v>
      </c>
      <c r="AN496" s="5">
        <f>(vp.data[[#This Row],[Sulf]]-INDEX(crudeBD.lkup[Mean_Sulf],MATCH(vp.data[[#This Row],[Crude_Breakdown]],crudeBD.lkup[Crude Breakdown],0)))^2</f>
        <v>5.2897915878132917E-2</v>
      </c>
      <c r="AO4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1" hidden="1" x14ac:dyDescent="0.25">
      <c r="A497">
        <v>496</v>
      </c>
      <c r="B497" t="s">
        <v>45</v>
      </c>
      <c r="C497" t="s">
        <v>45</v>
      </c>
      <c r="D497" t="s">
        <v>101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Input]]="",INDEX([1]DATA!$Q:$Q,MATCH(1,(vp.data[[#This Row],[Battery]]=[1]DATA!$L:$L)*(EOMONTH(vp.data[[#This Row],[SDate]],-1)+1=[1]DATA!$G:$G),0)),vp.data[[#This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Input]]="",INDEX([1]DATA!$O:$O,MATCH(1,(vp.data[[#This Row],[Battery]]=[1]DATA!$L:$L)*(EOMONTH(vp.data[[#This Row],[SDate]],-1)+1=[1]DATA!$G:$G),0)),vp.data[[#This Row],[Dens Input]]),"")</f>
        <v>830.2</v>
      </c>
      <c r="O497" s="2">
        <f ca="1">INDEX(INDIRECT(_xlfn.CONCAT("weather.data[",O$1,"]")),MATCH(vp.data[[#This Row],[SDate]],weather.data[Date],0))</f>
        <v>-22.366666666666671</v>
      </c>
      <c r="P497" s="2">
        <f ca="1">INDEX(INDIRECT(_xlfn.CONCAT("weather.data[",P$1,"]")),MATCH(vp.data[[#This Row],[SDate]],weather.data[Date],0))</f>
        <v>-13.519047619047623</v>
      </c>
      <c r="Q497" s="2">
        <f ca="1">INDEX(INDIRECT(_xlfn.CONCAT("weather.data[",Q$1,"]")),MATCH(vp.data[[#This Row],[SDate]],weather.data[Date],0))</f>
        <v>-24.1</v>
      </c>
      <c r="R497" s="2">
        <f ca="1">INDEX(INDIRECT(_xlfn.CONCAT("weather.data[",R$1,"]")),MATCH(vp.data[[#This Row],[SDate]],weather.data[Date],0))</f>
        <v>-23.6</v>
      </c>
      <c r="S497" s="2">
        <f ca="1">INDEX(INDIRECT(_xlfn.CONCAT("weather.data[",S$1,"]")),MATCH(vp.data[[#This Row],[SDate]],weather.data[Date],0))</f>
        <v>-16.5</v>
      </c>
      <c r="T497" s="2">
        <f ca="1">INDEX(INDIRECT(_xlfn.CONCAT("weather.data[",T$1,"]")),MATCH(vp.data[[#This Row],[SDate]],weather.data[Date],0))</f>
        <v>-22.6</v>
      </c>
      <c r="U497" s="2">
        <f ca="1">INDEX(INDIRECT(_xlfn.CONCAT("weather.data[",U$1,"]")),MATCH(vp.data[[#This Row],[SDate]],weather.data[Date],0))</f>
        <v>-23.1</v>
      </c>
      <c r="V497" s="2">
        <f ca="1">INDEX(INDIRECT(_xlfn.CONCAT("weather.data[",V$1,"]")),MATCH(vp.data[[#This Row],[SDate]],weather.data[Date],0))</f>
        <v>-24.3</v>
      </c>
      <c r="W497" t="s">
        <v>44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 s="4">
        <f>IF(AND(vp.data[[#This Row],[SDate]]&gt;=DATE(YEAR(vp.data[[#This Row],[SDate]]),5,1),vp.data[[#This Row],[SDate]]&lt;=DATE(YEAR(vp.data[[#This Row],[SDate]]),9,15)),1,0)</f>
        <v>0</v>
      </c>
      <c r="AJ497" s="4">
        <f>IF(vp.data[[#This Row],[SDate]]&lt;DATE(2016,12,1),0,1)</f>
        <v>1</v>
      </c>
      <c r="AK497">
        <f>MONTH(vp.data[[#This Row],[SDate]])</f>
        <v>1</v>
      </c>
      <c r="AL497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497" s="5">
        <f>(vp.data[[#This Row],[Dens]]-INDEX(crudeBD.lkup[Mean_Dens],MATCH(vp.data[[#This Row],[Crude_Breakdown]],crudeBD.lkup[Crude Breakdown],0)))^2</f>
        <v>185.26850645127757</v>
      </c>
      <c r="AN497" s="5">
        <f>(vp.data[[#This Row],[Sulf]]-INDEX(crudeBD.lkup[Mean_Sulf],MATCH(vp.data[[#This Row],[Crude_Breakdown]],crudeBD.lkup[Crude Breakdown],0)))^2</f>
        <v>0.47166193145878449</v>
      </c>
      <c r="AO4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1" hidden="1" x14ac:dyDescent="0.25">
      <c r="A498">
        <v>497</v>
      </c>
      <c r="B498" t="s">
        <v>47</v>
      </c>
      <c r="C498" t="s">
        <v>47</v>
      </c>
      <c r="D498" t="s">
        <v>91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Input]]="",INDEX([1]DATA!$Q:$Q,MATCH(1,(vp.data[[#This Row],[Battery]]=[1]DATA!$L:$L)*(EOMONTH(vp.data[[#This Row],[SDate]],-1)+1=[1]DATA!$G:$G),0)),vp.data[[#This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498" s="2">
        <f ca="1">INDEX(INDIRECT(_xlfn.CONCAT("weather.data[",O$1,"]")),MATCH(vp.data[[#This Row],[SDate]],weather.data[Date],0))</f>
        <v>-22.366666666666671</v>
      </c>
      <c r="P498" s="2">
        <f ca="1">INDEX(INDIRECT(_xlfn.CONCAT("weather.data[",P$1,"]")),MATCH(vp.data[[#This Row],[SDate]],weather.data[Date],0))</f>
        <v>-13.519047619047623</v>
      </c>
      <c r="Q498" s="2">
        <f ca="1">INDEX(INDIRECT(_xlfn.CONCAT("weather.data[",Q$1,"]")),MATCH(vp.data[[#This Row],[SDate]],weather.data[Date],0))</f>
        <v>-24.1</v>
      </c>
      <c r="R498" s="2">
        <f ca="1">INDEX(INDIRECT(_xlfn.CONCAT("weather.data[",R$1,"]")),MATCH(vp.data[[#This Row],[SDate]],weather.data[Date],0))</f>
        <v>-23.6</v>
      </c>
      <c r="S498" s="2">
        <f ca="1">INDEX(INDIRECT(_xlfn.CONCAT("weather.data[",S$1,"]")),MATCH(vp.data[[#This Row],[SDate]],weather.data[Date],0))</f>
        <v>-16.5</v>
      </c>
      <c r="T498" s="2">
        <f ca="1">INDEX(INDIRECT(_xlfn.CONCAT("weather.data[",T$1,"]")),MATCH(vp.data[[#This Row],[SDate]],weather.data[Date],0))</f>
        <v>-22.6</v>
      </c>
      <c r="U498" s="2">
        <f ca="1">INDEX(INDIRECT(_xlfn.CONCAT("weather.data[",U$1,"]")),MATCH(vp.data[[#This Row],[SDate]],weather.data[Date],0))</f>
        <v>-23.1</v>
      </c>
      <c r="V498" s="2">
        <f ca="1">INDEX(INDIRECT(_xlfn.CONCAT("weather.data[",V$1,"]")),MATCH(vp.data[[#This Row],[SDate]],weather.data[Date],0))</f>
        <v>-24.3</v>
      </c>
      <c r="W498" t="s">
        <v>44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 s="4">
        <f>IF(AND(vp.data[[#This Row],[SDate]]&gt;=DATE(YEAR(vp.data[[#This Row],[SDate]]),5,1),vp.data[[#This Row],[SDate]]&lt;=DATE(YEAR(vp.data[[#This Row],[SDate]]),9,15)),1,0)</f>
        <v>0</v>
      </c>
      <c r="AJ498" s="4">
        <f>IF(vp.data[[#This Row],[SDate]]&lt;DATE(2016,12,1),0,1)</f>
        <v>1</v>
      </c>
      <c r="AK498">
        <f>MONTH(vp.data[[#This Row],[SDate]])</f>
        <v>1</v>
      </c>
      <c r="AL498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498" s="5">
        <f>(vp.data[[#This Row],[Dens]]-INDEX(crudeBD.lkup[Mean_Dens],MATCH(vp.data[[#This Row],[Crude_Breakdown]],crudeBD.lkup[Crude Breakdown],0)))^2</f>
        <v>1.2853716737738872E-4</v>
      </c>
      <c r="AN498" s="5">
        <f>(vp.data[[#This Row],[Sulf]]-INDEX(crudeBD.lkup[Mean_Sulf],MATCH(vp.data[[#This Row],[Crude_Breakdown]],crudeBD.lkup[Crude Breakdown],0)))^2</f>
        <v>2.4578864219518094E-2</v>
      </c>
      <c r="AO4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1" hidden="1" x14ac:dyDescent="0.25">
      <c r="A499">
        <v>498</v>
      </c>
      <c r="B499" t="s">
        <v>45</v>
      </c>
      <c r="C499" t="s">
        <v>45</v>
      </c>
      <c r="D499" t="s">
        <v>86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Input]]="",INDEX([1]DATA!$Q:$Q,MATCH(1,(vp.data[[#This Row],[Battery]]=[1]DATA!$L:$L)*(EOMONTH(vp.data[[#This Row],[SDate]],-1)+1=[1]DATA!$G:$G),0)),vp.data[[#This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9" s="2">
        <f ca="1">INDEX(INDIRECT(_xlfn.CONCAT("weather.data[",O$1,"]")),MATCH(vp.data[[#This Row],[SDate]],weather.data[Date],0))</f>
        <v>-22.366666666666671</v>
      </c>
      <c r="P499" s="2">
        <f ca="1">INDEX(INDIRECT(_xlfn.CONCAT("weather.data[",P$1,"]")),MATCH(vp.data[[#This Row],[SDate]],weather.data[Date],0))</f>
        <v>-13.519047619047623</v>
      </c>
      <c r="Q499" s="2">
        <f ca="1">INDEX(INDIRECT(_xlfn.CONCAT("weather.data[",Q$1,"]")),MATCH(vp.data[[#This Row],[SDate]],weather.data[Date],0))</f>
        <v>-24.1</v>
      </c>
      <c r="R499" s="2">
        <f ca="1">INDEX(INDIRECT(_xlfn.CONCAT("weather.data[",R$1,"]")),MATCH(vp.data[[#This Row],[SDate]],weather.data[Date],0))</f>
        <v>-23.6</v>
      </c>
      <c r="S499" s="2">
        <f ca="1">INDEX(INDIRECT(_xlfn.CONCAT("weather.data[",S$1,"]")),MATCH(vp.data[[#This Row],[SDate]],weather.data[Date],0))</f>
        <v>-16.5</v>
      </c>
      <c r="T499" s="2">
        <f ca="1">INDEX(INDIRECT(_xlfn.CONCAT("weather.data[",T$1,"]")),MATCH(vp.data[[#This Row],[SDate]],weather.data[Date],0))</f>
        <v>-22.6</v>
      </c>
      <c r="U499" s="2">
        <f ca="1">INDEX(INDIRECT(_xlfn.CONCAT("weather.data[",U$1,"]")),MATCH(vp.data[[#This Row],[SDate]],weather.data[Date],0))</f>
        <v>-23.1</v>
      </c>
      <c r="V499" s="2">
        <f ca="1">INDEX(INDIRECT(_xlfn.CONCAT("weather.data[",V$1,"]")),MATCH(vp.data[[#This Row],[SDate]],weather.data[Date],0))</f>
        <v>-24.3</v>
      </c>
      <c r="W499" t="s">
        <v>44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 s="4">
        <f>IF(AND(vp.data[[#This Row],[SDate]]&gt;=DATE(YEAR(vp.data[[#This Row],[SDate]]),5,1),vp.data[[#This Row],[SDate]]&lt;=DATE(YEAR(vp.data[[#This Row],[SDate]]),9,15)),1,0)</f>
        <v>0</v>
      </c>
      <c r="AJ499" s="4">
        <f>IF(vp.data[[#This Row],[SDate]]&lt;DATE(2016,12,1),0,1)</f>
        <v>1</v>
      </c>
      <c r="AK499">
        <f>MONTH(vp.data[[#This Row],[SDate]])</f>
        <v>1</v>
      </c>
      <c r="AL499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499" s="5">
        <f>(vp.data[[#This Row],[Dens]]-INDEX(crudeBD.lkup[Mean_Dens],MATCH(vp.data[[#This Row],[Crude_Breakdown]],crudeBD.lkup[Crude Breakdown],0)))^2</f>
        <v>7.8610525047881873E-3</v>
      </c>
      <c r="AN499" s="5">
        <f>(vp.data[[#This Row],[Sulf]]-INDEX(crudeBD.lkup[Mean_Sulf],MATCH(vp.data[[#This Row],[Crude_Breakdown]],crudeBD.lkup[Crude Breakdown],0)))^2</f>
        <v>3.2235685139961252E-3</v>
      </c>
      <c r="AO4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1" hidden="1" x14ac:dyDescent="0.25">
      <c r="A500">
        <v>499</v>
      </c>
      <c r="B500" t="s">
        <v>45</v>
      </c>
      <c r="C500" t="s">
        <v>45</v>
      </c>
      <c r="D500" t="s">
        <v>55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Input]]="",INDEX([1]DATA!$O:$O,MATCH(1,(vp.data[[#This Row],[Battery]]=[1]DATA!$L:$L)*(EOMONTH(vp.data[[#This Row],[SDate]],-1)+1=[1]DATA!$G:$G),0)),vp.data[[#This Row],[Dens Input]]),"")</f>
        <v>845.3</v>
      </c>
      <c r="O500" s="2">
        <f ca="1">INDEX(INDIRECT(_xlfn.CONCAT("weather.data[",O$1,"]")),MATCH(vp.data[[#This Row],[SDate]],weather.data[Date],0))</f>
        <v>-22.366666666666671</v>
      </c>
      <c r="P500" s="2">
        <f ca="1">INDEX(INDIRECT(_xlfn.CONCAT("weather.data[",P$1,"]")),MATCH(vp.data[[#This Row],[SDate]],weather.data[Date],0))</f>
        <v>-13.519047619047623</v>
      </c>
      <c r="Q500" s="2">
        <f ca="1">INDEX(INDIRECT(_xlfn.CONCAT("weather.data[",Q$1,"]")),MATCH(vp.data[[#This Row],[SDate]],weather.data[Date],0))</f>
        <v>-24.1</v>
      </c>
      <c r="R500" s="2">
        <f ca="1">INDEX(INDIRECT(_xlfn.CONCAT("weather.data[",R$1,"]")),MATCH(vp.data[[#This Row],[SDate]],weather.data[Date],0))</f>
        <v>-23.6</v>
      </c>
      <c r="S500" s="2">
        <f ca="1">INDEX(INDIRECT(_xlfn.CONCAT("weather.data[",S$1,"]")),MATCH(vp.data[[#This Row],[SDate]],weather.data[Date],0))</f>
        <v>-16.5</v>
      </c>
      <c r="T500" s="2">
        <f ca="1">INDEX(INDIRECT(_xlfn.CONCAT("weather.data[",T$1,"]")),MATCH(vp.data[[#This Row],[SDate]],weather.data[Date],0))</f>
        <v>-22.6</v>
      </c>
      <c r="U500" s="2">
        <f ca="1">INDEX(INDIRECT(_xlfn.CONCAT("weather.data[",U$1,"]")),MATCH(vp.data[[#This Row],[SDate]],weather.data[Date],0))</f>
        <v>-23.1</v>
      </c>
      <c r="V500" s="2">
        <f ca="1">INDEX(INDIRECT(_xlfn.CONCAT("weather.data[",V$1,"]")),MATCH(vp.data[[#This Row],[SDate]],weather.data[Date],0))</f>
        <v>-24.3</v>
      </c>
      <c r="W500" t="s">
        <v>44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 s="4">
        <f>IF(AND(vp.data[[#This Row],[SDate]]&gt;=DATE(YEAR(vp.data[[#This Row],[SDate]]),5,1),vp.data[[#This Row],[SDate]]&lt;=DATE(YEAR(vp.data[[#This Row],[SDate]]),9,15)),1,0)</f>
        <v>0</v>
      </c>
      <c r="AJ500" s="4">
        <f>IF(vp.data[[#This Row],[SDate]]&lt;DATE(2016,12,1),0,1)</f>
        <v>1</v>
      </c>
      <c r="AK500">
        <f>MONTH(vp.data[[#This Row],[SDate]])</f>
        <v>1</v>
      </c>
      <c r="AL500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500" s="5">
        <f>(vp.data[[#This Row],[Dens]]-INDEX(crudeBD.lkup[Mean_Dens],MATCH(vp.data[[#This Row],[Crude_Breakdown]],crudeBD.lkup[Crude Breakdown],0)))^2</f>
        <v>2.2161162672284789</v>
      </c>
      <c r="AN500" s="5">
        <f>(vp.data[[#This Row],[Sulf]]-INDEX(crudeBD.lkup[Mean_Sulf],MATCH(vp.data[[#This Row],[Crude_Breakdown]],crudeBD.lkup[Crude Breakdown],0)))^2</f>
        <v>0.17075367869804298</v>
      </c>
      <c r="AO5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1" hidden="1" x14ac:dyDescent="0.25">
      <c r="A501">
        <v>500</v>
      </c>
      <c r="B501" t="s">
        <v>56</v>
      </c>
      <c r="C501" t="s">
        <v>56</v>
      </c>
      <c r="D501" t="s">
        <v>57</v>
      </c>
      <c r="E501" t="s">
        <v>51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Input]]="",INDEX([1]DATA!$Q:$Q,MATCH(1,(vp.data[[#This Row],[Battery]]=[1]DATA!$L:$L)*(EOMONTH(vp.data[[#This Row],[SDate]],-1)+1=[1]DATA!$G:$G),0)),vp.data[[#This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Input]]="",INDEX([1]DATA!$O:$O,MATCH(1,(vp.data[[#This Row],[Battery]]=[1]DATA!$L:$L)*(EOMONTH(vp.data[[#This Row],[SDate]],-1)+1=[1]DATA!$G:$G),0)),vp.data[[#This Row],[Dens Input]]),"")</f>
        <v>848.3</v>
      </c>
      <c r="O501" s="2">
        <f ca="1">INDEX(INDIRECT(_xlfn.CONCAT("weather.data[",O$1,"]")),MATCH(vp.data[[#This Row],[SDate]],weather.data[Date],0))</f>
        <v>-22.366666666666671</v>
      </c>
      <c r="P501" s="2">
        <f ca="1">INDEX(INDIRECT(_xlfn.CONCAT("weather.data[",P$1,"]")),MATCH(vp.data[[#This Row],[SDate]],weather.data[Date],0))</f>
        <v>-13.519047619047623</v>
      </c>
      <c r="Q501" s="2">
        <f ca="1">INDEX(INDIRECT(_xlfn.CONCAT("weather.data[",Q$1,"]")),MATCH(vp.data[[#This Row],[SDate]],weather.data[Date],0))</f>
        <v>-24.1</v>
      </c>
      <c r="R501" s="2">
        <f ca="1">INDEX(INDIRECT(_xlfn.CONCAT("weather.data[",R$1,"]")),MATCH(vp.data[[#This Row],[SDate]],weather.data[Date],0))</f>
        <v>-23.6</v>
      </c>
      <c r="S501" s="2">
        <f ca="1">INDEX(INDIRECT(_xlfn.CONCAT("weather.data[",S$1,"]")),MATCH(vp.data[[#This Row],[SDate]],weather.data[Date],0))</f>
        <v>-16.5</v>
      </c>
      <c r="T501" s="2">
        <f ca="1">INDEX(INDIRECT(_xlfn.CONCAT("weather.data[",T$1,"]")),MATCH(vp.data[[#This Row],[SDate]],weather.data[Date],0))</f>
        <v>-22.6</v>
      </c>
      <c r="U501" s="2">
        <f ca="1">INDEX(INDIRECT(_xlfn.CONCAT("weather.data[",U$1,"]")),MATCH(vp.data[[#This Row],[SDate]],weather.data[Date],0))</f>
        <v>-23.1</v>
      </c>
      <c r="V501" s="2">
        <f ca="1">INDEX(INDIRECT(_xlfn.CONCAT("weather.data[",V$1,"]")),MATCH(vp.data[[#This Row],[SDate]],weather.data[Date],0))</f>
        <v>-24.3</v>
      </c>
      <c r="W501" t="s">
        <v>44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 s="4">
        <f>IF(AND(vp.data[[#This Row],[SDate]]&gt;=DATE(YEAR(vp.data[[#This Row],[SDate]]),5,1),vp.data[[#This Row],[SDate]]&lt;=DATE(YEAR(vp.data[[#This Row],[SDate]]),9,15)),1,0)</f>
        <v>0</v>
      </c>
      <c r="AJ501" s="4">
        <f>IF(vp.data[[#This Row],[SDate]]&lt;DATE(2016,12,1),0,1)</f>
        <v>1</v>
      </c>
      <c r="AK501">
        <f>MONTH(vp.data[[#This Row],[SDate]])</f>
        <v>1</v>
      </c>
      <c r="AL501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501" s="5">
        <f>(vp.data[[#This Row],[Dens]]-INDEX(crudeBD.lkup[Mean_Dens],MATCH(vp.data[[#This Row],[Crude_Breakdown]],crudeBD.lkup[Crude Breakdown],0)))^2</f>
        <v>20.148091727350682</v>
      </c>
      <c r="AN501" s="5">
        <f>(vp.data[[#This Row],[Sulf]]-INDEX(crudeBD.lkup[Mean_Sulf],MATCH(vp.data[[#This Row],[Crude_Breakdown]],crudeBD.lkup[Crude Breakdown],0)))^2</f>
        <v>2.1543334648965896E-2</v>
      </c>
      <c r="AO5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1" hidden="1" x14ac:dyDescent="0.25">
      <c r="A502">
        <v>501</v>
      </c>
      <c r="B502" t="s">
        <v>47</v>
      </c>
      <c r="C502" t="s">
        <v>47</v>
      </c>
      <c r="D502" t="s">
        <v>102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Input]]="",INDEX([1]DATA!$Q:$Q,MATCH(1,(vp.data[[#This Row],[Battery]]=[1]DATA!$L:$L)*(EOMONTH(vp.data[[#This Row],[SDate]],-1)+1=[1]DATA!$G:$G),0)),vp.data[[#This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02" s="2">
        <f ca="1">INDEX(INDIRECT(_xlfn.CONCAT("weather.data[",O$1,"]")),MATCH(vp.data[[#This Row],[SDate]],weather.data[Date],0))</f>
        <v>-22.716666666666669</v>
      </c>
      <c r="P502" s="2">
        <f ca="1">INDEX(INDIRECT(_xlfn.CONCAT("weather.data[",P$1,"]")),MATCH(vp.data[[#This Row],[SDate]],weather.data[Date],0))</f>
        <v>-15.738095238095241</v>
      </c>
      <c r="Q502" s="2">
        <f ca="1">INDEX(INDIRECT(_xlfn.CONCAT("weather.data[",Q$1,"]")),MATCH(vp.data[[#This Row],[SDate]],weather.data[Date],0))</f>
        <v>-22.2</v>
      </c>
      <c r="R502" s="2">
        <f ca="1">INDEX(INDIRECT(_xlfn.CONCAT("weather.data[",R$1,"]")),MATCH(vp.data[[#This Row],[SDate]],weather.data[Date],0))</f>
        <v>-21.6</v>
      </c>
      <c r="S502" s="2">
        <f ca="1">INDEX(INDIRECT(_xlfn.CONCAT("weather.data[",S$1,"]")),MATCH(vp.data[[#This Row],[SDate]],weather.data[Date],0))</f>
        <v>-24</v>
      </c>
      <c r="T502" s="2">
        <f ca="1">INDEX(INDIRECT(_xlfn.CONCAT("weather.data[",T$1,"]")),MATCH(vp.data[[#This Row],[SDate]],weather.data[Date],0))</f>
        <v>-20.7</v>
      </c>
      <c r="U502" s="2">
        <f ca="1">INDEX(INDIRECT(_xlfn.CONCAT("weather.data[",U$1,"]")),MATCH(vp.data[[#This Row],[SDate]],weather.data[Date],0))</f>
        <v>-24.5</v>
      </c>
      <c r="V502" s="2">
        <f ca="1">INDEX(INDIRECT(_xlfn.CONCAT("weather.data[",V$1,"]")),MATCH(vp.data[[#This Row],[SDate]],weather.data[Date],0))</f>
        <v>-23.3</v>
      </c>
      <c r="W502" t="s">
        <v>44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 s="4">
        <f>IF(AND(vp.data[[#This Row],[SDate]]&gt;=DATE(YEAR(vp.data[[#This Row],[SDate]]),5,1),vp.data[[#This Row],[SDate]]&lt;=DATE(YEAR(vp.data[[#This Row],[SDate]]),9,15)),1,0)</f>
        <v>0</v>
      </c>
      <c r="AJ502" s="4">
        <f>IF(vp.data[[#This Row],[SDate]]&lt;DATE(2016,12,1),0,1)</f>
        <v>1</v>
      </c>
      <c r="AK502">
        <f>MONTH(vp.data[[#This Row],[SDate]])</f>
        <v>1</v>
      </c>
      <c r="AL502" s="5">
        <f>(IF(post_aquisition_adj_bool,vp.data[[#This Row],[VP_Adjusted]],vp.data[[#This Row],[VP]])-INDEX(crudeBD.lkup[Mean_VP],MATCH(vp.data[[#This Row],[Crude_Breakdown]],crudeBD.lkup[Crude Breakdown],0)))^2</f>
        <v>354.72415668667264</v>
      </c>
      <c r="AM502" s="5">
        <f>(vp.data[[#This Row],[Dens]]-INDEX(crudeBD.lkup[Mean_Dens],MATCH(vp.data[[#This Row],[Crude_Breakdown]],crudeBD.lkup[Crude Breakdown],0)))^2</f>
        <v>0.1984856123665438</v>
      </c>
      <c r="AN502" s="5">
        <f>(vp.data[[#This Row],[Sulf]]-INDEX(crudeBD.lkup[Mean_Sulf],MATCH(vp.data[[#This Row],[Crude_Breakdown]],crudeBD.lkup[Crude Breakdown],0)))^2</f>
        <v>0.15314000308420816</v>
      </c>
      <c r="AO5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1" hidden="1" x14ac:dyDescent="0.25">
      <c r="A503">
        <v>502</v>
      </c>
      <c r="B503" t="s">
        <v>45</v>
      </c>
      <c r="C503" t="s">
        <v>45</v>
      </c>
      <c r="D503" t="s">
        <v>77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Input]]="",INDEX([1]DATA!$Q:$Q,MATCH(1,(vp.data[[#This Row],[Battery]]=[1]DATA!$L:$L)*(EOMONTH(vp.data[[#This Row],[SDate]],-1)+1=[1]DATA!$G:$G),0)),vp.data[[#This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Input]]="",INDEX([1]DATA!$O:$O,MATCH(1,(vp.data[[#This Row],[Battery]]=[1]DATA!$L:$L)*(EOMONTH(vp.data[[#This Row],[SDate]],-1)+1=[1]DATA!$G:$G),0)),vp.data[[#This Row],[Dens Input]]),"")</f>
        <v>820.3</v>
      </c>
      <c r="O503" s="2">
        <f ca="1">INDEX(INDIRECT(_xlfn.CONCAT("weather.data[",O$1,"]")),MATCH(vp.data[[#This Row],[SDate]],weather.data[Date],0))</f>
        <v>-22.716666666666669</v>
      </c>
      <c r="P503" s="2">
        <f ca="1">INDEX(INDIRECT(_xlfn.CONCAT("weather.data[",P$1,"]")),MATCH(vp.data[[#This Row],[SDate]],weather.data[Date],0))</f>
        <v>-15.738095238095241</v>
      </c>
      <c r="Q503" s="2">
        <f ca="1">INDEX(INDIRECT(_xlfn.CONCAT("weather.data[",Q$1,"]")),MATCH(vp.data[[#This Row],[SDate]],weather.data[Date],0))</f>
        <v>-22.2</v>
      </c>
      <c r="R503" s="2">
        <f ca="1">INDEX(INDIRECT(_xlfn.CONCAT("weather.data[",R$1,"]")),MATCH(vp.data[[#This Row],[SDate]],weather.data[Date],0))</f>
        <v>-21.6</v>
      </c>
      <c r="S503" s="2">
        <f ca="1">INDEX(INDIRECT(_xlfn.CONCAT("weather.data[",S$1,"]")),MATCH(vp.data[[#This Row],[SDate]],weather.data[Date],0))</f>
        <v>-24</v>
      </c>
      <c r="T503" s="2">
        <f ca="1">INDEX(INDIRECT(_xlfn.CONCAT("weather.data[",T$1,"]")),MATCH(vp.data[[#This Row],[SDate]],weather.data[Date],0))</f>
        <v>-20.7</v>
      </c>
      <c r="U503" s="2">
        <f ca="1">INDEX(INDIRECT(_xlfn.CONCAT("weather.data[",U$1,"]")),MATCH(vp.data[[#This Row],[SDate]],weather.data[Date],0))</f>
        <v>-24.5</v>
      </c>
      <c r="V503" s="2">
        <f ca="1">INDEX(INDIRECT(_xlfn.CONCAT("weather.data[",V$1,"]")),MATCH(vp.data[[#This Row],[SDate]],weather.data[Date],0))</f>
        <v>-23.3</v>
      </c>
      <c r="W503" t="s">
        <v>44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 s="4">
        <f>IF(AND(vp.data[[#This Row],[SDate]]&gt;=DATE(YEAR(vp.data[[#This Row],[SDate]]),5,1),vp.data[[#This Row],[SDate]]&lt;=DATE(YEAR(vp.data[[#This Row],[SDate]]),9,15)),1,0)</f>
        <v>0</v>
      </c>
      <c r="AJ503" s="4">
        <f>IF(vp.data[[#This Row],[SDate]]&lt;DATE(2016,12,1),0,1)</f>
        <v>1</v>
      </c>
      <c r="AK503">
        <f>MONTH(vp.data[[#This Row],[SDate]])</f>
        <v>1</v>
      </c>
      <c r="AL503" s="5">
        <f>(IF(post_aquisition_adj_bool,vp.data[[#This Row],[VP_Adjusted]],vp.data[[#This Row],[VP]])-INDEX(crudeBD.lkup[Mean_VP],MATCH(vp.data[[#This Row],[Crude_Breakdown]],crudeBD.lkup[Crude Breakdown],0)))^2</f>
        <v>0.87258416758928536</v>
      </c>
      <c r="AM503" s="5">
        <f>(vp.data[[#This Row],[Dens]]-INDEX(crudeBD.lkup[Mean_Dens],MATCH(vp.data[[#This Row],[Crude_Breakdown]],crudeBD.lkup[Crude Breakdown],0)))^2</f>
        <v>2.0895200951258674</v>
      </c>
      <c r="AN503" s="5">
        <f>(vp.data[[#This Row],[Sulf]]-INDEX(crudeBD.lkup[Mean_Sulf],MATCH(vp.data[[#This Row],[Crude_Breakdown]],crudeBD.lkup[Crude Breakdown],0)))^2</f>
        <v>5.3514062018377447E-2</v>
      </c>
      <c r="AO5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1" hidden="1" x14ac:dyDescent="0.25">
      <c r="A504">
        <v>503</v>
      </c>
      <c r="B504" t="s">
        <v>47</v>
      </c>
      <c r="C504" t="s">
        <v>47</v>
      </c>
      <c r="D504" t="s">
        <v>103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Input]]="",INDEX([1]DATA!$Q:$Q,MATCH(1,(vp.data[[#This Row],[Battery]]=[1]DATA!$L:$L)*(EOMONTH(vp.data[[#This Row],[SDate]],-1)+1=[1]DATA!$G:$G),0)),vp.data[[#This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504" s="2">
        <f ca="1">INDEX(INDIRECT(_xlfn.CONCAT("weather.data[",O$1,"]")),MATCH(vp.data[[#This Row],[SDate]],weather.data[Date],0))</f>
        <v>-22.716666666666669</v>
      </c>
      <c r="P504" s="2">
        <f ca="1">INDEX(INDIRECT(_xlfn.CONCAT("weather.data[",P$1,"]")),MATCH(vp.data[[#This Row],[SDate]],weather.data[Date],0))</f>
        <v>-15.738095238095241</v>
      </c>
      <c r="Q504" s="2">
        <f ca="1">INDEX(INDIRECT(_xlfn.CONCAT("weather.data[",Q$1,"]")),MATCH(vp.data[[#This Row],[SDate]],weather.data[Date],0))</f>
        <v>-22.2</v>
      </c>
      <c r="R504" s="2">
        <f ca="1">INDEX(INDIRECT(_xlfn.CONCAT("weather.data[",R$1,"]")),MATCH(vp.data[[#This Row],[SDate]],weather.data[Date],0))</f>
        <v>-21.6</v>
      </c>
      <c r="S504" s="2">
        <f ca="1">INDEX(INDIRECT(_xlfn.CONCAT("weather.data[",S$1,"]")),MATCH(vp.data[[#This Row],[SDate]],weather.data[Date],0))</f>
        <v>-24</v>
      </c>
      <c r="T504" s="2">
        <f ca="1">INDEX(INDIRECT(_xlfn.CONCAT("weather.data[",T$1,"]")),MATCH(vp.data[[#This Row],[SDate]],weather.data[Date],0))</f>
        <v>-20.7</v>
      </c>
      <c r="U504" s="2">
        <f ca="1">INDEX(INDIRECT(_xlfn.CONCAT("weather.data[",U$1,"]")),MATCH(vp.data[[#This Row],[SDate]],weather.data[Date],0))</f>
        <v>-24.5</v>
      </c>
      <c r="V504" s="2">
        <f ca="1">INDEX(INDIRECT(_xlfn.CONCAT("weather.data[",V$1,"]")),MATCH(vp.data[[#This Row],[SDate]],weather.data[Date],0))</f>
        <v>-23.3</v>
      </c>
      <c r="W504" t="s">
        <v>44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 s="4">
        <f>IF(AND(vp.data[[#This Row],[SDate]]&gt;=DATE(YEAR(vp.data[[#This Row],[SDate]]),5,1),vp.data[[#This Row],[SDate]]&lt;=DATE(YEAR(vp.data[[#This Row],[SDate]]),9,15)),1,0)</f>
        <v>0</v>
      </c>
      <c r="AJ504" s="4">
        <f>IF(vp.data[[#This Row],[SDate]]&lt;DATE(2016,12,1),0,1)</f>
        <v>1</v>
      </c>
      <c r="AK504">
        <f>MONTH(vp.data[[#This Row],[SDate]])</f>
        <v>1</v>
      </c>
      <c r="AL504" s="5">
        <f>(IF(post_aquisition_adj_bool,vp.data[[#This Row],[VP_Adjusted]],vp.data[[#This Row],[VP]])-INDEX(crudeBD.lkup[Mean_VP],MATCH(vp.data[[#This Row],[Crude_Breakdown]],crudeBD.lkup[Crude Breakdown],0)))^2</f>
        <v>123.96867577064261</v>
      </c>
      <c r="AM504" s="5">
        <f>(vp.data[[#This Row],[Dens]]-INDEX(crudeBD.lkup[Mean_Dens],MATCH(vp.data[[#This Row],[Crude_Breakdown]],crudeBD.lkup[Crude Breakdown],0)))^2</f>
        <v>13.289795957196711</v>
      </c>
      <c r="AN504" s="5">
        <f>(vp.data[[#This Row],[Sulf]]-INDEX(crudeBD.lkup[Mean_Sulf],MATCH(vp.data[[#This Row],[Crude_Breakdown]],crudeBD.lkup[Crude Breakdown],0)))^2</f>
        <v>5.8240683334991876E-2</v>
      </c>
      <c r="AO5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1" hidden="1" x14ac:dyDescent="0.25">
      <c r="A505">
        <v>504</v>
      </c>
      <c r="B505" t="s">
        <v>47</v>
      </c>
      <c r="C505" t="s">
        <v>47</v>
      </c>
      <c r="D505" t="s">
        <v>62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Input]]="",INDEX([1]DATA!$Q:$Q,MATCH(1,(vp.data[[#This Row],[Battery]]=[1]DATA!$L:$L)*(EOMONTH(vp.data[[#This Row],[SDate]],-1)+1=[1]DATA!$G:$G),0)),vp.data[[#This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Input]]="",INDEX([1]DATA!$O:$O,MATCH(1,(vp.data[[#This Row],[Battery]]=[1]DATA!$L:$L)*(EOMONTH(vp.data[[#This Row],[SDate]],-1)+1=[1]DATA!$G:$G),0)),vp.data[[#This Row],[Dens Input]]),"")</f>
        <v>823.4</v>
      </c>
      <c r="O505" s="2">
        <f ca="1">INDEX(INDIRECT(_xlfn.CONCAT("weather.data[",O$1,"]")),MATCH(vp.data[[#This Row],[SDate]],weather.data[Date],0))</f>
        <v>-22.716666666666669</v>
      </c>
      <c r="P505" s="2">
        <f ca="1">INDEX(INDIRECT(_xlfn.CONCAT("weather.data[",P$1,"]")),MATCH(vp.data[[#This Row],[SDate]],weather.data[Date],0))</f>
        <v>-15.738095238095241</v>
      </c>
      <c r="Q505" s="2">
        <f ca="1">INDEX(INDIRECT(_xlfn.CONCAT("weather.data[",Q$1,"]")),MATCH(vp.data[[#This Row],[SDate]],weather.data[Date],0))</f>
        <v>-22.2</v>
      </c>
      <c r="R505" s="2">
        <f ca="1">INDEX(INDIRECT(_xlfn.CONCAT("weather.data[",R$1,"]")),MATCH(vp.data[[#This Row],[SDate]],weather.data[Date],0))</f>
        <v>-21.6</v>
      </c>
      <c r="S505" s="2">
        <f ca="1">INDEX(INDIRECT(_xlfn.CONCAT("weather.data[",S$1,"]")),MATCH(vp.data[[#This Row],[SDate]],weather.data[Date],0))</f>
        <v>-24</v>
      </c>
      <c r="T505" s="2">
        <f ca="1">INDEX(INDIRECT(_xlfn.CONCAT("weather.data[",T$1,"]")),MATCH(vp.data[[#This Row],[SDate]],weather.data[Date],0))</f>
        <v>-20.7</v>
      </c>
      <c r="U505" s="2">
        <f ca="1">INDEX(INDIRECT(_xlfn.CONCAT("weather.data[",U$1,"]")),MATCH(vp.data[[#This Row],[SDate]],weather.data[Date],0))</f>
        <v>-24.5</v>
      </c>
      <c r="V505" s="2">
        <f ca="1">INDEX(INDIRECT(_xlfn.CONCAT("weather.data[",V$1,"]")),MATCH(vp.data[[#This Row],[SDate]],weather.data[Date],0))</f>
        <v>-23.3</v>
      </c>
      <c r="W505" t="s">
        <v>44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 s="4">
        <f>IF(AND(vp.data[[#This Row],[SDate]]&gt;=DATE(YEAR(vp.data[[#This Row],[SDate]]),5,1),vp.data[[#This Row],[SDate]]&lt;=DATE(YEAR(vp.data[[#This Row],[SDate]]),9,15)),1,0)</f>
        <v>0</v>
      </c>
      <c r="AJ505" s="4">
        <f>IF(vp.data[[#This Row],[SDate]]&lt;DATE(2016,12,1),0,1)</f>
        <v>1</v>
      </c>
      <c r="AK505">
        <f>MONTH(vp.data[[#This Row],[SDate]])</f>
        <v>1</v>
      </c>
      <c r="AL505" s="5">
        <f>(IF(post_aquisition_adj_bool,vp.data[[#This Row],[VP_Adjusted]],vp.data[[#This Row],[VP]])-INDEX(crudeBD.lkup[Mean_VP],MATCH(vp.data[[#This Row],[Crude_Breakdown]],crudeBD.lkup[Crude Breakdown],0)))^2</f>
        <v>28.792645236291651</v>
      </c>
      <c r="AM505" s="5">
        <f>(vp.data[[#This Row],[Dens]]-INDEX(crudeBD.lkup[Mean_Dens],MATCH(vp.data[[#This Row],[Crude_Breakdown]],crudeBD.lkup[Crude Breakdown],0)))^2</f>
        <v>20.661726991679977</v>
      </c>
      <c r="AN505" s="5">
        <f>(vp.data[[#This Row],[Sulf]]-INDEX(crudeBD.lkup[Mean_Sulf],MATCH(vp.data[[#This Row],[Crude_Breakdown]],crudeBD.lkup[Crude Breakdown],0)))^2</f>
        <v>0.47426490088985074</v>
      </c>
      <c r="AO5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1" hidden="1" x14ac:dyDescent="0.25">
      <c r="A506">
        <v>505</v>
      </c>
      <c r="B506" t="s">
        <v>92</v>
      </c>
      <c r="C506" t="s">
        <v>92</v>
      </c>
      <c r="D506" t="s">
        <v>93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Input]]="",INDEX([1]DATA!$Q:$Q,MATCH(1,(vp.data[[#This Row],[Battery]]=[1]DATA!$L:$L)*(EOMONTH(vp.data[[#This Row],[SDate]],-1)+1=[1]DATA!$G:$G),0)),vp.data[[#This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506" s="2">
        <f ca="1">INDEX(INDIRECT(_xlfn.CONCAT("weather.data[",O$1,"]")),MATCH(vp.data[[#This Row],[SDate]],weather.data[Date],0))</f>
        <v>-22.716666666666669</v>
      </c>
      <c r="P506" s="2">
        <f ca="1">INDEX(INDIRECT(_xlfn.CONCAT("weather.data[",P$1,"]")),MATCH(vp.data[[#This Row],[SDate]],weather.data[Date],0))</f>
        <v>-15.738095238095241</v>
      </c>
      <c r="Q506" s="2">
        <f ca="1">INDEX(INDIRECT(_xlfn.CONCAT("weather.data[",Q$1,"]")),MATCH(vp.data[[#This Row],[SDate]],weather.data[Date],0))</f>
        <v>-22.2</v>
      </c>
      <c r="R506" s="2">
        <f ca="1">INDEX(INDIRECT(_xlfn.CONCAT("weather.data[",R$1,"]")),MATCH(vp.data[[#This Row],[SDate]],weather.data[Date],0))</f>
        <v>-21.6</v>
      </c>
      <c r="S506" s="2">
        <f ca="1">INDEX(INDIRECT(_xlfn.CONCAT("weather.data[",S$1,"]")),MATCH(vp.data[[#This Row],[SDate]],weather.data[Date],0))</f>
        <v>-24</v>
      </c>
      <c r="T506" s="2">
        <f ca="1">INDEX(INDIRECT(_xlfn.CONCAT("weather.data[",T$1,"]")),MATCH(vp.data[[#This Row],[SDate]],weather.data[Date],0))</f>
        <v>-20.7</v>
      </c>
      <c r="U506" s="2">
        <f ca="1">INDEX(INDIRECT(_xlfn.CONCAT("weather.data[",U$1,"]")),MATCH(vp.data[[#This Row],[SDate]],weather.data[Date],0))</f>
        <v>-24.5</v>
      </c>
      <c r="V506" s="2">
        <f ca="1">INDEX(INDIRECT(_xlfn.CONCAT("weather.data[",V$1,"]")),MATCH(vp.data[[#This Row],[SDate]],weather.data[Date],0))</f>
        <v>-23.3</v>
      </c>
      <c r="W506" t="s">
        <v>44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 s="4">
        <f>IF(AND(vp.data[[#This Row],[SDate]]&gt;=DATE(YEAR(vp.data[[#This Row],[SDate]]),5,1),vp.data[[#This Row],[SDate]]&lt;=DATE(YEAR(vp.data[[#This Row],[SDate]]),9,15)),1,0)</f>
        <v>0</v>
      </c>
      <c r="AJ506" s="4">
        <f>IF(vp.data[[#This Row],[SDate]]&lt;DATE(2016,12,1),0,1)</f>
        <v>1</v>
      </c>
      <c r="AK506">
        <f>MONTH(vp.data[[#This Row],[SDate]])</f>
        <v>1</v>
      </c>
      <c r="AL506" s="5">
        <f>(IF(post_aquisition_adj_bool,vp.data[[#This Row],[VP_Adjusted]],vp.data[[#This Row],[VP]])-INDEX(crudeBD.lkup[Mean_VP],MATCH(vp.data[[#This Row],[Crude_Breakdown]],crudeBD.lkup[Crude Breakdown],0)))^2</f>
        <v>256.71071350465769</v>
      </c>
      <c r="AM506" s="5">
        <f>(vp.data[[#This Row],[Dens]]-INDEX(crudeBD.lkup[Mean_Dens],MATCH(vp.data[[#This Row],[Crude_Breakdown]],crudeBD.lkup[Crude Breakdown],0)))^2</f>
        <v>177.19170399729106</v>
      </c>
      <c r="AN506" s="5">
        <f>(vp.data[[#This Row],[Sulf]]-INDEX(crudeBD.lkup[Mean_Sulf],MATCH(vp.data[[#This Row],[Crude_Breakdown]],crudeBD.lkup[Crude Breakdown],0)))^2</f>
        <v>0.34430663575326242</v>
      </c>
      <c r="AO5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1" hidden="1" x14ac:dyDescent="0.25">
      <c r="A507">
        <v>506</v>
      </c>
      <c r="B507" t="s">
        <v>47</v>
      </c>
      <c r="C507" t="s">
        <v>47</v>
      </c>
      <c r="D507" t="s">
        <v>68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Input]]="",INDEX([1]DATA!$O:$O,MATCH(1,(vp.data[[#This Row],[Battery]]=[1]DATA!$L:$L)*(EOMONTH(vp.data[[#This Row],[SDate]],-1)+1=[1]DATA!$G:$G),0)),vp.data[[#This Row],[Dens Input]]),"")</f>
        <v>830.8</v>
      </c>
      <c r="O507" s="2">
        <f ca="1">INDEX(INDIRECT(_xlfn.CONCAT("weather.data[",O$1,"]")),MATCH(vp.data[[#This Row],[SDate]],weather.data[Date],0))</f>
        <v>-22.716666666666669</v>
      </c>
      <c r="P507" s="2">
        <f ca="1">INDEX(INDIRECT(_xlfn.CONCAT("weather.data[",P$1,"]")),MATCH(vp.data[[#This Row],[SDate]],weather.data[Date],0))</f>
        <v>-15.738095238095241</v>
      </c>
      <c r="Q507" s="2">
        <f ca="1">INDEX(INDIRECT(_xlfn.CONCAT("weather.data[",Q$1,"]")),MATCH(vp.data[[#This Row],[SDate]],weather.data[Date],0))</f>
        <v>-22.2</v>
      </c>
      <c r="R507" s="2">
        <f ca="1">INDEX(INDIRECT(_xlfn.CONCAT("weather.data[",R$1,"]")),MATCH(vp.data[[#This Row],[SDate]],weather.data[Date],0))</f>
        <v>-21.6</v>
      </c>
      <c r="S507" s="2">
        <f ca="1">INDEX(INDIRECT(_xlfn.CONCAT("weather.data[",S$1,"]")),MATCH(vp.data[[#This Row],[SDate]],weather.data[Date],0))</f>
        <v>-24</v>
      </c>
      <c r="T507" s="2">
        <f ca="1">INDEX(INDIRECT(_xlfn.CONCAT("weather.data[",T$1,"]")),MATCH(vp.data[[#This Row],[SDate]],weather.data[Date],0))</f>
        <v>-20.7</v>
      </c>
      <c r="U507" s="2">
        <f ca="1">INDEX(INDIRECT(_xlfn.CONCAT("weather.data[",U$1,"]")),MATCH(vp.data[[#This Row],[SDate]],weather.data[Date],0))</f>
        <v>-24.5</v>
      </c>
      <c r="V507" s="2">
        <f ca="1">INDEX(INDIRECT(_xlfn.CONCAT("weather.data[",V$1,"]")),MATCH(vp.data[[#This Row],[SDate]],weather.data[Date],0))</f>
        <v>-23.3</v>
      </c>
      <c r="W507" t="s">
        <v>44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 s="4">
        <f>IF(AND(vp.data[[#This Row],[SDate]]&gt;=DATE(YEAR(vp.data[[#This Row],[SDate]]),5,1),vp.data[[#This Row],[SDate]]&lt;=DATE(YEAR(vp.data[[#This Row],[SDate]]),9,15)),1,0)</f>
        <v>0</v>
      </c>
      <c r="AJ507" s="4">
        <f>IF(vp.data[[#This Row],[SDate]]&lt;DATE(2016,12,1),0,1)</f>
        <v>1</v>
      </c>
      <c r="AK507">
        <f>MONTH(vp.data[[#This Row],[SDate]])</f>
        <v>1</v>
      </c>
      <c r="AL507" s="5">
        <f>(IF(post_aquisition_adj_bool,vp.data[[#This Row],[VP_Adjusted]],vp.data[[#This Row],[VP]])-INDEX(crudeBD.lkup[Mean_VP],MATCH(vp.data[[#This Row],[Crude_Breakdown]],crudeBD.lkup[Crude Breakdown],0)))^2</f>
        <v>476.20816858566036</v>
      </c>
      <c r="AM507" s="5">
        <f>(vp.data[[#This Row],[Dens]]-INDEX(crudeBD.lkup[Mean_Dens],MATCH(vp.data[[#This Row],[Crude_Breakdown]],crudeBD.lkup[Crude Breakdown],0)))^2</f>
        <v>169.29490154330449</v>
      </c>
      <c r="AN507" s="5">
        <f>(vp.data[[#This Row],[Sulf]]-INDEX(crudeBD.lkup[Mean_Sulf],MATCH(vp.data[[#This Row],[Crude_Breakdown]],crudeBD.lkup[Crude Breakdown],0)))^2</f>
        <v>4.6992041642831286E-2</v>
      </c>
      <c r="AO5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1" hidden="1" x14ac:dyDescent="0.25">
      <c r="A508">
        <v>507</v>
      </c>
      <c r="B508" t="s">
        <v>45</v>
      </c>
      <c r="C508" t="s">
        <v>45</v>
      </c>
      <c r="D508" t="s">
        <v>66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Input]]="",INDEX([1]DATA!$Q:$Q,MATCH(1,(vp.data[[#This Row],[Battery]]=[1]DATA!$L:$L)*(EOMONTH(vp.data[[#This Row],[SDate]],-1)+1=[1]DATA!$G:$G),0)),vp.data[[#This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Input]]="",INDEX([1]DATA!$O:$O,MATCH(1,(vp.data[[#This Row],[Battery]]=[1]DATA!$L:$L)*(EOMONTH(vp.data[[#This Row],[SDate]],-1)+1=[1]DATA!$G:$G),0)),vp.data[[#This Row],[Dens Input]]),"")</f>
        <v>831.1</v>
      </c>
      <c r="O508" s="2">
        <f ca="1">INDEX(INDIRECT(_xlfn.CONCAT("weather.data[",O$1,"]")),MATCH(vp.data[[#This Row],[SDate]],weather.data[Date],0))</f>
        <v>-22.716666666666669</v>
      </c>
      <c r="P508" s="2">
        <f ca="1">INDEX(INDIRECT(_xlfn.CONCAT("weather.data[",P$1,"]")),MATCH(vp.data[[#This Row],[SDate]],weather.data[Date],0))</f>
        <v>-15.738095238095241</v>
      </c>
      <c r="Q508" s="2">
        <f ca="1">INDEX(INDIRECT(_xlfn.CONCAT("weather.data[",Q$1,"]")),MATCH(vp.data[[#This Row],[SDate]],weather.data[Date],0))</f>
        <v>-22.2</v>
      </c>
      <c r="R508" s="2">
        <f ca="1">INDEX(INDIRECT(_xlfn.CONCAT("weather.data[",R$1,"]")),MATCH(vp.data[[#This Row],[SDate]],weather.data[Date],0))</f>
        <v>-21.6</v>
      </c>
      <c r="S508" s="2">
        <f ca="1">INDEX(INDIRECT(_xlfn.CONCAT("weather.data[",S$1,"]")),MATCH(vp.data[[#This Row],[SDate]],weather.data[Date],0))</f>
        <v>-24</v>
      </c>
      <c r="T508" s="2">
        <f ca="1">INDEX(INDIRECT(_xlfn.CONCAT("weather.data[",T$1,"]")),MATCH(vp.data[[#This Row],[SDate]],weather.data[Date],0))</f>
        <v>-20.7</v>
      </c>
      <c r="U508" s="2">
        <f ca="1">INDEX(INDIRECT(_xlfn.CONCAT("weather.data[",U$1,"]")),MATCH(vp.data[[#This Row],[SDate]],weather.data[Date],0))</f>
        <v>-24.5</v>
      </c>
      <c r="V508" s="2">
        <f ca="1">INDEX(INDIRECT(_xlfn.CONCAT("weather.data[",V$1,"]")),MATCH(vp.data[[#This Row],[SDate]],weather.data[Date],0))</f>
        <v>-23.3</v>
      </c>
      <c r="W508" t="s">
        <v>44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 s="4">
        <f>IF(AND(vp.data[[#This Row],[SDate]]&gt;=DATE(YEAR(vp.data[[#This Row],[SDate]]),5,1),vp.data[[#This Row],[SDate]]&lt;=DATE(YEAR(vp.data[[#This Row],[SDate]]),9,15)),1,0)</f>
        <v>0</v>
      </c>
      <c r="AJ508" s="4">
        <f>IF(vp.data[[#This Row],[SDate]]&lt;DATE(2016,12,1),0,1)</f>
        <v>1</v>
      </c>
      <c r="AK508">
        <f>MONTH(vp.data[[#This Row],[SDate]])</f>
        <v>1</v>
      </c>
      <c r="AL508" s="5">
        <f>(IF(post_aquisition_adj_bool,vp.data[[#This Row],[VP_Adjusted]],vp.data[[#This Row],[VP]])-INDEX(crudeBD.lkup[Mean_VP],MATCH(vp.data[[#This Row],[Crude_Breakdown]],crudeBD.lkup[Crude Breakdown],0)))^2</f>
        <v>39.970142076085239</v>
      </c>
      <c r="AM508" s="5">
        <f>(vp.data[[#This Row],[Dens]]-INDEX(crudeBD.lkup[Mean_Dens],MATCH(vp.data[[#This Row],[Crude_Breakdown]],crudeBD.lkup[Crude Breakdown],0)))^2</f>
        <v>161.57809908931497</v>
      </c>
      <c r="AN508" s="5">
        <f>(vp.data[[#This Row],[Sulf]]-INDEX(crudeBD.lkup[Mean_Sulf],MATCH(vp.data[[#This Row],[Crude_Breakdown]],crudeBD.lkup[Crude Breakdown],0)))^2</f>
        <v>0.13452498520111417</v>
      </c>
      <c r="AO5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1" hidden="1" x14ac:dyDescent="0.25">
      <c r="A509">
        <v>508</v>
      </c>
      <c r="B509" t="s">
        <v>104</v>
      </c>
      <c r="C509" t="s">
        <v>104</v>
      </c>
      <c r="D509" t="s">
        <v>105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Input]]="",INDEX([1]DATA!$Q:$Q,MATCH(1,(vp.data[[#This Row],[Battery]]=[1]DATA!$L:$L)*(EOMONTH(vp.data[[#This Row],[SDate]],-1)+1=[1]DATA!$G:$G),0)),vp.data[[#This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Input]]="",INDEX([1]DATA!$O:$O,MATCH(1,(vp.data[[#This Row],[Battery]]=[1]DATA!$L:$L)*(EOMONTH(vp.data[[#This Row],[SDate]],-1)+1=[1]DATA!$G:$G),0)),vp.data[[#This Row],[Dens Input]]),"")</f>
        <v>834.2</v>
      </c>
      <c r="O509" s="2">
        <f ca="1">INDEX(INDIRECT(_xlfn.CONCAT("weather.data[",O$1,"]")),MATCH(vp.data[[#This Row],[SDate]],weather.data[Date],0))</f>
        <v>-22.716666666666669</v>
      </c>
      <c r="P509" s="2">
        <f ca="1">INDEX(INDIRECT(_xlfn.CONCAT("weather.data[",P$1,"]")),MATCH(vp.data[[#This Row],[SDate]],weather.data[Date],0))</f>
        <v>-15.738095238095241</v>
      </c>
      <c r="Q509" s="2">
        <f ca="1">INDEX(INDIRECT(_xlfn.CONCAT("weather.data[",Q$1,"]")),MATCH(vp.data[[#This Row],[SDate]],weather.data[Date],0))</f>
        <v>-22.2</v>
      </c>
      <c r="R509" s="2">
        <f ca="1">INDEX(INDIRECT(_xlfn.CONCAT("weather.data[",R$1,"]")),MATCH(vp.data[[#This Row],[SDate]],weather.data[Date],0))</f>
        <v>-21.6</v>
      </c>
      <c r="S509" s="2">
        <f ca="1">INDEX(INDIRECT(_xlfn.CONCAT("weather.data[",S$1,"]")),MATCH(vp.data[[#This Row],[SDate]],weather.data[Date],0))</f>
        <v>-24</v>
      </c>
      <c r="T509" s="2">
        <f ca="1">INDEX(INDIRECT(_xlfn.CONCAT("weather.data[",T$1,"]")),MATCH(vp.data[[#This Row],[SDate]],weather.data[Date],0))</f>
        <v>-20.7</v>
      </c>
      <c r="U509" s="2">
        <f ca="1">INDEX(INDIRECT(_xlfn.CONCAT("weather.data[",U$1,"]")),MATCH(vp.data[[#This Row],[SDate]],weather.data[Date],0))</f>
        <v>-24.5</v>
      </c>
      <c r="V509" s="2">
        <f ca="1">INDEX(INDIRECT(_xlfn.CONCAT("weather.data[",V$1,"]")),MATCH(vp.data[[#This Row],[SDate]],weather.data[Date],0))</f>
        <v>-23.3</v>
      </c>
      <c r="W509" t="s">
        <v>44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 s="4">
        <f>IF(AND(vp.data[[#This Row],[SDate]]&gt;=DATE(YEAR(vp.data[[#This Row],[SDate]]),5,1),vp.data[[#This Row],[SDate]]&lt;=DATE(YEAR(vp.data[[#This Row],[SDate]]),9,15)),1,0)</f>
        <v>0</v>
      </c>
      <c r="AJ509" s="4">
        <f>IF(vp.data[[#This Row],[SDate]]&lt;DATE(2016,12,1),0,1)</f>
        <v>1</v>
      </c>
      <c r="AK509">
        <f>MONTH(vp.data[[#This Row],[SDate]])</f>
        <v>1</v>
      </c>
      <c r="AL509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509" s="5">
        <f>(vp.data[[#This Row],[Dens]]-INDEX(crudeBD.lkup[Mean_Dens],MATCH(vp.data[[#This Row],[Crude_Breakdown]],crudeBD.lkup[Crude Breakdown],0)))^2</f>
        <v>92.377807064774586</v>
      </c>
      <c r="AN509" s="5">
        <f>(vp.data[[#This Row],[Sulf]]-INDEX(crudeBD.lkup[Mean_Sulf],MATCH(vp.data[[#This Row],[Crude_Breakdown]],crudeBD.lkup[Crude Breakdown],0)))^2</f>
        <v>0.35614216532381465</v>
      </c>
      <c r="AO5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1" hidden="1" x14ac:dyDescent="0.25">
      <c r="A510">
        <v>509</v>
      </c>
      <c r="B510" t="s">
        <v>45</v>
      </c>
      <c r="C510" t="s">
        <v>45</v>
      </c>
      <c r="D510" t="s">
        <v>55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Input]]="",INDEX([1]DATA!$O:$O,MATCH(1,(vp.data[[#This Row],[Battery]]=[1]DATA!$L:$L)*(EOMONTH(vp.data[[#This Row],[SDate]],-1)+1=[1]DATA!$G:$G),0)),vp.data[[#This Row],[Dens Input]]),"")</f>
        <v>844.2</v>
      </c>
      <c r="O510" s="2">
        <f ca="1">INDEX(INDIRECT(_xlfn.CONCAT("weather.data[",O$1,"]")),MATCH(vp.data[[#This Row],[SDate]],weather.data[Date],0))</f>
        <v>-22.716666666666669</v>
      </c>
      <c r="P510" s="2">
        <f ca="1">INDEX(INDIRECT(_xlfn.CONCAT("weather.data[",P$1,"]")),MATCH(vp.data[[#This Row],[SDate]],weather.data[Date],0))</f>
        <v>-15.738095238095241</v>
      </c>
      <c r="Q510" s="2">
        <f ca="1">INDEX(INDIRECT(_xlfn.CONCAT("weather.data[",Q$1,"]")),MATCH(vp.data[[#This Row],[SDate]],weather.data[Date],0))</f>
        <v>-22.2</v>
      </c>
      <c r="R510" s="2">
        <f ca="1">INDEX(INDIRECT(_xlfn.CONCAT("weather.data[",R$1,"]")),MATCH(vp.data[[#This Row],[SDate]],weather.data[Date],0))</f>
        <v>-21.6</v>
      </c>
      <c r="S510" s="2">
        <f ca="1">INDEX(INDIRECT(_xlfn.CONCAT("weather.data[",S$1,"]")),MATCH(vp.data[[#This Row],[SDate]],weather.data[Date],0))</f>
        <v>-24</v>
      </c>
      <c r="T510" s="2">
        <f ca="1">INDEX(INDIRECT(_xlfn.CONCAT("weather.data[",T$1,"]")),MATCH(vp.data[[#This Row],[SDate]],weather.data[Date],0))</f>
        <v>-20.7</v>
      </c>
      <c r="U510" s="2">
        <f ca="1">INDEX(INDIRECT(_xlfn.CONCAT("weather.data[",U$1,"]")),MATCH(vp.data[[#This Row],[SDate]],weather.data[Date],0))</f>
        <v>-24.5</v>
      </c>
      <c r="V510" s="2">
        <f ca="1">INDEX(INDIRECT(_xlfn.CONCAT("weather.data[",V$1,"]")),MATCH(vp.data[[#This Row],[SDate]],weather.data[Date],0))</f>
        <v>-23.3</v>
      </c>
      <c r="W510" t="s">
        <v>44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 s="4">
        <f>IF(AND(vp.data[[#This Row],[SDate]]&gt;=DATE(YEAR(vp.data[[#This Row],[SDate]]),5,1),vp.data[[#This Row],[SDate]]&lt;=DATE(YEAR(vp.data[[#This Row],[SDate]]),9,15)),1,0)</f>
        <v>0</v>
      </c>
      <c r="AJ510" s="4">
        <f>IF(vp.data[[#This Row],[SDate]]&lt;DATE(2016,12,1),0,1)</f>
        <v>1</v>
      </c>
      <c r="AK510">
        <f>MONTH(vp.data[[#This Row],[SDate]])</f>
        <v>1</v>
      </c>
      <c r="AL510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510" s="5">
        <f>(vp.data[[#This Row],[Dens]]-INDEX(crudeBD.lkup[Mean_Dens],MATCH(vp.data[[#This Row],[Crude_Breakdown]],crudeBD.lkup[Crude Breakdown],0)))^2</f>
        <v>0.15105859851707515</v>
      </c>
      <c r="AN510" s="5">
        <f>(vp.data[[#This Row],[Sulf]]-INDEX(crudeBD.lkup[Mean_Sulf],MATCH(vp.data[[#This Row],[Crude_Breakdown]],crudeBD.lkup[Crude Breakdown],0)))^2</f>
        <v>0.17075367869804298</v>
      </c>
      <c r="AO5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1" hidden="1" x14ac:dyDescent="0.25">
      <c r="A511">
        <v>510</v>
      </c>
      <c r="B511" t="s">
        <v>64</v>
      </c>
      <c r="C511" t="s">
        <v>64</v>
      </c>
      <c r="D511" t="s">
        <v>94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Input]]="",INDEX([1]DATA!$Q:$Q,MATCH(1,(vp.data[[#This Row],[Battery]]=[1]DATA!$L:$L)*(EOMONTH(vp.data[[#This Row],[SDate]],-1)+1=[1]DATA!$G:$G),0)),vp.data[[#This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Input]]="",INDEX([1]DATA!$O:$O,MATCH(1,(vp.data[[#This Row],[Battery]]=[1]DATA!$L:$L)*(EOMONTH(vp.data[[#This Row],[SDate]],-1)+1=[1]DATA!$G:$G),0)),vp.data[[#This Row],[Dens Input]]),"")</f>
        <v>849.3</v>
      </c>
      <c r="O511" s="2">
        <f ca="1">INDEX(INDIRECT(_xlfn.CONCAT("weather.data[",O$1,"]")),MATCH(vp.data[[#This Row],[SDate]],weather.data[Date],0))</f>
        <v>-22.716666666666669</v>
      </c>
      <c r="P511" s="2">
        <f ca="1">INDEX(INDIRECT(_xlfn.CONCAT("weather.data[",P$1,"]")),MATCH(vp.data[[#This Row],[SDate]],weather.data[Date],0))</f>
        <v>-15.738095238095241</v>
      </c>
      <c r="Q511" s="2">
        <f ca="1">INDEX(INDIRECT(_xlfn.CONCAT("weather.data[",Q$1,"]")),MATCH(vp.data[[#This Row],[SDate]],weather.data[Date],0))</f>
        <v>-22.2</v>
      </c>
      <c r="R511" s="2">
        <f ca="1">INDEX(INDIRECT(_xlfn.CONCAT("weather.data[",R$1,"]")),MATCH(vp.data[[#This Row],[SDate]],weather.data[Date],0))</f>
        <v>-21.6</v>
      </c>
      <c r="S511" s="2">
        <f ca="1">INDEX(INDIRECT(_xlfn.CONCAT("weather.data[",S$1,"]")),MATCH(vp.data[[#This Row],[SDate]],weather.data[Date],0))</f>
        <v>-24</v>
      </c>
      <c r="T511" s="2">
        <f ca="1">INDEX(INDIRECT(_xlfn.CONCAT("weather.data[",T$1,"]")),MATCH(vp.data[[#This Row],[SDate]],weather.data[Date],0))</f>
        <v>-20.7</v>
      </c>
      <c r="U511" s="2">
        <f ca="1">INDEX(INDIRECT(_xlfn.CONCAT("weather.data[",U$1,"]")),MATCH(vp.data[[#This Row],[SDate]],weather.data[Date],0))</f>
        <v>-24.5</v>
      </c>
      <c r="V511" s="2">
        <f ca="1">INDEX(INDIRECT(_xlfn.CONCAT("weather.data[",V$1,"]")),MATCH(vp.data[[#This Row],[SDate]],weather.data[Date],0))</f>
        <v>-23.3</v>
      </c>
      <c r="W511" t="s">
        <v>44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 s="4">
        <f>IF(AND(vp.data[[#This Row],[SDate]]&gt;=DATE(YEAR(vp.data[[#This Row],[SDate]]),5,1),vp.data[[#This Row],[SDate]]&lt;=DATE(YEAR(vp.data[[#This Row],[SDate]]),9,15)),1,0)</f>
        <v>0</v>
      </c>
      <c r="AJ511" s="4">
        <f>IF(vp.data[[#This Row],[SDate]]&lt;DATE(2016,12,1),0,1)</f>
        <v>1</v>
      </c>
      <c r="AK511">
        <f>MONTH(vp.data[[#This Row],[SDate]])</f>
        <v>1</v>
      </c>
      <c r="AL511" s="5">
        <f>(IF(post_aquisition_adj_bool,vp.data[[#This Row],[VP_Adjusted]],vp.data[[#This Row],[VP]])-INDEX(crudeBD.lkup[Mean_VP],MATCH(vp.data[[#This Row],[Crude_Breakdown]],crudeBD.lkup[Crude Breakdown],0)))^2</f>
        <v>47.304209822769707</v>
      </c>
      <c r="AM511" s="5">
        <f>(vp.data[[#This Row],[Dens]]-INDEX(crudeBD.lkup[Mean_Dens],MATCH(vp.data[[#This Row],[Crude_Breakdown]],crudeBD.lkup[Crude Breakdown],0)))^2</f>
        <v>30.12541688072475</v>
      </c>
      <c r="AN511" s="5">
        <f>(vp.data[[#This Row],[Sulf]]-INDEX(crudeBD.lkup[Mean_Sulf],MATCH(vp.data[[#This Row],[Crude_Breakdown]],crudeBD.lkup[Crude Breakdown],0)))^2</f>
        <v>1.3636745937309302E-2</v>
      </c>
      <c r="AO5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1" hidden="1" x14ac:dyDescent="0.25">
      <c r="A512">
        <v>511</v>
      </c>
      <c r="B512" t="s">
        <v>64</v>
      </c>
      <c r="C512" t="s">
        <v>64</v>
      </c>
      <c r="D512" t="s">
        <v>106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Input]]="",INDEX([1]DATA!$Q:$Q,MATCH(1,(vp.data[[#This Row],[Battery]]=[1]DATA!$L:$L)*(EOMONTH(vp.data[[#This Row],[SDate]],-1)+1=[1]DATA!$G:$G),0)),vp.data[[#This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512" s="2">
        <f ca="1">INDEX(INDIRECT(_xlfn.CONCAT("weather.data[",O$1,"]")),MATCH(vp.data[[#This Row],[SDate]],weather.data[Date],0))</f>
        <v>-22.716666666666669</v>
      </c>
      <c r="P512" s="2">
        <f ca="1">INDEX(INDIRECT(_xlfn.CONCAT("weather.data[",P$1,"]")),MATCH(vp.data[[#This Row],[SDate]],weather.data[Date],0))</f>
        <v>-15.738095238095241</v>
      </c>
      <c r="Q512" s="2">
        <f ca="1">INDEX(INDIRECT(_xlfn.CONCAT("weather.data[",Q$1,"]")),MATCH(vp.data[[#This Row],[SDate]],weather.data[Date],0))</f>
        <v>-22.2</v>
      </c>
      <c r="R512" s="2">
        <f ca="1">INDEX(INDIRECT(_xlfn.CONCAT("weather.data[",R$1,"]")),MATCH(vp.data[[#This Row],[SDate]],weather.data[Date],0))</f>
        <v>-21.6</v>
      </c>
      <c r="S512" s="2">
        <f ca="1">INDEX(INDIRECT(_xlfn.CONCAT("weather.data[",S$1,"]")),MATCH(vp.data[[#This Row],[SDate]],weather.data[Date],0))</f>
        <v>-24</v>
      </c>
      <c r="T512" s="2">
        <f ca="1">INDEX(INDIRECT(_xlfn.CONCAT("weather.data[",T$1,"]")),MATCH(vp.data[[#This Row],[SDate]],weather.data[Date],0))</f>
        <v>-20.7</v>
      </c>
      <c r="U512" s="2">
        <f ca="1">INDEX(INDIRECT(_xlfn.CONCAT("weather.data[",U$1,"]")),MATCH(vp.data[[#This Row],[SDate]],weather.data[Date],0))</f>
        <v>-24.5</v>
      </c>
      <c r="V512" s="2">
        <f ca="1">INDEX(INDIRECT(_xlfn.CONCAT("weather.data[",V$1,"]")),MATCH(vp.data[[#This Row],[SDate]],weather.data[Date],0))</f>
        <v>-23.3</v>
      </c>
      <c r="W512" t="s">
        <v>44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 s="4">
        <f>IF(AND(vp.data[[#This Row],[SDate]]&gt;=DATE(YEAR(vp.data[[#This Row],[SDate]]),5,1),vp.data[[#This Row],[SDate]]&lt;=DATE(YEAR(vp.data[[#This Row],[SDate]]),9,15)),1,0)</f>
        <v>0</v>
      </c>
      <c r="AJ512" s="4">
        <f>IF(vp.data[[#This Row],[SDate]]&lt;DATE(2016,12,1),0,1)</f>
        <v>1</v>
      </c>
      <c r="AK512">
        <f>MONTH(vp.data[[#This Row],[SDate]])</f>
        <v>1</v>
      </c>
      <c r="AL512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512" s="5">
        <f>(vp.data[[#This Row],[Dens]]-INDEX(crudeBD.lkup[Mean_Dens],MATCH(vp.data[[#This Row],[Crude_Breakdown]],crudeBD.lkup[Crude Breakdown],0)))^2</f>
        <v>63.818729764159919</v>
      </c>
      <c r="AN512" s="5">
        <f>(vp.data[[#This Row],[Sulf]]-INDEX(crudeBD.lkup[Mean_Sulf],MATCH(vp.data[[#This Row],[Crude_Breakdown]],crudeBD.lkup[Crude Breakdown],0)))^2</f>
        <v>1.2819565814608812E-2</v>
      </c>
      <c r="AO5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1" hidden="1" x14ac:dyDescent="0.25">
      <c r="A513">
        <v>512</v>
      </c>
      <c r="B513" t="s">
        <v>64</v>
      </c>
      <c r="C513" t="s">
        <v>64</v>
      </c>
      <c r="D513" t="s">
        <v>65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Input]]="",INDEX([1]DATA!$Q:$Q,MATCH(1,(vp.data[[#This Row],[Battery]]=[1]DATA!$L:$L)*(EOMONTH(vp.data[[#This Row],[SDate]],-1)+1=[1]DATA!$G:$G),0)),vp.data[[#This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Input]]="",INDEX([1]DATA!$O:$O,MATCH(1,(vp.data[[#This Row],[Battery]]=[1]DATA!$L:$L)*(EOMONTH(vp.data[[#This Row],[SDate]],-1)+1=[1]DATA!$G:$G),0)),vp.data[[#This Row],[Dens Input]]),"")</f>
        <v>860.9</v>
      </c>
      <c r="O513" s="2">
        <f ca="1">INDEX(INDIRECT(_xlfn.CONCAT("weather.data[",O$1,"]")),MATCH(vp.data[[#This Row],[SDate]],weather.data[Date],0))</f>
        <v>-22.716666666666669</v>
      </c>
      <c r="P513" s="2">
        <f ca="1">INDEX(INDIRECT(_xlfn.CONCAT("weather.data[",P$1,"]")),MATCH(vp.data[[#This Row],[SDate]],weather.data[Date],0))</f>
        <v>-15.738095238095241</v>
      </c>
      <c r="Q513" s="2">
        <f ca="1">INDEX(INDIRECT(_xlfn.CONCAT("weather.data[",Q$1,"]")),MATCH(vp.data[[#This Row],[SDate]],weather.data[Date],0))</f>
        <v>-22.2</v>
      </c>
      <c r="R513" s="2">
        <f ca="1">INDEX(INDIRECT(_xlfn.CONCAT("weather.data[",R$1,"]")),MATCH(vp.data[[#This Row],[SDate]],weather.data[Date],0))</f>
        <v>-21.6</v>
      </c>
      <c r="S513" s="2">
        <f ca="1">INDEX(INDIRECT(_xlfn.CONCAT("weather.data[",S$1,"]")),MATCH(vp.data[[#This Row],[SDate]],weather.data[Date],0))</f>
        <v>-24</v>
      </c>
      <c r="T513" s="2">
        <f ca="1">INDEX(INDIRECT(_xlfn.CONCAT("weather.data[",T$1,"]")),MATCH(vp.data[[#This Row],[SDate]],weather.data[Date],0))</f>
        <v>-20.7</v>
      </c>
      <c r="U513" s="2">
        <f ca="1">INDEX(INDIRECT(_xlfn.CONCAT("weather.data[",U$1,"]")),MATCH(vp.data[[#This Row],[SDate]],weather.data[Date],0))</f>
        <v>-24.5</v>
      </c>
      <c r="V513" s="2">
        <f ca="1">INDEX(INDIRECT(_xlfn.CONCAT("weather.data[",V$1,"]")),MATCH(vp.data[[#This Row],[SDate]],weather.data[Date],0))</f>
        <v>-23.3</v>
      </c>
      <c r="W513" t="s">
        <v>44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 s="4">
        <f>IF(AND(vp.data[[#This Row],[SDate]]&gt;=DATE(YEAR(vp.data[[#This Row],[SDate]]),5,1),vp.data[[#This Row],[SDate]]&lt;=DATE(YEAR(vp.data[[#This Row],[SDate]]),9,15)),1,0)</f>
        <v>0</v>
      </c>
      <c r="AJ513" s="4">
        <f>IF(vp.data[[#This Row],[SDate]]&lt;DATE(2016,12,1),0,1)</f>
        <v>1</v>
      </c>
      <c r="AK513">
        <f>MONTH(vp.data[[#This Row],[SDate]])</f>
        <v>1</v>
      </c>
      <c r="AL513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513" s="5">
        <f>(vp.data[[#This Row],[Dens]]-INDEX(crudeBD.lkup[Mean_Dens],MATCH(vp.data[[#This Row],[Crude_Breakdown]],crudeBD.lkup[Crude Breakdown],0)))^2</f>
        <v>292.0223886598647</v>
      </c>
      <c r="AN513" s="5">
        <f>(vp.data[[#This Row],[Sulf]]-INDEX(crudeBD.lkup[Mean_Sulf],MATCH(vp.data[[#This Row],[Crude_Breakdown]],crudeBD.lkup[Crude Breakdown],0)))^2</f>
        <v>0.16258920826859519</v>
      </c>
      <c r="AO5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1" hidden="1" x14ac:dyDescent="0.25">
      <c r="A514">
        <v>513</v>
      </c>
      <c r="B514" t="s">
        <v>45</v>
      </c>
      <c r="C514" t="s">
        <v>45</v>
      </c>
      <c r="D514" t="s">
        <v>71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Input]]="",INDEX([1]DATA!$Q:$Q,MATCH(1,(vp.data[[#This Row],[Battery]]=[1]DATA!$L:$L)*(EOMONTH(vp.data[[#This Row],[SDate]],-1)+1=[1]DATA!$G:$G),0)),vp.data[[#This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Input]]="",INDEX([1]DATA!$O:$O,MATCH(1,(vp.data[[#This Row],[Battery]]=[1]DATA!$L:$L)*(EOMONTH(vp.data[[#This Row],[SDate]],-1)+1=[1]DATA!$G:$G),0)),vp.data[[#This Row],[Dens Input]]),"")</f>
        <v>801.8</v>
      </c>
      <c r="O514" s="2">
        <f ca="1">INDEX(INDIRECT(_xlfn.CONCAT("weather.data[",O$1,"]")),MATCH(vp.data[[#This Row],[SDate]],weather.data[Date],0))</f>
        <v>-21.916666666666668</v>
      </c>
      <c r="P514" s="2">
        <f ca="1">INDEX(INDIRECT(_xlfn.CONCAT("weather.data[",P$1,"]")),MATCH(vp.data[[#This Row],[SDate]],weather.data[Date],0))</f>
        <v>-17.411904761904765</v>
      </c>
      <c r="Q514" s="2">
        <f ca="1">INDEX(INDIRECT(_xlfn.CONCAT("weather.data[",Q$1,"]")),MATCH(vp.data[[#This Row],[SDate]],weather.data[Date],0))</f>
        <v>-22.1</v>
      </c>
      <c r="R514" s="2">
        <f ca="1">INDEX(INDIRECT(_xlfn.CONCAT("weather.data[",R$1,"]")),MATCH(vp.data[[#This Row],[SDate]],weather.data[Date],0))</f>
        <v>-21.1</v>
      </c>
      <c r="S514" s="2">
        <f ca="1">INDEX(INDIRECT(_xlfn.CONCAT("weather.data[",S$1,"]")),MATCH(vp.data[[#This Row],[SDate]],weather.data[Date],0))</f>
        <v>-23.8</v>
      </c>
      <c r="T514" s="2">
        <f ca="1">INDEX(INDIRECT(_xlfn.CONCAT("weather.data[",T$1,"]")),MATCH(vp.data[[#This Row],[SDate]],weather.data[Date],0))</f>
        <v>-19.3</v>
      </c>
      <c r="U514" s="2">
        <f ca="1">INDEX(INDIRECT(_xlfn.CONCAT("weather.data[",U$1,"]")),MATCH(vp.data[[#This Row],[SDate]],weather.data[Date],0))</f>
        <v>-23.2</v>
      </c>
      <c r="V514" s="2">
        <f ca="1">INDEX(INDIRECT(_xlfn.CONCAT("weather.data[",V$1,"]")),MATCH(vp.data[[#This Row],[SDate]],weather.data[Date],0))</f>
        <v>-22</v>
      </c>
      <c r="W514" t="s">
        <v>44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 s="4">
        <f>IF(AND(vp.data[[#This Row],[SDate]]&gt;=DATE(YEAR(vp.data[[#This Row],[SDate]]),5,1),vp.data[[#This Row],[SDate]]&lt;=DATE(YEAR(vp.data[[#This Row],[SDate]]),9,15)),1,0)</f>
        <v>0</v>
      </c>
      <c r="AJ514" s="4">
        <f>IF(vp.data[[#This Row],[SDate]]&lt;DATE(2016,12,1),0,1)</f>
        <v>1</v>
      </c>
      <c r="AK514">
        <f>MONTH(vp.data[[#This Row],[SDate]])</f>
        <v>1</v>
      </c>
      <c r="AL514" s="5">
        <f>(IF(post_aquisition_adj_bool,vp.data[[#This Row],[VP_Adjusted]],vp.data[[#This Row],[VP]])-INDEX(crudeBD.lkup[Mean_VP],MATCH(vp.data[[#This Row],[Crude_Breakdown]],crudeBD.lkup[Crude Breakdown],0)))^2</f>
        <v>168.84479293288749</v>
      </c>
      <c r="AM514" s="5">
        <f>(vp.data[[#This Row],[Dens]]-INDEX(crudeBD.lkup[Mean_Dens],MATCH(vp.data[[#This Row],[Crude_Breakdown]],crudeBD.lkup[Crude Breakdown],0)))^2</f>
        <v>47.040065458051764</v>
      </c>
      <c r="AN514" s="5">
        <f>(vp.data[[#This Row],[Sulf]]-INDEX(crudeBD.lkup[Mean_Sulf],MATCH(vp.data[[#This Row],[Crude_Breakdown]],crudeBD.lkup[Crude Breakdown],0)))^2</f>
        <v>3.9981879075419116E-4</v>
      </c>
      <c r="AO5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1" hidden="1" x14ac:dyDescent="0.25">
      <c r="A515">
        <v>514</v>
      </c>
      <c r="B515" t="s">
        <v>58</v>
      </c>
      <c r="C515" t="s">
        <v>58</v>
      </c>
      <c r="D515" t="s">
        <v>75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Input]]="",INDEX([1]DATA!$O:$O,MATCH(1,(vp.data[[#This Row],[Battery]]=[1]DATA!$L:$L)*(EOMONTH(vp.data[[#This Row],[SDate]],-1)+1=[1]DATA!$G:$G),0)),vp.data[[#This Row],[Dens Input]]),"")</f>
        <v>806.3</v>
      </c>
      <c r="O515" s="2">
        <f ca="1">INDEX(INDIRECT(_xlfn.CONCAT("weather.data[",O$1,"]")),MATCH(vp.data[[#This Row],[SDate]],weather.data[Date],0))</f>
        <v>-21.916666666666668</v>
      </c>
      <c r="P515" s="2">
        <f ca="1">INDEX(INDIRECT(_xlfn.CONCAT("weather.data[",P$1,"]")),MATCH(vp.data[[#This Row],[SDate]],weather.data[Date],0))</f>
        <v>-17.411904761904765</v>
      </c>
      <c r="Q515" s="2">
        <f ca="1">INDEX(INDIRECT(_xlfn.CONCAT("weather.data[",Q$1,"]")),MATCH(vp.data[[#This Row],[SDate]],weather.data[Date],0))</f>
        <v>-22.1</v>
      </c>
      <c r="R515" s="2">
        <f ca="1">INDEX(INDIRECT(_xlfn.CONCAT("weather.data[",R$1,"]")),MATCH(vp.data[[#This Row],[SDate]],weather.data[Date],0))</f>
        <v>-21.1</v>
      </c>
      <c r="S515" s="2">
        <f ca="1">INDEX(INDIRECT(_xlfn.CONCAT("weather.data[",S$1,"]")),MATCH(vp.data[[#This Row],[SDate]],weather.data[Date],0))</f>
        <v>-23.8</v>
      </c>
      <c r="T515" s="2">
        <f ca="1">INDEX(INDIRECT(_xlfn.CONCAT("weather.data[",T$1,"]")),MATCH(vp.data[[#This Row],[SDate]],weather.data[Date],0))</f>
        <v>-19.3</v>
      </c>
      <c r="U515" s="2">
        <f ca="1">INDEX(INDIRECT(_xlfn.CONCAT("weather.data[",U$1,"]")),MATCH(vp.data[[#This Row],[SDate]],weather.data[Date],0))</f>
        <v>-23.2</v>
      </c>
      <c r="V515" s="2">
        <f ca="1">INDEX(INDIRECT(_xlfn.CONCAT("weather.data[",V$1,"]")),MATCH(vp.data[[#This Row],[SDate]],weather.data[Date],0))</f>
        <v>-22</v>
      </c>
      <c r="W515" t="s">
        <v>44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 s="4">
        <f>IF(AND(vp.data[[#This Row],[SDate]]&gt;=DATE(YEAR(vp.data[[#This Row],[SDate]]),5,1),vp.data[[#This Row],[SDate]]&lt;=DATE(YEAR(vp.data[[#This Row],[SDate]]),9,15)),1,0)</f>
        <v>0</v>
      </c>
      <c r="AJ515" s="4">
        <f>IF(vp.data[[#This Row],[SDate]]&lt;DATE(2016,12,1),0,1)</f>
        <v>1</v>
      </c>
      <c r="AK515">
        <f>MONTH(vp.data[[#This Row],[SDate]])</f>
        <v>1</v>
      </c>
      <c r="AL515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15" s="5">
        <f>(vp.data[[#This Row],[Dens]]-INDEX(crudeBD.lkup[Mean_Dens],MATCH(vp.data[[#This Row],[Crude_Breakdown]],crudeBD.lkup[Crude Breakdown],0)))^2</f>
        <v>5.5628809920306947</v>
      </c>
      <c r="AN515" s="5">
        <f>(vp.data[[#This Row],[Sulf]]-INDEX(crudeBD.lkup[Mean_Sulf],MATCH(vp.data[[#This Row],[Crude_Breakdown]],crudeBD.lkup[Crude Breakdown],0)))^2</f>
        <v>1.5996375609807394E-3</v>
      </c>
      <c r="AO5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1" hidden="1" x14ac:dyDescent="0.25">
      <c r="A516">
        <v>515</v>
      </c>
      <c r="B516" t="s">
        <v>58</v>
      </c>
      <c r="C516" t="s">
        <v>58</v>
      </c>
      <c r="D516" t="s">
        <v>79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Input]]="",INDEX([1]DATA!$O:$O,MATCH(1,(vp.data[[#This Row],[Battery]]=[1]DATA!$L:$L)*(EOMONTH(vp.data[[#This Row],[SDate]],-1)+1=[1]DATA!$G:$G),0)),vp.data[[#This Row],[Dens Input]]),"")</f>
        <v>808.1</v>
      </c>
      <c r="O516" s="2">
        <f ca="1">INDEX(INDIRECT(_xlfn.CONCAT("weather.data[",O$1,"]")),MATCH(vp.data[[#This Row],[SDate]],weather.data[Date],0))</f>
        <v>-21.916666666666668</v>
      </c>
      <c r="P516" s="2">
        <f ca="1">INDEX(INDIRECT(_xlfn.CONCAT("weather.data[",P$1,"]")),MATCH(vp.data[[#This Row],[SDate]],weather.data[Date],0))</f>
        <v>-17.411904761904765</v>
      </c>
      <c r="Q516" s="2">
        <f ca="1">INDEX(INDIRECT(_xlfn.CONCAT("weather.data[",Q$1,"]")),MATCH(vp.data[[#This Row],[SDate]],weather.data[Date],0))</f>
        <v>-22.1</v>
      </c>
      <c r="R516" s="2">
        <f ca="1">INDEX(INDIRECT(_xlfn.CONCAT("weather.data[",R$1,"]")),MATCH(vp.data[[#This Row],[SDate]],weather.data[Date],0))</f>
        <v>-21.1</v>
      </c>
      <c r="S516" s="2">
        <f ca="1">INDEX(INDIRECT(_xlfn.CONCAT("weather.data[",S$1,"]")),MATCH(vp.data[[#This Row],[SDate]],weather.data[Date],0))</f>
        <v>-23.8</v>
      </c>
      <c r="T516" s="2">
        <f ca="1">INDEX(INDIRECT(_xlfn.CONCAT("weather.data[",T$1,"]")),MATCH(vp.data[[#This Row],[SDate]],weather.data[Date],0))</f>
        <v>-19.3</v>
      </c>
      <c r="U516" s="2">
        <f ca="1">INDEX(INDIRECT(_xlfn.CONCAT("weather.data[",U$1,"]")),MATCH(vp.data[[#This Row],[SDate]],weather.data[Date],0))</f>
        <v>-23.2</v>
      </c>
      <c r="V516" s="2">
        <f ca="1">INDEX(INDIRECT(_xlfn.CONCAT("weather.data[",V$1,"]")),MATCH(vp.data[[#This Row],[SDate]],weather.data[Date],0))</f>
        <v>-22</v>
      </c>
      <c r="W516" t="s">
        <v>44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 s="4">
        <f>IF(AND(vp.data[[#This Row],[SDate]]&gt;=DATE(YEAR(vp.data[[#This Row],[SDate]]),5,1),vp.data[[#This Row],[SDate]]&lt;=DATE(YEAR(vp.data[[#This Row],[SDate]]),9,15)),1,0)</f>
        <v>0</v>
      </c>
      <c r="AJ516" s="4">
        <f>IF(vp.data[[#This Row],[SDate]]&lt;DATE(2016,12,1),0,1)</f>
        <v>1</v>
      </c>
      <c r="AK516">
        <f>MONTH(vp.data[[#This Row],[SDate]])</f>
        <v>1</v>
      </c>
      <c r="AL516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516" s="5">
        <f>(vp.data[[#This Row],[Dens]]-INDEX(crudeBD.lkup[Mean_Dens],MATCH(vp.data[[#This Row],[Crude_Breakdown]],crudeBD.lkup[Crude Breakdown],0)))^2</f>
        <v>0.31200720562219009</v>
      </c>
      <c r="AN516" s="5">
        <f>(vp.data[[#This Row],[Sulf]]-INDEX(crudeBD.lkup[Mean_Sulf],MATCH(vp.data[[#This Row],[Crude_Breakdown]],crudeBD.lkup[Crude Breakdown],0)))^2</f>
        <v>4.9006343247347296E-3</v>
      </c>
      <c r="AO5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1" hidden="1" x14ac:dyDescent="0.25">
      <c r="A517">
        <v>516</v>
      </c>
      <c r="B517" t="s">
        <v>45</v>
      </c>
      <c r="C517" t="s">
        <v>45</v>
      </c>
      <c r="D517" t="s">
        <v>63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Input]]="",INDEX([1]DATA!$Q:$Q,MATCH(1,(vp.data[[#This Row],[Battery]]=[1]DATA!$L:$L)*(EOMONTH(vp.data[[#This Row],[SDate]],-1)+1=[1]DATA!$G:$G),0)),vp.data[[#This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Input]]="",INDEX([1]DATA!$O:$O,MATCH(1,(vp.data[[#This Row],[Battery]]=[1]DATA!$L:$L)*(EOMONTH(vp.data[[#This Row],[SDate]],-1)+1=[1]DATA!$G:$G),0)),vp.data[[#This Row],[Dens Input]]),"")</f>
        <v>811.6</v>
      </c>
      <c r="O517" s="2">
        <f ca="1">INDEX(INDIRECT(_xlfn.CONCAT("weather.data[",O$1,"]")),MATCH(vp.data[[#This Row],[SDate]],weather.data[Date],0))</f>
        <v>-21.916666666666668</v>
      </c>
      <c r="P517" s="2">
        <f ca="1">INDEX(INDIRECT(_xlfn.CONCAT("weather.data[",P$1,"]")),MATCH(vp.data[[#This Row],[SDate]],weather.data[Date],0))</f>
        <v>-17.411904761904765</v>
      </c>
      <c r="Q517" s="2">
        <f ca="1">INDEX(INDIRECT(_xlfn.CONCAT("weather.data[",Q$1,"]")),MATCH(vp.data[[#This Row],[SDate]],weather.data[Date],0))</f>
        <v>-22.1</v>
      </c>
      <c r="R517" s="2">
        <f ca="1">INDEX(INDIRECT(_xlfn.CONCAT("weather.data[",R$1,"]")),MATCH(vp.data[[#This Row],[SDate]],weather.data[Date],0))</f>
        <v>-21.1</v>
      </c>
      <c r="S517" s="2">
        <f ca="1">INDEX(INDIRECT(_xlfn.CONCAT("weather.data[",S$1,"]")),MATCH(vp.data[[#This Row],[SDate]],weather.data[Date],0))</f>
        <v>-23.8</v>
      </c>
      <c r="T517" s="2">
        <f ca="1">INDEX(INDIRECT(_xlfn.CONCAT("weather.data[",T$1,"]")),MATCH(vp.data[[#This Row],[SDate]],weather.data[Date],0))</f>
        <v>-19.3</v>
      </c>
      <c r="U517" s="2">
        <f ca="1">INDEX(INDIRECT(_xlfn.CONCAT("weather.data[",U$1,"]")),MATCH(vp.data[[#This Row],[SDate]],weather.data[Date],0))</f>
        <v>-23.2</v>
      </c>
      <c r="V517" s="2">
        <f ca="1">INDEX(INDIRECT(_xlfn.CONCAT("weather.data[",V$1,"]")),MATCH(vp.data[[#This Row],[SDate]],weather.data[Date],0))</f>
        <v>-22</v>
      </c>
      <c r="W517" t="s">
        <v>44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 s="4">
        <f>IF(AND(vp.data[[#This Row],[SDate]]&gt;=DATE(YEAR(vp.data[[#This Row],[SDate]]),5,1),vp.data[[#This Row],[SDate]]&lt;=DATE(YEAR(vp.data[[#This Row],[SDate]]),9,15)),1,0)</f>
        <v>0</v>
      </c>
      <c r="AJ517" s="4">
        <f>IF(vp.data[[#This Row],[SDate]]&lt;DATE(2016,12,1),0,1)</f>
        <v>1</v>
      </c>
      <c r="AK517">
        <f>MONTH(vp.data[[#This Row],[SDate]])</f>
        <v>1</v>
      </c>
      <c r="AL517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17" s="5">
        <f>(vp.data[[#This Row],[Dens]]-INDEX(crudeBD.lkup[Mean_Dens],MATCH(vp.data[[#This Row],[Crude_Breakdown]],crudeBD.lkup[Crude Breakdown],0)))^2</f>
        <v>52.627520095118761</v>
      </c>
      <c r="AN517" s="5">
        <f>(vp.data[[#This Row],[Sulf]]-INDEX(crudeBD.lkup[Mean_Sulf],MATCH(vp.data[[#This Row],[Crude_Breakdown]],crudeBD.lkup[Crude Breakdown],0)))^2</f>
        <v>0.11650689650113609</v>
      </c>
      <c r="AO5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1" hidden="1" x14ac:dyDescent="0.25">
      <c r="A518">
        <v>517</v>
      </c>
      <c r="B518" t="s">
        <v>45</v>
      </c>
      <c r="C518" t="s">
        <v>45</v>
      </c>
      <c r="D518" t="s">
        <v>96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Input]]="",INDEX([1]DATA!$O:$O,MATCH(1,(vp.data[[#This Row],[Battery]]=[1]DATA!$L:$L)*(EOMONTH(vp.data[[#This Row],[SDate]],-1)+1=[1]DATA!$G:$G),0)),vp.data[[#This Row],[Dens Input]]),"")</f>
        <v>816.3</v>
      </c>
      <c r="O518" s="2">
        <f ca="1">INDEX(INDIRECT(_xlfn.CONCAT("weather.data[",O$1,"]")),MATCH(vp.data[[#This Row],[SDate]],weather.data[Date],0))</f>
        <v>-21.916666666666668</v>
      </c>
      <c r="P518" s="2">
        <f ca="1">INDEX(INDIRECT(_xlfn.CONCAT("weather.data[",P$1,"]")),MATCH(vp.data[[#This Row],[SDate]],weather.data[Date],0))</f>
        <v>-17.411904761904765</v>
      </c>
      <c r="Q518" s="2">
        <f ca="1">INDEX(INDIRECT(_xlfn.CONCAT("weather.data[",Q$1,"]")),MATCH(vp.data[[#This Row],[SDate]],weather.data[Date],0))</f>
        <v>-22.1</v>
      </c>
      <c r="R518" s="2">
        <f ca="1">INDEX(INDIRECT(_xlfn.CONCAT("weather.data[",R$1,"]")),MATCH(vp.data[[#This Row],[SDate]],weather.data[Date],0))</f>
        <v>-21.1</v>
      </c>
      <c r="S518" s="2">
        <f ca="1">INDEX(INDIRECT(_xlfn.CONCAT("weather.data[",S$1,"]")),MATCH(vp.data[[#This Row],[SDate]],weather.data[Date],0))</f>
        <v>-23.8</v>
      </c>
      <c r="T518" s="2">
        <f ca="1">INDEX(INDIRECT(_xlfn.CONCAT("weather.data[",T$1,"]")),MATCH(vp.data[[#This Row],[SDate]],weather.data[Date],0))</f>
        <v>-19.3</v>
      </c>
      <c r="U518" s="2">
        <f ca="1">INDEX(INDIRECT(_xlfn.CONCAT("weather.data[",U$1,"]")),MATCH(vp.data[[#This Row],[SDate]],weather.data[Date],0))</f>
        <v>-23.2</v>
      </c>
      <c r="V518" s="2">
        <f ca="1">INDEX(INDIRECT(_xlfn.CONCAT("weather.data[",V$1,"]")),MATCH(vp.data[[#This Row],[SDate]],weather.data[Date],0))</f>
        <v>-22</v>
      </c>
      <c r="W518" t="s">
        <v>44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 s="4">
        <f>IF(AND(vp.data[[#This Row],[SDate]]&gt;=DATE(YEAR(vp.data[[#This Row],[SDate]]),5,1),vp.data[[#This Row],[SDate]]&lt;=DATE(YEAR(vp.data[[#This Row],[SDate]]),9,15)),1,0)</f>
        <v>0</v>
      </c>
      <c r="AJ518" s="4">
        <f>IF(vp.data[[#This Row],[SDate]]&lt;DATE(2016,12,1),0,1)</f>
        <v>1</v>
      </c>
      <c r="AK518">
        <f>MONTH(vp.data[[#This Row],[SDate]])</f>
        <v>1</v>
      </c>
      <c r="AL51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518" s="5">
        <f>(vp.data[[#This Row],[Dens]]-INDEX(crudeBD.lkup[Mean_Dens],MATCH(vp.data[[#This Row],[Crude_Breakdown]],crudeBD.lkup[Crude Breakdown],0)))^2</f>
        <v>6.5253821640885734</v>
      </c>
      <c r="AN518" s="5">
        <f>(vp.data[[#This Row],[Sulf]]-INDEX(crudeBD.lkup[Mean_Sulf],MATCH(vp.data[[#This Row],[Crude_Breakdown]],crudeBD.lkup[Crude Breakdown],0)))^2</f>
        <v>7.3620547284835094E-2</v>
      </c>
      <c r="AO5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1" hidden="1" x14ac:dyDescent="0.25">
      <c r="A519">
        <v>518</v>
      </c>
      <c r="B519" t="s">
        <v>45</v>
      </c>
      <c r="C519" t="s">
        <v>45</v>
      </c>
      <c r="D519" t="s">
        <v>85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Input]]="",INDEX([1]DATA!$Q:$Q,MATCH(1,(vp.data[[#This Row],[Battery]]=[1]DATA!$L:$L)*(EOMONTH(vp.data[[#This Row],[SDate]],-1)+1=[1]DATA!$G:$G),0)),vp.data[[#This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Input]]="",INDEX([1]DATA!$O:$O,MATCH(1,(vp.data[[#This Row],[Battery]]=[1]DATA!$L:$L)*(EOMONTH(vp.data[[#This Row],[SDate]],-1)+1=[1]DATA!$G:$G),0)),vp.data[[#This Row],[Dens Input]]),"")</f>
        <v>817</v>
      </c>
      <c r="O519" s="2">
        <f ca="1">INDEX(INDIRECT(_xlfn.CONCAT("weather.data[",O$1,"]")),MATCH(vp.data[[#This Row],[SDate]],weather.data[Date],0))</f>
        <v>-21.916666666666668</v>
      </c>
      <c r="P519" s="2">
        <f ca="1">INDEX(INDIRECT(_xlfn.CONCAT("weather.data[",P$1,"]")),MATCH(vp.data[[#This Row],[SDate]],weather.data[Date],0))</f>
        <v>-17.411904761904765</v>
      </c>
      <c r="Q519" s="2">
        <f ca="1">INDEX(INDIRECT(_xlfn.CONCAT("weather.data[",Q$1,"]")),MATCH(vp.data[[#This Row],[SDate]],weather.data[Date],0))</f>
        <v>-22.1</v>
      </c>
      <c r="R519" s="2">
        <f ca="1">INDEX(INDIRECT(_xlfn.CONCAT("weather.data[",R$1,"]")),MATCH(vp.data[[#This Row],[SDate]],weather.data[Date],0))</f>
        <v>-21.1</v>
      </c>
      <c r="S519" s="2">
        <f ca="1">INDEX(INDIRECT(_xlfn.CONCAT("weather.data[",S$1,"]")),MATCH(vp.data[[#This Row],[SDate]],weather.data[Date],0))</f>
        <v>-23.8</v>
      </c>
      <c r="T519" s="2">
        <f ca="1">INDEX(INDIRECT(_xlfn.CONCAT("weather.data[",T$1,"]")),MATCH(vp.data[[#This Row],[SDate]],weather.data[Date],0))</f>
        <v>-19.3</v>
      </c>
      <c r="U519" s="2">
        <f ca="1">INDEX(INDIRECT(_xlfn.CONCAT("weather.data[",U$1,"]")),MATCH(vp.data[[#This Row],[SDate]],weather.data[Date],0))</f>
        <v>-23.2</v>
      </c>
      <c r="V519" s="2">
        <f ca="1">INDEX(INDIRECT(_xlfn.CONCAT("weather.data[",V$1,"]")),MATCH(vp.data[[#This Row],[SDate]],weather.data[Date],0))</f>
        <v>-22</v>
      </c>
      <c r="W519" t="s">
        <v>44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 s="4">
        <f>IF(AND(vp.data[[#This Row],[SDate]]&gt;=DATE(YEAR(vp.data[[#This Row],[SDate]]),5,1),vp.data[[#This Row],[SDate]]&lt;=DATE(YEAR(vp.data[[#This Row],[SDate]]),9,15)),1,0)</f>
        <v>0</v>
      </c>
      <c r="AJ519" s="4">
        <f>IF(vp.data[[#This Row],[SDate]]&lt;DATE(2016,12,1),0,1)</f>
        <v>1</v>
      </c>
      <c r="AK519">
        <f>MONTH(vp.data[[#This Row],[SDate]])</f>
        <v>1</v>
      </c>
      <c r="AL519" s="5">
        <f>(IF(post_aquisition_adj_bool,vp.data[[#This Row],[VP_Adjusted]],vp.data[[#This Row],[VP]])-INDEX(crudeBD.lkup[Mean_VP],MATCH(vp.data[[#This Row],[Crude_Breakdown]],crudeBD.lkup[Crude Breakdown],0)))^2</f>
        <v>173.34033989278058</v>
      </c>
      <c r="AM519" s="5">
        <f>(vp.data[[#This Row],[Dens]]-INDEX(crudeBD.lkup[Mean_Dens],MATCH(vp.data[[#This Row],[Crude_Breakdown]],crudeBD.lkup[Crude Breakdown],0)))^2</f>
        <v>3.4391063020199311</v>
      </c>
      <c r="AN519" s="5">
        <f>(vp.data[[#This Row],[Sulf]]-INDEX(crudeBD.lkup[Mean_Sulf],MATCH(vp.data[[#This Row],[Crude_Breakdown]],crudeBD.lkup[Crude Breakdown],0)))^2</f>
        <v>5.3514062018377447E-2</v>
      </c>
      <c r="AO5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1" hidden="1" x14ac:dyDescent="0.25">
      <c r="A520">
        <v>519</v>
      </c>
      <c r="B520" t="s">
        <v>45</v>
      </c>
      <c r="C520" t="s">
        <v>45</v>
      </c>
      <c r="D520" t="s">
        <v>76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Input]]="",INDEX([1]DATA!$O:$O,MATCH(1,(vp.data[[#This Row],[Battery]]=[1]DATA!$L:$L)*(EOMONTH(vp.data[[#This Row],[SDate]],-1)+1=[1]DATA!$G:$G),0)),vp.data[[#This Row],[Dens Input]]),"")</f>
        <v>817.5</v>
      </c>
      <c r="O520" s="2">
        <f ca="1">INDEX(INDIRECT(_xlfn.CONCAT("weather.data[",O$1,"]")),MATCH(vp.data[[#This Row],[SDate]],weather.data[Date],0))</f>
        <v>-21.916666666666668</v>
      </c>
      <c r="P520" s="2">
        <f ca="1">INDEX(INDIRECT(_xlfn.CONCAT("weather.data[",P$1,"]")),MATCH(vp.data[[#This Row],[SDate]],weather.data[Date],0))</f>
        <v>-17.411904761904765</v>
      </c>
      <c r="Q520" s="2">
        <f ca="1">INDEX(INDIRECT(_xlfn.CONCAT("weather.data[",Q$1,"]")),MATCH(vp.data[[#This Row],[SDate]],weather.data[Date],0))</f>
        <v>-22.1</v>
      </c>
      <c r="R520" s="2">
        <f ca="1">INDEX(INDIRECT(_xlfn.CONCAT("weather.data[",R$1,"]")),MATCH(vp.data[[#This Row],[SDate]],weather.data[Date],0))</f>
        <v>-21.1</v>
      </c>
      <c r="S520" s="2">
        <f ca="1">INDEX(INDIRECT(_xlfn.CONCAT("weather.data[",S$1,"]")),MATCH(vp.data[[#This Row],[SDate]],weather.data[Date],0))</f>
        <v>-23.8</v>
      </c>
      <c r="T520" s="2">
        <f ca="1">INDEX(INDIRECT(_xlfn.CONCAT("weather.data[",T$1,"]")),MATCH(vp.data[[#This Row],[SDate]],weather.data[Date],0))</f>
        <v>-19.3</v>
      </c>
      <c r="U520" s="2">
        <f ca="1">INDEX(INDIRECT(_xlfn.CONCAT("weather.data[",U$1,"]")),MATCH(vp.data[[#This Row],[SDate]],weather.data[Date],0))</f>
        <v>-23.2</v>
      </c>
      <c r="V520" s="2">
        <f ca="1">INDEX(INDIRECT(_xlfn.CONCAT("weather.data[",V$1,"]")),MATCH(vp.data[[#This Row],[SDate]],weather.data[Date],0))</f>
        <v>-22</v>
      </c>
      <c r="W520" t="s">
        <v>44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 s="4">
        <f>IF(AND(vp.data[[#This Row],[SDate]]&gt;=DATE(YEAR(vp.data[[#This Row],[SDate]]),5,1),vp.data[[#This Row],[SDate]]&lt;=DATE(YEAR(vp.data[[#This Row],[SDate]]),9,15)),1,0)</f>
        <v>0</v>
      </c>
      <c r="AJ520" s="4">
        <f>IF(vp.data[[#This Row],[SDate]]&lt;DATE(2016,12,1),0,1)</f>
        <v>1</v>
      </c>
      <c r="AK520">
        <f>MONTH(vp.data[[#This Row],[SDate]])</f>
        <v>1</v>
      </c>
      <c r="AL520" s="5">
        <f>(IF(post_aquisition_adj_bool,vp.data[[#This Row],[VP_Adjusted]],vp.data[[#This Row],[VP]])-INDEX(crudeBD.lkup[Mean_VP],MATCH(vp.data[[#This Row],[Crude_Breakdown]],crudeBD.lkup[Crude Breakdown],0)))^2</f>
        <v>27.729469663772626</v>
      </c>
      <c r="AM520" s="5">
        <f>(vp.data[[#This Row],[Dens]]-INDEX(crudeBD.lkup[Mean_Dens],MATCH(vp.data[[#This Row],[Crude_Breakdown]],crudeBD.lkup[Crude Breakdown],0)))^2</f>
        <v>1.8346235433996383</v>
      </c>
      <c r="AN520" s="5">
        <f>(vp.data[[#This Row],[Sulf]]-INDEX(crudeBD.lkup[Mean_Sulf],MATCH(vp.data[[#This Row],[Crude_Breakdown]],crudeBD.lkup[Crude Breakdown],0)))^2</f>
        <v>0.11650689650113609</v>
      </c>
      <c r="AO5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1" hidden="1" x14ac:dyDescent="0.25">
      <c r="A521">
        <v>520</v>
      </c>
      <c r="B521" t="s">
        <v>47</v>
      </c>
      <c r="C521" t="s">
        <v>47</v>
      </c>
      <c r="D521" t="s">
        <v>67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Input]]="",INDEX([1]DATA!$O:$O,MATCH(1,(vp.data[[#This Row],[Battery]]=[1]DATA!$L:$L)*(EOMONTH(vp.data[[#This Row],[SDate]],-1)+1=[1]DATA!$G:$G),0)),vp.data[[#This Row],[Dens Input]]),"")</f>
        <v>820.6</v>
      </c>
      <c r="O521" s="2">
        <f ca="1">INDEX(INDIRECT(_xlfn.CONCAT("weather.data[",O$1,"]")),MATCH(vp.data[[#This Row],[SDate]],weather.data[Date],0))</f>
        <v>-21.916666666666668</v>
      </c>
      <c r="P521" s="2">
        <f ca="1">INDEX(INDIRECT(_xlfn.CONCAT("weather.data[",P$1,"]")),MATCH(vp.data[[#This Row],[SDate]],weather.data[Date],0))</f>
        <v>-17.411904761904765</v>
      </c>
      <c r="Q521" s="2">
        <f ca="1">INDEX(INDIRECT(_xlfn.CONCAT("weather.data[",Q$1,"]")),MATCH(vp.data[[#This Row],[SDate]],weather.data[Date],0))</f>
        <v>-22.1</v>
      </c>
      <c r="R521" s="2">
        <f ca="1">INDEX(INDIRECT(_xlfn.CONCAT("weather.data[",R$1,"]")),MATCH(vp.data[[#This Row],[SDate]],weather.data[Date],0))</f>
        <v>-21.1</v>
      </c>
      <c r="S521" s="2">
        <f ca="1">INDEX(INDIRECT(_xlfn.CONCAT("weather.data[",S$1,"]")),MATCH(vp.data[[#This Row],[SDate]],weather.data[Date],0))</f>
        <v>-23.8</v>
      </c>
      <c r="T521" s="2">
        <f ca="1">INDEX(INDIRECT(_xlfn.CONCAT("weather.data[",T$1,"]")),MATCH(vp.data[[#This Row],[SDate]],weather.data[Date],0))</f>
        <v>-19.3</v>
      </c>
      <c r="U521" s="2">
        <f ca="1">INDEX(INDIRECT(_xlfn.CONCAT("weather.data[",U$1,"]")),MATCH(vp.data[[#This Row],[SDate]],weather.data[Date],0))</f>
        <v>-23.2</v>
      </c>
      <c r="V521" s="2">
        <f ca="1">INDEX(INDIRECT(_xlfn.CONCAT("weather.data[",V$1,"]")),MATCH(vp.data[[#This Row],[SDate]],weather.data[Date],0))</f>
        <v>-22</v>
      </c>
      <c r="W521" t="s">
        <v>44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 s="4">
        <f>IF(AND(vp.data[[#This Row],[SDate]]&gt;=DATE(YEAR(vp.data[[#This Row],[SDate]]),5,1),vp.data[[#This Row],[SDate]]&lt;=DATE(YEAR(vp.data[[#This Row],[SDate]]),9,15)),1,0)</f>
        <v>0</v>
      </c>
      <c r="AJ521" s="4">
        <f>IF(vp.data[[#This Row],[SDate]]&lt;DATE(2016,12,1),0,1)</f>
        <v>1</v>
      </c>
      <c r="AK521">
        <f>MONTH(vp.data[[#This Row],[SDate]])</f>
        <v>1</v>
      </c>
      <c r="AL521" s="5">
        <f>(IF(post_aquisition_adj_bool,vp.data[[#This Row],[VP_Adjusted]],vp.data[[#This Row],[VP]])-INDEX(crudeBD.lkup[Mean_VP],MATCH(vp.data[[#This Row],[Crude_Breakdown]],crudeBD.lkup[Crude Breakdown],0)))^2</f>
        <v>25.663118518734425</v>
      </c>
      <c r="AM521" s="5">
        <f>(vp.data[[#This Row],[Dens]]-INDEX(crudeBD.lkup[Mean_Dens],MATCH(vp.data[[#This Row],[Crude_Breakdown]],crudeBD.lkup[Crude Breakdown],0)))^2</f>
        <v>3.0468304399539026</v>
      </c>
      <c r="AN521" s="5">
        <f>(vp.data[[#This Row],[Sulf]]-INDEX(crudeBD.lkup[Mean_Sulf],MATCH(vp.data[[#This Row],[Crude_Breakdown]],crudeBD.lkup[Crude Breakdown],0)))^2</f>
        <v>0.23879732722213895</v>
      </c>
      <c r="AO5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1" hidden="1" x14ac:dyDescent="0.25">
      <c r="A522">
        <v>521</v>
      </c>
      <c r="B522" t="s">
        <v>45</v>
      </c>
      <c r="C522" t="s">
        <v>45</v>
      </c>
      <c r="D522" t="s">
        <v>101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Input]]="",INDEX([1]DATA!$Q:$Q,MATCH(1,(vp.data[[#This Row],[Battery]]=[1]DATA!$L:$L)*(EOMONTH(vp.data[[#This Row],[SDate]],-1)+1=[1]DATA!$G:$G),0)),vp.data[[#This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Input]]="",INDEX([1]DATA!$O:$O,MATCH(1,(vp.data[[#This Row],[Battery]]=[1]DATA!$L:$L)*(EOMONTH(vp.data[[#This Row],[SDate]],-1)+1=[1]DATA!$G:$G),0)),vp.data[[#This Row],[Dens Input]]),"")</f>
        <v>833.4</v>
      </c>
      <c r="O522" s="2">
        <f ca="1">INDEX(INDIRECT(_xlfn.CONCAT("weather.data[",O$1,"]")),MATCH(vp.data[[#This Row],[SDate]],weather.data[Date],0))</f>
        <v>-21.916666666666668</v>
      </c>
      <c r="P522" s="2">
        <f ca="1">INDEX(INDIRECT(_xlfn.CONCAT("weather.data[",P$1,"]")),MATCH(vp.data[[#This Row],[SDate]],weather.data[Date],0))</f>
        <v>-17.411904761904765</v>
      </c>
      <c r="Q522" s="2">
        <f ca="1">INDEX(INDIRECT(_xlfn.CONCAT("weather.data[",Q$1,"]")),MATCH(vp.data[[#This Row],[SDate]],weather.data[Date],0))</f>
        <v>-22.1</v>
      </c>
      <c r="R522" s="2">
        <f ca="1">INDEX(INDIRECT(_xlfn.CONCAT("weather.data[",R$1,"]")),MATCH(vp.data[[#This Row],[SDate]],weather.data[Date],0))</f>
        <v>-21.1</v>
      </c>
      <c r="S522" s="2">
        <f ca="1">INDEX(INDIRECT(_xlfn.CONCAT("weather.data[",S$1,"]")),MATCH(vp.data[[#This Row],[SDate]],weather.data[Date],0))</f>
        <v>-23.8</v>
      </c>
      <c r="T522" s="2">
        <f ca="1">INDEX(INDIRECT(_xlfn.CONCAT("weather.data[",T$1,"]")),MATCH(vp.data[[#This Row],[SDate]],weather.data[Date],0))</f>
        <v>-19.3</v>
      </c>
      <c r="U522" s="2">
        <f ca="1">INDEX(INDIRECT(_xlfn.CONCAT("weather.data[",U$1,"]")),MATCH(vp.data[[#This Row],[SDate]],weather.data[Date],0))</f>
        <v>-23.2</v>
      </c>
      <c r="V522" s="2">
        <f ca="1">INDEX(INDIRECT(_xlfn.CONCAT("weather.data[",V$1,"]")),MATCH(vp.data[[#This Row],[SDate]],weather.data[Date],0))</f>
        <v>-22</v>
      </c>
      <c r="W522" t="s">
        <v>44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 s="4">
        <f>IF(AND(vp.data[[#This Row],[SDate]]&gt;=DATE(YEAR(vp.data[[#This Row],[SDate]]),5,1),vp.data[[#This Row],[SDate]]&lt;=DATE(YEAR(vp.data[[#This Row],[SDate]]),9,15)),1,0)</f>
        <v>0</v>
      </c>
      <c r="AJ522" s="4">
        <f>IF(vp.data[[#This Row],[SDate]]&lt;DATE(2016,12,1),0,1)</f>
        <v>1</v>
      </c>
      <c r="AK522">
        <f>MONTH(vp.data[[#This Row],[SDate]])</f>
        <v>1</v>
      </c>
      <c r="AL522" s="5">
        <f>(IF(post_aquisition_adj_bool,vp.data[[#This Row],[VP_Adjusted]],vp.data[[#This Row],[VP]])-INDEX(crudeBD.lkup[Mean_VP],MATCH(vp.data[[#This Row],[Crude_Breakdown]],crudeBD.lkup[Crude Breakdown],0)))^2</f>
        <v>22.29911998477418</v>
      </c>
      <c r="AM522" s="5">
        <f>(vp.data[[#This Row],[Dens]]-INDEX(crudeBD.lkup[Mean_Dens],MATCH(vp.data[[#This Row],[Crude_Breakdown]],crudeBD.lkup[Crude Breakdown],0)))^2</f>
        <v>108.39594694207661</v>
      </c>
      <c r="AN522" s="5">
        <f>(vp.data[[#This Row],[Sulf]]-INDEX(crudeBD.lkup[Mean_Sulf],MATCH(vp.data[[#This Row],[Crude_Breakdown]],crudeBD.lkup[Crude Breakdown],0)))^2</f>
        <v>0.47166193145878449</v>
      </c>
      <c r="AO5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1" hidden="1" x14ac:dyDescent="0.25">
      <c r="A523">
        <v>522</v>
      </c>
      <c r="B523" t="s">
        <v>107</v>
      </c>
      <c r="C523" t="s">
        <v>107</v>
      </c>
      <c r="D523" t="s">
        <v>108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Input]]="",INDEX([1]DATA!$Q:$Q,MATCH(1,(vp.data[[#This Row],[Battery]]=[1]DATA!$L:$L)*(EOMONTH(vp.data[[#This Row],[SDate]],-1)+1=[1]DATA!$G:$G),0)),vp.data[[#This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Input]]="",INDEX([1]DATA!$O:$O,MATCH(1,(vp.data[[#This Row],[Battery]]=[1]DATA!$L:$L)*(EOMONTH(vp.data[[#This Row],[SDate]],-1)+1=[1]DATA!$G:$G),0)),vp.data[[#This Row],[Dens Input]]),"")</f>
        <v>856.2</v>
      </c>
      <c r="O523" s="2">
        <f ca="1">INDEX(INDIRECT(_xlfn.CONCAT("weather.data[",O$1,"]")),MATCH(vp.data[[#This Row],[SDate]],weather.data[Date],0))</f>
        <v>-21.916666666666668</v>
      </c>
      <c r="P523" s="2">
        <f ca="1">INDEX(INDIRECT(_xlfn.CONCAT("weather.data[",P$1,"]")),MATCH(vp.data[[#This Row],[SDate]],weather.data[Date],0))</f>
        <v>-17.411904761904765</v>
      </c>
      <c r="Q523" s="2">
        <f ca="1">INDEX(INDIRECT(_xlfn.CONCAT("weather.data[",Q$1,"]")),MATCH(vp.data[[#This Row],[SDate]],weather.data[Date],0))</f>
        <v>-22.1</v>
      </c>
      <c r="R523" s="2">
        <f ca="1">INDEX(INDIRECT(_xlfn.CONCAT("weather.data[",R$1,"]")),MATCH(vp.data[[#This Row],[SDate]],weather.data[Date],0))</f>
        <v>-21.1</v>
      </c>
      <c r="S523" s="2">
        <f ca="1">INDEX(INDIRECT(_xlfn.CONCAT("weather.data[",S$1,"]")),MATCH(vp.data[[#This Row],[SDate]],weather.data[Date],0))</f>
        <v>-23.8</v>
      </c>
      <c r="T523" s="2">
        <f ca="1">INDEX(INDIRECT(_xlfn.CONCAT("weather.data[",T$1,"]")),MATCH(vp.data[[#This Row],[SDate]],weather.data[Date],0))</f>
        <v>-19.3</v>
      </c>
      <c r="U523" s="2">
        <f ca="1">INDEX(INDIRECT(_xlfn.CONCAT("weather.data[",U$1,"]")),MATCH(vp.data[[#This Row],[SDate]],weather.data[Date],0))</f>
        <v>-23.2</v>
      </c>
      <c r="V523" s="2">
        <f ca="1">INDEX(INDIRECT(_xlfn.CONCAT("weather.data[",V$1,"]")),MATCH(vp.data[[#This Row],[SDate]],weather.data[Date],0))</f>
        <v>-22</v>
      </c>
      <c r="W523" t="s">
        <v>44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 s="4">
        <f>IF(AND(vp.data[[#This Row],[SDate]]&gt;=DATE(YEAR(vp.data[[#This Row],[SDate]]),5,1),vp.data[[#This Row],[SDate]]&lt;=DATE(YEAR(vp.data[[#This Row],[SDate]]),9,15)),1,0)</f>
        <v>0</v>
      </c>
      <c r="AJ523" s="4">
        <f>IF(vp.data[[#This Row],[SDate]]&lt;DATE(2016,12,1),0,1)</f>
        <v>1</v>
      </c>
      <c r="AK523">
        <f>MONTH(vp.data[[#This Row],[SDate]])</f>
        <v>1</v>
      </c>
      <c r="AL523" s="5">
        <f>(IF(post_aquisition_adj_bool,vp.data[[#This Row],[VP_Adjusted]],vp.data[[#This Row],[VP]])-INDEX(crudeBD.lkup[Mean_VP],MATCH(vp.data[[#This Row],[Crude_Breakdown]],crudeBD.lkup[Crude Breakdown],0)))^2</f>
        <v>6.6450816931679491</v>
      </c>
      <c r="AM523" s="5">
        <f>(vp.data[[#This Row],[Dens]]-INDEX(crudeBD.lkup[Mean_Dens],MATCH(vp.data[[#This Row],[Crude_Breakdown]],crudeBD.lkup[Crude Breakdown],0)))^2</f>
        <v>153.47896043900806</v>
      </c>
      <c r="AN523" s="5">
        <f>(vp.data[[#This Row],[Sulf]]-INDEX(crudeBD.lkup[Mean_Sulf],MATCH(vp.data[[#This Row],[Crude_Breakdown]],crudeBD.lkup[Crude Breakdown],0)))^2</f>
        <v>0.25323391256307309</v>
      </c>
      <c r="AO5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1" x14ac:dyDescent="0.25">
      <c r="A524">
        <v>1224</v>
      </c>
      <c r="B524" t="s">
        <v>45</v>
      </c>
      <c r="C524" t="s">
        <v>45</v>
      </c>
      <c r="D524" t="s">
        <v>46</v>
      </c>
      <c r="F524" s="1">
        <v>42837</v>
      </c>
      <c r="G524" s="2">
        <v>73.3</v>
      </c>
      <c r="H524" s="2">
        <f>vp.data[[#This Row],[VP]]+IF(vp.data[[#This Row],[Post_Aquisition]]=0,INDEX(post_aquisition.tbl[Change_in_VP],MATCH(vp.data[[#This Row],[Crude_Breakdown]],post_aquisition.tbl[Crude_Breakdown],0)),0)</f>
        <v>73.3</v>
      </c>
      <c r="I524" s="2">
        <v>2.661</v>
      </c>
      <c r="J524" s="2">
        <f t="array" ref="J524">_xlfn.IFNA(IF(vp.data[[#This Row],[Sulf Input]]="",INDEX([1]DATA!$Q:$Q,MATCH(1,(vp.data[[#This Row],[Battery]]=[1]DATA!$L:$L)*(EOMONTH(vp.data[[#This Row],[SDate]],-1)+1=[1]DATA!$G:$G),0)),vp.data[[#This Row],[Sulf Input]]),"")</f>
        <v>2.661</v>
      </c>
      <c r="K524" s="2">
        <v>18.2</v>
      </c>
      <c r="L524" s="2">
        <v>15</v>
      </c>
      <c r="M524" s="2">
        <v>868.2</v>
      </c>
      <c r="N524" s="2">
        <f t="array" ref="N524">_xlfn.IFNA(IF(vp.data[[#This Row],[Dens Input]]="",INDEX([1]DATA!$O:$O,MATCH(1,(vp.data[[#This Row],[Battery]]=[1]DATA!$L:$L)*(EOMONTH(vp.data[[#This Row],[SDate]],-1)+1=[1]DATA!$G:$G),0)),vp.data[[#This Row],[Dens Input]]),"")</f>
        <v>868.2</v>
      </c>
      <c r="O524" s="2">
        <f ca="1">INDEX(INDIRECT(_xlfn.CONCAT("weather.data[",O$1,"]")),MATCH(vp.data[[#This Row],[SDate]],weather.data[Date],0))</f>
        <v>6.0166666666666666</v>
      </c>
      <c r="P524" s="2">
        <f ca="1">INDEX(INDIRECT(_xlfn.CONCAT("weather.data[",P$1,"]")),MATCH(vp.data[[#This Row],[SDate]],weather.data[Date],0))</f>
        <v>6.2952380952380951</v>
      </c>
      <c r="Q524" s="2">
        <f ca="1">INDEX(INDIRECT(_xlfn.CONCAT("weather.data[",Q$1,"]")),MATCH(vp.data[[#This Row],[SDate]],weather.data[Date],0))</f>
        <v>6.2</v>
      </c>
      <c r="R524" s="2">
        <f ca="1">INDEX(INDIRECT(_xlfn.CONCAT("weather.data[",R$1,"]")),MATCH(vp.data[[#This Row],[SDate]],weather.data[Date],0))</f>
        <v>5.4</v>
      </c>
      <c r="S524" s="2">
        <f ca="1">INDEX(INDIRECT(_xlfn.CONCAT("weather.data[",S$1,"]")),MATCH(vp.data[[#This Row],[SDate]],weather.data[Date],0))</f>
        <v>6</v>
      </c>
      <c r="T524" s="2">
        <f ca="1">INDEX(INDIRECT(_xlfn.CONCAT("weather.data[",T$1,"]")),MATCH(vp.data[[#This Row],[SDate]],weather.data[Date],0))</f>
        <v>5.7</v>
      </c>
      <c r="U524" s="2">
        <f ca="1">INDEX(INDIRECT(_xlfn.CONCAT("weather.data[",U$1,"]")),MATCH(vp.data[[#This Row],[SDate]],weather.data[Date],0))</f>
        <v>6.8</v>
      </c>
      <c r="V524" s="2">
        <f ca="1">INDEX(INDIRECT(_xlfn.CONCAT("weather.data[",V$1,"]")),MATCH(vp.data[[#This Row],[SDate]],weather.data[Date],0))</f>
        <v>6</v>
      </c>
      <c r="W524" t="s">
        <v>44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 s="4">
        <f>IF(AND(vp.data[[#This Row],[SDate]]&gt;=DATE(YEAR(vp.data[[#This Row],[SDate]]),5,1),vp.data[[#This Row],[SDate]]&lt;=DATE(YEAR(vp.data[[#This Row],[SDate]]),9,15)),1,0)</f>
        <v>0</v>
      </c>
      <c r="AJ524" s="4">
        <f>IF(vp.data[[#This Row],[SDate]]&lt;DATE(2016,12,1),0,1)</f>
        <v>1</v>
      </c>
      <c r="AK524">
        <f>MONTH(vp.data[[#This Row],[SDate]])</f>
        <v>4</v>
      </c>
      <c r="AL524" s="5">
        <f>(IF(post_aquisition_adj_bool,vp.data[[#This Row],[VP_Adjusted]],vp.data[[#This Row],[VP]])-INDEX(crudeBD.lkup[Mean_VP],MATCH(vp.data[[#This Row],[Crude_Breakdown]],crudeBD.lkup[Crude Breakdown],0)))^2</f>
        <v>104.75077504725886</v>
      </c>
      <c r="AM524" s="5">
        <f>(vp.data[[#This Row],[Dens]]-INDEX(crudeBD.lkup[Mean_Dens],MATCH(vp.data[[#This Row],[Crude_Breakdown]],crudeBD.lkup[Crude Breakdown],0)))^2</f>
        <v>43.009194159004693</v>
      </c>
      <c r="AN524" s="5">
        <f>(vp.data[[#This Row],[Sulf]]-INDEX(crudeBD.lkup[Mean_Sulf],MATCH(vp.data[[#This Row],[Crude_Breakdown]],crudeBD.lkup[Crude Breakdown],0)))^2</f>
        <v>4.9043872372447755E-2</v>
      </c>
      <c r="AO5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1" hidden="1" x14ac:dyDescent="0.25">
      <c r="A525">
        <v>524</v>
      </c>
      <c r="B525" t="s">
        <v>56</v>
      </c>
      <c r="C525" t="s">
        <v>56</v>
      </c>
      <c r="D525" t="s">
        <v>57</v>
      </c>
      <c r="E525" t="s">
        <v>69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Input]]="",INDEX([1]DATA!$O:$O,MATCH(1,(vp.data[[#This Row],[Battery]]=[1]DATA!$L:$L)*(EOMONTH(vp.data[[#This Row],[SDate]],-1)+1=[1]DATA!$G:$G),0)),vp.data[[#This Row],[Dens Input]]),"")</f>
        <v>843.7</v>
      </c>
      <c r="O525" s="2">
        <f ca="1">INDEX(INDIRECT(_xlfn.CONCAT("weather.data[",O$1,"]")),MATCH(vp.data[[#This Row],[SDate]],weather.data[Date],0))</f>
        <v>-21.316666666666666</v>
      </c>
      <c r="P525" s="2">
        <f ca="1">INDEX(INDIRECT(_xlfn.CONCAT("weather.data[",P$1,"]")),MATCH(vp.data[[#This Row],[SDate]],weather.data[Date],0))</f>
        <v>-18.852380952380958</v>
      </c>
      <c r="Q525" s="2">
        <f ca="1">INDEX(INDIRECT(_xlfn.CONCAT("weather.data[",Q$1,"]")),MATCH(vp.data[[#This Row],[SDate]],weather.data[Date],0))</f>
        <v>-22</v>
      </c>
      <c r="R525" s="2">
        <f ca="1">INDEX(INDIRECT(_xlfn.CONCAT("weather.data[",R$1,"]")),MATCH(vp.data[[#This Row],[SDate]],weather.data[Date],0))</f>
        <v>-21.5</v>
      </c>
      <c r="S525" s="2">
        <f ca="1">INDEX(INDIRECT(_xlfn.CONCAT("weather.data[",S$1,"]")),MATCH(vp.data[[#This Row],[SDate]],weather.data[Date],0))</f>
        <v>-21.3</v>
      </c>
      <c r="T525" s="2">
        <f ca="1">INDEX(INDIRECT(_xlfn.CONCAT("weather.data[",T$1,"]")),MATCH(vp.data[[#This Row],[SDate]],weather.data[Date],0))</f>
        <v>-20.8</v>
      </c>
      <c r="U525" s="2">
        <f ca="1">INDEX(INDIRECT(_xlfn.CONCAT("weather.data[",U$1,"]")),MATCH(vp.data[[#This Row],[SDate]],weather.data[Date],0))</f>
        <v>-22.8</v>
      </c>
      <c r="V525" s="2">
        <f ca="1">INDEX(INDIRECT(_xlfn.CONCAT("weather.data[",V$1,"]")),MATCH(vp.data[[#This Row],[SDate]],weather.data[Date],0))</f>
        <v>-19.5</v>
      </c>
      <c r="W525" t="s">
        <v>44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 s="4">
        <f>IF(AND(vp.data[[#This Row],[SDate]]&gt;=DATE(YEAR(vp.data[[#This Row],[SDate]]),5,1),vp.data[[#This Row],[SDate]]&lt;=DATE(YEAR(vp.data[[#This Row],[SDate]]),9,15)),1,0)</f>
        <v>0</v>
      </c>
      <c r="AJ525" s="4">
        <f>IF(vp.data[[#This Row],[SDate]]&lt;DATE(2016,12,1),0,1)</f>
        <v>1</v>
      </c>
      <c r="AK525">
        <f>MONTH(vp.data[[#This Row],[SDate]])</f>
        <v>1</v>
      </c>
      <c r="AL525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525" s="5">
        <f>(vp.data[[#This Row],[Dens]]-INDEX(crudeBD.lkup[Mean_Dens],MATCH(vp.data[[#This Row],[Crude_Breakdown]],crudeBD.lkup[Crude Breakdown],0)))^2</f>
        <v>1.2396021829950369E-2</v>
      </c>
      <c r="AN525" s="5">
        <f>(vp.data[[#This Row],[Sulf]]-INDEX(crudeBD.lkup[Mean_Sulf],MATCH(vp.data[[#This Row],[Crude_Breakdown]],crudeBD.lkup[Crude Breakdown],0)))^2</f>
        <v>2.1543334648965896E-2</v>
      </c>
      <c r="AO5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1" hidden="1" x14ac:dyDescent="0.25">
      <c r="A526">
        <v>525</v>
      </c>
      <c r="B526" t="s">
        <v>56</v>
      </c>
      <c r="C526" t="s">
        <v>56</v>
      </c>
      <c r="D526" t="s">
        <v>57</v>
      </c>
      <c r="E526" t="s">
        <v>51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Input]]="",INDEX([1]DATA!$O:$O,MATCH(1,(vp.data[[#This Row],[Battery]]=[1]DATA!$L:$L)*(EOMONTH(vp.data[[#This Row],[SDate]],-1)+1=[1]DATA!$G:$G),0)),vp.data[[#This Row],[Dens Input]]),"")</f>
        <v>846.1</v>
      </c>
      <c r="O526" s="2">
        <f ca="1">INDEX(INDIRECT(_xlfn.CONCAT("weather.data[",O$1,"]")),MATCH(vp.data[[#This Row],[SDate]],weather.data[Date],0))</f>
        <v>-21.316666666666666</v>
      </c>
      <c r="P526" s="2">
        <f ca="1">INDEX(INDIRECT(_xlfn.CONCAT("weather.data[",P$1,"]")),MATCH(vp.data[[#This Row],[SDate]],weather.data[Date],0))</f>
        <v>-18.852380952380958</v>
      </c>
      <c r="Q526" s="2">
        <f ca="1">INDEX(INDIRECT(_xlfn.CONCAT("weather.data[",Q$1,"]")),MATCH(vp.data[[#This Row],[SDate]],weather.data[Date],0))</f>
        <v>-22</v>
      </c>
      <c r="R526" s="2">
        <f ca="1">INDEX(INDIRECT(_xlfn.CONCAT("weather.data[",R$1,"]")),MATCH(vp.data[[#This Row],[SDate]],weather.data[Date],0))</f>
        <v>-21.5</v>
      </c>
      <c r="S526" s="2">
        <f ca="1">INDEX(INDIRECT(_xlfn.CONCAT("weather.data[",S$1,"]")),MATCH(vp.data[[#This Row],[SDate]],weather.data[Date],0))</f>
        <v>-21.3</v>
      </c>
      <c r="T526" s="2">
        <f ca="1">INDEX(INDIRECT(_xlfn.CONCAT("weather.data[",T$1,"]")),MATCH(vp.data[[#This Row],[SDate]],weather.data[Date],0))</f>
        <v>-20.8</v>
      </c>
      <c r="U526" s="2">
        <f ca="1">INDEX(INDIRECT(_xlfn.CONCAT("weather.data[",U$1,"]")),MATCH(vp.data[[#This Row],[SDate]],weather.data[Date],0))</f>
        <v>-22.8</v>
      </c>
      <c r="V526" s="2">
        <f ca="1">INDEX(INDIRECT(_xlfn.CONCAT("weather.data[",V$1,"]")),MATCH(vp.data[[#This Row],[SDate]],weather.data[Date],0))</f>
        <v>-19.5</v>
      </c>
      <c r="W526" t="s">
        <v>44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 s="4">
        <f>IF(AND(vp.data[[#This Row],[SDate]]&gt;=DATE(YEAR(vp.data[[#This Row],[SDate]]),5,1),vp.data[[#This Row],[SDate]]&lt;=DATE(YEAR(vp.data[[#This Row],[SDate]]),9,15)),1,0)</f>
        <v>0</v>
      </c>
      <c r="AJ526" s="4">
        <f>IF(vp.data[[#This Row],[SDate]]&lt;DATE(2016,12,1),0,1)</f>
        <v>1</v>
      </c>
      <c r="AK526">
        <f>MONTH(vp.data[[#This Row],[SDate]])</f>
        <v>1</v>
      </c>
      <c r="AL526" s="5">
        <f>(IF(post_aquisition_adj_bool,vp.data[[#This Row],[VP_Adjusted]],vp.data[[#This Row],[VP]])-INDEX(crudeBD.lkup[Mean_VP],MATCH(vp.data[[#This Row],[Crude_Breakdown]],crudeBD.lkup[Crude Breakdown],0)))^2</f>
        <v>314.07617447667565</v>
      </c>
      <c r="AM526" s="5">
        <f>(vp.data[[#This Row],[Dens]]-INDEX(crudeBD.lkup[Mean_Dens],MATCH(vp.data[[#This Row],[Crude_Breakdown]],crudeBD.lkup[Crude Breakdown],0)))^2</f>
        <v>5.2379763899280452</v>
      </c>
      <c r="AN526" s="5">
        <f>(vp.data[[#This Row],[Sulf]]-INDEX(crudeBD.lkup[Mean_Sulf],MATCH(vp.data[[#This Row],[Crude_Breakdown]],crudeBD.lkup[Crude Breakdown],0)))^2</f>
        <v>2.1543334648965896E-2</v>
      </c>
      <c r="AO5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1" hidden="1" x14ac:dyDescent="0.25">
      <c r="A527">
        <v>526</v>
      </c>
      <c r="B527" t="s">
        <v>45</v>
      </c>
      <c r="C527" t="s">
        <v>45</v>
      </c>
      <c r="D527" t="s">
        <v>96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Input]]="",INDEX([1]DATA!$Q:$Q,MATCH(1,(vp.data[[#This Row],[Battery]]=[1]DATA!$L:$L)*(EOMONTH(vp.data[[#This Row],[SDate]],-1)+1=[1]DATA!$G:$G),0)),vp.data[[#This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Input]]="",INDEX([1]DATA!$O:$O,MATCH(1,(vp.data[[#This Row],[Battery]]=[1]DATA!$L:$L)*(EOMONTH(vp.data[[#This Row],[SDate]],-1)+1=[1]DATA!$G:$G),0)),vp.data[[#This Row],[Dens Input]]),"")</f>
        <v>800.9</v>
      </c>
      <c r="O527" s="2">
        <f ca="1">INDEX(INDIRECT(_xlfn.CONCAT("weather.data[",O$1,"]")),MATCH(vp.data[[#This Row],[SDate]],weather.data[Date],0))</f>
        <v>-24.45</v>
      </c>
      <c r="P527" s="2">
        <f ca="1">INDEX(INDIRECT(_xlfn.CONCAT("weather.data[",P$1,"]")),MATCH(vp.data[[#This Row],[SDate]],weather.data[Date],0))</f>
        <v>-20.764285714285712</v>
      </c>
      <c r="Q527" s="2">
        <f ca="1">INDEX(INDIRECT(_xlfn.CONCAT("weather.data[",Q$1,"]")),MATCH(vp.data[[#This Row],[SDate]],weather.data[Date],0))</f>
        <v>-26.6</v>
      </c>
      <c r="R527" s="2">
        <f ca="1">INDEX(INDIRECT(_xlfn.CONCAT("weather.data[",R$1,"]")),MATCH(vp.data[[#This Row],[SDate]],weather.data[Date],0))</f>
        <v>-22.8</v>
      </c>
      <c r="S527" s="2">
        <f ca="1">INDEX(INDIRECT(_xlfn.CONCAT("weather.data[",S$1,"]")),MATCH(vp.data[[#This Row],[SDate]],weather.data[Date],0))</f>
        <v>-25</v>
      </c>
      <c r="T527" s="2">
        <f ca="1">INDEX(INDIRECT(_xlfn.CONCAT("weather.data[",T$1,"]")),MATCH(vp.data[[#This Row],[SDate]],weather.data[Date],0))</f>
        <v>-24.8</v>
      </c>
      <c r="U527" s="2">
        <f ca="1">INDEX(INDIRECT(_xlfn.CONCAT("weather.data[",U$1,"]")),MATCH(vp.data[[#This Row],[SDate]],weather.data[Date],0))</f>
        <v>-27</v>
      </c>
      <c r="V527" s="2">
        <f ca="1">INDEX(INDIRECT(_xlfn.CONCAT("weather.data[",V$1,"]")),MATCH(vp.data[[#This Row],[SDate]],weather.data[Date],0))</f>
        <v>-20.5</v>
      </c>
      <c r="W527" t="s">
        <v>44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 s="4">
        <f>IF(AND(vp.data[[#This Row],[SDate]]&gt;=DATE(YEAR(vp.data[[#This Row],[SDate]]),5,1),vp.data[[#This Row],[SDate]]&lt;=DATE(YEAR(vp.data[[#This Row],[SDate]]),9,15)),1,0)</f>
        <v>0</v>
      </c>
      <c r="AJ527" s="4">
        <f>IF(vp.data[[#This Row],[SDate]]&lt;DATE(2016,12,1),0,1)</f>
        <v>1</v>
      </c>
      <c r="AK527">
        <f>MONTH(vp.data[[#This Row],[SDate]])</f>
        <v>1</v>
      </c>
      <c r="AL527" s="5">
        <f>(IF(post_aquisition_adj_bool,vp.data[[#This Row],[VP_Adjusted]],vp.data[[#This Row],[VP]])-INDEX(crudeBD.lkup[Mean_VP],MATCH(vp.data[[#This Row],[Crude_Breakdown]],crudeBD.lkup[Crude Breakdown],0)))^2</f>
        <v>178.64669103781847</v>
      </c>
      <c r="AM527" s="5">
        <f>(vp.data[[#This Row],[Dens]]-INDEX(crudeBD.lkup[Mean_Dens],MATCH(vp.data[[#This Row],[Crude_Breakdown]],crudeBD.lkup[Crude Breakdown],0)))^2</f>
        <v>322.36345112959418</v>
      </c>
      <c r="AN527" s="5">
        <f>(vp.data[[#This Row],[Sulf]]-INDEX(crudeBD.lkup[Mean_Sulf],MATCH(vp.data[[#This Row],[Crude_Breakdown]],crudeBD.lkup[Crude Breakdown],0)))^2</f>
        <v>7.3620547284835094E-2</v>
      </c>
      <c r="AO5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1" hidden="1" x14ac:dyDescent="0.25">
      <c r="A528">
        <v>527</v>
      </c>
      <c r="B528" t="s">
        <v>45</v>
      </c>
      <c r="C528" t="s">
        <v>45</v>
      </c>
      <c r="D528" t="s">
        <v>71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Input]]="",INDEX([1]DATA!$Q:$Q,MATCH(1,(vp.data[[#This Row],[Battery]]=[1]DATA!$L:$L)*(EOMONTH(vp.data[[#This Row],[SDate]],-1)+1=[1]DATA!$G:$G),0)),vp.data[[#This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Input]]="",INDEX([1]DATA!$O:$O,MATCH(1,(vp.data[[#This Row],[Battery]]=[1]DATA!$L:$L)*(EOMONTH(vp.data[[#This Row],[SDate]],-1)+1=[1]DATA!$G:$G),0)),vp.data[[#This Row],[Dens Input]]),"")</f>
        <v>802.3</v>
      </c>
      <c r="O528" s="2">
        <f ca="1">INDEX(INDIRECT(_xlfn.CONCAT("weather.data[",O$1,"]")),MATCH(vp.data[[#This Row],[SDate]],weather.data[Date],0))</f>
        <v>-24.45</v>
      </c>
      <c r="P528" s="2">
        <f ca="1">INDEX(INDIRECT(_xlfn.CONCAT("weather.data[",P$1,"]")),MATCH(vp.data[[#This Row],[SDate]],weather.data[Date],0))</f>
        <v>-20.764285714285712</v>
      </c>
      <c r="Q528" s="2">
        <f ca="1">INDEX(INDIRECT(_xlfn.CONCAT("weather.data[",Q$1,"]")),MATCH(vp.data[[#This Row],[SDate]],weather.data[Date],0))</f>
        <v>-26.6</v>
      </c>
      <c r="R528" s="2">
        <f ca="1">INDEX(INDIRECT(_xlfn.CONCAT("weather.data[",R$1,"]")),MATCH(vp.data[[#This Row],[SDate]],weather.data[Date],0))</f>
        <v>-22.8</v>
      </c>
      <c r="S528" s="2">
        <f ca="1">INDEX(INDIRECT(_xlfn.CONCAT("weather.data[",S$1,"]")),MATCH(vp.data[[#This Row],[SDate]],weather.data[Date],0))</f>
        <v>-25</v>
      </c>
      <c r="T528" s="2">
        <f ca="1">INDEX(INDIRECT(_xlfn.CONCAT("weather.data[",T$1,"]")),MATCH(vp.data[[#This Row],[SDate]],weather.data[Date],0))</f>
        <v>-24.8</v>
      </c>
      <c r="U528" s="2">
        <f ca="1">INDEX(INDIRECT(_xlfn.CONCAT("weather.data[",U$1,"]")),MATCH(vp.data[[#This Row],[SDate]],weather.data[Date],0))</f>
        <v>-27</v>
      </c>
      <c r="V528" s="2">
        <f ca="1">INDEX(INDIRECT(_xlfn.CONCAT("weather.data[",V$1,"]")),MATCH(vp.data[[#This Row],[SDate]],weather.data[Date],0))</f>
        <v>-20.5</v>
      </c>
      <c r="W528" t="s">
        <v>44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 s="4">
        <f>IF(AND(vp.data[[#This Row],[SDate]]&gt;=DATE(YEAR(vp.data[[#This Row],[SDate]]),5,1),vp.data[[#This Row],[SDate]]&lt;=DATE(YEAR(vp.data[[#This Row],[SDate]]),9,15)),1,0)</f>
        <v>0</v>
      </c>
      <c r="AJ528" s="4">
        <f>IF(vp.data[[#This Row],[SDate]]&lt;DATE(2016,12,1),0,1)</f>
        <v>1</v>
      </c>
      <c r="AK528">
        <f>MONTH(vp.data[[#This Row],[SDate]])</f>
        <v>1</v>
      </c>
      <c r="AL528" s="5">
        <f>(IF(post_aquisition_adj_bool,vp.data[[#This Row],[VP_Adjusted]],vp.data[[#This Row],[VP]])-INDEX(crudeBD.lkup[Mean_VP],MATCH(vp.data[[#This Row],[Crude_Breakdown]],crudeBD.lkup[Crude Breakdown],0)))^2</f>
        <v>136.75031720473217</v>
      </c>
      <c r="AM528" s="5">
        <f>(vp.data[[#This Row],[Dens]]-INDEX(crudeBD.lkup[Mean_Dens],MATCH(vp.data[[#This Row],[Crude_Breakdown]],crudeBD.lkup[Crude Breakdown],0)))^2</f>
        <v>40.431489406271645</v>
      </c>
      <c r="AN528" s="5">
        <f>(vp.data[[#This Row],[Sulf]]-INDEX(crudeBD.lkup[Mean_Sulf],MATCH(vp.data[[#This Row],[Crude_Breakdown]],crudeBD.lkup[Crude Breakdown],0)))^2</f>
        <v>3.9981879075419116E-4</v>
      </c>
      <c r="AO5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1" hidden="1" x14ac:dyDescent="0.25">
      <c r="A529">
        <v>528</v>
      </c>
      <c r="B529" t="s">
        <v>45</v>
      </c>
      <c r="C529" t="s">
        <v>45</v>
      </c>
      <c r="D529" t="s">
        <v>63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Input]]="",INDEX([1]DATA!$O:$O,MATCH(1,(vp.data[[#This Row],[Battery]]=[1]DATA!$L:$L)*(EOMONTH(vp.data[[#This Row],[SDate]],-1)+1=[1]DATA!$G:$G),0)),vp.data[[#This Row],[Dens Input]]),"")</f>
        <v>807.1</v>
      </c>
      <c r="O529" s="2">
        <f ca="1">INDEX(INDIRECT(_xlfn.CONCAT("weather.data[",O$1,"]")),MATCH(vp.data[[#This Row],[SDate]],weather.data[Date],0))</f>
        <v>-24.45</v>
      </c>
      <c r="P529" s="2">
        <f ca="1">INDEX(INDIRECT(_xlfn.CONCAT("weather.data[",P$1,"]")),MATCH(vp.data[[#This Row],[SDate]],weather.data[Date],0))</f>
        <v>-20.764285714285712</v>
      </c>
      <c r="Q529" s="2">
        <f ca="1">INDEX(INDIRECT(_xlfn.CONCAT("weather.data[",Q$1,"]")),MATCH(vp.data[[#This Row],[SDate]],weather.data[Date],0))</f>
        <v>-26.6</v>
      </c>
      <c r="R529" s="2">
        <f ca="1">INDEX(INDIRECT(_xlfn.CONCAT("weather.data[",R$1,"]")),MATCH(vp.data[[#This Row],[SDate]],weather.data[Date],0))</f>
        <v>-22.8</v>
      </c>
      <c r="S529" s="2">
        <f ca="1">INDEX(INDIRECT(_xlfn.CONCAT("weather.data[",S$1,"]")),MATCH(vp.data[[#This Row],[SDate]],weather.data[Date],0))</f>
        <v>-25</v>
      </c>
      <c r="T529" s="2">
        <f ca="1">INDEX(INDIRECT(_xlfn.CONCAT("weather.data[",T$1,"]")),MATCH(vp.data[[#This Row],[SDate]],weather.data[Date],0))</f>
        <v>-24.8</v>
      </c>
      <c r="U529" s="2">
        <f ca="1">INDEX(INDIRECT(_xlfn.CONCAT("weather.data[",U$1,"]")),MATCH(vp.data[[#This Row],[SDate]],weather.data[Date],0))</f>
        <v>-27</v>
      </c>
      <c r="V529" s="2">
        <f ca="1">INDEX(INDIRECT(_xlfn.CONCAT("weather.data[",V$1,"]")),MATCH(vp.data[[#This Row],[SDate]],weather.data[Date],0))</f>
        <v>-20.5</v>
      </c>
      <c r="W529" t="s">
        <v>44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 s="4">
        <f>IF(AND(vp.data[[#This Row],[SDate]]&gt;=DATE(YEAR(vp.data[[#This Row],[SDate]]),5,1),vp.data[[#This Row],[SDate]]&lt;=DATE(YEAR(vp.data[[#This Row],[SDate]]),9,15)),1,0)</f>
        <v>0</v>
      </c>
      <c r="AJ529" s="4">
        <f>IF(vp.data[[#This Row],[SDate]]&lt;DATE(2016,12,1),0,1)</f>
        <v>1</v>
      </c>
      <c r="AK529">
        <f>MONTH(vp.data[[#This Row],[SDate]])</f>
        <v>1</v>
      </c>
      <c r="AL529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29" s="5">
        <f>(vp.data[[#This Row],[Dens]]-INDEX(crudeBD.lkup[Mean_Dens],MATCH(vp.data[[#This Row],[Crude_Breakdown]],crudeBD.lkup[Crude Breakdown],0)))^2</f>
        <v>138.1678649227012</v>
      </c>
      <c r="AN529" s="5">
        <f>(vp.data[[#This Row],[Sulf]]-INDEX(crudeBD.lkup[Mean_Sulf],MATCH(vp.data[[#This Row],[Crude_Breakdown]],crudeBD.lkup[Crude Breakdown],0)))^2</f>
        <v>0.11650689650113609</v>
      </c>
      <c r="AO5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1" hidden="1" x14ac:dyDescent="0.25">
      <c r="A530">
        <v>529</v>
      </c>
      <c r="B530" t="s">
        <v>58</v>
      </c>
      <c r="C530" t="s">
        <v>58</v>
      </c>
      <c r="D530" t="s">
        <v>89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Input]]="",INDEX([1]DATA!$Q:$Q,MATCH(1,(vp.data[[#This Row],[Battery]]=[1]DATA!$L:$L)*(EOMONTH(vp.data[[#This Row],[SDate]],-1)+1=[1]DATA!$G:$G),0)),vp.data[[#This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Input]]="",INDEX([1]DATA!$O:$O,MATCH(1,(vp.data[[#This Row],[Battery]]=[1]DATA!$L:$L)*(EOMONTH(vp.data[[#This Row],[SDate]],-1)+1=[1]DATA!$G:$G),0)),vp.data[[#This Row],[Dens Input]]),"")</f>
        <v>808.2</v>
      </c>
      <c r="O530" s="2">
        <f ca="1">INDEX(INDIRECT(_xlfn.CONCAT("weather.data[",O$1,"]")),MATCH(vp.data[[#This Row],[SDate]],weather.data[Date],0))</f>
        <v>-24.45</v>
      </c>
      <c r="P530" s="2">
        <f ca="1">INDEX(INDIRECT(_xlfn.CONCAT("weather.data[",P$1,"]")),MATCH(vp.data[[#This Row],[SDate]],weather.data[Date],0))</f>
        <v>-20.764285714285712</v>
      </c>
      <c r="Q530" s="2">
        <f ca="1">INDEX(INDIRECT(_xlfn.CONCAT("weather.data[",Q$1,"]")),MATCH(vp.data[[#This Row],[SDate]],weather.data[Date],0))</f>
        <v>-26.6</v>
      </c>
      <c r="R530" s="2">
        <f ca="1">INDEX(INDIRECT(_xlfn.CONCAT("weather.data[",R$1,"]")),MATCH(vp.data[[#This Row],[SDate]],weather.data[Date],0))</f>
        <v>-22.8</v>
      </c>
      <c r="S530" s="2">
        <f ca="1">INDEX(INDIRECT(_xlfn.CONCAT("weather.data[",S$1,"]")),MATCH(vp.data[[#This Row],[SDate]],weather.data[Date],0))</f>
        <v>-25</v>
      </c>
      <c r="T530" s="2">
        <f ca="1">INDEX(INDIRECT(_xlfn.CONCAT("weather.data[",T$1,"]")),MATCH(vp.data[[#This Row],[SDate]],weather.data[Date],0))</f>
        <v>-24.8</v>
      </c>
      <c r="U530" s="2">
        <f ca="1">INDEX(INDIRECT(_xlfn.CONCAT("weather.data[",U$1,"]")),MATCH(vp.data[[#This Row],[SDate]],weather.data[Date],0))</f>
        <v>-27</v>
      </c>
      <c r="V530" s="2">
        <f ca="1">INDEX(INDIRECT(_xlfn.CONCAT("weather.data[",V$1,"]")),MATCH(vp.data[[#This Row],[SDate]],weather.data[Date],0))</f>
        <v>-20.5</v>
      </c>
      <c r="W530" t="s">
        <v>44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 s="4">
        <f>IF(AND(vp.data[[#This Row],[SDate]]&gt;=DATE(YEAR(vp.data[[#This Row],[SDate]]),5,1),vp.data[[#This Row],[SDate]]&lt;=DATE(YEAR(vp.data[[#This Row],[SDate]]),9,15)),1,0)</f>
        <v>0</v>
      </c>
      <c r="AJ530" s="4">
        <f>IF(vp.data[[#This Row],[SDate]]&lt;DATE(2016,12,1),0,1)</f>
        <v>1</v>
      </c>
      <c r="AK530">
        <f>MONTH(vp.data[[#This Row],[SDate]])</f>
        <v>1</v>
      </c>
      <c r="AL530" s="5">
        <f>(IF(post_aquisition_adj_bool,vp.data[[#This Row],[VP_Adjusted]],vp.data[[#This Row],[VP]])-INDEX(crudeBD.lkup[Mean_VP],MATCH(vp.data[[#This Row],[Crude_Breakdown]],crudeBD.lkup[Crude Breakdown],0)))^2</f>
        <v>466.30209390376126</v>
      </c>
      <c r="AM530" s="5">
        <f>(vp.data[[#This Row],[Dens]]-INDEX(crudeBD.lkup[Mean_Dens],MATCH(vp.data[[#This Row],[Crude_Breakdown]],crudeBD.lkup[Crude Breakdown],0)))^2</f>
        <v>0.21029199526615905</v>
      </c>
      <c r="AN530" s="5">
        <f>(vp.data[[#This Row],[Sulf]]-INDEX(crudeBD.lkup[Mean_Sulf],MATCH(vp.data[[#This Row],[Crude_Breakdown]],crudeBD.lkup[Crude Breakdown],0)))^2</f>
        <v>3.6098278337679833E-2</v>
      </c>
      <c r="AO5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1" hidden="1" x14ac:dyDescent="0.25">
      <c r="A531">
        <v>530</v>
      </c>
      <c r="B531" t="s">
        <v>58</v>
      </c>
      <c r="C531" t="s">
        <v>58</v>
      </c>
      <c r="D531" t="s">
        <v>75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Input]]="",INDEX([1]DATA!$O:$O,MATCH(1,(vp.data[[#This Row],[Battery]]=[1]DATA!$L:$L)*(EOMONTH(vp.data[[#This Row],[SDate]],-1)+1=[1]DATA!$G:$G),0)),vp.data[[#This Row],[Dens Input]]),"")</f>
        <v>811.1</v>
      </c>
      <c r="O531" s="2">
        <f ca="1">INDEX(INDIRECT(_xlfn.CONCAT("weather.data[",O$1,"]")),MATCH(vp.data[[#This Row],[SDate]],weather.data[Date],0))</f>
        <v>-24.45</v>
      </c>
      <c r="P531" s="2">
        <f ca="1">INDEX(INDIRECT(_xlfn.CONCAT("weather.data[",P$1,"]")),MATCH(vp.data[[#This Row],[SDate]],weather.data[Date],0))</f>
        <v>-20.764285714285712</v>
      </c>
      <c r="Q531" s="2">
        <f ca="1">INDEX(INDIRECT(_xlfn.CONCAT("weather.data[",Q$1,"]")),MATCH(vp.data[[#This Row],[SDate]],weather.data[Date],0))</f>
        <v>-26.6</v>
      </c>
      <c r="R531" s="2">
        <f ca="1">INDEX(INDIRECT(_xlfn.CONCAT("weather.data[",R$1,"]")),MATCH(vp.data[[#This Row],[SDate]],weather.data[Date],0))</f>
        <v>-22.8</v>
      </c>
      <c r="S531" s="2">
        <f ca="1">INDEX(INDIRECT(_xlfn.CONCAT("weather.data[",S$1,"]")),MATCH(vp.data[[#This Row],[SDate]],weather.data[Date],0))</f>
        <v>-25</v>
      </c>
      <c r="T531" s="2">
        <f ca="1">INDEX(INDIRECT(_xlfn.CONCAT("weather.data[",T$1,"]")),MATCH(vp.data[[#This Row],[SDate]],weather.data[Date],0))</f>
        <v>-24.8</v>
      </c>
      <c r="U531" s="2">
        <f ca="1">INDEX(INDIRECT(_xlfn.CONCAT("weather.data[",U$1,"]")),MATCH(vp.data[[#This Row],[SDate]],weather.data[Date],0))</f>
        <v>-27</v>
      </c>
      <c r="V531" s="2">
        <f ca="1">INDEX(INDIRECT(_xlfn.CONCAT("weather.data[",V$1,"]")),MATCH(vp.data[[#This Row],[SDate]],weather.data[Date],0))</f>
        <v>-20.5</v>
      </c>
      <c r="W531" t="s">
        <v>44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 s="4">
        <f>IF(AND(vp.data[[#This Row],[SDate]]&gt;=DATE(YEAR(vp.data[[#This Row],[SDate]]),5,1),vp.data[[#This Row],[SDate]]&lt;=DATE(YEAR(vp.data[[#This Row],[SDate]]),9,15)),1,0)</f>
        <v>0</v>
      </c>
      <c r="AJ531" s="4">
        <f>IF(vp.data[[#This Row],[SDate]]&lt;DATE(2016,12,1),0,1)</f>
        <v>1</v>
      </c>
      <c r="AK531">
        <f>MONTH(vp.data[[#This Row],[SDate]])</f>
        <v>1</v>
      </c>
      <c r="AL531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531" s="5">
        <f>(vp.data[[#This Row],[Dens]]-INDEX(crudeBD.lkup[Mean_Dens],MATCH(vp.data[[#This Row],[Crude_Breakdown]],crudeBD.lkup[Crude Breakdown],0)))^2</f>
        <v>5.9605508949418846</v>
      </c>
      <c r="AN531" s="5">
        <f>(vp.data[[#This Row],[Sulf]]-INDEX(crudeBD.lkup[Mean_Sulf],MATCH(vp.data[[#This Row],[Crude_Breakdown]],crudeBD.lkup[Crude Breakdown],0)))^2</f>
        <v>1.5996375609807394E-3</v>
      </c>
      <c r="AO5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1" hidden="1" x14ac:dyDescent="0.25">
      <c r="A532">
        <v>531</v>
      </c>
      <c r="B532" t="s">
        <v>58</v>
      </c>
      <c r="C532" t="s">
        <v>58</v>
      </c>
      <c r="D532" t="s">
        <v>59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Input]]="",INDEX([1]DATA!$O:$O,MATCH(1,(vp.data[[#This Row],[Battery]]=[1]DATA!$L:$L)*(EOMONTH(vp.data[[#This Row],[SDate]],-1)+1=[1]DATA!$G:$G),0)),vp.data[[#This Row],[Dens Input]]),"")</f>
        <v>816.9</v>
      </c>
      <c r="O532" s="2">
        <f ca="1">INDEX(INDIRECT(_xlfn.CONCAT("weather.data[",O$1,"]")),MATCH(vp.data[[#This Row],[SDate]],weather.data[Date],0))</f>
        <v>-24.45</v>
      </c>
      <c r="P532" s="2">
        <f ca="1">INDEX(INDIRECT(_xlfn.CONCAT("weather.data[",P$1,"]")),MATCH(vp.data[[#This Row],[SDate]],weather.data[Date],0))</f>
        <v>-20.764285714285712</v>
      </c>
      <c r="Q532" s="2">
        <f ca="1">INDEX(INDIRECT(_xlfn.CONCAT("weather.data[",Q$1,"]")),MATCH(vp.data[[#This Row],[SDate]],weather.data[Date],0))</f>
        <v>-26.6</v>
      </c>
      <c r="R532" s="2">
        <f ca="1">INDEX(INDIRECT(_xlfn.CONCAT("weather.data[",R$1,"]")),MATCH(vp.data[[#This Row],[SDate]],weather.data[Date],0))</f>
        <v>-22.8</v>
      </c>
      <c r="S532" s="2">
        <f ca="1">INDEX(INDIRECT(_xlfn.CONCAT("weather.data[",S$1,"]")),MATCH(vp.data[[#This Row],[SDate]],weather.data[Date],0))</f>
        <v>-25</v>
      </c>
      <c r="T532" s="2">
        <f ca="1">INDEX(INDIRECT(_xlfn.CONCAT("weather.data[",T$1,"]")),MATCH(vp.data[[#This Row],[SDate]],weather.data[Date],0))</f>
        <v>-24.8</v>
      </c>
      <c r="U532" s="2">
        <f ca="1">INDEX(INDIRECT(_xlfn.CONCAT("weather.data[",U$1,"]")),MATCH(vp.data[[#This Row],[SDate]],weather.data[Date],0))</f>
        <v>-27</v>
      </c>
      <c r="V532" s="2">
        <f ca="1">INDEX(INDIRECT(_xlfn.CONCAT("weather.data[",V$1,"]")),MATCH(vp.data[[#This Row],[SDate]],weather.data[Date],0))</f>
        <v>-20.5</v>
      </c>
      <c r="W532" t="s">
        <v>44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 s="4">
        <f>IF(AND(vp.data[[#This Row],[SDate]]&gt;=DATE(YEAR(vp.data[[#This Row],[SDate]]),5,1),vp.data[[#This Row],[SDate]]&lt;=DATE(YEAR(vp.data[[#This Row],[SDate]]),9,15)),1,0)</f>
        <v>0</v>
      </c>
      <c r="AJ532" s="4">
        <f>IF(vp.data[[#This Row],[SDate]]&lt;DATE(2016,12,1),0,1)</f>
        <v>1</v>
      </c>
      <c r="AK532">
        <f>MONTH(vp.data[[#This Row],[SDate]])</f>
        <v>1</v>
      </c>
      <c r="AL532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532" s="5">
        <f>(vp.data[[#This Row],[Dens]]-INDEX(crudeBD.lkup[Mean_Dens],MATCH(vp.data[[#This Row],[Crude_Breakdown]],crudeBD.lkup[Crude Breakdown],0)))^2</f>
        <v>3.8200028537440787</v>
      </c>
      <c r="AN532" s="5">
        <f>(vp.data[[#This Row],[Sulf]]-INDEX(crudeBD.lkup[Mean_Sulf],MATCH(vp.data[[#This Row],[Crude_Breakdown]],crudeBD.lkup[Crude Breakdown],0)))^2</f>
        <v>0.30103759932245244</v>
      </c>
      <c r="AO5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1" hidden="1" x14ac:dyDescent="0.25">
      <c r="A533">
        <v>532</v>
      </c>
      <c r="B533" t="s">
        <v>45</v>
      </c>
      <c r="C533" t="s">
        <v>45</v>
      </c>
      <c r="D533" t="s">
        <v>76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33" s="2">
        <f ca="1">INDEX(INDIRECT(_xlfn.CONCAT("weather.data[",O$1,"]")),MATCH(vp.data[[#This Row],[SDate]],weather.data[Date],0))</f>
        <v>-24.45</v>
      </c>
      <c r="P533" s="2">
        <f ca="1">INDEX(INDIRECT(_xlfn.CONCAT("weather.data[",P$1,"]")),MATCH(vp.data[[#This Row],[SDate]],weather.data[Date],0))</f>
        <v>-20.764285714285712</v>
      </c>
      <c r="Q533" s="2">
        <f ca="1">INDEX(INDIRECT(_xlfn.CONCAT("weather.data[",Q$1,"]")),MATCH(vp.data[[#This Row],[SDate]],weather.data[Date],0))</f>
        <v>-26.6</v>
      </c>
      <c r="R533" s="2">
        <f ca="1">INDEX(INDIRECT(_xlfn.CONCAT("weather.data[",R$1,"]")),MATCH(vp.data[[#This Row],[SDate]],weather.data[Date],0))</f>
        <v>-22.8</v>
      </c>
      <c r="S533" s="2">
        <f ca="1">INDEX(INDIRECT(_xlfn.CONCAT("weather.data[",S$1,"]")),MATCH(vp.data[[#This Row],[SDate]],weather.data[Date],0))</f>
        <v>-25</v>
      </c>
      <c r="T533" s="2">
        <f ca="1">INDEX(INDIRECT(_xlfn.CONCAT("weather.data[",T$1,"]")),MATCH(vp.data[[#This Row],[SDate]],weather.data[Date],0))</f>
        <v>-24.8</v>
      </c>
      <c r="U533" s="2">
        <f ca="1">INDEX(INDIRECT(_xlfn.CONCAT("weather.data[",U$1,"]")),MATCH(vp.data[[#This Row],[SDate]],weather.data[Date],0))</f>
        <v>-27</v>
      </c>
      <c r="V533" s="2">
        <f ca="1">INDEX(INDIRECT(_xlfn.CONCAT("weather.data[",V$1,"]")),MATCH(vp.data[[#This Row],[SDate]],weather.data[Date],0))</f>
        <v>-20.5</v>
      </c>
      <c r="W533" t="s">
        <v>44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 s="4">
        <f>IF(AND(vp.data[[#This Row],[SDate]]&gt;=DATE(YEAR(vp.data[[#This Row],[SDate]]),5,1),vp.data[[#This Row],[SDate]]&lt;=DATE(YEAR(vp.data[[#This Row],[SDate]]),9,15)),1,0)</f>
        <v>0</v>
      </c>
      <c r="AJ533" s="4">
        <f>IF(vp.data[[#This Row],[SDate]]&lt;DATE(2016,12,1),0,1)</f>
        <v>1</v>
      </c>
      <c r="AK533">
        <f>MONTH(vp.data[[#This Row],[SDate]])</f>
        <v>1</v>
      </c>
      <c r="AL533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533" s="5">
        <f>(vp.data[[#This Row],[Dens]]-INDEX(crudeBD.lkup[Mean_Dens],MATCH(vp.data[[#This Row],[Crude_Breakdown]],crudeBD.lkup[Crude Breakdown],0)))^2</f>
        <v>0.1984856123665438</v>
      </c>
      <c r="AN533" s="5">
        <f>(vp.data[[#This Row],[Sulf]]-INDEX(crudeBD.lkup[Mean_Sulf],MATCH(vp.data[[#This Row],[Crude_Breakdown]],crudeBD.lkup[Crude Breakdown],0)))^2</f>
        <v>0.11650689650113609</v>
      </c>
      <c r="AO5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1" hidden="1" x14ac:dyDescent="0.25">
      <c r="A534">
        <v>533</v>
      </c>
      <c r="B534" t="s">
        <v>45</v>
      </c>
      <c r="C534" t="s">
        <v>45</v>
      </c>
      <c r="D534" t="s">
        <v>85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Input]]="",INDEX([1]DATA!$Q:$Q,MATCH(1,(vp.data[[#This Row],[Battery]]=[1]DATA!$L:$L)*(EOMONTH(vp.data[[#This Row],[SDate]],-1)+1=[1]DATA!$G:$G),0)),vp.data[[#This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Input]]="",INDEX([1]DATA!$O:$O,MATCH(1,(vp.data[[#This Row],[Battery]]=[1]DATA!$L:$L)*(EOMONTH(vp.data[[#This Row],[SDate]],-1)+1=[1]DATA!$G:$G),0)),vp.data[[#This Row],[Dens Input]]),"")</f>
        <v>819.4</v>
      </c>
      <c r="O534" s="2">
        <f ca="1">INDEX(INDIRECT(_xlfn.CONCAT("weather.data[",O$1,"]")),MATCH(vp.data[[#This Row],[SDate]],weather.data[Date],0))</f>
        <v>-24.45</v>
      </c>
      <c r="P534" s="2">
        <f ca="1">INDEX(INDIRECT(_xlfn.CONCAT("weather.data[",P$1,"]")),MATCH(vp.data[[#This Row],[SDate]],weather.data[Date],0))</f>
        <v>-20.764285714285712</v>
      </c>
      <c r="Q534" s="2">
        <f ca="1">INDEX(INDIRECT(_xlfn.CONCAT("weather.data[",Q$1,"]")),MATCH(vp.data[[#This Row],[SDate]],weather.data[Date],0))</f>
        <v>-26.6</v>
      </c>
      <c r="R534" s="2">
        <f ca="1">INDEX(INDIRECT(_xlfn.CONCAT("weather.data[",R$1,"]")),MATCH(vp.data[[#This Row],[SDate]],weather.data[Date],0))</f>
        <v>-22.8</v>
      </c>
      <c r="S534" s="2">
        <f ca="1">INDEX(INDIRECT(_xlfn.CONCAT("weather.data[",S$1,"]")),MATCH(vp.data[[#This Row],[SDate]],weather.data[Date],0))</f>
        <v>-25</v>
      </c>
      <c r="T534" s="2">
        <f ca="1">INDEX(INDIRECT(_xlfn.CONCAT("weather.data[",T$1,"]")),MATCH(vp.data[[#This Row],[SDate]],weather.data[Date],0))</f>
        <v>-24.8</v>
      </c>
      <c r="U534" s="2">
        <f ca="1">INDEX(INDIRECT(_xlfn.CONCAT("weather.data[",U$1,"]")),MATCH(vp.data[[#This Row],[SDate]],weather.data[Date],0))</f>
        <v>-27</v>
      </c>
      <c r="V534" s="2">
        <f ca="1">INDEX(INDIRECT(_xlfn.CONCAT("weather.data[",V$1,"]")),MATCH(vp.data[[#This Row],[SDate]],weather.data[Date],0))</f>
        <v>-20.5</v>
      </c>
      <c r="W534" t="s">
        <v>44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 s="4">
        <f>IF(AND(vp.data[[#This Row],[SDate]]&gt;=DATE(YEAR(vp.data[[#This Row],[SDate]]),5,1),vp.data[[#This Row],[SDate]]&lt;=DATE(YEAR(vp.data[[#This Row],[SDate]]),9,15)),1,0)</f>
        <v>0</v>
      </c>
      <c r="AJ534" s="4">
        <f>IF(vp.data[[#This Row],[SDate]]&lt;DATE(2016,12,1),0,1)</f>
        <v>1</v>
      </c>
      <c r="AK534">
        <f>MONTH(vp.data[[#This Row],[SDate]])</f>
        <v>1</v>
      </c>
      <c r="AL534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534" s="5">
        <f>(vp.data[[#This Row],[Dens]]-INDEX(crudeBD.lkup[Mean_Dens],MATCH(vp.data[[#This Row],[Crude_Breakdown]],crudeBD.lkup[Crude Breakdown],0)))^2</f>
        <v>0.29758906064250096</v>
      </c>
      <c r="AN534" s="5">
        <f>(vp.data[[#This Row],[Sulf]]-INDEX(crudeBD.lkup[Mean_Sulf],MATCH(vp.data[[#This Row],[Crude_Breakdown]],crudeBD.lkup[Crude Breakdown],0)))^2</f>
        <v>5.3514062018377447E-2</v>
      </c>
      <c r="AO5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1" hidden="1" x14ac:dyDescent="0.25">
      <c r="A535">
        <v>534</v>
      </c>
      <c r="B535" t="s">
        <v>45</v>
      </c>
      <c r="C535" t="s">
        <v>45</v>
      </c>
      <c r="D535" t="s">
        <v>97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Input]]="",INDEX([1]DATA!$Q:$Q,MATCH(1,(vp.data[[#This Row],[Battery]]=[1]DATA!$L:$L)*(EOMONTH(vp.data[[#This Row],[SDate]],-1)+1=[1]DATA!$G:$G),0)),vp.data[[#This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Input]]="",INDEX([1]DATA!$O:$O,MATCH(1,(vp.data[[#This Row],[Battery]]=[1]DATA!$L:$L)*(EOMONTH(vp.data[[#This Row],[SDate]],-1)+1=[1]DATA!$G:$G),0)),vp.data[[#This Row],[Dens Input]]),"")</f>
        <v>821.8</v>
      </c>
      <c r="O535" s="2">
        <f ca="1">INDEX(INDIRECT(_xlfn.CONCAT("weather.data[",O$1,"]")),MATCH(vp.data[[#This Row],[SDate]],weather.data[Date],0))</f>
        <v>-24.45</v>
      </c>
      <c r="P535" s="2">
        <f ca="1">INDEX(INDIRECT(_xlfn.CONCAT("weather.data[",P$1,"]")),MATCH(vp.data[[#This Row],[SDate]],weather.data[Date],0))</f>
        <v>-20.764285714285712</v>
      </c>
      <c r="Q535" s="2">
        <f ca="1">INDEX(INDIRECT(_xlfn.CONCAT("weather.data[",Q$1,"]")),MATCH(vp.data[[#This Row],[SDate]],weather.data[Date],0))</f>
        <v>-26.6</v>
      </c>
      <c r="R535" s="2">
        <f ca="1">INDEX(INDIRECT(_xlfn.CONCAT("weather.data[",R$1,"]")),MATCH(vp.data[[#This Row],[SDate]],weather.data[Date],0))</f>
        <v>-22.8</v>
      </c>
      <c r="S535" s="2">
        <f ca="1">INDEX(INDIRECT(_xlfn.CONCAT("weather.data[",S$1,"]")),MATCH(vp.data[[#This Row],[SDate]],weather.data[Date],0))</f>
        <v>-25</v>
      </c>
      <c r="T535" s="2">
        <f ca="1">INDEX(INDIRECT(_xlfn.CONCAT("weather.data[",T$1,"]")),MATCH(vp.data[[#This Row],[SDate]],weather.data[Date],0))</f>
        <v>-24.8</v>
      </c>
      <c r="U535" s="2">
        <f ca="1">INDEX(INDIRECT(_xlfn.CONCAT("weather.data[",U$1,"]")),MATCH(vp.data[[#This Row],[SDate]],weather.data[Date],0))</f>
        <v>-27</v>
      </c>
      <c r="V535" s="2">
        <f ca="1">INDEX(INDIRECT(_xlfn.CONCAT("weather.data[",V$1,"]")),MATCH(vp.data[[#This Row],[SDate]],weather.data[Date],0))</f>
        <v>-20.5</v>
      </c>
      <c r="W535" t="s">
        <v>44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 s="4">
        <f>IF(AND(vp.data[[#This Row],[SDate]]&gt;=DATE(YEAR(vp.data[[#This Row],[SDate]]),5,1),vp.data[[#This Row],[SDate]]&lt;=DATE(YEAR(vp.data[[#This Row],[SDate]]),9,15)),1,0)</f>
        <v>0</v>
      </c>
      <c r="AJ535" s="4">
        <f>IF(vp.data[[#This Row],[SDate]]&lt;DATE(2016,12,1),0,1)</f>
        <v>1</v>
      </c>
      <c r="AK535">
        <f>MONTH(vp.data[[#This Row],[SDate]])</f>
        <v>1</v>
      </c>
      <c r="AL535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535" s="5">
        <f>(vp.data[[#This Row],[Dens]]-INDEX(crudeBD.lkup[Mean_Dens],MATCH(vp.data[[#This Row],[Crude_Breakdown]],crudeBD.lkup[Crude Breakdown],0)))^2</f>
        <v>172.69702338684701</v>
      </c>
      <c r="AN535" s="5">
        <f>(vp.data[[#This Row],[Sulf]]-INDEX(crudeBD.lkup[Mean_Sulf],MATCH(vp.data[[#This Row],[Crude_Breakdown]],crudeBD.lkup[Crude Breakdown],0)))^2</f>
        <v>8.9972817586746515E-4</v>
      </c>
      <c r="AO5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1" hidden="1" x14ac:dyDescent="0.25">
      <c r="A536">
        <v>535</v>
      </c>
      <c r="B536" t="s">
        <v>104</v>
      </c>
      <c r="C536" t="s">
        <v>104</v>
      </c>
      <c r="D536" t="s">
        <v>109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Input]]="",INDEX([1]DATA!$Q:$Q,MATCH(1,(vp.data[[#This Row],[Battery]]=[1]DATA!$L:$L)*(EOMONTH(vp.data[[#This Row],[SDate]],-1)+1=[1]DATA!$G:$G),0)),vp.data[[#This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Input]]="",INDEX([1]DATA!$O:$O,MATCH(1,(vp.data[[#This Row],[Battery]]=[1]DATA!$L:$L)*(EOMONTH(vp.data[[#This Row],[SDate]],-1)+1=[1]DATA!$G:$G),0)),vp.data[[#This Row],[Dens Input]]),"")</f>
        <v>836.9</v>
      </c>
      <c r="O536" s="2">
        <f ca="1">INDEX(INDIRECT(_xlfn.CONCAT("weather.data[",O$1,"]")),MATCH(vp.data[[#This Row],[SDate]],weather.data[Date],0))</f>
        <v>-24.45</v>
      </c>
      <c r="P536" s="2">
        <f ca="1">INDEX(INDIRECT(_xlfn.CONCAT("weather.data[",P$1,"]")),MATCH(vp.data[[#This Row],[SDate]],weather.data[Date],0))</f>
        <v>-20.764285714285712</v>
      </c>
      <c r="Q536" s="2">
        <f ca="1">INDEX(INDIRECT(_xlfn.CONCAT("weather.data[",Q$1,"]")),MATCH(vp.data[[#This Row],[SDate]],weather.data[Date],0))</f>
        <v>-26.6</v>
      </c>
      <c r="R536" s="2">
        <f ca="1">INDEX(INDIRECT(_xlfn.CONCAT("weather.data[",R$1,"]")),MATCH(vp.data[[#This Row],[SDate]],weather.data[Date],0))</f>
        <v>-22.8</v>
      </c>
      <c r="S536" s="2">
        <f ca="1">INDEX(INDIRECT(_xlfn.CONCAT("weather.data[",S$1,"]")),MATCH(vp.data[[#This Row],[SDate]],weather.data[Date],0))</f>
        <v>-25</v>
      </c>
      <c r="T536" s="2">
        <f ca="1">INDEX(INDIRECT(_xlfn.CONCAT("weather.data[",T$1,"]")),MATCH(vp.data[[#This Row],[SDate]],weather.data[Date],0))</f>
        <v>-24.8</v>
      </c>
      <c r="U536" s="2">
        <f ca="1">INDEX(INDIRECT(_xlfn.CONCAT("weather.data[",U$1,"]")),MATCH(vp.data[[#This Row],[SDate]],weather.data[Date],0))</f>
        <v>-27</v>
      </c>
      <c r="V536" s="2">
        <f ca="1">INDEX(INDIRECT(_xlfn.CONCAT("weather.data[",V$1,"]")),MATCH(vp.data[[#This Row],[SDate]],weather.data[Date],0))</f>
        <v>-20.5</v>
      </c>
      <c r="W536" t="s">
        <v>44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 s="4">
        <f>IF(AND(vp.data[[#This Row],[SDate]]&gt;=DATE(YEAR(vp.data[[#This Row],[SDate]]),5,1),vp.data[[#This Row],[SDate]]&lt;=DATE(YEAR(vp.data[[#This Row],[SDate]]),9,15)),1,0)</f>
        <v>0</v>
      </c>
      <c r="AJ536" s="4">
        <f>IF(vp.data[[#This Row],[SDate]]&lt;DATE(2016,12,1),0,1)</f>
        <v>1</v>
      </c>
      <c r="AK536">
        <f>MONTH(vp.data[[#This Row],[SDate]])</f>
        <v>1</v>
      </c>
      <c r="AL536" s="5">
        <f>(IF(post_aquisition_adj_bool,vp.data[[#This Row],[VP_Adjusted]],vp.data[[#This Row],[VP]])-INDEX(crudeBD.lkup[Mean_VP],MATCH(vp.data[[#This Row],[Crude_Breakdown]],crudeBD.lkup[Crude Breakdown],0)))^2</f>
        <v>785.2433791894897</v>
      </c>
      <c r="AM536" s="5">
        <f>(vp.data[[#This Row],[Dens]]-INDEX(crudeBD.lkup[Mean_Dens],MATCH(vp.data[[#This Row],[Crude_Breakdown]],crudeBD.lkup[Crude Breakdown],0)))^2</f>
        <v>47.766584978885994</v>
      </c>
      <c r="AN536" s="5">
        <f>(vp.data[[#This Row],[Sulf]]-INDEX(crudeBD.lkup[Mean_Sulf],MATCH(vp.data[[#This Row],[Crude_Breakdown]],crudeBD.lkup[Crude Breakdown],0)))^2</f>
        <v>9.3656867962049074E-3</v>
      </c>
      <c r="AO5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1" hidden="1" x14ac:dyDescent="0.25">
      <c r="A537">
        <v>536</v>
      </c>
      <c r="B537" t="s">
        <v>45</v>
      </c>
      <c r="C537" t="s">
        <v>45</v>
      </c>
      <c r="D537" t="s">
        <v>110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Input]]="",INDEX([1]DATA!$Q:$Q,MATCH(1,(vp.data[[#This Row],[Battery]]=[1]DATA!$L:$L)*(EOMONTH(vp.data[[#This Row],[SDate]],-1)+1=[1]DATA!$G:$G),0)),vp.data[[#This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Input]]="",INDEX([1]DATA!$O:$O,MATCH(1,(vp.data[[#This Row],[Battery]]=[1]DATA!$L:$L)*(EOMONTH(vp.data[[#This Row],[SDate]],-1)+1=[1]DATA!$G:$G),0)),vp.data[[#This Row],[Dens Input]]),"")</f>
        <v>865.9</v>
      </c>
      <c r="O537" s="2">
        <f ca="1">INDEX(INDIRECT(_xlfn.CONCAT("weather.data[",O$1,"]")),MATCH(vp.data[[#This Row],[SDate]],weather.data[Date],0))</f>
        <v>-24.45</v>
      </c>
      <c r="P537" s="2">
        <f ca="1">INDEX(INDIRECT(_xlfn.CONCAT("weather.data[",P$1,"]")),MATCH(vp.data[[#This Row],[SDate]],weather.data[Date],0))</f>
        <v>-20.764285714285712</v>
      </c>
      <c r="Q537" s="2">
        <f ca="1">INDEX(INDIRECT(_xlfn.CONCAT("weather.data[",Q$1,"]")),MATCH(vp.data[[#This Row],[SDate]],weather.data[Date],0))</f>
        <v>-26.6</v>
      </c>
      <c r="R537" s="2">
        <f ca="1">INDEX(INDIRECT(_xlfn.CONCAT("weather.data[",R$1,"]")),MATCH(vp.data[[#This Row],[SDate]],weather.data[Date],0))</f>
        <v>-22.8</v>
      </c>
      <c r="S537" s="2">
        <f ca="1">INDEX(INDIRECT(_xlfn.CONCAT("weather.data[",S$1,"]")),MATCH(vp.data[[#This Row],[SDate]],weather.data[Date],0))</f>
        <v>-25</v>
      </c>
      <c r="T537" s="2">
        <f ca="1">INDEX(INDIRECT(_xlfn.CONCAT("weather.data[",T$1,"]")),MATCH(vp.data[[#This Row],[SDate]],weather.data[Date],0))</f>
        <v>-24.8</v>
      </c>
      <c r="U537" s="2">
        <f ca="1">INDEX(INDIRECT(_xlfn.CONCAT("weather.data[",U$1,"]")),MATCH(vp.data[[#This Row],[SDate]],weather.data[Date],0))</f>
        <v>-27</v>
      </c>
      <c r="V537" s="2">
        <f ca="1">INDEX(INDIRECT(_xlfn.CONCAT("weather.data[",V$1,"]")),MATCH(vp.data[[#This Row],[SDate]],weather.data[Date],0))</f>
        <v>-20.5</v>
      </c>
      <c r="W537" t="s">
        <v>44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 s="4">
        <f>IF(AND(vp.data[[#This Row],[SDate]]&gt;=DATE(YEAR(vp.data[[#This Row],[SDate]]),5,1),vp.data[[#This Row],[SDate]]&lt;=DATE(YEAR(vp.data[[#This Row],[SDate]]),9,15)),1,0)</f>
        <v>0</v>
      </c>
      <c r="AJ537" s="4">
        <f>IF(vp.data[[#This Row],[SDate]]&lt;DATE(2016,12,1),0,1)</f>
        <v>1</v>
      </c>
      <c r="AK537">
        <f>MONTH(vp.data[[#This Row],[SDate]])</f>
        <v>1</v>
      </c>
      <c r="AL537" s="5">
        <f>(IF(post_aquisition_adj_bool,vp.data[[#This Row],[VP_Adjusted]],vp.data[[#This Row],[VP]])-INDEX(crudeBD.lkup[Mean_VP],MATCH(vp.data[[#This Row],[Crude_Breakdown]],crudeBD.lkup[Crude Breakdown],0)))^2</f>
        <v>148.29894914530206</v>
      </c>
      <c r="AM537" s="5">
        <f>(vp.data[[#This Row],[Dens]]-INDEX(crudeBD.lkup[Mean_Dens],MATCH(vp.data[[#This Row],[Crude_Breakdown]],crudeBD.lkup[Crude Breakdown],0)))^2</f>
        <v>487.90901442673527</v>
      </c>
      <c r="AN537" s="5">
        <f>(vp.data[[#This Row],[Sulf]]-INDEX(crudeBD.lkup[Mean_Sulf],MATCH(vp.data[[#This Row],[Crude_Breakdown]],crudeBD.lkup[Crude Breakdown],0)))^2</f>
        <v>0.31722073513975996</v>
      </c>
      <c r="AO5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1" x14ac:dyDescent="0.25">
      <c r="A538">
        <v>1588</v>
      </c>
      <c r="B538" t="s">
        <v>45</v>
      </c>
      <c r="C538" t="s">
        <v>45</v>
      </c>
      <c r="D538" t="s">
        <v>46</v>
      </c>
      <c r="F538" s="1">
        <v>42888</v>
      </c>
      <c r="G538" s="2">
        <v>76.400000000000006</v>
      </c>
      <c r="H538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538" s="2"/>
      <c r="J538" s="2">
        <f t="array" ref="J538">_xlfn.IFNA(IF(vp.data[[#This Row],[Sulf Input]]="",INDEX([1]DATA!$Q:$Q,MATCH(1,(vp.data[[#This Row],[Battery]]=[1]DATA!$L:$L)*(EOMONTH(vp.data[[#This Row],[SDate]],-1)+1=[1]DATA!$G:$G),0)),vp.data[[#This Row],[Sulf Input]]),"")</f>
        <v>2.79</v>
      </c>
      <c r="K538" s="2"/>
      <c r="L538" s="2"/>
      <c r="M538" s="2"/>
      <c r="N538" s="2">
        <f t="array" ref="N538">_xlfn.IFNA(IF(vp.data[[#This Row],[Dens Input]]="",INDEX([1]DATA!$O:$O,MATCH(1,(vp.data[[#This Row],[Battery]]=[1]DATA!$L:$L)*(EOMONTH(vp.data[[#This Row],[SDate]],-1)+1=[1]DATA!$G:$G),0)),vp.data[[#This Row],[Dens Input]]),"")</f>
        <v>868.9</v>
      </c>
      <c r="O538" s="2">
        <f ca="1">INDEX(INDIRECT(_xlfn.CONCAT("weather.data[",O$1,"]")),MATCH(vp.data[[#This Row],[SDate]],weather.data[Date],0))</f>
        <v>21.95</v>
      </c>
      <c r="P538" s="2">
        <f ca="1">INDEX(INDIRECT(_xlfn.CONCAT("weather.data[",P$1,"]")),MATCH(vp.data[[#This Row],[SDate]],weather.data[Date],0))</f>
        <v>14.923809523809526</v>
      </c>
      <c r="Q538" s="2">
        <f ca="1">INDEX(INDIRECT(_xlfn.CONCAT("weather.data[",Q$1,"]")),MATCH(vp.data[[#This Row],[SDate]],weather.data[Date],0))</f>
        <v>22.7</v>
      </c>
      <c r="R538" s="2">
        <f ca="1">INDEX(INDIRECT(_xlfn.CONCAT("weather.data[",R$1,"]")),MATCH(vp.data[[#This Row],[SDate]],weather.data[Date],0))</f>
        <v>20.9</v>
      </c>
      <c r="S538" s="2">
        <f ca="1">INDEX(INDIRECT(_xlfn.CONCAT("weather.data[",S$1,"]")),MATCH(vp.data[[#This Row],[SDate]],weather.data[Date],0))</f>
        <v>21.3</v>
      </c>
      <c r="T538" s="2">
        <f ca="1">INDEX(INDIRECT(_xlfn.CONCAT("weather.data[",T$1,"]")),MATCH(vp.data[[#This Row],[SDate]],weather.data[Date],0))</f>
        <v>20.5</v>
      </c>
      <c r="U538" s="2">
        <f ca="1">INDEX(INDIRECT(_xlfn.CONCAT("weather.data[",U$1,"]")),MATCH(vp.data[[#This Row],[SDate]],weather.data[Date],0))</f>
        <v>24.8</v>
      </c>
      <c r="V538" s="2">
        <f ca="1">INDEX(INDIRECT(_xlfn.CONCAT("weather.data[",V$1,"]")),MATCH(vp.data[[#This Row],[SDate]],weather.data[Date],0))</f>
        <v>21.5</v>
      </c>
      <c r="W538" t="s">
        <v>44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 s="4">
        <f>IF(AND(vp.data[[#This Row],[SDate]]&gt;=DATE(YEAR(vp.data[[#This Row],[SDate]]),5,1),vp.data[[#This Row],[SDate]]&lt;=DATE(YEAR(vp.data[[#This Row],[SDate]]),9,15)),1,0)</f>
        <v>1</v>
      </c>
      <c r="AJ538" s="4">
        <f>IF(vp.data[[#This Row],[SDate]]&lt;DATE(2016,12,1),0,1)</f>
        <v>1</v>
      </c>
      <c r="AK538">
        <f>MONTH(vp.data[[#This Row],[SDate]])</f>
        <v>6</v>
      </c>
      <c r="AL538" s="5">
        <f>(IF(post_aquisition_adj_bool,vp.data[[#This Row],[VP_Adjusted]],vp.data[[#This Row],[VP]])-INDEX(crudeBD.lkup[Mean_VP],MATCH(vp.data[[#This Row],[Crude_Breakdown]],crudeBD.lkup[Crude Breakdown],0)))^2</f>
        <v>177.81642722117209</v>
      </c>
      <c r="AM538" s="5">
        <f>(vp.data[[#This Row],[Dens]]-INDEX(crudeBD.lkup[Mean_Dens],MATCH(vp.data[[#This Row],[Crude_Breakdown]],crudeBD.lkup[Crude Breakdown],0)))^2</f>
        <v>34.317798810168306</v>
      </c>
      <c r="AN538" s="5">
        <f>(vp.data[[#This Row],[Sulf]]-INDEX(crudeBD.lkup[Mean_Sulf],MATCH(vp.data[[#This Row],[Crude_Breakdown]],crudeBD.lkup[Crude Breakdown],0)))^2</f>
        <v>0.12282116837244773</v>
      </c>
      <c r="AO5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1" hidden="1" x14ac:dyDescent="0.25">
      <c r="A539">
        <v>538</v>
      </c>
      <c r="B539" t="s">
        <v>45</v>
      </c>
      <c r="C539" t="s">
        <v>45</v>
      </c>
      <c r="D539" t="s">
        <v>63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539" s="2">
        <f ca="1">INDEX(INDIRECT(_xlfn.CONCAT("weather.data[",O$1,"]")),MATCH(vp.data[[#This Row],[SDate]],weather.data[Date],0))</f>
        <v>-22.016666666666669</v>
      </c>
      <c r="P539" s="2">
        <f ca="1">INDEX(INDIRECT(_xlfn.CONCAT("weather.data[",P$1,"]")),MATCH(vp.data[[#This Row],[SDate]],weather.data[Date],0))</f>
        <v>-21.792857142857144</v>
      </c>
      <c r="Q539" s="2">
        <f ca="1">INDEX(INDIRECT(_xlfn.CONCAT("weather.data[",Q$1,"]")),MATCH(vp.data[[#This Row],[SDate]],weather.data[Date],0))</f>
        <v>-22.4</v>
      </c>
      <c r="R539" s="2">
        <f ca="1">INDEX(INDIRECT(_xlfn.CONCAT("weather.data[",R$1,"]")),MATCH(vp.data[[#This Row],[SDate]],weather.data[Date],0))</f>
        <v>-22.1</v>
      </c>
      <c r="S539" s="2">
        <f ca="1">INDEX(INDIRECT(_xlfn.CONCAT("weather.data[",S$1,"]")),MATCH(vp.data[[#This Row],[SDate]],weather.data[Date],0))</f>
        <v>-24.5</v>
      </c>
      <c r="T539" s="2">
        <f ca="1">INDEX(INDIRECT(_xlfn.CONCAT("weather.data[",T$1,"]")),MATCH(vp.data[[#This Row],[SDate]],weather.data[Date],0))</f>
        <v>-20.9</v>
      </c>
      <c r="U539" s="2">
        <f ca="1">INDEX(INDIRECT(_xlfn.CONCAT("weather.data[",U$1,"]")),MATCH(vp.data[[#This Row],[SDate]],weather.data[Date],0))</f>
        <v>-22.2</v>
      </c>
      <c r="V539" s="2">
        <f ca="1">INDEX(INDIRECT(_xlfn.CONCAT("weather.data[",V$1,"]")),MATCH(vp.data[[#This Row],[SDate]],weather.data[Date],0))</f>
        <v>-20</v>
      </c>
      <c r="W539" t="s">
        <v>44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 s="4">
        <f>IF(AND(vp.data[[#This Row],[SDate]]&gt;=DATE(YEAR(vp.data[[#This Row],[SDate]]),5,1),vp.data[[#This Row],[SDate]]&lt;=DATE(YEAR(vp.data[[#This Row],[SDate]]),9,15)),1,0)</f>
        <v>0</v>
      </c>
      <c r="AJ539" s="4">
        <f>IF(vp.data[[#This Row],[SDate]]&lt;DATE(2016,12,1),0,1)</f>
        <v>1</v>
      </c>
      <c r="AK539">
        <f>MONTH(vp.data[[#This Row],[SDate]])</f>
        <v>1</v>
      </c>
      <c r="AL539" s="5">
        <f>(IF(post_aquisition_adj_bool,vp.data[[#This Row],[VP_Adjusted]],vp.data[[#This Row],[VP]])-INDEX(crudeBD.lkup[Mean_VP],MATCH(vp.data[[#This Row],[Crude_Breakdown]],crudeBD.lkup[Crude Breakdown],0)))^2</f>
        <v>277.75148493094866</v>
      </c>
      <c r="AM539" s="5">
        <f>(vp.data[[#This Row],[Dens]]-INDEX(crudeBD.lkup[Mean_Dens],MATCH(vp.data[[#This Row],[Crude_Breakdown]],crudeBD.lkup[Crude Breakdown],0)))^2</f>
        <v>14.028899405472822</v>
      </c>
      <c r="AN539" s="5">
        <f>(vp.data[[#This Row],[Sulf]]-INDEX(crudeBD.lkup[Mean_Sulf],MATCH(vp.data[[#This Row],[Crude_Breakdown]],crudeBD.lkup[Crude Breakdown],0)))^2</f>
        <v>0.11650689650113609</v>
      </c>
      <c r="AO5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1" hidden="1" x14ac:dyDescent="0.25">
      <c r="A540">
        <v>539</v>
      </c>
      <c r="B540" t="s">
        <v>52</v>
      </c>
      <c r="C540" t="s">
        <v>52</v>
      </c>
      <c r="D540" t="s">
        <v>53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Input]]="",INDEX([1]DATA!$Q:$Q,MATCH(1,(vp.data[[#This Row],[Battery]]=[1]DATA!$L:$L)*(EOMONTH(vp.data[[#This Row],[SDate]],-1)+1=[1]DATA!$G:$G),0)),vp.data[[#This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Input]]="",INDEX([1]DATA!$O:$O,MATCH(1,(vp.data[[#This Row],[Battery]]=[1]DATA!$L:$L)*(EOMONTH(vp.data[[#This Row],[SDate]],-1)+1=[1]DATA!$G:$G),0)),vp.data[[#This Row],[Dens Input]]),"")</f>
        <v>852.6</v>
      </c>
      <c r="O540" s="2">
        <f ca="1">INDEX(INDIRECT(_xlfn.CONCAT("weather.data[",O$1,"]")),MATCH(vp.data[[#This Row],[SDate]],weather.data[Date],0))</f>
        <v>-22.016666666666669</v>
      </c>
      <c r="P540" s="2">
        <f ca="1">INDEX(INDIRECT(_xlfn.CONCAT("weather.data[",P$1,"]")),MATCH(vp.data[[#This Row],[SDate]],weather.data[Date],0))</f>
        <v>-21.792857142857144</v>
      </c>
      <c r="Q540" s="2">
        <f ca="1">INDEX(INDIRECT(_xlfn.CONCAT("weather.data[",Q$1,"]")),MATCH(vp.data[[#This Row],[SDate]],weather.data[Date],0))</f>
        <v>-22.4</v>
      </c>
      <c r="R540" s="2">
        <f ca="1">INDEX(INDIRECT(_xlfn.CONCAT("weather.data[",R$1,"]")),MATCH(vp.data[[#This Row],[SDate]],weather.data[Date],0))</f>
        <v>-22.1</v>
      </c>
      <c r="S540" s="2">
        <f ca="1">INDEX(INDIRECT(_xlfn.CONCAT("weather.data[",S$1,"]")),MATCH(vp.data[[#This Row],[SDate]],weather.data[Date],0))</f>
        <v>-24.5</v>
      </c>
      <c r="T540" s="2">
        <f ca="1">INDEX(INDIRECT(_xlfn.CONCAT("weather.data[",T$1,"]")),MATCH(vp.data[[#This Row],[SDate]],weather.data[Date],0))</f>
        <v>-20.9</v>
      </c>
      <c r="U540" s="2">
        <f ca="1">INDEX(INDIRECT(_xlfn.CONCAT("weather.data[",U$1,"]")),MATCH(vp.data[[#This Row],[SDate]],weather.data[Date],0))</f>
        <v>-22.2</v>
      </c>
      <c r="V540" s="2">
        <f ca="1">INDEX(INDIRECT(_xlfn.CONCAT("weather.data[",V$1,"]")),MATCH(vp.data[[#This Row],[SDate]],weather.data[Date],0))</f>
        <v>-20</v>
      </c>
      <c r="W540" t="s">
        <v>44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 s="4">
        <f>IF(AND(vp.data[[#This Row],[SDate]]&gt;=DATE(YEAR(vp.data[[#This Row],[SDate]]),5,1),vp.data[[#This Row],[SDate]]&lt;=DATE(YEAR(vp.data[[#This Row],[SDate]]),9,15)),1,0)</f>
        <v>0</v>
      </c>
      <c r="AJ540" s="4">
        <f>IF(vp.data[[#This Row],[SDate]]&lt;DATE(2016,12,1),0,1)</f>
        <v>1</v>
      </c>
      <c r="AK540">
        <f>MONTH(vp.data[[#This Row],[SDate]])</f>
        <v>1</v>
      </c>
      <c r="AL540" s="5">
        <f>(IF(post_aquisition_adj_bool,vp.data[[#This Row],[VP_Adjusted]],vp.data[[#This Row],[VP]])-INDEX(crudeBD.lkup[Mean_VP],MATCH(vp.data[[#This Row],[Crude_Breakdown]],crudeBD.lkup[Crude Breakdown],0)))^2</f>
        <v>2.3170758021522682</v>
      </c>
      <c r="AM540" s="5">
        <f>(vp.data[[#This Row],[Dens]]-INDEX(crudeBD.lkup[Mean_Dens],MATCH(vp.data[[#This Row],[Crude_Breakdown]],crudeBD.lkup[Crude Breakdown],0)))^2</f>
        <v>77.240589886860377</v>
      </c>
      <c r="AN540" s="5">
        <f>(vp.data[[#This Row],[Sulf]]-INDEX(crudeBD.lkup[Mean_Sulf],MATCH(vp.data[[#This Row],[Crude_Breakdown]],crudeBD.lkup[Crude Breakdown],0)))^2</f>
        <v>9.1944503974117062E-2</v>
      </c>
      <c r="AO5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1" x14ac:dyDescent="0.25">
      <c r="A541">
        <v>1606</v>
      </c>
      <c r="B541" t="s">
        <v>45</v>
      </c>
      <c r="C541" t="s">
        <v>45</v>
      </c>
      <c r="D541" t="s">
        <v>46</v>
      </c>
      <c r="F541" s="1">
        <v>42893</v>
      </c>
      <c r="G541" s="2">
        <v>75.2</v>
      </c>
      <c r="H541" s="2">
        <f>vp.data[[#This Row],[VP]]+IF(vp.data[[#This Row],[Post_Aquisition]]=0,INDEX(post_aquisition.tbl[Change_in_VP],MATCH(vp.data[[#This Row],[Crude_Breakdown]],post_aquisition.tbl[Crude_Breakdown],0)),0)</f>
        <v>75.2</v>
      </c>
      <c r="I541" s="2"/>
      <c r="J541" s="2">
        <f t="array" ref="J541">_xlfn.IFNA(IF(vp.data[[#This Row],[Sulf Input]]="",INDEX([1]DATA!$Q:$Q,MATCH(1,(vp.data[[#This Row],[Battery]]=[1]DATA!$L:$L)*(EOMONTH(vp.data[[#This Row],[SDate]],-1)+1=[1]DATA!$G:$G),0)),vp.data[[#This Row],[Sulf Input]]),"")</f>
        <v>2.79</v>
      </c>
      <c r="K541" s="2"/>
      <c r="L541" s="2"/>
      <c r="M541" s="2"/>
      <c r="N541" s="2">
        <f t="array" ref="N541">_xlfn.IFNA(IF(vp.data[[#This Row],[Dens Input]]="",INDEX([1]DATA!$O:$O,MATCH(1,(vp.data[[#This Row],[Battery]]=[1]DATA!$L:$L)*(EOMONTH(vp.data[[#This Row],[SDate]],-1)+1=[1]DATA!$G:$G),0)),vp.data[[#This Row],[Dens Input]]),"")</f>
        <v>868.9</v>
      </c>
      <c r="O541" s="2">
        <f ca="1">INDEX(INDIRECT(_xlfn.CONCAT("weather.data[",O$1,"]")),MATCH(vp.data[[#This Row],[SDate]],weather.data[Date],0))</f>
        <v>16.900000000000002</v>
      </c>
      <c r="P541" s="2">
        <f ca="1">INDEX(INDIRECT(_xlfn.CONCAT("weather.data[",P$1,"]")),MATCH(vp.data[[#This Row],[SDate]],weather.data[Date],0))</f>
        <v>18.745238095238097</v>
      </c>
      <c r="Q541" s="2">
        <f ca="1">INDEX(INDIRECT(_xlfn.CONCAT("weather.data[",Q$1,"]")),MATCH(vp.data[[#This Row],[SDate]],weather.data[Date],0))</f>
        <v>17.100000000000001</v>
      </c>
      <c r="R541" s="2">
        <f ca="1">INDEX(INDIRECT(_xlfn.CONCAT("weather.data[",R$1,"]")),MATCH(vp.data[[#This Row],[SDate]],weather.data[Date],0))</f>
        <v>15.6</v>
      </c>
      <c r="S541" s="2">
        <f ca="1">INDEX(INDIRECT(_xlfn.CONCAT("weather.data[",S$1,"]")),MATCH(vp.data[[#This Row],[SDate]],weather.data[Date],0))</f>
        <v>18</v>
      </c>
      <c r="T541" s="2">
        <f ca="1">INDEX(INDIRECT(_xlfn.CONCAT("weather.data[",T$1,"]")),MATCH(vp.data[[#This Row],[SDate]],weather.data[Date],0))</f>
        <v>15.7</v>
      </c>
      <c r="U541" s="2">
        <f ca="1">INDEX(INDIRECT(_xlfn.CONCAT("weather.data[",U$1,"]")),MATCH(vp.data[[#This Row],[SDate]],weather.data[Date],0))</f>
        <v>18</v>
      </c>
      <c r="V541" s="2">
        <f ca="1">INDEX(INDIRECT(_xlfn.CONCAT("weather.data[",V$1,"]")),MATCH(vp.data[[#This Row],[SDate]],weather.data[Date],0))</f>
        <v>17</v>
      </c>
      <c r="W541" t="s">
        <v>44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 s="4">
        <f>IF(AND(vp.data[[#This Row],[SDate]]&gt;=DATE(YEAR(vp.data[[#This Row],[SDate]]),5,1),vp.data[[#This Row],[SDate]]&lt;=DATE(YEAR(vp.data[[#This Row],[SDate]]),9,15)),1,0)</f>
        <v>1</v>
      </c>
      <c r="AJ541" s="4">
        <f>IF(vp.data[[#This Row],[SDate]]&lt;DATE(2016,12,1),0,1)</f>
        <v>1</v>
      </c>
      <c r="AK541">
        <f>MONTH(vp.data[[#This Row],[SDate]])</f>
        <v>6</v>
      </c>
      <c r="AL541" s="5">
        <f>(IF(post_aquisition_adj_bool,vp.data[[#This Row],[VP_Adjusted]],vp.data[[#This Row],[VP]])-INDEX(crudeBD.lkup[Mean_VP],MATCH(vp.data[[#This Row],[Crude_Breakdown]],crudeBD.lkup[Crude Breakdown],0)))^2</f>
        <v>147.25294896030243</v>
      </c>
      <c r="AM541" s="5">
        <f>(vp.data[[#This Row],[Dens]]-INDEX(crudeBD.lkup[Mean_Dens],MATCH(vp.data[[#This Row],[Crude_Breakdown]],crudeBD.lkup[Crude Breakdown],0)))^2</f>
        <v>34.317798810168306</v>
      </c>
      <c r="AN541" s="5">
        <f>(vp.data[[#This Row],[Sulf]]-INDEX(crudeBD.lkup[Mean_Sulf],MATCH(vp.data[[#This Row],[Crude_Breakdown]],crudeBD.lkup[Crude Breakdown],0)))^2</f>
        <v>0.12282116837244773</v>
      </c>
      <c r="AO5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1" hidden="1" x14ac:dyDescent="0.25">
      <c r="A542">
        <v>541</v>
      </c>
      <c r="B542" t="s">
        <v>42</v>
      </c>
      <c r="C542" t="s">
        <v>42</v>
      </c>
      <c r="D542" t="s">
        <v>43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Input]]="",INDEX([1]DATA!$Q:$Q,MATCH(1,(vp.data[[#This Row],[Battery]]=[1]DATA!$L:$L)*(EOMONTH(vp.data[[#This Row],[SDate]],-1)+1=[1]DATA!$G:$G),0)),vp.data[[#This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Input]]="",INDEX([1]DATA!$O:$O,MATCH(1,(vp.data[[#This Row],[Battery]]=[1]DATA!$L:$L)*(EOMONTH(vp.data[[#This Row],[SDate]],-1)+1=[1]DATA!$G:$G),0)),vp.data[[#This Row],[Dens Input]]),"")</f>
        <v>867.4</v>
      </c>
      <c r="O542" s="2">
        <f ca="1">INDEX(INDIRECT(_xlfn.CONCAT("weather.data[",O$1,"]")),MATCH(vp.data[[#This Row],[SDate]],weather.data[Date],0))</f>
        <v>-22.016666666666669</v>
      </c>
      <c r="P542" s="2">
        <f ca="1">INDEX(INDIRECT(_xlfn.CONCAT("weather.data[",P$1,"]")),MATCH(vp.data[[#This Row],[SDate]],weather.data[Date],0))</f>
        <v>-21.792857142857144</v>
      </c>
      <c r="Q542" s="2">
        <f ca="1">INDEX(INDIRECT(_xlfn.CONCAT("weather.data[",Q$1,"]")),MATCH(vp.data[[#This Row],[SDate]],weather.data[Date],0))</f>
        <v>-22.4</v>
      </c>
      <c r="R542" s="2">
        <f ca="1">INDEX(INDIRECT(_xlfn.CONCAT("weather.data[",R$1,"]")),MATCH(vp.data[[#This Row],[SDate]],weather.data[Date],0))</f>
        <v>-22.1</v>
      </c>
      <c r="S542" s="2">
        <f ca="1">INDEX(INDIRECT(_xlfn.CONCAT("weather.data[",S$1,"]")),MATCH(vp.data[[#This Row],[SDate]],weather.data[Date],0))</f>
        <v>-24.5</v>
      </c>
      <c r="T542" s="2">
        <f ca="1">INDEX(INDIRECT(_xlfn.CONCAT("weather.data[",T$1,"]")),MATCH(vp.data[[#This Row],[SDate]],weather.data[Date],0))</f>
        <v>-20.9</v>
      </c>
      <c r="U542" s="2">
        <f ca="1">INDEX(INDIRECT(_xlfn.CONCAT("weather.data[",U$1,"]")),MATCH(vp.data[[#This Row],[SDate]],weather.data[Date],0))</f>
        <v>-22.2</v>
      </c>
      <c r="V542" s="2">
        <f ca="1">INDEX(INDIRECT(_xlfn.CONCAT("weather.data[",V$1,"]")),MATCH(vp.data[[#This Row],[SDate]],weather.data[Date],0))</f>
        <v>-20</v>
      </c>
      <c r="W542" t="s">
        <v>44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 s="4">
        <f>IF(AND(vp.data[[#This Row],[SDate]]&gt;=DATE(YEAR(vp.data[[#This Row],[SDate]]),5,1),vp.data[[#This Row],[SDate]]&lt;=DATE(YEAR(vp.data[[#This Row],[SDate]]),9,15)),1,0)</f>
        <v>0</v>
      </c>
      <c r="AJ542" s="4">
        <f>IF(vp.data[[#This Row],[SDate]]&lt;DATE(2016,12,1),0,1)</f>
        <v>1</v>
      </c>
      <c r="AK542">
        <f>MONTH(vp.data[[#This Row],[SDate]])</f>
        <v>1</v>
      </c>
      <c r="AL542" s="5">
        <f>(IF(post_aquisition_adj_bool,vp.data[[#This Row],[VP_Adjusted]],vp.data[[#This Row],[VP]])-INDEX(crudeBD.lkup[Mean_VP],MATCH(vp.data[[#This Row],[Crude_Breakdown]],crudeBD.lkup[Crude Breakdown],0)))^2</f>
        <v>5.5942533081285468</v>
      </c>
      <c r="AM542" s="5">
        <f>(vp.data[[#This Row],[Dens]]-INDEX(crudeBD.lkup[Mean_Dens],MATCH(vp.data[[#This Row],[Crude_Breakdown]],crudeBD.lkup[Crude Breakdown],0)))^2</f>
        <v>54.142217414819633</v>
      </c>
      <c r="AN542" s="5">
        <f>(vp.data[[#This Row],[Sulf]]-INDEX(crudeBD.lkup[Mean_Sulf],MATCH(vp.data[[#This Row],[Crude_Breakdown]],crudeBD.lkup[Crude Breakdown],0)))^2</f>
        <v>9.9085079073315888E-3</v>
      </c>
      <c r="AO5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1" hidden="1" x14ac:dyDescent="0.25">
      <c r="A543">
        <v>542</v>
      </c>
      <c r="B543" t="s">
        <v>45</v>
      </c>
      <c r="C543" t="s">
        <v>45</v>
      </c>
      <c r="D543" t="s">
        <v>71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Input]]="",INDEX([1]DATA!$Q:$Q,MATCH(1,(vp.data[[#This Row],[Battery]]=[1]DATA!$L:$L)*(EOMONTH(vp.data[[#This Row],[SDate]],-1)+1=[1]DATA!$G:$G),0)),vp.data[[#This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Input]]="",INDEX([1]DATA!$O:$O,MATCH(1,(vp.data[[#This Row],[Battery]]=[1]DATA!$L:$L)*(EOMONTH(vp.data[[#This Row],[SDate]],-1)+1=[1]DATA!$G:$G),0)),vp.data[[#This Row],[Dens Input]]),"")</f>
        <v>799.2</v>
      </c>
      <c r="O543" s="2">
        <f ca="1">INDEX(INDIRECT(_xlfn.CONCAT("weather.data[",O$1,"]")),MATCH(vp.data[[#This Row],[SDate]],weather.data[Date],0))</f>
        <v>-21.166666666666668</v>
      </c>
      <c r="P543" s="2">
        <f ca="1">INDEX(INDIRECT(_xlfn.CONCAT("weather.data[",P$1,"]")),MATCH(vp.data[[#This Row],[SDate]],weather.data[Date],0))</f>
        <v>-22.107142857142858</v>
      </c>
      <c r="Q543" s="2">
        <f ca="1">INDEX(INDIRECT(_xlfn.CONCAT("weather.data[",Q$1,"]")),MATCH(vp.data[[#This Row],[SDate]],weather.data[Date],0))</f>
        <v>-20.6</v>
      </c>
      <c r="R543" s="2">
        <f ca="1">INDEX(INDIRECT(_xlfn.CONCAT("weather.data[",R$1,"]")),MATCH(vp.data[[#This Row],[SDate]],weather.data[Date],0))</f>
        <v>-22.2</v>
      </c>
      <c r="S543" s="2">
        <f ca="1">INDEX(INDIRECT(_xlfn.CONCAT("weather.data[",S$1,"]")),MATCH(vp.data[[#This Row],[SDate]],weather.data[Date],0))</f>
        <v>-21.5</v>
      </c>
      <c r="T543" s="2">
        <f ca="1">INDEX(INDIRECT(_xlfn.CONCAT("weather.data[",T$1,"]")),MATCH(vp.data[[#This Row],[SDate]],weather.data[Date],0))</f>
        <v>-21.3</v>
      </c>
      <c r="U543" s="2">
        <f ca="1">INDEX(INDIRECT(_xlfn.CONCAT("weather.data[",U$1,"]")),MATCH(vp.data[[#This Row],[SDate]],weather.data[Date],0))</f>
        <v>-19.899999999999999</v>
      </c>
      <c r="V543" s="2">
        <f ca="1">INDEX(INDIRECT(_xlfn.CONCAT("weather.data[",V$1,"]")),MATCH(vp.data[[#This Row],[SDate]],weather.data[Date],0))</f>
        <v>-21.5</v>
      </c>
      <c r="W543" t="s">
        <v>44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 s="4">
        <f>IF(AND(vp.data[[#This Row],[SDate]]&gt;=DATE(YEAR(vp.data[[#This Row],[SDate]]),5,1),vp.data[[#This Row],[SDate]]&lt;=DATE(YEAR(vp.data[[#This Row],[SDate]]),9,15)),1,0)</f>
        <v>0</v>
      </c>
      <c r="AJ543" s="4">
        <f>IF(vp.data[[#This Row],[SDate]]&lt;DATE(2016,12,1),0,1)</f>
        <v>1</v>
      </c>
      <c r="AK543">
        <f>MONTH(vp.data[[#This Row],[SDate]])</f>
        <v>1</v>
      </c>
      <c r="AL543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43" s="5">
        <f>(vp.data[[#This Row],[Dens]]-INDEX(crudeBD.lkup[Mean_Dens],MATCH(vp.data[[#This Row],[Crude_Breakdown]],crudeBD.lkup[Crude Breakdown],0)))^2</f>
        <v>89.464660927306667</v>
      </c>
      <c r="AN543" s="5">
        <f>(vp.data[[#This Row],[Sulf]]-INDEX(crudeBD.lkup[Mean_Sulf],MATCH(vp.data[[#This Row],[Crude_Breakdown]],crudeBD.lkup[Crude Breakdown],0)))^2</f>
        <v>3.9981879075419116E-4</v>
      </c>
      <c r="AO5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1" hidden="1" x14ac:dyDescent="0.25">
      <c r="A544">
        <v>543</v>
      </c>
      <c r="B544" t="s">
        <v>45</v>
      </c>
      <c r="C544" t="s">
        <v>45</v>
      </c>
      <c r="D544" t="s">
        <v>74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Input]]="",INDEX([1]DATA!$Q:$Q,MATCH(1,(vp.data[[#This Row],[Battery]]=[1]DATA!$L:$L)*(EOMONTH(vp.data[[#This Row],[SDate]],-1)+1=[1]DATA!$G:$G),0)),vp.data[[#This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544" s="2">
        <f ca="1">INDEX(INDIRECT(_xlfn.CONCAT("weather.data[",O$1,"]")),MATCH(vp.data[[#This Row],[SDate]],weather.data[Date],0))</f>
        <v>-21.166666666666668</v>
      </c>
      <c r="P544" s="2">
        <f ca="1">INDEX(INDIRECT(_xlfn.CONCAT("weather.data[",P$1,"]")),MATCH(vp.data[[#This Row],[SDate]],weather.data[Date],0))</f>
        <v>-22.107142857142858</v>
      </c>
      <c r="Q544" s="2">
        <f ca="1">INDEX(INDIRECT(_xlfn.CONCAT("weather.data[",Q$1,"]")),MATCH(vp.data[[#This Row],[SDate]],weather.data[Date],0))</f>
        <v>-20.6</v>
      </c>
      <c r="R544" s="2">
        <f ca="1">INDEX(INDIRECT(_xlfn.CONCAT("weather.data[",R$1,"]")),MATCH(vp.data[[#This Row],[SDate]],weather.data[Date],0))</f>
        <v>-22.2</v>
      </c>
      <c r="S544" s="2">
        <f ca="1">INDEX(INDIRECT(_xlfn.CONCAT("weather.data[",S$1,"]")),MATCH(vp.data[[#This Row],[SDate]],weather.data[Date],0))</f>
        <v>-21.5</v>
      </c>
      <c r="T544" s="2">
        <f ca="1">INDEX(INDIRECT(_xlfn.CONCAT("weather.data[",T$1,"]")),MATCH(vp.data[[#This Row],[SDate]],weather.data[Date],0))</f>
        <v>-21.3</v>
      </c>
      <c r="U544" s="2">
        <f ca="1">INDEX(INDIRECT(_xlfn.CONCAT("weather.data[",U$1,"]")),MATCH(vp.data[[#This Row],[SDate]],weather.data[Date],0))</f>
        <v>-19.899999999999999</v>
      </c>
      <c r="V544" s="2">
        <f ca="1">INDEX(INDIRECT(_xlfn.CONCAT("weather.data[",V$1,"]")),MATCH(vp.data[[#This Row],[SDate]],weather.data[Date],0))</f>
        <v>-21.5</v>
      </c>
      <c r="W544" t="s">
        <v>44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 s="4">
        <f>IF(AND(vp.data[[#This Row],[SDate]]&gt;=DATE(YEAR(vp.data[[#This Row],[SDate]]),5,1),vp.data[[#This Row],[SDate]]&lt;=DATE(YEAR(vp.data[[#This Row],[SDate]]),9,15)),1,0)</f>
        <v>0</v>
      </c>
      <c r="AJ544" s="4">
        <f>IF(vp.data[[#This Row],[SDate]]&lt;DATE(2016,12,1),0,1)</f>
        <v>1</v>
      </c>
      <c r="AK544">
        <f>MONTH(vp.data[[#This Row],[SDate]])</f>
        <v>1</v>
      </c>
      <c r="AL544" s="5">
        <f>(IF(post_aquisition_adj_bool,vp.data[[#This Row],[VP_Adjusted]],vp.data[[#This Row],[VP]])-INDEX(crudeBD.lkup[Mean_VP],MATCH(vp.data[[#This Row],[Crude_Breakdown]],crudeBD.lkup[Crude Breakdown],0)))^2</f>
        <v>19.30749196201354</v>
      </c>
      <c r="AM544" s="5">
        <f>(vp.data[[#This Row],[Dens]]-INDEX(crudeBD.lkup[Mean_Dens],MATCH(vp.data[[#This Row],[Crude_Breakdown]],crudeBD.lkup[Crude Breakdown],0)))^2</f>
        <v>10.618317885234761</v>
      </c>
      <c r="AN544" s="5">
        <f>(vp.data[[#This Row],[Sulf]]-INDEX(crudeBD.lkup[Mean_Sulf],MATCH(vp.data[[#This Row],[Crude_Breakdown]],crudeBD.lkup[Crude Breakdown],0)))^2</f>
        <v>8.099184486547107E-3</v>
      </c>
      <c r="AO5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1" hidden="1" x14ac:dyDescent="0.25">
      <c r="A545">
        <v>544</v>
      </c>
      <c r="B545" t="s">
        <v>58</v>
      </c>
      <c r="C545" t="s">
        <v>58</v>
      </c>
      <c r="D545" t="s">
        <v>89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Input]]="",INDEX([1]DATA!$Q:$Q,MATCH(1,(vp.data[[#This Row],[Battery]]=[1]DATA!$L:$L)*(EOMONTH(vp.data[[#This Row],[SDate]],-1)+1=[1]DATA!$G:$G),0)),vp.data[[#This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Input]]="",INDEX([1]DATA!$O:$O,MATCH(1,(vp.data[[#This Row],[Battery]]=[1]DATA!$L:$L)*(EOMONTH(vp.data[[#This Row],[SDate]],-1)+1=[1]DATA!$G:$G),0)),vp.data[[#This Row],[Dens Input]]),"")</f>
        <v>807.8</v>
      </c>
      <c r="O545" s="2">
        <f ca="1">INDEX(INDIRECT(_xlfn.CONCAT("weather.data[",O$1,"]")),MATCH(vp.data[[#This Row],[SDate]],weather.data[Date],0))</f>
        <v>-21.166666666666668</v>
      </c>
      <c r="P545" s="2">
        <f ca="1">INDEX(INDIRECT(_xlfn.CONCAT("weather.data[",P$1,"]")),MATCH(vp.data[[#This Row],[SDate]],weather.data[Date],0))</f>
        <v>-22.107142857142858</v>
      </c>
      <c r="Q545" s="2">
        <f ca="1">INDEX(INDIRECT(_xlfn.CONCAT("weather.data[",Q$1,"]")),MATCH(vp.data[[#This Row],[SDate]],weather.data[Date],0))</f>
        <v>-20.6</v>
      </c>
      <c r="R545" s="2">
        <f ca="1">INDEX(INDIRECT(_xlfn.CONCAT("weather.data[",R$1,"]")),MATCH(vp.data[[#This Row],[SDate]],weather.data[Date],0))</f>
        <v>-22.2</v>
      </c>
      <c r="S545" s="2">
        <f ca="1">INDEX(INDIRECT(_xlfn.CONCAT("weather.data[",S$1,"]")),MATCH(vp.data[[#This Row],[SDate]],weather.data[Date],0))</f>
        <v>-21.5</v>
      </c>
      <c r="T545" s="2">
        <f ca="1">INDEX(INDIRECT(_xlfn.CONCAT("weather.data[",T$1,"]")),MATCH(vp.data[[#This Row],[SDate]],weather.data[Date],0))</f>
        <v>-21.3</v>
      </c>
      <c r="U545" s="2">
        <f ca="1">INDEX(INDIRECT(_xlfn.CONCAT("weather.data[",U$1,"]")),MATCH(vp.data[[#This Row],[SDate]],weather.data[Date],0))</f>
        <v>-19.899999999999999</v>
      </c>
      <c r="V545" s="2">
        <f ca="1">INDEX(INDIRECT(_xlfn.CONCAT("weather.data[",V$1,"]")),MATCH(vp.data[[#This Row],[SDate]],weather.data[Date],0))</f>
        <v>-21.5</v>
      </c>
      <c r="W545" t="s">
        <v>44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 s="4">
        <f>IF(AND(vp.data[[#This Row],[SDate]]&gt;=DATE(YEAR(vp.data[[#This Row],[SDate]]),5,1),vp.data[[#This Row],[SDate]]&lt;=DATE(YEAR(vp.data[[#This Row],[SDate]]),9,15)),1,0)</f>
        <v>0</v>
      </c>
      <c r="AJ545" s="4">
        <f>IF(vp.data[[#This Row],[SDate]]&lt;DATE(2016,12,1),0,1)</f>
        <v>1</v>
      </c>
      <c r="AK545">
        <f>MONTH(vp.data[[#This Row],[SDate]])</f>
        <v>1</v>
      </c>
      <c r="AL545" s="5">
        <f>(IF(post_aquisition_adj_bool,vp.data[[#This Row],[VP_Adjusted]],vp.data[[#This Row],[VP]])-INDEX(crudeBD.lkup[Mean_VP],MATCH(vp.data[[#This Row],[Crude_Breakdown]],crudeBD.lkup[Crude Breakdown],0)))^2</f>
        <v>399.76120069987792</v>
      </c>
      <c r="AM545" s="5">
        <f>(vp.data[[#This Row],[Dens]]-INDEX(crudeBD.lkup[Mean_Dens],MATCH(vp.data[[#This Row],[Crude_Breakdown]],crudeBD.lkup[Crude Breakdown],0)))^2</f>
        <v>0.73715283669033771</v>
      </c>
      <c r="AN545" s="5">
        <f>(vp.data[[#This Row],[Sulf]]-INDEX(crudeBD.lkup[Mean_Sulf],MATCH(vp.data[[#This Row],[Crude_Breakdown]],crudeBD.lkup[Crude Breakdown],0)))^2</f>
        <v>3.6098278337679833E-2</v>
      </c>
      <c r="AO5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1" hidden="1" x14ac:dyDescent="0.25">
      <c r="A546">
        <v>545</v>
      </c>
      <c r="B546" t="s">
        <v>58</v>
      </c>
      <c r="C546" t="s">
        <v>58</v>
      </c>
      <c r="D546" t="s">
        <v>79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546" s="2">
        <f ca="1">INDEX(INDIRECT(_xlfn.CONCAT("weather.data[",O$1,"]")),MATCH(vp.data[[#This Row],[SDate]],weather.data[Date],0))</f>
        <v>-21.166666666666668</v>
      </c>
      <c r="P546" s="2">
        <f ca="1">INDEX(INDIRECT(_xlfn.CONCAT("weather.data[",P$1,"]")),MATCH(vp.data[[#This Row],[SDate]],weather.data[Date],0))</f>
        <v>-22.107142857142858</v>
      </c>
      <c r="Q546" s="2">
        <f ca="1">INDEX(INDIRECT(_xlfn.CONCAT("weather.data[",Q$1,"]")),MATCH(vp.data[[#This Row],[SDate]],weather.data[Date],0))</f>
        <v>-20.6</v>
      </c>
      <c r="R546" s="2">
        <f ca="1">INDEX(INDIRECT(_xlfn.CONCAT("weather.data[",R$1,"]")),MATCH(vp.data[[#This Row],[SDate]],weather.data[Date],0))</f>
        <v>-22.2</v>
      </c>
      <c r="S546" s="2">
        <f ca="1">INDEX(INDIRECT(_xlfn.CONCAT("weather.data[",S$1,"]")),MATCH(vp.data[[#This Row],[SDate]],weather.data[Date],0))</f>
        <v>-21.5</v>
      </c>
      <c r="T546" s="2">
        <f ca="1">INDEX(INDIRECT(_xlfn.CONCAT("weather.data[",T$1,"]")),MATCH(vp.data[[#This Row],[SDate]],weather.data[Date],0))</f>
        <v>-21.3</v>
      </c>
      <c r="U546" s="2">
        <f ca="1">INDEX(INDIRECT(_xlfn.CONCAT("weather.data[",U$1,"]")),MATCH(vp.data[[#This Row],[SDate]],weather.data[Date],0))</f>
        <v>-19.899999999999999</v>
      </c>
      <c r="V546" s="2">
        <f ca="1">INDEX(INDIRECT(_xlfn.CONCAT("weather.data[",V$1,"]")),MATCH(vp.data[[#This Row],[SDate]],weather.data[Date],0))</f>
        <v>-21.5</v>
      </c>
      <c r="W546" t="s">
        <v>44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 s="4">
        <f>IF(AND(vp.data[[#This Row],[SDate]]&gt;=DATE(YEAR(vp.data[[#This Row],[SDate]]),5,1),vp.data[[#This Row],[SDate]]&lt;=DATE(YEAR(vp.data[[#This Row],[SDate]]),9,15)),1,0)</f>
        <v>0</v>
      </c>
      <c r="AJ546" s="4">
        <f>IF(vp.data[[#This Row],[SDate]]&lt;DATE(2016,12,1),0,1)</f>
        <v>1</v>
      </c>
      <c r="AK546">
        <f>MONTH(vp.data[[#This Row],[SDate]])</f>
        <v>1</v>
      </c>
      <c r="AL546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546" s="5">
        <f>(vp.data[[#This Row],[Dens]]-INDEX(crudeBD.lkup[Mean_Dens],MATCH(vp.data[[#This Row],[Crude_Breakdown]],crudeBD.lkup[Crude Breakdown],0)))^2</f>
        <v>6.6861574554183067E-2</v>
      </c>
      <c r="AN546" s="5">
        <f>(vp.data[[#This Row],[Sulf]]-INDEX(crudeBD.lkup[Mean_Sulf],MATCH(vp.data[[#This Row],[Crude_Breakdown]],crudeBD.lkup[Crude Breakdown],0)))^2</f>
        <v>4.9006343247347296E-3</v>
      </c>
      <c r="AO5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1" hidden="1" x14ac:dyDescent="0.25">
      <c r="A547">
        <v>546</v>
      </c>
      <c r="B547" t="s">
        <v>58</v>
      </c>
      <c r="C547" t="s">
        <v>58</v>
      </c>
      <c r="D547" t="s">
        <v>75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547" s="2">
        <f ca="1">INDEX(INDIRECT(_xlfn.CONCAT("weather.data[",O$1,"]")),MATCH(vp.data[[#This Row],[SDate]],weather.data[Date],0))</f>
        <v>-21.166666666666668</v>
      </c>
      <c r="P547" s="2">
        <f ca="1">INDEX(INDIRECT(_xlfn.CONCAT("weather.data[",P$1,"]")),MATCH(vp.data[[#This Row],[SDate]],weather.data[Date],0))</f>
        <v>-22.107142857142858</v>
      </c>
      <c r="Q547" s="2">
        <f ca="1">INDEX(INDIRECT(_xlfn.CONCAT("weather.data[",Q$1,"]")),MATCH(vp.data[[#This Row],[SDate]],weather.data[Date],0))</f>
        <v>-20.6</v>
      </c>
      <c r="R547" s="2">
        <f ca="1">INDEX(INDIRECT(_xlfn.CONCAT("weather.data[",R$1,"]")),MATCH(vp.data[[#This Row],[SDate]],weather.data[Date],0))</f>
        <v>-22.2</v>
      </c>
      <c r="S547" s="2">
        <f ca="1">INDEX(INDIRECT(_xlfn.CONCAT("weather.data[",S$1,"]")),MATCH(vp.data[[#This Row],[SDate]],weather.data[Date],0))</f>
        <v>-21.5</v>
      </c>
      <c r="T547" s="2">
        <f ca="1">INDEX(INDIRECT(_xlfn.CONCAT("weather.data[",T$1,"]")),MATCH(vp.data[[#This Row],[SDate]],weather.data[Date],0))</f>
        <v>-21.3</v>
      </c>
      <c r="U547" s="2">
        <f ca="1">INDEX(INDIRECT(_xlfn.CONCAT("weather.data[",U$1,"]")),MATCH(vp.data[[#This Row],[SDate]],weather.data[Date],0))</f>
        <v>-19.899999999999999</v>
      </c>
      <c r="V547" s="2">
        <f ca="1">INDEX(INDIRECT(_xlfn.CONCAT("weather.data[",V$1,"]")),MATCH(vp.data[[#This Row],[SDate]],weather.data[Date],0))</f>
        <v>-21.5</v>
      </c>
      <c r="W547" t="s">
        <v>44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 s="4">
        <f>IF(AND(vp.data[[#This Row],[SDate]]&gt;=DATE(YEAR(vp.data[[#This Row],[SDate]]),5,1),vp.data[[#This Row],[SDate]]&lt;=DATE(YEAR(vp.data[[#This Row],[SDate]]),9,15)),1,0)</f>
        <v>0</v>
      </c>
      <c r="AJ547" s="4">
        <f>IF(vp.data[[#This Row],[SDate]]&lt;DATE(2016,12,1),0,1)</f>
        <v>1</v>
      </c>
      <c r="AK547">
        <f>MONTH(vp.data[[#This Row],[SDate]])</f>
        <v>1</v>
      </c>
      <c r="AL547" s="5">
        <f>(IF(post_aquisition_adj_bool,vp.data[[#This Row],[VP_Adjusted]],vp.data[[#This Row],[VP]])-INDEX(crudeBD.lkup[Mean_VP],MATCH(vp.data[[#This Row],[Crude_Breakdown]],crudeBD.lkup[Crude Breakdown],0)))^2</f>
        <v>80.892559923178652</v>
      </c>
      <c r="AM547" s="5">
        <f>(vp.data[[#This Row],[Dens]]-INDEX(crudeBD.lkup[Mean_Dens],MATCH(vp.data[[#This Row],[Crude_Breakdown]],crudeBD.lkup[Crude Breakdown],0)))^2</f>
        <v>2.0000733130099559E-2</v>
      </c>
      <c r="AN547" s="5">
        <f>(vp.data[[#This Row],[Sulf]]-INDEX(crudeBD.lkup[Mean_Sulf],MATCH(vp.data[[#This Row],[Crude_Breakdown]],crudeBD.lkup[Crude Breakdown],0)))^2</f>
        <v>1.5996375609807394E-3</v>
      </c>
      <c r="AO5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1" hidden="1" x14ac:dyDescent="0.25">
      <c r="A548">
        <v>547</v>
      </c>
      <c r="B548" t="s">
        <v>45</v>
      </c>
      <c r="C548" t="s">
        <v>45</v>
      </c>
      <c r="D548" t="s">
        <v>96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Input]]="",INDEX([1]DATA!$O:$O,MATCH(1,(vp.data[[#This Row],[Battery]]=[1]DATA!$L:$L)*(EOMONTH(vp.data[[#This Row],[SDate]],-1)+1=[1]DATA!$G:$G),0)),vp.data[[#This Row],[Dens Input]]),"")</f>
        <v>816.4</v>
      </c>
      <c r="O548" s="2">
        <f ca="1">INDEX(INDIRECT(_xlfn.CONCAT("weather.data[",O$1,"]")),MATCH(vp.data[[#This Row],[SDate]],weather.data[Date],0))</f>
        <v>-21.166666666666668</v>
      </c>
      <c r="P548" s="2">
        <f ca="1">INDEX(INDIRECT(_xlfn.CONCAT("weather.data[",P$1,"]")),MATCH(vp.data[[#This Row],[SDate]],weather.data[Date],0))</f>
        <v>-22.107142857142858</v>
      </c>
      <c r="Q548" s="2">
        <f ca="1">INDEX(INDIRECT(_xlfn.CONCAT("weather.data[",Q$1,"]")),MATCH(vp.data[[#This Row],[SDate]],weather.data[Date],0))</f>
        <v>-20.6</v>
      </c>
      <c r="R548" s="2">
        <f ca="1">INDEX(INDIRECT(_xlfn.CONCAT("weather.data[",R$1,"]")),MATCH(vp.data[[#This Row],[SDate]],weather.data[Date],0))</f>
        <v>-22.2</v>
      </c>
      <c r="S548" s="2">
        <f ca="1">INDEX(INDIRECT(_xlfn.CONCAT("weather.data[",S$1,"]")),MATCH(vp.data[[#This Row],[SDate]],weather.data[Date],0))</f>
        <v>-21.5</v>
      </c>
      <c r="T548" s="2">
        <f ca="1">INDEX(INDIRECT(_xlfn.CONCAT("weather.data[",T$1,"]")),MATCH(vp.data[[#This Row],[SDate]],weather.data[Date],0))</f>
        <v>-21.3</v>
      </c>
      <c r="U548" s="2">
        <f ca="1">INDEX(INDIRECT(_xlfn.CONCAT("weather.data[",U$1,"]")),MATCH(vp.data[[#This Row],[SDate]],weather.data[Date],0))</f>
        <v>-19.899999999999999</v>
      </c>
      <c r="V548" s="2">
        <f ca="1">INDEX(INDIRECT(_xlfn.CONCAT("weather.data[",V$1,"]")),MATCH(vp.data[[#This Row],[SDate]],weather.data[Date],0))</f>
        <v>-21.5</v>
      </c>
      <c r="W548" t="s">
        <v>44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 s="4">
        <f>IF(AND(vp.data[[#This Row],[SDate]]&gt;=DATE(YEAR(vp.data[[#This Row],[SDate]]),5,1),vp.data[[#This Row],[SDate]]&lt;=DATE(YEAR(vp.data[[#This Row],[SDate]]),9,15)),1,0)</f>
        <v>0</v>
      </c>
      <c r="AJ548" s="4">
        <f>IF(vp.data[[#This Row],[SDate]]&lt;DATE(2016,12,1),0,1)</f>
        <v>1</v>
      </c>
      <c r="AK548">
        <f>MONTH(vp.data[[#This Row],[SDate]])</f>
        <v>1</v>
      </c>
      <c r="AL548" s="5">
        <f>(IF(post_aquisition_adj_bool,vp.data[[#This Row],[VP_Adjusted]],vp.data[[#This Row],[VP]])-INDEX(crudeBD.lkup[Mean_VP],MATCH(vp.data[[#This Row],[Crude_Breakdown]],crudeBD.lkup[Crude Breakdown],0)))^2</f>
        <v>469.41026355690303</v>
      </c>
      <c r="AM548" s="5">
        <f>(vp.data[[#This Row],[Dens]]-INDEX(crudeBD.lkup[Mean_Dens],MATCH(vp.data[[#This Row],[Crude_Breakdown]],crudeBD.lkup[Crude Breakdown],0)))^2</f>
        <v>6.0244856123643942</v>
      </c>
      <c r="AN548" s="5">
        <f>(vp.data[[#This Row],[Sulf]]-INDEX(crudeBD.lkup[Mean_Sulf],MATCH(vp.data[[#This Row],[Crude_Breakdown]],crudeBD.lkup[Crude Breakdown],0)))^2</f>
        <v>7.3620547284835094E-2</v>
      </c>
      <c r="AO5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1" hidden="1" x14ac:dyDescent="0.25">
      <c r="A549">
        <v>548</v>
      </c>
      <c r="B549" t="s">
        <v>45</v>
      </c>
      <c r="C549" t="s">
        <v>45</v>
      </c>
      <c r="D549" t="s">
        <v>85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Input]]="",INDEX([1]DATA!$Q:$Q,MATCH(1,(vp.data[[#This Row],[Battery]]=[1]DATA!$L:$L)*(EOMONTH(vp.data[[#This Row],[SDate]],-1)+1=[1]DATA!$G:$G),0)),vp.data[[#This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Input]]="",INDEX([1]DATA!$O:$O,MATCH(1,(vp.data[[#This Row],[Battery]]=[1]DATA!$L:$L)*(EOMONTH(vp.data[[#This Row],[SDate]],-1)+1=[1]DATA!$G:$G),0)),vp.data[[#This Row],[Dens Input]]),"")</f>
        <v>819.8</v>
      </c>
      <c r="O549" s="2">
        <f ca="1">INDEX(INDIRECT(_xlfn.CONCAT("weather.data[",O$1,"]")),MATCH(vp.data[[#This Row],[SDate]],weather.data[Date],0))</f>
        <v>-21.166666666666668</v>
      </c>
      <c r="P549" s="2">
        <f ca="1">INDEX(INDIRECT(_xlfn.CONCAT("weather.data[",P$1,"]")),MATCH(vp.data[[#This Row],[SDate]],weather.data[Date],0))</f>
        <v>-22.107142857142858</v>
      </c>
      <c r="Q549" s="2">
        <f ca="1">INDEX(INDIRECT(_xlfn.CONCAT("weather.data[",Q$1,"]")),MATCH(vp.data[[#This Row],[SDate]],weather.data[Date],0))</f>
        <v>-20.6</v>
      </c>
      <c r="R549" s="2">
        <f ca="1">INDEX(INDIRECT(_xlfn.CONCAT("weather.data[",R$1,"]")),MATCH(vp.data[[#This Row],[SDate]],weather.data[Date],0))</f>
        <v>-22.2</v>
      </c>
      <c r="S549" s="2">
        <f ca="1">INDEX(INDIRECT(_xlfn.CONCAT("weather.data[",S$1,"]")),MATCH(vp.data[[#This Row],[SDate]],weather.data[Date],0))</f>
        <v>-21.5</v>
      </c>
      <c r="T549" s="2">
        <f ca="1">INDEX(INDIRECT(_xlfn.CONCAT("weather.data[",T$1,"]")),MATCH(vp.data[[#This Row],[SDate]],weather.data[Date],0))</f>
        <v>-21.3</v>
      </c>
      <c r="U549" s="2">
        <f ca="1">INDEX(INDIRECT(_xlfn.CONCAT("weather.data[",U$1,"]")),MATCH(vp.data[[#This Row],[SDate]],weather.data[Date],0))</f>
        <v>-19.899999999999999</v>
      </c>
      <c r="V549" s="2">
        <f ca="1">INDEX(INDIRECT(_xlfn.CONCAT("weather.data[",V$1,"]")),MATCH(vp.data[[#This Row],[SDate]],weather.data[Date],0))</f>
        <v>-21.5</v>
      </c>
      <c r="W549" t="s">
        <v>44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 s="4">
        <f>IF(AND(vp.data[[#This Row],[SDate]]&gt;=DATE(YEAR(vp.data[[#This Row],[SDate]]),5,1),vp.data[[#This Row],[SDate]]&lt;=DATE(YEAR(vp.data[[#This Row],[SDate]]),9,15)),1,0)</f>
        <v>0</v>
      </c>
      <c r="AJ549" s="4">
        <f>IF(vp.data[[#This Row],[SDate]]&lt;DATE(2016,12,1),0,1)</f>
        <v>1</v>
      </c>
      <c r="AK549">
        <f>MONTH(vp.data[[#This Row],[SDate]])</f>
        <v>1</v>
      </c>
      <c r="AL549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549" s="5">
        <f>(vp.data[[#This Row],[Dens]]-INDEX(crudeBD.lkup[Mean_Dens],MATCH(vp.data[[#This Row],[Crude_Breakdown]],crudeBD.lkup[Crude Breakdown],0)))^2</f>
        <v>0.89400285374620558</v>
      </c>
      <c r="AN549" s="5">
        <f>(vp.data[[#This Row],[Sulf]]-INDEX(crudeBD.lkup[Mean_Sulf],MATCH(vp.data[[#This Row],[Crude_Breakdown]],crudeBD.lkup[Crude Breakdown],0)))^2</f>
        <v>5.3514062018377447E-2</v>
      </c>
      <c r="AO5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1" hidden="1" x14ac:dyDescent="0.25">
      <c r="A550">
        <v>549</v>
      </c>
      <c r="B550" t="s">
        <v>45</v>
      </c>
      <c r="C550" t="s">
        <v>45</v>
      </c>
      <c r="D550" t="s">
        <v>88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Input]]="",INDEX([1]DATA!$Q:$Q,MATCH(1,(vp.data[[#This Row],[Battery]]=[1]DATA!$L:$L)*(EOMONTH(vp.data[[#This Row],[SDate]],-1)+1=[1]DATA!$G:$G),0)),vp.data[[#This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Input]]="",INDEX([1]DATA!$O:$O,MATCH(1,(vp.data[[#This Row],[Battery]]=[1]DATA!$L:$L)*(EOMONTH(vp.data[[#This Row],[SDate]],-1)+1=[1]DATA!$G:$G),0)),vp.data[[#This Row],[Dens Input]]),"")</f>
        <v>821.2</v>
      </c>
      <c r="O550" s="2">
        <f ca="1">INDEX(INDIRECT(_xlfn.CONCAT("weather.data[",O$1,"]")),MATCH(vp.data[[#This Row],[SDate]],weather.data[Date],0))</f>
        <v>-21.166666666666668</v>
      </c>
      <c r="P550" s="2">
        <f ca="1">INDEX(INDIRECT(_xlfn.CONCAT("weather.data[",P$1,"]")),MATCH(vp.data[[#This Row],[SDate]],weather.data[Date],0))</f>
        <v>-22.107142857142858</v>
      </c>
      <c r="Q550" s="2">
        <f ca="1">INDEX(INDIRECT(_xlfn.CONCAT("weather.data[",Q$1,"]")),MATCH(vp.data[[#This Row],[SDate]],weather.data[Date],0))</f>
        <v>-20.6</v>
      </c>
      <c r="R550" s="2">
        <f ca="1">INDEX(INDIRECT(_xlfn.CONCAT("weather.data[",R$1,"]")),MATCH(vp.data[[#This Row],[SDate]],weather.data[Date],0))</f>
        <v>-22.2</v>
      </c>
      <c r="S550" s="2">
        <f ca="1">INDEX(INDIRECT(_xlfn.CONCAT("weather.data[",S$1,"]")),MATCH(vp.data[[#This Row],[SDate]],weather.data[Date],0))</f>
        <v>-21.5</v>
      </c>
      <c r="T550" s="2">
        <f ca="1">INDEX(INDIRECT(_xlfn.CONCAT("weather.data[",T$1,"]")),MATCH(vp.data[[#This Row],[SDate]],weather.data[Date],0))</f>
        <v>-21.3</v>
      </c>
      <c r="U550" s="2">
        <f ca="1">INDEX(INDIRECT(_xlfn.CONCAT("weather.data[",U$1,"]")),MATCH(vp.data[[#This Row],[SDate]],weather.data[Date],0))</f>
        <v>-19.899999999999999</v>
      </c>
      <c r="V550" s="2">
        <f ca="1">INDEX(INDIRECT(_xlfn.CONCAT("weather.data[",V$1,"]")),MATCH(vp.data[[#This Row],[SDate]],weather.data[Date],0))</f>
        <v>-21.5</v>
      </c>
      <c r="W550" t="s">
        <v>44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 s="4">
        <f>IF(AND(vp.data[[#This Row],[SDate]]&gt;=DATE(YEAR(vp.data[[#This Row],[SDate]]),5,1),vp.data[[#This Row],[SDate]]&lt;=DATE(YEAR(vp.data[[#This Row],[SDate]]),9,15)),1,0)</f>
        <v>0</v>
      </c>
      <c r="AJ550" s="4">
        <f>IF(vp.data[[#This Row],[SDate]]&lt;DATE(2016,12,1),0,1)</f>
        <v>1</v>
      </c>
      <c r="AK550">
        <f>MONTH(vp.data[[#This Row],[SDate]])</f>
        <v>1</v>
      </c>
      <c r="AL550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550" s="5">
        <f>(vp.data[[#This Row],[Dens]]-INDEX(crudeBD.lkup[Mean_Dens],MATCH(vp.data[[#This Row],[Crude_Breakdown]],crudeBD.lkup[Crude Breakdown],0)))^2</f>
        <v>5.5014511296096851</v>
      </c>
      <c r="AN550" s="5">
        <f>(vp.data[[#This Row],[Sulf]]-INDEX(crudeBD.lkup[Mean_Sulf],MATCH(vp.data[[#This Row],[Crude_Breakdown]],crudeBD.lkup[Crude Breakdown],0)))^2</f>
        <v>6.3167304651606249E-2</v>
      </c>
      <c r="AO5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1" hidden="1" x14ac:dyDescent="0.25">
      <c r="A551">
        <v>550</v>
      </c>
      <c r="B551" t="s">
        <v>47</v>
      </c>
      <c r="C551" t="s">
        <v>47</v>
      </c>
      <c r="D551" t="s">
        <v>67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Input]]="",INDEX([1]DATA!$O:$O,MATCH(1,(vp.data[[#This Row],[Battery]]=[1]DATA!$L:$L)*(EOMONTH(vp.data[[#This Row],[SDate]],-1)+1=[1]DATA!$G:$G),0)),vp.data[[#This Row],[Dens Input]]),"")</f>
        <v>823.2</v>
      </c>
      <c r="O551" s="2">
        <f ca="1">INDEX(INDIRECT(_xlfn.CONCAT("weather.data[",O$1,"]")),MATCH(vp.data[[#This Row],[SDate]],weather.data[Date],0))</f>
        <v>-21.166666666666668</v>
      </c>
      <c r="P551" s="2">
        <f ca="1">INDEX(INDIRECT(_xlfn.CONCAT("weather.data[",P$1,"]")),MATCH(vp.data[[#This Row],[SDate]],weather.data[Date],0))</f>
        <v>-22.107142857142858</v>
      </c>
      <c r="Q551" s="2">
        <f ca="1">INDEX(INDIRECT(_xlfn.CONCAT("weather.data[",Q$1,"]")),MATCH(vp.data[[#This Row],[SDate]],weather.data[Date],0))</f>
        <v>-20.6</v>
      </c>
      <c r="R551" s="2">
        <f ca="1">INDEX(INDIRECT(_xlfn.CONCAT("weather.data[",R$1,"]")),MATCH(vp.data[[#This Row],[SDate]],weather.data[Date],0))</f>
        <v>-22.2</v>
      </c>
      <c r="S551" s="2">
        <f ca="1">INDEX(INDIRECT(_xlfn.CONCAT("weather.data[",S$1,"]")),MATCH(vp.data[[#This Row],[SDate]],weather.data[Date],0))</f>
        <v>-21.5</v>
      </c>
      <c r="T551" s="2">
        <f ca="1">INDEX(INDIRECT(_xlfn.CONCAT("weather.data[",T$1,"]")),MATCH(vp.data[[#This Row],[SDate]],weather.data[Date],0))</f>
        <v>-21.3</v>
      </c>
      <c r="U551" s="2">
        <f ca="1">INDEX(INDIRECT(_xlfn.CONCAT("weather.data[",U$1,"]")),MATCH(vp.data[[#This Row],[SDate]],weather.data[Date],0))</f>
        <v>-19.899999999999999</v>
      </c>
      <c r="V551" s="2">
        <f ca="1">INDEX(INDIRECT(_xlfn.CONCAT("weather.data[",V$1,"]")),MATCH(vp.data[[#This Row],[SDate]],weather.data[Date],0))</f>
        <v>-21.5</v>
      </c>
      <c r="W551" t="s">
        <v>44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 s="4">
        <f>IF(AND(vp.data[[#This Row],[SDate]]&gt;=DATE(YEAR(vp.data[[#This Row],[SDate]]),5,1),vp.data[[#This Row],[SDate]]&lt;=DATE(YEAR(vp.data[[#This Row],[SDate]]),9,15)),1,0)</f>
        <v>0</v>
      </c>
      <c r="AJ551" s="4">
        <f>IF(vp.data[[#This Row],[SDate]]&lt;DATE(2016,12,1),0,1)</f>
        <v>1</v>
      </c>
      <c r="AK551">
        <f>MONTH(vp.data[[#This Row],[SDate]])</f>
        <v>1</v>
      </c>
      <c r="AL551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551" s="5">
        <f>(vp.data[[#This Row],[Dens]]-INDEX(crudeBD.lkup[Mean_Dens],MATCH(vp.data[[#This Row],[Crude_Breakdown]],crudeBD.lkup[Crude Breakdown],0)))^2</f>
        <v>18.883520095128695</v>
      </c>
      <c r="AN551" s="5">
        <f>(vp.data[[#This Row],[Sulf]]-INDEX(crudeBD.lkup[Mean_Sulf],MATCH(vp.data[[#This Row],[Crude_Breakdown]],crudeBD.lkup[Crude Breakdown],0)))^2</f>
        <v>0.23879732722213895</v>
      </c>
      <c r="AO5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1" hidden="1" x14ac:dyDescent="0.25">
      <c r="A552">
        <v>551</v>
      </c>
      <c r="B552" t="s">
        <v>58</v>
      </c>
      <c r="C552" t="s">
        <v>58</v>
      </c>
      <c r="D552" t="s">
        <v>59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Input]]="",INDEX([1]DATA!$O:$O,MATCH(1,(vp.data[[#This Row],[Battery]]=[1]DATA!$L:$L)*(EOMONTH(vp.data[[#This Row],[SDate]],-1)+1=[1]DATA!$G:$G),0)),vp.data[[#This Row],[Dens Input]]),"")</f>
        <v>826.2</v>
      </c>
      <c r="O552" s="2">
        <f ca="1">INDEX(INDIRECT(_xlfn.CONCAT("weather.data[",O$1,"]")),MATCH(vp.data[[#This Row],[SDate]],weather.data[Date],0))</f>
        <v>-21.166666666666668</v>
      </c>
      <c r="P552" s="2">
        <f ca="1">INDEX(INDIRECT(_xlfn.CONCAT("weather.data[",P$1,"]")),MATCH(vp.data[[#This Row],[SDate]],weather.data[Date],0))</f>
        <v>-22.107142857142858</v>
      </c>
      <c r="Q552" s="2">
        <f ca="1">INDEX(INDIRECT(_xlfn.CONCAT("weather.data[",Q$1,"]")),MATCH(vp.data[[#This Row],[SDate]],weather.data[Date],0))</f>
        <v>-20.6</v>
      </c>
      <c r="R552" s="2">
        <f ca="1">INDEX(INDIRECT(_xlfn.CONCAT("weather.data[",R$1,"]")),MATCH(vp.data[[#This Row],[SDate]],weather.data[Date],0))</f>
        <v>-22.2</v>
      </c>
      <c r="S552" s="2">
        <f ca="1">INDEX(INDIRECT(_xlfn.CONCAT("weather.data[",S$1,"]")),MATCH(vp.data[[#This Row],[SDate]],weather.data[Date],0))</f>
        <v>-21.5</v>
      </c>
      <c r="T552" s="2">
        <f ca="1">INDEX(INDIRECT(_xlfn.CONCAT("weather.data[",T$1,"]")),MATCH(vp.data[[#This Row],[SDate]],weather.data[Date],0))</f>
        <v>-21.3</v>
      </c>
      <c r="U552" s="2">
        <f ca="1">INDEX(INDIRECT(_xlfn.CONCAT("weather.data[",U$1,"]")),MATCH(vp.data[[#This Row],[SDate]],weather.data[Date],0))</f>
        <v>-19.899999999999999</v>
      </c>
      <c r="V552" s="2">
        <f ca="1">INDEX(INDIRECT(_xlfn.CONCAT("weather.data[",V$1,"]")),MATCH(vp.data[[#This Row],[SDate]],weather.data[Date],0))</f>
        <v>-21.5</v>
      </c>
      <c r="W552" t="s">
        <v>44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 s="4">
        <f>IF(AND(vp.data[[#This Row],[SDate]]&gt;=DATE(YEAR(vp.data[[#This Row],[SDate]]),5,1),vp.data[[#This Row],[SDate]]&lt;=DATE(YEAR(vp.data[[#This Row],[SDate]]),9,15)),1,0)</f>
        <v>0</v>
      </c>
      <c r="AJ552" s="4">
        <f>IF(vp.data[[#This Row],[SDate]]&lt;DATE(2016,12,1),0,1)</f>
        <v>1</v>
      </c>
      <c r="AK552">
        <f>MONTH(vp.data[[#This Row],[SDate]])</f>
        <v>1</v>
      </c>
      <c r="AL552" s="5">
        <f>(IF(post_aquisition_adj_bool,vp.data[[#This Row],[VP_Adjusted]],vp.data[[#This Row],[VP]])-INDEX(crudeBD.lkup[Mean_VP],MATCH(vp.data[[#This Row],[Crude_Breakdown]],crudeBD.lkup[Crude Breakdown],0)))^2</f>
        <v>193.82749700981222</v>
      </c>
      <c r="AM552" s="5">
        <f>(vp.data[[#This Row],[Dens]]-INDEX(crudeBD.lkup[Mean_Dens],MATCH(vp.data[[#This Row],[Crude_Breakdown]],crudeBD.lkup[Crude Breakdown],0)))^2</f>
        <v>310.15920583778058</v>
      </c>
      <c r="AN552" s="5">
        <f>(vp.data[[#This Row],[Sulf]]-INDEX(crudeBD.lkup[Mean_Sulf],MATCH(vp.data[[#This Row],[Crude_Breakdown]],crudeBD.lkup[Crude Breakdown],0)))^2</f>
        <v>1.0655095385161005E-2</v>
      </c>
      <c r="AO5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1" hidden="1" x14ac:dyDescent="0.25">
      <c r="A553">
        <v>552</v>
      </c>
      <c r="B553" t="s">
        <v>104</v>
      </c>
      <c r="C553" t="s">
        <v>104</v>
      </c>
      <c r="D553" t="s">
        <v>109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Input]]="",INDEX([1]DATA!$Q:$Q,MATCH(1,(vp.data[[#This Row],[Battery]]=[1]DATA!$L:$L)*(EOMONTH(vp.data[[#This Row],[SDate]],-1)+1=[1]DATA!$G:$G),0)),vp.data[[#This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53" s="2">
        <f ca="1">INDEX(INDIRECT(_xlfn.CONCAT("weather.data[",O$1,"]")),MATCH(vp.data[[#This Row],[SDate]],weather.data[Date],0))</f>
        <v>-21.166666666666668</v>
      </c>
      <c r="P553" s="2">
        <f ca="1">INDEX(INDIRECT(_xlfn.CONCAT("weather.data[",P$1,"]")),MATCH(vp.data[[#This Row],[SDate]],weather.data[Date],0))</f>
        <v>-22.107142857142858</v>
      </c>
      <c r="Q553" s="2">
        <f ca="1">INDEX(INDIRECT(_xlfn.CONCAT("weather.data[",Q$1,"]")),MATCH(vp.data[[#This Row],[SDate]],weather.data[Date],0))</f>
        <v>-20.6</v>
      </c>
      <c r="R553" s="2">
        <f ca="1">INDEX(INDIRECT(_xlfn.CONCAT("weather.data[",R$1,"]")),MATCH(vp.data[[#This Row],[SDate]],weather.data[Date],0))</f>
        <v>-22.2</v>
      </c>
      <c r="S553" s="2">
        <f ca="1">INDEX(INDIRECT(_xlfn.CONCAT("weather.data[",S$1,"]")),MATCH(vp.data[[#This Row],[SDate]],weather.data[Date],0))</f>
        <v>-21.5</v>
      </c>
      <c r="T553" s="2">
        <f ca="1">INDEX(INDIRECT(_xlfn.CONCAT("weather.data[",T$1,"]")),MATCH(vp.data[[#This Row],[SDate]],weather.data[Date],0))</f>
        <v>-21.3</v>
      </c>
      <c r="U553" s="2">
        <f ca="1">INDEX(INDIRECT(_xlfn.CONCAT("weather.data[",U$1,"]")),MATCH(vp.data[[#This Row],[SDate]],weather.data[Date],0))</f>
        <v>-19.899999999999999</v>
      </c>
      <c r="V553" s="2">
        <f ca="1">INDEX(INDIRECT(_xlfn.CONCAT("weather.data[",V$1,"]")),MATCH(vp.data[[#This Row],[SDate]],weather.data[Date],0))</f>
        <v>-21.5</v>
      </c>
      <c r="W553" t="s">
        <v>44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 s="4">
        <f>IF(AND(vp.data[[#This Row],[SDate]]&gt;=DATE(YEAR(vp.data[[#This Row],[SDate]]),5,1),vp.data[[#This Row],[SDate]]&lt;=DATE(YEAR(vp.data[[#This Row],[SDate]]),9,15)),1,0)</f>
        <v>0</v>
      </c>
      <c r="AJ553" s="4">
        <f>IF(vp.data[[#This Row],[SDate]]&lt;DATE(2016,12,1),0,1)</f>
        <v>1</v>
      </c>
      <c r="AK553">
        <f>MONTH(vp.data[[#This Row],[SDate]])</f>
        <v>1</v>
      </c>
      <c r="AL553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553" s="5">
        <f>(vp.data[[#This Row],[Dens]]-INDEX(crudeBD.lkup[Mean_Dens],MATCH(vp.data[[#This Row],[Crude_Breakdown]],crudeBD.lkup[Crude Breakdown],0)))^2</f>
        <v>7.3513506230570247</v>
      </c>
      <c r="AN553" s="5">
        <f>(vp.data[[#This Row],[Sulf]]-INDEX(crudeBD.lkup[Mean_Sulf],MATCH(vp.data[[#This Row],[Crude_Breakdown]],crudeBD.lkup[Crude Breakdown],0)))^2</f>
        <v>9.3656867962049074E-3</v>
      </c>
      <c r="AO5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1" hidden="1" x14ac:dyDescent="0.25">
      <c r="A554">
        <v>553</v>
      </c>
      <c r="B554" t="s">
        <v>52</v>
      </c>
      <c r="C554" t="s">
        <v>52</v>
      </c>
      <c r="D554" t="s">
        <v>90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Input]]="",INDEX([1]DATA!$Q:$Q,MATCH(1,(vp.data[[#This Row],[Battery]]=[1]DATA!$L:$L)*(EOMONTH(vp.data[[#This Row],[SDate]],-1)+1=[1]DATA!$G:$G),0)),vp.data[[#This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Input]]="",INDEX([1]DATA!$O:$O,MATCH(1,(vp.data[[#This Row],[Battery]]=[1]DATA!$L:$L)*(EOMONTH(vp.data[[#This Row],[SDate]],-1)+1=[1]DATA!$G:$G),0)),vp.data[[#This Row],[Dens Input]]),"")</f>
        <v>851</v>
      </c>
      <c r="O554" s="2">
        <f ca="1">INDEX(INDIRECT(_xlfn.CONCAT("weather.data[",O$1,"]")),MATCH(vp.data[[#This Row],[SDate]],weather.data[Date],0))</f>
        <v>-21.166666666666668</v>
      </c>
      <c r="P554" s="2">
        <f ca="1">INDEX(INDIRECT(_xlfn.CONCAT("weather.data[",P$1,"]")),MATCH(vp.data[[#This Row],[SDate]],weather.data[Date],0))</f>
        <v>-22.107142857142858</v>
      </c>
      <c r="Q554" s="2">
        <f ca="1">INDEX(INDIRECT(_xlfn.CONCAT("weather.data[",Q$1,"]")),MATCH(vp.data[[#This Row],[SDate]],weather.data[Date],0))</f>
        <v>-20.6</v>
      </c>
      <c r="R554" s="2">
        <f ca="1">INDEX(INDIRECT(_xlfn.CONCAT("weather.data[",R$1,"]")),MATCH(vp.data[[#This Row],[SDate]],weather.data[Date],0))</f>
        <v>-22.2</v>
      </c>
      <c r="S554" s="2">
        <f ca="1">INDEX(INDIRECT(_xlfn.CONCAT("weather.data[",S$1,"]")),MATCH(vp.data[[#This Row],[SDate]],weather.data[Date],0))</f>
        <v>-21.5</v>
      </c>
      <c r="T554" s="2">
        <f ca="1">INDEX(INDIRECT(_xlfn.CONCAT("weather.data[",T$1,"]")),MATCH(vp.data[[#This Row],[SDate]],weather.data[Date],0))</f>
        <v>-21.3</v>
      </c>
      <c r="U554" s="2">
        <f ca="1">INDEX(INDIRECT(_xlfn.CONCAT("weather.data[",U$1,"]")),MATCH(vp.data[[#This Row],[SDate]],weather.data[Date],0))</f>
        <v>-19.899999999999999</v>
      </c>
      <c r="V554" s="2">
        <f ca="1">INDEX(INDIRECT(_xlfn.CONCAT("weather.data[",V$1,"]")),MATCH(vp.data[[#This Row],[SDate]],weather.data[Date],0))</f>
        <v>-21.5</v>
      </c>
      <c r="W554" t="s">
        <v>44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 s="4">
        <f>IF(AND(vp.data[[#This Row],[SDate]]&gt;=DATE(YEAR(vp.data[[#This Row],[SDate]]),5,1),vp.data[[#This Row],[SDate]]&lt;=DATE(YEAR(vp.data[[#This Row],[SDate]]),9,15)),1,0)</f>
        <v>0</v>
      </c>
      <c r="AJ554" s="4">
        <f>IF(vp.data[[#This Row],[SDate]]&lt;DATE(2016,12,1),0,1)</f>
        <v>1</v>
      </c>
      <c r="AK554">
        <f>MONTH(vp.data[[#This Row],[SDate]])</f>
        <v>1</v>
      </c>
      <c r="AL554" s="5">
        <f>(IF(post_aquisition_adj_bool,vp.data[[#This Row],[VP_Adjusted]],vp.data[[#This Row],[VP]])-INDEX(crudeBD.lkup[Mean_VP],MATCH(vp.data[[#This Row],[Crude_Breakdown]],crudeBD.lkup[Crude Breakdown],0)))^2</f>
        <v>50.725653121740692</v>
      </c>
      <c r="AM554" s="5">
        <f>(vp.data[[#This Row],[Dens]]-INDEX(crudeBD.lkup[Mean_Dens],MATCH(vp.data[[#This Row],[Crude_Breakdown]],crudeBD.lkup[Crude Breakdown],0)))^2</f>
        <v>51.676869641461316</v>
      </c>
      <c r="AN554" s="5">
        <f>(vp.data[[#This Row],[Sulf]]-INDEX(crudeBD.lkup[Mean_Sulf],MATCH(vp.data[[#This Row],[Crude_Breakdown]],crudeBD.lkup[Crude Breakdown],0)))^2</f>
        <v>0.36387861685755124</v>
      </c>
      <c r="AO5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1" hidden="1" x14ac:dyDescent="0.25">
      <c r="A555">
        <v>554</v>
      </c>
      <c r="B555" t="s">
        <v>47</v>
      </c>
      <c r="C555" t="s">
        <v>47</v>
      </c>
      <c r="D555" t="s">
        <v>54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Input]]="",INDEX([1]DATA!$Q:$Q,MATCH(1,(vp.data[[#This Row],[Battery]]=[1]DATA!$L:$L)*(EOMONTH(vp.data[[#This Row],[SDate]],-1)+1=[1]DATA!$G:$G),0)),vp.data[[#This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Input]]="",INDEX([1]DATA!$O:$O,MATCH(1,(vp.data[[#This Row],[Battery]]=[1]DATA!$L:$L)*(EOMONTH(vp.data[[#This Row],[SDate]],-1)+1=[1]DATA!$G:$G),0)),vp.data[[#This Row],[Dens Input]]),"")</f>
        <v>858.2</v>
      </c>
      <c r="O555" s="2">
        <f ca="1">INDEX(INDIRECT(_xlfn.CONCAT("weather.data[",O$1,"]")),MATCH(vp.data[[#This Row],[SDate]],weather.data[Date],0))</f>
        <v>-21.166666666666668</v>
      </c>
      <c r="P555" s="2">
        <f ca="1">INDEX(INDIRECT(_xlfn.CONCAT("weather.data[",P$1,"]")),MATCH(vp.data[[#This Row],[SDate]],weather.data[Date],0))</f>
        <v>-22.107142857142858</v>
      </c>
      <c r="Q555" s="2">
        <f ca="1">INDEX(INDIRECT(_xlfn.CONCAT("weather.data[",Q$1,"]")),MATCH(vp.data[[#This Row],[SDate]],weather.data[Date],0))</f>
        <v>-20.6</v>
      </c>
      <c r="R555" s="2">
        <f ca="1">INDEX(INDIRECT(_xlfn.CONCAT("weather.data[",R$1,"]")),MATCH(vp.data[[#This Row],[SDate]],weather.data[Date],0))</f>
        <v>-22.2</v>
      </c>
      <c r="S555" s="2">
        <f ca="1">INDEX(INDIRECT(_xlfn.CONCAT("weather.data[",S$1,"]")),MATCH(vp.data[[#This Row],[SDate]],weather.data[Date],0))</f>
        <v>-21.5</v>
      </c>
      <c r="T555" s="2">
        <f ca="1">INDEX(INDIRECT(_xlfn.CONCAT("weather.data[",T$1,"]")),MATCH(vp.data[[#This Row],[SDate]],weather.data[Date],0))</f>
        <v>-21.3</v>
      </c>
      <c r="U555" s="2">
        <f ca="1">INDEX(INDIRECT(_xlfn.CONCAT("weather.data[",U$1,"]")),MATCH(vp.data[[#This Row],[SDate]],weather.data[Date],0))</f>
        <v>-19.899999999999999</v>
      </c>
      <c r="V555" s="2">
        <f ca="1">INDEX(INDIRECT(_xlfn.CONCAT("weather.data[",V$1,"]")),MATCH(vp.data[[#This Row],[SDate]],weather.data[Date],0))</f>
        <v>-21.5</v>
      </c>
      <c r="W555" t="s">
        <v>44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 s="4">
        <f>IF(AND(vp.data[[#This Row],[SDate]]&gt;=DATE(YEAR(vp.data[[#This Row],[SDate]]),5,1),vp.data[[#This Row],[SDate]]&lt;=DATE(YEAR(vp.data[[#This Row],[SDate]]),9,15)),1,0)</f>
        <v>0</v>
      </c>
      <c r="AJ555" s="4">
        <f>IF(vp.data[[#This Row],[SDate]]&lt;DATE(2016,12,1),0,1)</f>
        <v>1</v>
      </c>
      <c r="AK555">
        <f>MONTH(vp.data[[#This Row],[SDate]])</f>
        <v>1</v>
      </c>
      <c r="AL555" s="5">
        <f>(IF(post_aquisition_adj_bool,vp.data[[#This Row],[VP_Adjusted]],vp.data[[#This Row],[VP]])-INDEX(crudeBD.lkup[Mean_VP],MATCH(vp.data[[#This Row],[Crude_Breakdown]],crudeBD.lkup[Crude Breakdown],0)))^2</f>
        <v>4.9381479671008179</v>
      </c>
      <c r="AM555" s="5">
        <f>(vp.data[[#This Row],[Dens]]-INDEX(crudeBD.lkup[Mean_Dens],MATCH(vp.data[[#This Row],[Crude_Breakdown]],crudeBD.lkup[Crude Breakdown],0)))^2</f>
        <v>207.03361074575656</v>
      </c>
      <c r="AN555" s="5">
        <f>(vp.data[[#This Row],[Sulf]]-INDEX(crudeBD.lkup[Mean_Sulf],MATCH(vp.data[[#This Row],[Crude_Breakdown]],crudeBD.lkup[Crude Breakdown],0)))^2</f>
        <v>6.9286622256325828E-2</v>
      </c>
      <c r="AO5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1" hidden="1" x14ac:dyDescent="0.25">
      <c r="A556">
        <v>555</v>
      </c>
      <c r="B556" t="s">
        <v>45</v>
      </c>
      <c r="C556" t="s">
        <v>45</v>
      </c>
      <c r="D556" t="s">
        <v>77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Input]]="",INDEX([1]DATA!$Q:$Q,MATCH(1,(vp.data[[#This Row],[Battery]]=[1]DATA!$L:$L)*(EOMONTH(vp.data[[#This Row],[SDate]],-1)+1=[1]DATA!$G:$G),0)),vp.data[[#This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Input]]="",INDEX([1]DATA!$O:$O,MATCH(1,(vp.data[[#This Row],[Battery]]=[1]DATA!$L:$L)*(EOMONTH(vp.data[[#This Row],[SDate]],-1)+1=[1]DATA!$G:$G),0)),vp.data[[#This Row],[Dens Input]]),"")</f>
        <v>818.4</v>
      </c>
      <c r="O556" s="2">
        <f ca="1">INDEX(INDIRECT(_xlfn.CONCAT("weather.data[",O$1,"]")),MATCH(vp.data[[#This Row],[SDate]],weather.data[Date],0))</f>
        <v>-22.516666666666666</v>
      </c>
      <c r="P556" s="2">
        <f ca="1">INDEX(INDIRECT(_xlfn.CONCAT("weather.data[",P$1,"]")),MATCH(vp.data[[#This Row],[SDate]],weather.data[Date],0))</f>
        <v>-22.078571428571429</v>
      </c>
      <c r="Q556" s="2">
        <f ca="1">INDEX(INDIRECT(_xlfn.CONCAT("weather.data[",Q$1,"]")),MATCH(vp.data[[#This Row],[SDate]],weather.data[Date],0))</f>
        <v>-24.4</v>
      </c>
      <c r="R556" s="2">
        <f ca="1">INDEX(INDIRECT(_xlfn.CONCAT("weather.data[",R$1,"]")),MATCH(vp.data[[#This Row],[SDate]],weather.data[Date],0))</f>
        <v>-19.899999999999999</v>
      </c>
      <c r="S556" s="2">
        <f ca="1">INDEX(INDIRECT(_xlfn.CONCAT("weather.data[",S$1,"]")),MATCH(vp.data[[#This Row],[SDate]],weather.data[Date],0))</f>
        <v>-23.3</v>
      </c>
      <c r="T556" s="2">
        <f ca="1">INDEX(INDIRECT(_xlfn.CONCAT("weather.data[",T$1,"]")),MATCH(vp.data[[#This Row],[SDate]],weather.data[Date],0))</f>
        <v>-20.9</v>
      </c>
      <c r="U556" s="2">
        <f ca="1">INDEX(INDIRECT(_xlfn.CONCAT("weather.data[",U$1,"]")),MATCH(vp.data[[#This Row],[SDate]],weather.data[Date],0))</f>
        <v>-24.1</v>
      </c>
      <c r="V556" s="2">
        <f ca="1">INDEX(INDIRECT(_xlfn.CONCAT("weather.data[",V$1,"]")),MATCH(vp.data[[#This Row],[SDate]],weather.data[Date],0))</f>
        <v>-22.5</v>
      </c>
      <c r="W556" t="s">
        <v>44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 s="4">
        <f>IF(AND(vp.data[[#This Row],[SDate]]&gt;=DATE(YEAR(vp.data[[#This Row],[SDate]]),5,1),vp.data[[#This Row],[SDate]]&lt;=DATE(YEAR(vp.data[[#This Row],[SDate]]),9,15)),1,0)</f>
        <v>0</v>
      </c>
      <c r="AJ556" s="4">
        <f>IF(vp.data[[#This Row],[SDate]]&lt;DATE(2016,12,1),0,1)</f>
        <v>1</v>
      </c>
      <c r="AK556">
        <f>MONTH(vp.data[[#This Row],[SDate]])</f>
        <v>1</v>
      </c>
      <c r="AL556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556" s="5">
        <f>(vp.data[[#This Row],[Dens]]-INDEX(crudeBD.lkup[Mean_Dens],MATCH(vp.data[[#This Row],[Crude_Breakdown]],crudeBD.lkup[Crude Breakdown],0)))^2</f>
        <v>0.20655457788313197</v>
      </c>
      <c r="AN556" s="5">
        <f>(vp.data[[#This Row],[Sulf]]-INDEX(crudeBD.lkup[Mean_Sulf],MATCH(vp.data[[#This Row],[Crude_Breakdown]],crudeBD.lkup[Crude Breakdown],0)))^2</f>
        <v>5.3514062018377447E-2</v>
      </c>
      <c r="AO5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1" hidden="1" x14ac:dyDescent="0.25">
      <c r="A557">
        <v>556</v>
      </c>
      <c r="B557" t="s">
        <v>45</v>
      </c>
      <c r="C557" t="s">
        <v>45</v>
      </c>
      <c r="D557" t="s">
        <v>84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Input]]="",INDEX([1]DATA!$Q:$Q,MATCH(1,(vp.data[[#This Row],[Battery]]=[1]DATA!$L:$L)*(EOMONTH(vp.data[[#This Row],[SDate]],-1)+1=[1]DATA!$G:$G),0)),vp.data[[#This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Input]]="",INDEX([1]DATA!$O:$O,MATCH(1,(vp.data[[#This Row],[Battery]]=[1]DATA!$L:$L)*(EOMONTH(vp.data[[#This Row],[SDate]],-1)+1=[1]DATA!$G:$G),0)),vp.data[[#This Row],[Dens Input]]),"")</f>
        <v>822.4</v>
      </c>
      <c r="O557" s="2">
        <f ca="1">INDEX(INDIRECT(_xlfn.CONCAT("weather.data[",O$1,"]")),MATCH(vp.data[[#This Row],[SDate]],weather.data[Date],0))</f>
        <v>-22.516666666666666</v>
      </c>
      <c r="P557" s="2">
        <f ca="1">INDEX(INDIRECT(_xlfn.CONCAT("weather.data[",P$1,"]")),MATCH(vp.data[[#This Row],[SDate]],weather.data[Date],0))</f>
        <v>-22.078571428571429</v>
      </c>
      <c r="Q557" s="2">
        <f ca="1">INDEX(INDIRECT(_xlfn.CONCAT("weather.data[",Q$1,"]")),MATCH(vp.data[[#This Row],[SDate]],weather.data[Date],0))</f>
        <v>-24.4</v>
      </c>
      <c r="R557" s="2">
        <f ca="1">INDEX(INDIRECT(_xlfn.CONCAT("weather.data[",R$1,"]")),MATCH(vp.data[[#This Row],[SDate]],weather.data[Date],0))</f>
        <v>-19.899999999999999</v>
      </c>
      <c r="S557" s="2">
        <f ca="1">INDEX(INDIRECT(_xlfn.CONCAT("weather.data[",S$1,"]")),MATCH(vp.data[[#This Row],[SDate]],weather.data[Date],0))</f>
        <v>-23.3</v>
      </c>
      <c r="T557" s="2">
        <f ca="1">INDEX(INDIRECT(_xlfn.CONCAT("weather.data[",T$1,"]")),MATCH(vp.data[[#This Row],[SDate]],weather.data[Date],0))</f>
        <v>-20.9</v>
      </c>
      <c r="U557" s="2">
        <f ca="1">INDEX(INDIRECT(_xlfn.CONCAT("weather.data[",U$1,"]")),MATCH(vp.data[[#This Row],[SDate]],weather.data[Date],0))</f>
        <v>-24.1</v>
      </c>
      <c r="V557" s="2">
        <f ca="1">INDEX(INDIRECT(_xlfn.CONCAT("weather.data[",V$1,"]")),MATCH(vp.data[[#This Row],[SDate]],weather.data[Date],0))</f>
        <v>-22.5</v>
      </c>
      <c r="W557" t="s">
        <v>44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 s="4">
        <f>IF(AND(vp.data[[#This Row],[SDate]]&gt;=DATE(YEAR(vp.data[[#This Row],[SDate]]),5,1),vp.data[[#This Row],[SDate]]&lt;=DATE(YEAR(vp.data[[#This Row],[SDate]]),9,15)),1,0)</f>
        <v>0</v>
      </c>
      <c r="AJ557" s="4">
        <f>IF(vp.data[[#This Row],[SDate]]&lt;DATE(2016,12,1),0,1)</f>
        <v>1</v>
      </c>
      <c r="AK557">
        <f>MONTH(vp.data[[#This Row],[SDate]])</f>
        <v>1</v>
      </c>
      <c r="AL55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557" s="5">
        <f>(vp.data[[#This Row],[Dens]]-INDEX(crudeBD.lkup[Mean_Dens],MATCH(vp.data[[#This Row],[Crude_Breakdown]],crudeBD.lkup[Crude Breakdown],0)))^2</f>
        <v>12.570692508920608</v>
      </c>
      <c r="AN557" s="5">
        <f>(vp.data[[#This Row],[Sulf]]-INDEX(crudeBD.lkup[Mean_Sulf],MATCH(vp.data[[#This Row],[Crude_Breakdown]],crudeBD.lkup[Crude Breakdown],0)))^2</f>
        <v>0.39522462878953718</v>
      </c>
      <c r="AO5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1" hidden="1" x14ac:dyDescent="0.25">
      <c r="A558">
        <v>557</v>
      </c>
      <c r="B558" t="s">
        <v>45</v>
      </c>
      <c r="C558" t="s">
        <v>45</v>
      </c>
      <c r="D558" t="s">
        <v>112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Input]]="",INDEX([1]DATA!$Q:$Q,MATCH(1,(vp.data[[#This Row],[Battery]]=[1]DATA!$L:$L)*(EOMONTH(vp.data[[#This Row],[SDate]],-1)+1=[1]DATA!$G:$G),0)),vp.data[[#This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Input]]="",INDEX([1]DATA!$O:$O,MATCH(1,(vp.data[[#This Row],[Battery]]=[1]DATA!$L:$L)*(EOMONTH(vp.data[[#This Row],[SDate]],-1)+1=[1]DATA!$G:$G),0)),vp.data[[#This Row],[Dens Input]]),"")</f>
        <v>835.8</v>
      </c>
      <c r="O558" s="2">
        <f ca="1">INDEX(INDIRECT(_xlfn.CONCAT("weather.data[",O$1,"]")),MATCH(vp.data[[#This Row],[SDate]],weather.data[Date],0))</f>
        <v>-22.516666666666666</v>
      </c>
      <c r="P558" s="2">
        <f ca="1">INDEX(INDIRECT(_xlfn.CONCAT("weather.data[",P$1,"]")),MATCH(vp.data[[#This Row],[SDate]],weather.data[Date],0))</f>
        <v>-22.078571428571429</v>
      </c>
      <c r="Q558" s="2">
        <f ca="1">INDEX(INDIRECT(_xlfn.CONCAT("weather.data[",Q$1,"]")),MATCH(vp.data[[#This Row],[SDate]],weather.data[Date],0))</f>
        <v>-24.4</v>
      </c>
      <c r="R558" s="2">
        <f ca="1">INDEX(INDIRECT(_xlfn.CONCAT("weather.data[",R$1,"]")),MATCH(vp.data[[#This Row],[SDate]],weather.data[Date],0))</f>
        <v>-19.899999999999999</v>
      </c>
      <c r="S558" s="2">
        <f ca="1">INDEX(INDIRECT(_xlfn.CONCAT("weather.data[",S$1,"]")),MATCH(vp.data[[#This Row],[SDate]],weather.data[Date],0))</f>
        <v>-23.3</v>
      </c>
      <c r="T558" s="2">
        <f ca="1">INDEX(INDIRECT(_xlfn.CONCAT("weather.data[",T$1,"]")),MATCH(vp.data[[#This Row],[SDate]],weather.data[Date],0))</f>
        <v>-20.9</v>
      </c>
      <c r="U558" s="2">
        <f ca="1">INDEX(INDIRECT(_xlfn.CONCAT("weather.data[",U$1,"]")),MATCH(vp.data[[#This Row],[SDate]],weather.data[Date],0))</f>
        <v>-24.1</v>
      </c>
      <c r="V558" s="2">
        <f ca="1">INDEX(INDIRECT(_xlfn.CONCAT("weather.data[",V$1,"]")),MATCH(vp.data[[#This Row],[SDate]],weather.data[Date],0))</f>
        <v>-22.5</v>
      </c>
      <c r="W558" t="s">
        <v>44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 s="4">
        <f>IF(AND(vp.data[[#This Row],[SDate]]&gt;=DATE(YEAR(vp.data[[#This Row],[SDate]]),5,1),vp.data[[#This Row],[SDate]]&lt;=DATE(YEAR(vp.data[[#This Row],[SDate]]),9,15)),1,0)</f>
        <v>0</v>
      </c>
      <c r="AJ558" s="4">
        <f>IF(vp.data[[#This Row],[SDate]]&lt;DATE(2016,12,1),0,1)</f>
        <v>1</v>
      </c>
      <c r="AK558">
        <f>MONTH(vp.data[[#This Row],[SDate]])</f>
        <v>1</v>
      </c>
      <c r="AL558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558" s="5">
        <f>(vp.data[[#This Row],[Dens]]-INDEX(crudeBD.lkup[Mean_Dens],MATCH(vp.data[[#This Row],[Crude_Breakdown]],crudeBD.lkup[Crude Breakdown],0)))^2</f>
        <v>64.181527310174843</v>
      </c>
      <c r="AN558" s="5">
        <f>(vp.data[[#This Row],[Sulf]]-INDEX(crudeBD.lkup[Mean_Sulf],MATCH(vp.data[[#This Row],[Crude_Breakdown]],crudeBD.lkup[Crude Breakdown],0)))^2</f>
        <v>0.15743157391277079</v>
      </c>
      <c r="AO5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1" hidden="1" x14ac:dyDescent="0.25">
      <c r="A559">
        <v>558</v>
      </c>
      <c r="B559" t="s">
        <v>47</v>
      </c>
      <c r="C559" t="s">
        <v>47</v>
      </c>
      <c r="D559" t="s">
        <v>68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59" s="2">
        <f ca="1">INDEX(INDIRECT(_xlfn.CONCAT("weather.data[",O$1,"]")),MATCH(vp.data[[#This Row],[SDate]],weather.data[Date],0))</f>
        <v>-22.516666666666666</v>
      </c>
      <c r="P559" s="2">
        <f ca="1">INDEX(INDIRECT(_xlfn.CONCAT("weather.data[",P$1,"]")),MATCH(vp.data[[#This Row],[SDate]],weather.data[Date],0))</f>
        <v>-22.078571428571429</v>
      </c>
      <c r="Q559" s="2">
        <f ca="1">INDEX(INDIRECT(_xlfn.CONCAT("weather.data[",Q$1,"]")),MATCH(vp.data[[#This Row],[SDate]],weather.data[Date],0))</f>
        <v>-24.4</v>
      </c>
      <c r="R559" s="2">
        <f ca="1">INDEX(INDIRECT(_xlfn.CONCAT("weather.data[",R$1,"]")),MATCH(vp.data[[#This Row],[SDate]],weather.data[Date],0))</f>
        <v>-19.899999999999999</v>
      </c>
      <c r="S559" s="2">
        <f ca="1">INDEX(INDIRECT(_xlfn.CONCAT("weather.data[",S$1,"]")),MATCH(vp.data[[#This Row],[SDate]],weather.data[Date],0))</f>
        <v>-23.3</v>
      </c>
      <c r="T559" s="2">
        <f ca="1">INDEX(INDIRECT(_xlfn.CONCAT("weather.data[",T$1,"]")),MATCH(vp.data[[#This Row],[SDate]],weather.data[Date],0))</f>
        <v>-20.9</v>
      </c>
      <c r="U559" s="2">
        <f ca="1">INDEX(INDIRECT(_xlfn.CONCAT("weather.data[",U$1,"]")),MATCH(vp.data[[#This Row],[SDate]],weather.data[Date],0))</f>
        <v>-24.1</v>
      </c>
      <c r="V559" s="2">
        <f ca="1">INDEX(INDIRECT(_xlfn.CONCAT("weather.data[",V$1,"]")),MATCH(vp.data[[#This Row],[SDate]],weather.data[Date],0))</f>
        <v>-22.5</v>
      </c>
      <c r="W559" t="s">
        <v>44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 s="4">
        <f>IF(AND(vp.data[[#This Row],[SDate]]&gt;=DATE(YEAR(vp.data[[#This Row],[SDate]]),5,1),vp.data[[#This Row],[SDate]]&lt;=DATE(YEAR(vp.data[[#This Row],[SDate]]),9,15)),1,0)</f>
        <v>0</v>
      </c>
      <c r="AJ559" s="4">
        <f>IF(vp.data[[#This Row],[SDate]]&lt;DATE(2016,12,1),0,1)</f>
        <v>1</v>
      </c>
      <c r="AK559">
        <f>MONTH(vp.data[[#This Row],[SDate]])</f>
        <v>1</v>
      </c>
      <c r="AL559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559" s="5">
        <f>(vp.data[[#This Row],[Dens]]-INDEX(crudeBD.lkup[Mean_Dens],MATCH(vp.data[[#This Row],[Crude_Breakdown]],crudeBD.lkup[Crude Breakdown],0)))^2</f>
        <v>43.709782524897328</v>
      </c>
      <c r="AN559" s="5">
        <f>(vp.data[[#This Row],[Sulf]]-INDEX(crudeBD.lkup[Mean_Sulf],MATCH(vp.data[[#This Row],[Crude_Breakdown]],crudeBD.lkup[Crude Breakdown],0)))^2</f>
        <v>4.6992041642831286E-2</v>
      </c>
      <c r="AO5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1" hidden="1" x14ac:dyDescent="0.25">
      <c r="A560">
        <v>559</v>
      </c>
      <c r="B560" t="s">
        <v>45</v>
      </c>
      <c r="C560" t="s">
        <v>45</v>
      </c>
      <c r="D560" t="s">
        <v>86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Input]]="",INDEX([1]DATA!$Q:$Q,MATCH(1,(vp.data[[#This Row],[Battery]]=[1]DATA!$L:$L)*(EOMONTH(vp.data[[#This Row],[SDate]],-1)+1=[1]DATA!$G:$G),0)),vp.data[[#This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60" s="2">
        <f ca="1">INDEX(INDIRECT(_xlfn.CONCAT("weather.data[",O$1,"]")),MATCH(vp.data[[#This Row],[SDate]],weather.data[Date],0))</f>
        <v>-22.516666666666666</v>
      </c>
      <c r="P560" s="2">
        <f ca="1">INDEX(INDIRECT(_xlfn.CONCAT("weather.data[",P$1,"]")),MATCH(vp.data[[#This Row],[SDate]],weather.data[Date],0))</f>
        <v>-22.078571428571429</v>
      </c>
      <c r="Q560" s="2">
        <f ca="1">INDEX(INDIRECT(_xlfn.CONCAT("weather.data[",Q$1,"]")),MATCH(vp.data[[#This Row],[SDate]],weather.data[Date],0))</f>
        <v>-24.4</v>
      </c>
      <c r="R560" s="2">
        <f ca="1">INDEX(INDIRECT(_xlfn.CONCAT("weather.data[",R$1,"]")),MATCH(vp.data[[#This Row],[SDate]],weather.data[Date],0))</f>
        <v>-19.899999999999999</v>
      </c>
      <c r="S560" s="2">
        <f ca="1">INDEX(INDIRECT(_xlfn.CONCAT("weather.data[",S$1,"]")),MATCH(vp.data[[#This Row],[SDate]],weather.data[Date],0))</f>
        <v>-23.3</v>
      </c>
      <c r="T560" s="2">
        <f ca="1">INDEX(INDIRECT(_xlfn.CONCAT("weather.data[",T$1,"]")),MATCH(vp.data[[#This Row],[SDate]],weather.data[Date],0))</f>
        <v>-20.9</v>
      </c>
      <c r="U560" s="2">
        <f ca="1">INDEX(INDIRECT(_xlfn.CONCAT("weather.data[",U$1,"]")),MATCH(vp.data[[#This Row],[SDate]],weather.data[Date],0))</f>
        <v>-24.1</v>
      </c>
      <c r="V560" s="2">
        <f ca="1">INDEX(INDIRECT(_xlfn.CONCAT("weather.data[",V$1,"]")),MATCH(vp.data[[#This Row],[SDate]],weather.data[Date],0))</f>
        <v>-22.5</v>
      </c>
      <c r="W560" t="s">
        <v>44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 s="4">
        <f>IF(AND(vp.data[[#This Row],[SDate]]&gt;=DATE(YEAR(vp.data[[#This Row],[SDate]]),5,1),vp.data[[#This Row],[SDate]]&lt;=DATE(YEAR(vp.data[[#This Row],[SDate]]),9,15)),1,0)</f>
        <v>0</v>
      </c>
      <c r="AJ560" s="4">
        <f>IF(vp.data[[#This Row],[SDate]]&lt;DATE(2016,12,1),0,1)</f>
        <v>1</v>
      </c>
      <c r="AK560">
        <f>MONTH(vp.data[[#This Row],[SDate]])</f>
        <v>1</v>
      </c>
      <c r="AL560" s="5">
        <f>(IF(post_aquisition_adj_bool,vp.data[[#This Row],[VP_Adjusted]],vp.data[[#This Row],[VP]])-INDEX(crudeBD.lkup[Mean_VP],MATCH(vp.data[[#This Row],[Crude_Breakdown]],crudeBD.lkup[Crude Breakdown],0)))^2</f>
        <v>3.6948313249800258</v>
      </c>
      <c r="AM560" s="5">
        <f>(vp.data[[#This Row],[Dens]]-INDEX(crudeBD.lkup[Mean_Dens],MATCH(vp.data[[#This Row],[Crude_Breakdown]],crudeBD.lkup[Crude Breakdown],0)))^2</f>
        <v>8.3443714819526988</v>
      </c>
      <c r="AN560" s="5">
        <f>(vp.data[[#This Row],[Sulf]]-INDEX(crudeBD.lkup[Mean_Sulf],MATCH(vp.data[[#This Row],[Crude_Breakdown]],crudeBD.lkup[Crude Breakdown],0)))^2</f>
        <v>3.2235685139961252E-3</v>
      </c>
      <c r="AO5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1" hidden="1" x14ac:dyDescent="0.25">
      <c r="A561">
        <v>560</v>
      </c>
      <c r="B561" t="s">
        <v>52</v>
      </c>
      <c r="C561" t="s">
        <v>52</v>
      </c>
      <c r="D561" t="s">
        <v>113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Input]]="",INDEX([1]DATA!$Q:$Q,MATCH(1,(vp.data[[#This Row],[Battery]]=[1]DATA!$L:$L)*(EOMONTH(vp.data[[#This Row],[SDate]],-1)+1=[1]DATA!$G:$G),0)),vp.data[[#This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561" s="2">
        <f ca="1">INDEX(INDIRECT(_xlfn.CONCAT("weather.data[",O$1,"]")),MATCH(vp.data[[#This Row],[SDate]],weather.data[Date],0))</f>
        <v>-22.516666666666666</v>
      </c>
      <c r="P561" s="2">
        <f ca="1">INDEX(INDIRECT(_xlfn.CONCAT("weather.data[",P$1,"]")),MATCH(vp.data[[#This Row],[SDate]],weather.data[Date],0))</f>
        <v>-22.078571428571429</v>
      </c>
      <c r="Q561" s="2">
        <f ca="1">INDEX(INDIRECT(_xlfn.CONCAT("weather.data[",Q$1,"]")),MATCH(vp.data[[#This Row],[SDate]],weather.data[Date],0))</f>
        <v>-24.4</v>
      </c>
      <c r="R561" s="2">
        <f ca="1">INDEX(INDIRECT(_xlfn.CONCAT("weather.data[",R$1,"]")),MATCH(vp.data[[#This Row],[SDate]],weather.data[Date],0))</f>
        <v>-19.899999999999999</v>
      </c>
      <c r="S561" s="2">
        <f ca="1">INDEX(INDIRECT(_xlfn.CONCAT("weather.data[",S$1,"]")),MATCH(vp.data[[#This Row],[SDate]],weather.data[Date],0))</f>
        <v>-23.3</v>
      </c>
      <c r="T561" s="2">
        <f ca="1">INDEX(INDIRECT(_xlfn.CONCAT("weather.data[",T$1,"]")),MATCH(vp.data[[#This Row],[SDate]],weather.data[Date],0))</f>
        <v>-20.9</v>
      </c>
      <c r="U561" s="2">
        <f ca="1">INDEX(INDIRECT(_xlfn.CONCAT("weather.data[",U$1,"]")),MATCH(vp.data[[#This Row],[SDate]],weather.data[Date],0))</f>
        <v>-24.1</v>
      </c>
      <c r="V561" s="2">
        <f ca="1">INDEX(INDIRECT(_xlfn.CONCAT("weather.data[",V$1,"]")),MATCH(vp.data[[#This Row],[SDate]],weather.data[Date],0))</f>
        <v>-22.5</v>
      </c>
      <c r="W561" t="s">
        <v>44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 s="4">
        <f>IF(AND(vp.data[[#This Row],[SDate]]&gt;=DATE(YEAR(vp.data[[#This Row],[SDate]]),5,1),vp.data[[#This Row],[SDate]]&lt;=DATE(YEAR(vp.data[[#This Row],[SDate]]),9,15)),1,0)</f>
        <v>0</v>
      </c>
      <c r="AJ561" s="4">
        <f>IF(vp.data[[#This Row],[SDate]]&lt;DATE(2016,12,1),0,1)</f>
        <v>1</v>
      </c>
      <c r="AK561">
        <f>MONTH(vp.data[[#This Row],[SDate]])</f>
        <v>1</v>
      </c>
      <c r="AL561" s="5">
        <f>(IF(post_aquisition_adj_bool,vp.data[[#This Row],[VP_Adjusted]],vp.data[[#This Row],[VP]])-INDEX(crudeBD.lkup[Mean_VP],MATCH(vp.data[[#This Row],[Crude_Breakdown]],crudeBD.lkup[Crude Breakdown],0)))^2</f>
        <v>2.965953563566146</v>
      </c>
      <c r="AM561" s="5">
        <f>(vp.data[[#This Row],[Dens]]-INDEX(crudeBD.lkup[Mean_Dens],MATCH(vp.data[[#This Row],[Crude_Breakdown]],crudeBD.lkup[Crude Breakdown],0)))^2</f>
        <v>56.080067187472885</v>
      </c>
      <c r="AN561" s="5">
        <f>(vp.data[[#This Row],[Sulf]]-INDEX(crudeBD.lkup[Mean_Sulf],MATCH(vp.data[[#This Row],[Crude_Breakdown]],crudeBD.lkup[Crude Breakdown],0)))^2</f>
        <v>4.1299799679639086E-2</v>
      </c>
      <c r="AO5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1" hidden="1" x14ac:dyDescent="0.25">
      <c r="A562">
        <v>561</v>
      </c>
      <c r="B562" t="s">
        <v>64</v>
      </c>
      <c r="C562" t="s">
        <v>64</v>
      </c>
      <c r="D562" t="s">
        <v>114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Input]]="",INDEX([1]DATA!$O:$O,MATCH(1,(vp.data[[#This Row],[Battery]]=[1]DATA!$L:$L)*(EOMONTH(vp.data[[#This Row],[SDate]],-1)+1=[1]DATA!$G:$G),0)),vp.data[[#This Row],[Dens Input]]),"")</f>
        <v>852</v>
      </c>
      <c r="O562" s="2">
        <f ca="1">INDEX(INDIRECT(_xlfn.CONCAT("weather.data[",O$1,"]")),MATCH(vp.data[[#This Row],[SDate]],weather.data[Date],0))</f>
        <v>-22.516666666666666</v>
      </c>
      <c r="P562" s="2">
        <f ca="1">INDEX(INDIRECT(_xlfn.CONCAT("weather.data[",P$1,"]")),MATCH(vp.data[[#This Row],[SDate]],weather.data[Date],0))</f>
        <v>-22.078571428571429</v>
      </c>
      <c r="Q562" s="2">
        <f ca="1">INDEX(INDIRECT(_xlfn.CONCAT("weather.data[",Q$1,"]")),MATCH(vp.data[[#This Row],[SDate]],weather.data[Date],0))</f>
        <v>-24.4</v>
      </c>
      <c r="R562" s="2">
        <f ca="1">INDEX(INDIRECT(_xlfn.CONCAT("weather.data[",R$1,"]")),MATCH(vp.data[[#This Row],[SDate]],weather.data[Date],0))</f>
        <v>-19.899999999999999</v>
      </c>
      <c r="S562" s="2">
        <f ca="1">INDEX(INDIRECT(_xlfn.CONCAT("weather.data[",S$1,"]")),MATCH(vp.data[[#This Row],[SDate]],weather.data[Date],0))</f>
        <v>-23.3</v>
      </c>
      <c r="T562" s="2">
        <f ca="1">INDEX(INDIRECT(_xlfn.CONCAT("weather.data[",T$1,"]")),MATCH(vp.data[[#This Row],[SDate]],weather.data[Date],0))</f>
        <v>-20.9</v>
      </c>
      <c r="U562" s="2">
        <f ca="1">INDEX(INDIRECT(_xlfn.CONCAT("weather.data[",U$1,"]")),MATCH(vp.data[[#This Row],[SDate]],weather.data[Date],0))</f>
        <v>-24.1</v>
      </c>
      <c r="V562" s="2">
        <f ca="1">INDEX(INDIRECT(_xlfn.CONCAT("weather.data[",V$1,"]")),MATCH(vp.data[[#This Row],[SDate]],weather.data[Date],0))</f>
        <v>-22.5</v>
      </c>
      <c r="W562" t="s">
        <v>44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 s="4">
        <f>IF(AND(vp.data[[#This Row],[SDate]]&gt;=DATE(YEAR(vp.data[[#This Row],[SDate]]),5,1),vp.data[[#This Row],[SDate]]&lt;=DATE(YEAR(vp.data[[#This Row],[SDate]]),9,15)),1,0)</f>
        <v>0</v>
      </c>
      <c r="AJ562" s="4">
        <f>IF(vp.data[[#This Row],[SDate]]&lt;DATE(2016,12,1),0,1)</f>
        <v>1</v>
      </c>
      <c r="AK562">
        <f>MONTH(vp.data[[#This Row],[SDate]])</f>
        <v>1</v>
      </c>
      <c r="AL562" s="5">
        <f>(IF(post_aquisition_adj_bool,vp.data[[#This Row],[VP_Adjusted]],vp.data[[#This Row],[VP]])-INDEX(crudeBD.lkup[Mean_VP],MATCH(vp.data[[#This Row],[Crude_Breakdown]],crudeBD.lkup[Crude Breakdown],0)))^2</f>
        <v>565.38403898329784</v>
      </c>
      <c r="AM562" s="5">
        <f>(vp.data[[#This Row],[Dens]]-INDEX(crudeBD.lkup[Mean_Dens],MATCH(vp.data[[#This Row],[Crude_Breakdown]],crudeBD.lkup[Crude Breakdown],0)))^2</f>
        <v>67.054194794835482</v>
      </c>
      <c r="AN562" s="5">
        <f>(vp.data[[#This Row],[Sulf]]-INDEX(crudeBD.lkup[Mean_Sulf],MATCH(vp.data[[#This Row],[Crude_Breakdown]],crudeBD.lkup[Crude Breakdown],0)))^2</f>
        <v>0.34430663575326242</v>
      </c>
      <c r="AO5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1" hidden="1" x14ac:dyDescent="0.25">
      <c r="A563">
        <v>562</v>
      </c>
      <c r="B563" t="s">
        <v>64</v>
      </c>
      <c r="C563" t="s">
        <v>64</v>
      </c>
      <c r="D563" t="s">
        <v>106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Input]]="",INDEX([1]DATA!$Q:$Q,MATCH(1,(vp.data[[#This Row],[Battery]]=[1]DATA!$L:$L)*(EOMONTH(vp.data[[#This Row],[SDate]],-1)+1=[1]DATA!$G:$G),0)),vp.data[[#This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Input]]="",INDEX([1]DATA!$O:$O,MATCH(1,(vp.data[[#This Row],[Battery]]=[1]DATA!$L:$L)*(EOMONTH(vp.data[[#This Row],[SDate]],-1)+1=[1]DATA!$G:$G),0)),vp.data[[#This Row],[Dens Input]]),"")</f>
        <v>852.9</v>
      </c>
      <c r="O563" s="2">
        <f ca="1">INDEX(INDIRECT(_xlfn.CONCAT("weather.data[",O$1,"]")),MATCH(vp.data[[#This Row],[SDate]],weather.data[Date],0))</f>
        <v>-22.516666666666666</v>
      </c>
      <c r="P563" s="2">
        <f ca="1">INDEX(INDIRECT(_xlfn.CONCAT("weather.data[",P$1,"]")),MATCH(vp.data[[#This Row],[SDate]],weather.data[Date],0))</f>
        <v>-22.078571428571429</v>
      </c>
      <c r="Q563" s="2">
        <f ca="1">INDEX(INDIRECT(_xlfn.CONCAT("weather.data[",Q$1,"]")),MATCH(vp.data[[#This Row],[SDate]],weather.data[Date],0))</f>
        <v>-24.4</v>
      </c>
      <c r="R563" s="2">
        <f ca="1">INDEX(INDIRECT(_xlfn.CONCAT("weather.data[",R$1,"]")),MATCH(vp.data[[#This Row],[SDate]],weather.data[Date],0))</f>
        <v>-19.899999999999999</v>
      </c>
      <c r="S563" s="2">
        <f ca="1">INDEX(INDIRECT(_xlfn.CONCAT("weather.data[",S$1,"]")),MATCH(vp.data[[#This Row],[SDate]],weather.data[Date],0))</f>
        <v>-23.3</v>
      </c>
      <c r="T563" s="2">
        <f ca="1">INDEX(INDIRECT(_xlfn.CONCAT("weather.data[",T$1,"]")),MATCH(vp.data[[#This Row],[SDate]],weather.data[Date],0))</f>
        <v>-20.9</v>
      </c>
      <c r="U563" s="2">
        <f ca="1">INDEX(INDIRECT(_xlfn.CONCAT("weather.data[",U$1,"]")),MATCH(vp.data[[#This Row],[SDate]],weather.data[Date],0))</f>
        <v>-24.1</v>
      </c>
      <c r="V563" s="2">
        <f ca="1">INDEX(INDIRECT(_xlfn.CONCAT("weather.data[",V$1,"]")),MATCH(vp.data[[#This Row],[SDate]],weather.data[Date],0))</f>
        <v>-22.5</v>
      </c>
      <c r="W563" t="s">
        <v>44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 s="4">
        <f>IF(AND(vp.data[[#This Row],[SDate]]&gt;=DATE(YEAR(vp.data[[#This Row],[SDate]]),5,1),vp.data[[#This Row],[SDate]]&lt;=DATE(YEAR(vp.data[[#This Row],[SDate]]),9,15)),1,0)</f>
        <v>0</v>
      </c>
      <c r="AJ563" s="4">
        <f>IF(vp.data[[#This Row],[SDate]]&lt;DATE(2016,12,1),0,1)</f>
        <v>1</v>
      </c>
      <c r="AK563">
        <f>MONTH(vp.data[[#This Row],[SDate]])</f>
        <v>1</v>
      </c>
      <c r="AL563" s="5">
        <f>(IF(post_aquisition_adj_bool,vp.data[[#This Row],[VP_Adjusted]],vp.data[[#This Row],[VP]])-INDEX(crudeBD.lkup[Mean_VP],MATCH(vp.data[[#This Row],[Crude_Breakdown]],crudeBD.lkup[Crude Breakdown],0)))^2</f>
        <v>171.02899921893976</v>
      </c>
      <c r="AM563" s="5">
        <f>(vp.data[[#This Row],[Dens]]-INDEX(crudeBD.lkup[Mean_Dens],MATCH(vp.data[[#This Row],[Crude_Breakdown]],crudeBD.lkup[Crude Breakdown],0)))^2</f>
        <v>82.603787432871812</v>
      </c>
      <c r="AN563" s="5">
        <f>(vp.data[[#This Row],[Sulf]]-INDEX(crudeBD.lkup[Mean_Sulf],MATCH(vp.data[[#This Row],[Crude_Breakdown]],crudeBD.lkup[Crude Breakdown],0)))^2</f>
        <v>1.2819565814608812E-2</v>
      </c>
      <c r="AO5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1" hidden="1" x14ac:dyDescent="0.25">
      <c r="A564">
        <v>563</v>
      </c>
      <c r="B564" t="s">
        <v>64</v>
      </c>
      <c r="C564" t="s">
        <v>64</v>
      </c>
      <c r="D564" t="s">
        <v>94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Input]]="",INDEX([1]DATA!$Q:$Q,MATCH(1,(vp.data[[#This Row],[Battery]]=[1]DATA!$L:$L)*(EOMONTH(vp.data[[#This Row],[SDate]],-1)+1=[1]DATA!$G:$G),0)),vp.data[[#This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Input]]="",INDEX([1]DATA!$O:$O,MATCH(1,(vp.data[[#This Row],[Battery]]=[1]DATA!$L:$L)*(EOMONTH(vp.data[[#This Row],[SDate]],-1)+1=[1]DATA!$G:$G),0)),vp.data[[#This Row],[Dens Input]]),"")</f>
        <v>853.3</v>
      </c>
      <c r="O564" s="2">
        <f ca="1">INDEX(INDIRECT(_xlfn.CONCAT("weather.data[",O$1,"]")),MATCH(vp.data[[#This Row],[SDate]],weather.data[Date],0))</f>
        <v>-22.516666666666666</v>
      </c>
      <c r="P564" s="2">
        <f ca="1">INDEX(INDIRECT(_xlfn.CONCAT("weather.data[",P$1,"]")),MATCH(vp.data[[#This Row],[SDate]],weather.data[Date],0))</f>
        <v>-22.078571428571429</v>
      </c>
      <c r="Q564" s="2">
        <f ca="1">INDEX(INDIRECT(_xlfn.CONCAT("weather.data[",Q$1,"]")),MATCH(vp.data[[#This Row],[SDate]],weather.data[Date],0))</f>
        <v>-24.4</v>
      </c>
      <c r="R564" s="2">
        <f ca="1">INDEX(INDIRECT(_xlfn.CONCAT("weather.data[",R$1,"]")),MATCH(vp.data[[#This Row],[SDate]],weather.data[Date],0))</f>
        <v>-19.899999999999999</v>
      </c>
      <c r="S564" s="2">
        <f ca="1">INDEX(INDIRECT(_xlfn.CONCAT("weather.data[",S$1,"]")),MATCH(vp.data[[#This Row],[SDate]],weather.data[Date],0))</f>
        <v>-23.3</v>
      </c>
      <c r="T564" s="2">
        <f ca="1">INDEX(INDIRECT(_xlfn.CONCAT("weather.data[",T$1,"]")),MATCH(vp.data[[#This Row],[SDate]],weather.data[Date],0))</f>
        <v>-20.9</v>
      </c>
      <c r="U564" s="2">
        <f ca="1">INDEX(INDIRECT(_xlfn.CONCAT("weather.data[",U$1,"]")),MATCH(vp.data[[#This Row],[SDate]],weather.data[Date],0))</f>
        <v>-24.1</v>
      </c>
      <c r="V564" s="2">
        <f ca="1">INDEX(INDIRECT(_xlfn.CONCAT("weather.data[",V$1,"]")),MATCH(vp.data[[#This Row],[SDate]],weather.data[Date],0))</f>
        <v>-22.5</v>
      </c>
      <c r="W564" t="s">
        <v>44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 s="4">
        <f>IF(AND(vp.data[[#This Row],[SDate]]&gt;=DATE(YEAR(vp.data[[#This Row],[SDate]]),5,1),vp.data[[#This Row],[SDate]]&lt;=DATE(YEAR(vp.data[[#This Row],[SDate]]),9,15)),1,0)</f>
        <v>0</v>
      </c>
      <c r="AJ564" s="4">
        <f>IF(vp.data[[#This Row],[SDate]]&lt;DATE(2016,12,1),0,1)</f>
        <v>1</v>
      </c>
      <c r="AK564">
        <f>MONTH(vp.data[[#This Row],[SDate]])</f>
        <v>1</v>
      </c>
      <c r="AL564" s="5">
        <f>(IF(post_aquisition_adj_bool,vp.data[[#This Row],[VP_Adjusted]],vp.data[[#This Row],[VP]])-INDEX(crudeBD.lkup[Mean_VP],MATCH(vp.data[[#This Row],[Crude_Breakdown]],crudeBD.lkup[Crude Breakdown],0)))^2</f>
        <v>288.24588287136925</v>
      </c>
      <c r="AM564" s="5">
        <f>(vp.data[[#This Row],[Dens]]-INDEX(crudeBD.lkup[Mean_Dens],MATCH(vp.data[[#This Row],[Crude_Breakdown]],crudeBD.lkup[Crude Breakdown],0)))^2</f>
        <v>90.034717494221027</v>
      </c>
      <c r="AN564" s="5">
        <f>(vp.data[[#This Row],[Sulf]]-INDEX(crudeBD.lkup[Mean_Sulf],MATCH(vp.data[[#This Row],[Crude_Breakdown]],crudeBD.lkup[Crude Breakdown],0)))^2</f>
        <v>1.3636745937309302E-2</v>
      </c>
      <c r="AO5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1" hidden="1" x14ac:dyDescent="0.25">
      <c r="A565">
        <v>564</v>
      </c>
      <c r="B565" t="s">
        <v>115</v>
      </c>
      <c r="C565" t="s">
        <v>115</v>
      </c>
      <c r="D565" t="s">
        <v>116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Input]]="",INDEX([1]DATA!$Q:$Q,MATCH(1,(vp.data[[#This Row],[Battery]]=[1]DATA!$L:$L)*(EOMONTH(vp.data[[#This Row],[SDate]],-1)+1=[1]DATA!$G:$G),0)),vp.data[[#This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Input]]="",INDEX([1]DATA!$O:$O,MATCH(1,(vp.data[[#This Row],[Battery]]=[1]DATA!$L:$L)*(EOMONTH(vp.data[[#This Row],[SDate]],-1)+1=[1]DATA!$G:$G),0)),vp.data[[#This Row],[Dens Input]]),"")</f>
        <v>864.1</v>
      </c>
      <c r="O565" s="2">
        <f ca="1">INDEX(INDIRECT(_xlfn.CONCAT("weather.data[",O$1,"]")),MATCH(vp.data[[#This Row],[SDate]],weather.data[Date],0))</f>
        <v>-22.516666666666666</v>
      </c>
      <c r="P565" s="2">
        <f ca="1">INDEX(INDIRECT(_xlfn.CONCAT("weather.data[",P$1,"]")),MATCH(vp.data[[#This Row],[SDate]],weather.data[Date],0))</f>
        <v>-22.078571428571429</v>
      </c>
      <c r="Q565" s="2">
        <f ca="1">INDEX(INDIRECT(_xlfn.CONCAT("weather.data[",Q$1,"]")),MATCH(vp.data[[#This Row],[SDate]],weather.data[Date],0))</f>
        <v>-24.4</v>
      </c>
      <c r="R565" s="2">
        <f ca="1">INDEX(INDIRECT(_xlfn.CONCAT("weather.data[",R$1,"]")),MATCH(vp.data[[#This Row],[SDate]],weather.data[Date],0))</f>
        <v>-19.899999999999999</v>
      </c>
      <c r="S565" s="2">
        <f ca="1">INDEX(INDIRECT(_xlfn.CONCAT("weather.data[",S$1,"]")),MATCH(vp.data[[#This Row],[SDate]],weather.data[Date],0))</f>
        <v>-23.3</v>
      </c>
      <c r="T565" s="2">
        <f ca="1">INDEX(INDIRECT(_xlfn.CONCAT("weather.data[",T$1,"]")),MATCH(vp.data[[#This Row],[SDate]],weather.data[Date],0))</f>
        <v>-20.9</v>
      </c>
      <c r="U565" s="2">
        <f ca="1">INDEX(INDIRECT(_xlfn.CONCAT("weather.data[",U$1,"]")),MATCH(vp.data[[#This Row],[SDate]],weather.data[Date],0))</f>
        <v>-24.1</v>
      </c>
      <c r="V565" s="2">
        <f ca="1">INDEX(INDIRECT(_xlfn.CONCAT("weather.data[",V$1,"]")),MATCH(vp.data[[#This Row],[SDate]],weather.data[Date],0))</f>
        <v>-22.5</v>
      </c>
      <c r="W565" t="s">
        <v>44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 s="4">
        <f>IF(AND(vp.data[[#This Row],[SDate]]&gt;=DATE(YEAR(vp.data[[#This Row],[SDate]]),5,1),vp.data[[#This Row],[SDate]]&lt;=DATE(YEAR(vp.data[[#This Row],[SDate]]),9,15)),1,0)</f>
        <v>0</v>
      </c>
      <c r="AJ565" s="4">
        <f>IF(vp.data[[#This Row],[SDate]]&lt;DATE(2016,12,1),0,1)</f>
        <v>1</v>
      </c>
      <c r="AK565">
        <f>MONTH(vp.data[[#This Row],[SDate]])</f>
        <v>1</v>
      </c>
      <c r="AL565" s="5">
        <f>(IF(post_aquisition_adj_bool,vp.data[[#This Row],[VP_Adjusted]],vp.data[[#This Row],[VP]])-INDEX(crudeBD.lkup[Mean_VP],MATCH(vp.data[[#This Row],[Crude_Breakdown]],crudeBD.lkup[Crude Breakdown],0)))^2</f>
        <v>7.7175949427456467E-2</v>
      </c>
      <c r="AM565" s="5">
        <f>(vp.data[[#This Row],[Dens]]-INDEX(crudeBD.lkup[Mean_Dens],MATCH(vp.data[[#This Row],[Crude_Breakdown]],crudeBD.lkup[Crude Breakdown],0)))^2</f>
        <v>411.62982915066374</v>
      </c>
      <c r="AN565" s="5">
        <f>(vp.data[[#This Row],[Sulf]]-INDEX(crudeBD.lkup[Mean_Sulf],MATCH(vp.data[[#This Row],[Crude_Breakdown]],crudeBD.lkup[Crude Breakdown],0)))^2</f>
        <v>0.4945233211520294</v>
      </c>
      <c r="AO5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1" hidden="1" x14ac:dyDescent="0.25">
      <c r="A566">
        <v>565</v>
      </c>
      <c r="B566" t="s">
        <v>45</v>
      </c>
      <c r="C566" t="s">
        <v>45</v>
      </c>
      <c r="D566" t="s">
        <v>117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Input]]="",INDEX([1]DATA!$Q:$Q,MATCH(1,(vp.data[[#This Row],[Battery]]=[1]DATA!$L:$L)*(EOMONTH(vp.data[[#This Row],[SDate]],-1)+1=[1]DATA!$G:$G),0)),vp.data[[#This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Input]]="",INDEX([1]DATA!$O:$O,MATCH(1,(vp.data[[#This Row],[Battery]]=[1]DATA!$L:$L)*(EOMONTH(vp.data[[#This Row],[SDate]],-1)+1=[1]DATA!$G:$G),0)),vp.data[[#This Row],[Dens Input]]),"")</f>
        <v>868.3</v>
      </c>
      <c r="O566" s="2">
        <f ca="1">INDEX(INDIRECT(_xlfn.CONCAT("weather.data[",O$1,"]")),MATCH(vp.data[[#This Row],[SDate]],weather.data[Date],0))</f>
        <v>-22.516666666666666</v>
      </c>
      <c r="P566" s="2">
        <f ca="1">INDEX(INDIRECT(_xlfn.CONCAT("weather.data[",P$1,"]")),MATCH(vp.data[[#This Row],[SDate]],weather.data[Date],0))</f>
        <v>-22.078571428571429</v>
      </c>
      <c r="Q566" s="2">
        <f ca="1">INDEX(INDIRECT(_xlfn.CONCAT("weather.data[",Q$1,"]")),MATCH(vp.data[[#This Row],[SDate]],weather.data[Date],0))</f>
        <v>-24.4</v>
      </c>
      <c r="R566" s="2">
        <f ca="1">INDEX(INDIRECT(_xlfn.CONCAT("weather.data[",R$1,"]")),MATCH(vp.data[[#This Row],[SDate]],weather.data[Date],0))</f>
        <v>-19.899999999999999</v>
      </c>
      <c r="S566" s="2">
        <f ca="1">INDEX(INDIRECT(_xlfn.CONCAT("weather.data[",S$1,"]")),MATCH(vp.data[[#This Row],[SDate]],weather.data[Date],0))</f>
        <v>-23.3</v>
      </c>
      <c r="T566" s="2">
        <f ca="1">INDEX(INDIRECT(_xlfn.CONCAT("weather.data[",T$1,"]")),MATCH(vp.data[[#This Row],[SDate]],weather.data[Date],0))</f>
        <v>-20.9</v>
      </c>
      <c r="U566" s="2">
        <f ca="1">INDEX(INDIRECT(_xlfn.CONCAT("weather.data[",U$1,"]")),MATCH(vp.data[[#This Row],[SDate]],weather.data[Date],0))</f>
        <v>-24.1</v>
      </c>
      <c r="V566" s="2">
        <f ca="1">INDEX(INDIRECT(_xlfn.CONCAT("weather.data[",V$1,"]")),MATCH(vp.data[[#This Row],[SDate]],weather.data[Date],0))</f>
        <v>-22.5</v>
      </c>
      <c r="W566" t="s">
        <v>44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 s="4">
        <f>IF(AND(vp.data[[#This Row],[SDate]]&gt;=DATE(YEAR(vp.data[[#This Row],[SDate]]),5,1),vp.data[[#This Row],[SDate]]&lt;=DATE(YEAR(vp.data[[#This Row],[SDate]]),9,15)),1,0)</f>
        <v>0</v>
      </c>
      <c r="AJ566" s="4">
        <f>IF(vp.data[[#This Row],[SDate]]&lt;DATE(2016,12,1),0,1)</f>
        <v>1</v>
      </c>
      <c r="AK566">
        <f>MONTH(vp.data[[#This Row],[SDate]])</f>
        <v>1</v>
      </c>
      <c r="AL566" s="5">
        <f>(IF(post_aquisition_adj_bool,vp.data[[#This Row],[VP_Adjusted]],vp.data[[#This Row],[VP]])-INDEX(crudeBD.lkup[Mean_VP],MATCH(vp.data[[#This Row],[Crude_Breakdown]],crudeBD.lkup[Crude Breakdown],0)))^2</f>
        <v>75.304309970044812</v>
      </c>
      <c r="AM566" s="5">
        <f>(vp.data[[#This Row],[Dens]]-INDEX(crudeBD.lkup[Mean_Dens],MATCH(vp.data[[#This Row],[Crude_Breakdown]],crudeBD.lkup[Crude Breakdown],0)))^2</f>
        <v>599.69459479483203</v>
      </c>
      <c r="AN566" s="5">
        <f>(vp.data[[#This Row],[Sulf]]-INDEX(crudeBD.lkup[Mean_Sulf],MATCH(vp.data[[#This Row],[Crude_Breakdown]],crudeBD.lkup[Crude Breakdown],0)))^2</f>
        <v>0.36387861685755124</v>
      </c>
      <c r="AO5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1" hidden="1" x14ac:dyDescent="0.25">
      <c r="A567">
        <v>566</v>
      </c>
      <c r="B567" t="s">
        <v>45</v>
      </c>
      <c r="C567" t="s">
        <v>45</v>
      </c>
      <c r="D567" t="s">
        <v>78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Input]]="",INDEX([1]DATA!$Q:$Q,MATCH(1,(vp.data[[#This Row],[Battery]]=[1]DATA!$L:$L)*(EOMONTH(vp.data[[#This Row],[SDate]],-1)+1=[1]DATA!$G:$G),0)),vp.data[[#This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Input]]="",INDEX([1]DATA!$O:$O,MATCH(1,(vp.data[[#This Row],[Battery]]=[1]DATA!$L:$L)*(EOMONTH(vp.data[[#This Row],[SDate]],-1)+1=[1]DATA!$G:$G),0)),vp.data[[#This Row],[Dens Input]]),"")</f>
        <v>871.3</v>
      </c>
      <c r="O567" s="2">
        <f ca="1">INDEX(INDIRECT(_xlfn.CONCAT("weather.data[",O$1,"]")),MATCH(vp.data[[#This Row],[SDate]],weather.data[Date],0))</f>
        <v>-22.516666666666666</v>
      </c>
      <c r="P567" s="2">
        <f ca="1">INDEX(INDIRECT(_xlfn.CONCAT("weather.data[",P$1,"]")),MATCH(vp.data[[#This Row],[SDate]],weather.data[Date],0))</f>
        <v>-22.078571428571429</v>
      </c>
      <c r="Q567" s="2">
        <f ca="1">INDEX(INDIRECT(_xlfn.CONCAT("weather.data[",Q$1,"]")),MATCH(vp.data[[#This Row],[SDate]],weather.data[Date],0))</f>
        <v>-24.4</v>
      </c>
      <c r="R567" s="2">
        <f ca="1">INDEX(INDIRECT(_xlfn.CONCAT("weather.data[",R$1,"]")),MATCH(vp.data[[#This Row],[SDate]],weather.data[Date],0))</f>
        <v>-19.899999999999999</v>
      </c>
      <c r="S567" s="2">
        <f ca="1">INDEX(INDIRECT(_xlfn.CONCAT("weather.data[",S$1,"]")),MATCH(vp.data[[#This Row],[SDate]],weather.data[Date],0))</f>
        <v>-23.3</v>
      </c>
      <c r="T567" s="2">
        <f ca="1">INDEX(INDIRECT(_xlfn.CONCAT("weather.data[",T$1,"]")),MATCH(vp.data[[#This Row],[SDate]],weather.data[Date],0))</f>
        <v>-20.9</v>
      </c>
      <c r="U567" s="2">
        <f ca="1">INDEX(INDIRECT(_xlfn.CONCAT("weather.data[",U$1,"]")),MATCH(vp.data[[#This Row],[SDate]],weather.data[Date],0))</f>
        <v>-24.1</v>
      </c>
      <c r="V567" s="2">
        <f ca="1">INDEX(INDIRECT(_xlfn.CONCAT("weather.data[",V$1,"]")),MATCH(vp.data[[#This Row],[SDate]],weather.data[Date],0))</f>
        <v>-22.5</v>
      </c>
      <c r="W567" t="s">
        <v>44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 s="4">
        <f>IF(AND(vp.data[[#This Row],[SDate]]&gt;=DATE(YEAR(vp.data[[#This Row],[SDate]]),5,1),vp.data[[#This Row],[SDate]]&lt;=DATE(YEAR(vp.data[[#This Row],[SDate]]),9,15)),1,0)</f>
        <v>0</v>
      </c>
      <c r="AJ567" s="4">
        <f>IF(vp.data[[#This Row],[SDate]]&lt;DATE(2016,12,1),0,1)</f>
        <v>1</v>
      </c>
      <c r="AK567">
        <f>MONTH(vp.data[[#This Row],[SDate]])</f>
        <v>1</v>
      </c>
      <c r="AL567" s="5">
        <f>(IF(post_aquisition_adj_bool,vp.data[[#This Row],[VP_Adjusted]],vp.data[[#This Row],[VP]])-INDEX(crudeBD.lkup[Mean_VP],MATCH(vp.data[[#This Row],[Crude_Breakdown]],crudeBD.lkup[Crude Breakdown],0)))^2</f>
        <v>0.58555765595464093</v>
      </c>
      <c r="AM567" s="5">
        <f>(vp.data[[#This Row],[Dens]]-INDEX(crudeBD.lkup[Mean_Dens],MATCH(vp.data[[#This Row],[Crude_Breakdown]],crudeBD.lkup[Crude Breakdown],0)))^2</f>
        <v>11.958729042726336</v>
      </c>
      <c r="AN567" s="5">
        <f>(vp.data[[#This Row],[Sulf]]-INDEX(crudeBD.lkup[Mean_Sulf],MATCH(vp.data[[#This Row],[Crude_Breakdown]],crudeBD.lkup[Crude Breakdown],0)))^2</f>
        <v>4.8360186050059551E-3</v>
      </c>
      <c r="AO5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1" hidden="1" x14ac:dyDescent="0.25">
      <c r="A568">
        <v>567</v>
      </c>
      <c r="B568" t="s">
        <v>47</v>
      </c>
      <c r="C568" t="s">
        <v>47</v>
      </c>
      <c r="D568" t="s">
        <v>118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Input]]="",INDEX([1]DATA!$Q:$Q,MATCH(1,(vp.data[[#This Row],[Battery]]=[1]DATA!$L:$L)*(EOMONTH(vp.data[[#This Row],[SDate]],-1)+1=[1]DATA!$G:$G),0)),vp.data[[#This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Input]]="",INDEX([1]DATA!$O:$O,MATCH(1,(vp.data[[#This Row],[Battery]]=[1]DATA!$L:$L)*(EOMONTH(vp.data[[#This Row],[SDate]],-1)+1=[1]DATA!$G:$G),0)),vp.data[[#This Row],[Dens Input]]),"")</f>
        <v>847.7</v>
      </c>
      <c r="O568" s="2">
        <f ca="1">INDEX(INDIRECT(_xlfn.CONCAT("weather.data[",O$1,"]")),MATCH(vp.data[[#This Row],[SDate]],weather.data[Date],0))</f>
        <v>-22.516666666666666</v>
      </c>
      <c r="P568" s="2">
        <f ca="1">INDEX(INDIRECT(_xlfn.CONCAT("weather.data[",P$1,"]")),MATCH(vp.data[[#This Row],[SDate]],weather.data[Date],0))</f>
        <v>-22.078571428571429</v>
      </c>
      <c r="Q568" s="2">
        <f ca="1">INDEX(INDIRECT(_xlfn.CONCAT("weather.data[",Q$1,"]")),MATCH(vp.data[[#This Row],[SDate]],weather.data[Date],0))</f>
        <v>-24.4</v>
      </c>
      <c r="R568" s="2">
        <f ca="1">INDEX(INDIRECT(_xlfn.CONCAT("weather.data[",R$1,"]")),MATCH(vp.data[[#This Row],[SDate]],weather.data[Date],0))</f>
        <v>-19.899999999999999</v>
      </c>
      <c r="S568" s="2">
        <f ca="1">INDEX(INDIRECT(_xlfn.CONCAT("weather.data[",S$1,"]")),MATCH(vp.data[[#This Row],[SDate]],weather.data[Date],0))</f>
        <v>-23.3</v>
      </c>
      <c r="T568" s="2">
        <f ca="1">INDEX(INDIRECT(_xlfn.CONCAT("weather.data[",T$1,"]")),MATCH(vp.data[[#This Row],[SDate]],weather.data[Date],0))</f>
        <v>-20.9</v>
      </c>
      <c r="U568" s="2">
        <f ca="1">INDEX(INDIRECT(_xlfn.CONCAT("weather.data[",U$1,"]")),MATCH(vp.data[[#This Row],[SDate]],weather.data[Date],0))</f>
        <v>-24.1</v>
      </c>
      <c r="V568" s="2">
        <f ca="1">INDEX(INDIRECT(_xlfn.CONCAT("weather.data[",V$1,"]")),MATCH(vp.data[[#This Row],[SDate]],weather.data[Date],0))</f>
        <v>-22.5</v>
      </c>
      <c r="W568" t="s">
        <v>44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 s="4">
        <f>IF(AND(vp.data[[#This Row],[SDate]]&gt;=DATE(YEAR(vp.data[[#This Row],[SDate]]),5,1),vp.data[[#This Row],[SDate]]&lt;=DATE(YEAR(vp.data[[#This Row],[SDate]]),9,15)),1,0)</f>
        <v>0</v>
      </c>
      <c r="AJ568" s="4">
        <f>IF(vp.data[[#This Row],[SDate]]&lt;DATE(2016,12,1),0,1)</f>
        <v>1</v>
      </c>
      <c r="AK568">
        <f>MONTH(vp.data[[#This Row],[SDate]])</f>
        <v>1</v>
      </c>
      <c r="AL568" s="5">
        <f>(IF(post_aquisition_adj_bool,vp.data[[#This Row],[VP_Adjusted]],vp.data[[#This Row],[VP]])-INDEX(crudeBD.lkup[Mean_VP],MATCH(vp.data[[#This Row],[Crude_Breakdown]],crudeBD.lkup[Crude Breakdown],0)))^2</f>
        <v>496.30062219390186</v>
      </c>
      <c r="AM568" s="5">
        <f>(vp.data[[#This Row],[Dens]]-INDEX(crudeBD.lkup[Mean_Dens],MATCH(vp.data[[#This Row],[Crude_Breakdown]],crudeBD.lkup[Crude Breakdown],0)))^2</f>
        <v>15.121696635326948</v>
      </c>
      <c r="AN568" s="5">
        <f>(vp.data[[#This Row],[Sulf]]-INDEX(crudeBD.lkup[Mean_Sulf],MATCH(vp.data[[#This Row],[Crude_Breakdown]],crudeBD.lkup[Crude Breakdown],0)))^2</f>
        <v>4.2756512072279089E-2</v>
      </c>
      <c r="AO5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1" hidden="1" x14ac:dyDescent="0.25">
      <c r="A569">
        <v>568</v>
      </c>
      <c r="B569" t="s">
        <v>56</v>
      </c>
      <c r="C569" t="s">
        <v>56</v>
      </c>
      <c r="D569" t="s">
        <v>57</v>
      </c>
      <c r="E569" t="s">
        <v>69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Input]]="",INDEX([1]DATA!$Q:$Q,MATCH(1,(vp.data[[#This Row],[Battery]]=[1]DATA!$L:$L)*(EOMONTH(vp.data[[#This Row],[SDate]],-1)+1=[1]DATA!$G:$G),0)),vp.data[[#This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Input]]="",INDEX([1]DATA!$O:$O,MATCH(1,(vp.data[[#This Row],[Battery]]=[1]DATA!$L:$L)*(EOMONTH(vp.data[[#This Row],[SDate]],-1)+1=[1]DATA!$G:$G),0)),vp.data[[#This Row],[Dens Input]]),"")</f>
        <v>840</v>
      </c>
      <c r="O569" s="2">
        <f ca="1">INDEX(INDIRECT(_xlfn.CONCAT("weather.data[",O$1,"]")),MATCH(vp.data[[#This Row],[SDate]],weather.data[Date],0))</f>
        <v>-23.633333333333336</v>
      </c>
      <c r="P569" s="2">
        <f ca="1">INDEX(INDIRECT(_xlfn.CONCAT("weather.data[",P$1,"]")),MATCH(vp.data[[#This Row],[SDate]],weather.data[Date],0))</f>
        <v>-22.773809523809522</v>
      </c>
      <c r="Q569" s="2">
        <f ca="1">INDEX(INDIRECT(_xlfn.CONCAT("weather.data[",Q$1,"]")),MATCH(vp.data[[#This Row],[SDate]],weather.data[Date],0))</f>
        <v>-24</v>
      </c>
      <c r="R569" s="2">
        <f ca="1">INDEX(INDIRECT(_xlfn.CONCAT("weather.data[",R$1,"]")),MATCH(vp.data[[#This Row],[SDate]],weather.data[Date],0))</f>
        <v>-21.3</v>
      </c>
      <c r="S569" s="2">
        <f ca="1">INDEX(INDIRECT(_xlfn.CONCAT("weather.data[",S$1,"]")),MATCH(vp.data[[#This Row],[SDate]],weather.data[Date],0))</f>
        <v>-26.5</v>
      </c>
      <c r="T569" s="2">
        <f ca="1">INDEX(INDIRECT(_xlfn.CONCAT("weather.data[",T$1,"]")),MATCH(vp.data[[#This Row],[SDate]],weather.data[Date],0))</f>
        <v>-20.6</v>
      </c>
      <c r="U569" s="2">
        <f ca="1">INDEX(INDIRECT(_xlfn.CONCAT("weather.data[",U$1,"]")),MATCH(vp.data[[#This Row],[SDate]],weather.data[Date],0))</f>
        <v>-25.6</v>
      </c>
      <c r="V569" s="2">
        <f ca="1">INDEX(INDIRECT(_xlfn.CONCAT("weather.data[",V$1,"]")),MATCH(vp.data[[#This Row],[SDate]],weather.data[Date],0))</f>
        <v>-23.8</v>
      </c>
      <c r="W569" t="s">
        <v>44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 s="4">
        <f>IF(AND(vp.data[[#This Row],[SDate]]&gt;=DATE(YEAR(vp.data[[#This Row],[SDate]]),5,1),vp.data[[#This Row],[SDate]]&lt;=DATE(YEAR(vp.data[[#This Row],[SDate]]),9,15)),1,0)</f>
        <v>0</v>
      </c>
      <c r="AJ569" s="4">
        <f>IF(vp.data[[#This Row],[SDate]]&lt;DATE(2016,12,1),0,1)</f>
        <v>1</v>
      </c>
      <c r="AK569">
        <f>MONTH(vp.data[[#This Row],[SDate]])</f>
        <v>1</v>
      </c>
      <c r="AL569" s="5">
        <f>(IF(post_aquisition_adj_bool,vp.data[[#This Row],[VP_Adjusted]],vp.data[[#This Row],[VP]])-INDEX(crudeBD.lkup[Mean_VP],MATCH(vp.data[[#This Row],[Crude_Breakdown]],crudeBD.lkup[Crude Breakdown],0)))^2</f>
        <v>28.325753269015877</v>
      </c>
      <c r="AM569" s="5">
        <f>(vp.data[[#This Row],[Dens]]-INDEX(crudeBD.lkup[Mean_Dens],MATCH(vp.data[[#This Row],[Crude_Breakdown]],crudeBD.lkup[Crude Breakdown],0)))^2</f>
        <v>14.526292954345573</v>
      </c>
      <c r="AN569" s="5">
        <f>(vp.data[[#This Row],[Sulf]]-INDEX(crudeBD.lkup[Mean_Sulf],MATCH(vp.data[[#This Row],[Crude_Breakdown]],crudeBD.lkup[Crude Breakdown],0)))^2</f>
        <v>2.1543334648965896E-2</v>
      </c>
      <c r="AO5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1" hidden="1" x14ac:dyDescent="0.25">
      <c r="A570">
        <v>569</v>
      </c>
      <c r="B570" t="s">
        <v>92</v>
      </c>
      <c r="C570" t="s">
        <v>92</v>
      </c>
      <c r="D570" t="s">
        <v>93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Input]]="",INDEX([1]DATA!$Q:$Q,MATCH(1,(vp.data[[#This Row],[Battery]]=[1]DATA!$L:$L)*(EOMONTH(vp.data[[#This Row],[SDate]],-1)+1=[1]DATA!$G:$G),0)),vp.data[[#This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570" s="2">
        <f ca="1">INDEX(INDIRECT(_xlfn.CONCAT("weather.data[",O$1,"]")),MATCH(vp.data[[#This Row],[SDate]],weather.data[Date],0))</f>
        <v>-23.633333333333336</v>
      </c>
      <c r="P570" s="2">
        <f ca="1">INDEX(INDIRECT(_xlfn.CONCAT("weather.data[",P$1,"]")),MATCH(vp.data[[#This Row],[SDate]],weather.data[Date],0))</f>
        <v>-22.773809523809522</v>
      </c>
      <c r="Q570" s="2">
        <f ca="1">INDEX(INDIRECT(_xlfn.CONCAT("weather.data[",Q$1,"]")),MATCH(vp.data[[#This Row],[SDate]],weather.data[Date],0))</f>
        <v>-24</v>
      </c>
      <c r="R570" s="2">
        <f ca="1">INDEX(INDIRECT(_xlfn.CONCAT("weather.data[",R$1,"]")),MATCH(vp.data[[#This Row],[SDate]],weather.data[Date],0))</f>
        <v>-21.3</v>
      </c>
      <c r="S570" s="2">
        <f ca="1">INDEX(INDIRECT(_xlfn.CONCAT("weather.data[",S$1,"]")),MATCH(vp.data[[#This Row],[SDate]],weather.data[Date],0))</f>
        <v>-26.5</v>
      </c>
      <c r="T570" s="2">
        <f ca="1">INDEX(INDIRECT(_xlfn.CONCAT("weather.data[",T$1,"]")),MATCH(vp.data[[#This Row],[SDate]],weather.data[Date],0))</f>
        <v>-20.6</v>
      </c>
      <c r="U570" s="2">
        <f ca="1">INDEX(INDIRECT(_xlfn.CONCAT("weather.data[",U$1,"]")),MATCH(vp.data[[#This Row],[SDate]],weather.data[Date],0))</f>
        <v>-25.6</v>
      </c>
      <c r="V570" s="2">
        <f ca="1">INDEX(INDIRECT(_xlfn.CONCAT("weather.data[",V$1,"]")),MATCH(vp.data[[#This Row],[SDate]],weather.data[Date],0))</f>
        <v>-23.8</v>
      </c>
      <c r="W570" t="s">
        <v>44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 s="4">
        <f>IF(AND(vp.data[[#This Row],[SDate]]&gt;=DATE(YEAR(vp.data[[#This Row],[SDate]]),5,1),vp.data[[#This Row],[SDate]]&lt;=DATE(YEAR(vp.data[[#This Row],[SDate]]),9,15)),1,0)</f>
        <v>0</v>
      </c>
      <c r="AJ570" s="4">
        <f>IF(vp.data[[#This Row],[SDate]]&lt;DATE(2016,12,1),0,1)</f>
        <v>1</v>
      </c>
      <c r="AK570">
        <f>MONTH(vp.data[[#This Row],[SDate]])</f>
        <v>1</v>
      </c>
      <c r="AL570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570" s="5">
        <f>(vp.data[[#This Row],[Dens]]-INDEX(crudeBD.lkup[Mean_Dens],MATCH(vp.data[[#This Row],[Crude_Breakdown]],crudeBD.lkup[Crude Breakdown],0)))^2</f>
        <v>5.0423476813336325</v>
      </c>
      <c r="AN570" s="5">
        <f>(vp.data[[#This Row],[Sulf]]-INDEX(crudeBD.lkup[Mean_Sulf],MATCH(vp.data[[#This Row],[Crude_Breakdown]],crudeBD.lkup[Crude Breakdown],0)))^2</f>
        <v>1.9974470168847618E-2</v>
      </c>
      <c r="AO5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1" hidden="1" x14ac:dyDescent="0.25">
      <c r="A571">
        <v>570</v>
      </c>
      <c r="B571" t="s">
        <v>47</v>
      </c>
      <c r="C571" t="s">
        <v>47</v>
      </c>
      <c r="D571" t="s">
        <v>62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Input]]="",INDEX([1]DATA!$Q:$Q,MATCH(1,(vp.data[[#This Row],[Battery]]=[1]DATA!$L:$L)*(EOMONTH(vp.data[[#This Row],[SDate]],-1)+1=[1]DATA!$G:$G),0)),vp.data[[#This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Input]]="",INDEX([1]DATA!$O:$O,MATCH(1,(vp.data[[#This Row],[Battery]]=[1]DATA!$L:$L)*(EOMONTH(vp.data[[#This Row],[SDate]],-1)+1=[1]DATA!$G:$G),0)),vp.data[[#This Row],[Dens Input]]),"")</f>
        <v>827.1</v>
      </c>
      <c r="O571" s="2">
        <f ca="1">INDEX(INDIRECT(_xlfn.CONCAT("weather.data[",O$1,"]")),MATCH(vp.data[[#This Row],[SDate]],weather.data[Date],0))</f>
        <v>-23.633333333333336</v>
      </c>
      <c r="P571" s="2">
        <f ca="1">INDEX(INDIRECT(_xlfn.CONCAT("weather.data[",P$1,"]")),MATCH(vp.data[[#This Row],[SDate]],weather.data[Date],0))</f>
        <v>-22.773809523809522</v>
      </c>
      <c r="Q571" s="2">
        <f ca="1">INDEX(INDIRECT(_xlfn.CONCAT("weather.data[",Q$1,"]")),MATCH(vp.data[[#This Row],[SDate]],weather.data[Date],0))</f>
        <v>-24</v>
      </c>
      <c r="R571" s="2">
        <f ca="1">INDEX(INDIRECT(_xlfn.CONCAT("weather.data[",R$1,"]")),MATCH(vp.data[[#This Row],[SDate]],weather.data[Date],0))</f>
        <v>-21.3</v>
      </c>
      <c r="S571" s="2">
        <f ca="1">INDEX(INDIRECT(_xlfn.CONCAT("weather.data[",S$1,"]")),MATCH(vp.data[[#This Row],[SDate]],weather.data[Date],0))</f>
        <v>-26.5</v>
      </c>
      <c r="T571" s="2">
        <f ca="1">INDEX(INDIRECT(_xlfn.CONCAT("weather.data[",T$1,"]")),MATCH(vp.data[[#This Row],[SDate]],weather.data[Date],0))</f>
        <v>-20.6</v>
      </c>
      <c r="U571" s="2">
        <f ca="1">INDEX(INDIRECT(_xlfn.CONCAT("weather.data[",U$1,"]")),MATCH(vp.data[[#This Row],[SDate]],weather.data[Date],0))</f>
        <v>-25.6</v>
      </c>
      <c r="V571" s="2">
        <f ca="1">INDEX(INDIRECT(_xlfn.CONCAT("weather.data[",V$1,"]")),MATCH(vp.data[[#This Row],[SDate]],weather.data[Date],0))</f>
        <v>-23.8</v>
      </c>
      <c r="W571" t="s">
        <v>44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 s="4">
        <f>IF(AND(vp.data[[#This Row],[SDate]]&gt;=DATE(YEAR(vp.data[[#This Row],[SDate]]),5,1),vp.data[[#This Row],[SDate]]&lt;=DATE(YEAR(vp.data[[#This Row],[SDate]]),9,15)),1,0)</f>
        <v>0</v>
      </c>
      <c r="AJ571" s="4">
        <f>IF(vp.data[[#This Row],[SDate]]&lt;DATE(2016,12,1),0,1)</f>
        <v>1</v>
      </c>
      <c r="AK571">
        <f>MONTH(vp.data[[#This Row],[SDate]])</f>
        <v>1</v>
      </c>
      <c r="AL571" s="5">
        <f>(IF(post_aquisition_adj_bool,vp.data[[#This Row],[VP_Adjusted]],vp.data[[#This Row],[VP]])-INDEX(crudeBD.lkup[Mean_VP],MATCH(vp.data[[#This Row],[Crude_Breakdown]],crudeBD.lkup[Crude Breakdown],0)))^2</f>
        <v>225.66632469758835</v>
      </c>
      <c r="AM571" s="5">
        <f>(vp.data[[#This Row],[Dens]]-INDEX(crudeBD.lkup[Mean_Dens],MATCH(vp.data[[#This Row],[Crude_Breakdown]],crudeBD.lkup[Crude Breakdown],0)))^2</f>
        <v>279.26879847581819</v>
      </c>
      <c r="AN571" s="5">
        <f>(vp.data[[#This Row],[Sulf]]-INDEX(crudeBD.lkup[Mean_Sulf],MATCH(vp.data[[#This Row],[Crude_Breakdown]],crudeBD.lkup[Crude Breakdown],0)))^2</f>
        <v>5.9157681397430328E-2</v>
      </c>
      <c r="AO5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1" hidden="1" x14ac:dyDescent="0.25">
      <c r="A572">
        <v>571</v>
      </c>
      <c r="B572" t="s">
        <v>45</v>
      </c>
      <c r="C572" t="s">
        <v>45</v>
      </c>
      <c r="D572" t="s">
        <v>66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Input]]="",INDEX([1]DATA!$Q:$Q,MATCH(1,(vp.data[[#This Row],[Battery]]=[1]DATA!$L:$L)*(EOMONTH(vp.data[[#This Row],[SDate]],-1)+1=[1]DATA!$G:$G),0)),vp.data[[#This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Input]]="",INDEX([1]DATA!$O:$O,MATCH(1,(vp.data[[#This Row],[Battery]]=[1]DATA!$L:$L)*(EOMONTH(vp.data[[#This Row],[SDate]],-1)+1=[1]DATA!$G:$G),0)),vp.data[[#This Row],[Dens Input]]),"")</f>
        <v>828.3</v>
      </c>
      <c r="O572" s="2">
        <f ca="1">INDEX(INDIRECT(_xlfn.CONCAT("weather.data[",O$1,"]")),MATCH(vp.data[[#This Row],[SDate]],weather.data[Date],0))</f>
        <v>-23.633333333333336</v>
      </c>
      <c r="P572" s="2">
        <f ca="1">INDEX(INDIRECT(_xlfn.CONCAT("weather.data[",P$1,"]")),MATCH(vp.data[[#This Row],[SDate]],weather.data[Date],0))</f>
        <v>-22.773809523809522</v>
      </c>
      <c r="Q572" s="2">
        <f ca="1">INDEX(INDIRECT(_xlfn.CONCAT("weather.data[",Q$1,"]")),MATCH(vp.data[[#This Row],[SDate]],weather.data[Date],0))</f>
        <v>-24</v>
      </c>
      <c r="R572" s="2">
        <f ca="1">INDEX(INDIRECT(_xlfn.CONCAT("weather.data[",R$1,"]")),MATCH(vp.data[[#This Row],[SDate]],weather.data[Date],0))</f>
        <v>-21.3</v>
      </c>
      <c r="S572" s="2">
        <f ca="1">INDEX(INDIRECT(_xlfn.CONCAT("weather.data[",S$1,"]")),MATCH(vp.data[[#This Row],[SDate]],weather.data[Date],0))</f>
        <v>-26.5</v>
      </c>
      <c r="T572" s="2">
        <f ca="1">INDEX(INDIRECT(_xlfn.CONCAT("weather.data[",T$1,"]")),MATCH(vp.data[[#This Row],[SDate]],weather.data[Date],0))</f>
        <v>-20.6</v>
      </c>
      <c r="U572" s="2">
        <f ca="1">INDEX(INDIRECT(_xlfn.CONCAT("weather.data[",U$1,"]")),MATCH(vp.data[[#This Row],[SDate]],weather.data[Date],0))</f>
        <v>-25.6</v>
      </c>
      <c r="V572" s="2">
        <f ca="1">INDEX(INDIRECT(_xlfn.CONCAT("weather.data[",V$1,"]")),MATCH(vp.data[[#This Row],[SDate]],weather.data[Date],0))</f>
        <v>-23.8</v>
      </c>
      <c r="W572" t="s">
        <v>44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 s="4">
        <f>IF(AND(vp.data[[#This Row],[SDate]]&gt;=DATE(YEAR(vp.data[[#This Row],[SDate]]),5,1),vp.data[[#This Row],[SDate]]&lt;=DATE(YEAR(vp.data[[#This Row],[SDate]]),9,15)),1,0)</f>
        <v>0</v>
      </c>
      <c r="AJ572" s="4">
        <f>IF(vp.data[[#This Row],[SDate]]&lt;DATE(2016,12,1),0,1)</f>
        <v>1</v>
      </c>
      <c r="AK572">
        <f>MONTH(vp.data[[#This Row],[SDate]])</f>
        <v>1</v>
      </c>
      <c r="AL572" s="5">
        <f>(IF(post_aquisition_adj_bool,vp.data[[#This Row],[VP_Adjusted]],vp.data[[#This Row],[VP]])-INDEX(crudeBD.lkup[Mean_VP],MATCH(vp.data[[#This Row],[Crude_Breakdown]],crudeBD.lkup[Crude Breakdown],0)))^2</f>
        <v>35.734159749132225</v>
      </c>
      <c r="AM572" s="5">
        <f>(vp.data[[#This Row],[Dens]]-INDEX(crudeBD.lkup[Mean_Dens],MATCH(vp.data[[#This Row],[Crude_Breakdown]],crudeBD.lkup[Crude Breakdown],0)))^2</f>
        <v>240.60158865986932</v>
      </c>
      <c r="AN572" s="5">
        <f>(vp.data[[#This Row],[Sulf]]-INDEX(crudeBD.lkup[Mean_Sulf],MATCH(vp.data[[#This Row],[Crude_Breakdown]],crudeBD.lkup[Crude Breakdown],0)))^2</f>
        <v>0.13452498520111417</v>
      </c>
      <c r="AO5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1" hidden="1" x14ac:dyDescent="0.25">
      <c r="A573">
        <v>572</v>
      </c>
      <c r="B573" t="s">
        <v>47</v>
      </c>
      <c r="C573" t="s">
        <v>47</v>
      </c>
      <c r="D573" t="s">
        <v>91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73" s="2">
        <f ca="1">INDEX(INDIRECT(_xlfn.CONCAT("weather.data[",O$1,"]")),MATCH(vp.data[[#This Row],[SDate]],weather.data[Date],0))</f>
        <v>-23.633333333333336</v>
      </c>
      <c r="P573" s="2">
        <f ca="1">INDEX(INDIRECT(_xlfn.CONCAT("weather.data[",P$1,"]")),MATCH(vp.data[[#This Row],[SDate]],weather.data[Date],0))</f>
        <v>-22.773809523809522</v>
      </c>
      <c r="Q573" s="2">
        <f ca="1">INDEX(INDIRECT(_xlfn.CONCAT("weather.data[",Q$1,"]")),MATCH(vp.data[[#This Row],[SDate]],weather.data[Date],0))</f>
        <v>-24</v>
      </c>
      <c r="R573" s="2">
        <f ca="1">INDEX(INDIRECT(_xlfn.CONCAT("weather.data[",R$1,"]")),MATCH(vp.data[[#This Row],[SDate]],weather.data[Date],0))</f>
        <v>-21.3</v>
      </c>
      <c r="S573" s="2">
        <f ca="1">INDEX(INDIRECT(_xlfn.CONCAT("weather.data[",S$1,"]")),MATCH(vp.data[[#This Row],[SDate]],weather.data[Date],0))</f>
        <v>-26.5</v>
      </c>
      <c r="T573" s="2">
        <f ca="1">INDEX(INDIRECT(_xlfn.CONCAT("weather.data[",T$1,"]")),MATCH(vp.data[[#This Row],[SDate]],weather.data[Date],0))</f>
        <v>-20.6</v>
      </c>
      <c r="U573" s="2">
        <f ca="1">INDEX(INDIRECT(_xlfn.CONCAT("weather.data[",U$1,"]")),MATCH(vp.data[[#This Row],[SDate]],weather.data[Date],0))</f>
        <v>-25.6</v>
      </c>
      <c r="V573" s="2">
        <f ca="1">INDEX(INDIRECT(_xlfn.CONCAT("weather.data[",V$1,"]")),MATCH(vp.data[[#This Row],[SDate]],weather.data[Date],0))</f>
        <v>-23.8</v>
      </c>
      <c r="W573" t="s">
        <v>44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 s="4">
        <f>IF(AND(vp.data[[#This Row],[SDate]]&gt;=DATE(YEAR(vp.data[[#This Row],[SDate]]),5,1),vp.data[[#This Row],[SDate]]&lt;=DATE(YEAR(vp.data[[#This Row],[SDate]]),9,15)),1,0)</f>
        <v>0</v>
      </c>
      <c r="AJ573" s="4">
        <f>IF(vp.data[[#This Row],[SDate]]&lt;DATE(2016,12,1),0,1)</f>
        <v>1</v>
      </c>
      <c r="AK573">
        <f>MONTH(vp.data[[#This Row],[SDate]])</f>
        <v>1</v>
      </c>
      <c r="AL573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573" s="5">
        <f>(vp.data[[#This Row],[Dens]]-INDEX(crudeBD.lkup[Mean_Dens],MATCH(vp.data[[#This Row],[Crude_Breakdown]],crudeBD.lkup[Crude Breakdown],0)))^2</f>
        <v>7.3513506230570247</v>
      </c>
      <c r="AN573" s="5">
        <f>(vp.data[[#This Row],[Sulf]]-INDEX(crudeBD.lkup[Mean_Sulf],MATCH(vp.data[[#This Row],[Crude_Breakdown]],crudeBD.lkup[Crude Breakdown],0)))^2</f>
        <v>2.4578864219518094E-2</v>
      </c>
      <c r="AO5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1" hidden="1" x14ac:dyDescent="0.25">
      <c r="A574">
        <v>573</v>
      </c>
      <c r="B574" t="s">
        <v>64</v>
      </c>
      <c r="C574" t="s">
        <v>64</v>
      </c>
      <c r="D574" t="s">
        <v>119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Input]]="",INDEX([1]DATA!$Q:$Q,MATCH(1,(vp.data[[#This Row],[Battery]]=[1]DATA!$L:$L)*(EOMONTH(vp.data[[#This Row],[SDate]],-1)+1=[1]DATA!$G:$G),0)),vp.data[[#This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Input]]="",INDEX([1]DATA!$O:$O,MATCH(1,(vp.data[[#This Row],[Battery]]=[1]DATA!$L:$L)*(EOMONTH(vp.data[[#This Row],[SDate]],-1)+1=[1]DATA!$G:$G),0)),vp.data[[#This Row],[Dens Input]]),"")</f>
        <v>860.1</v>
      </c>
      <c r="O574" s="2">
        <f ca="1">INDEX(INDIRECT(_xlfn.CONCAT("weather.data[",O$1,"]")),MATCH(vp.data[[#This Row],[SDate]],weather.data[Date],0))</f>
        <v>-23.633333333333336</v>
      </c>
      <c r="P574" s="2">
        <f ca="1">INDEX(INDIRECT(_xlfn.CONCAT("weather.data[",P$1,"]")),MATCH(vp.data[[#This Row],[SDate]],weather.data[Date],0))</f>
        <v>-22.773809523809522</v>
      </c>
      <c r="Q574" s="2">
        <f ca="1">INDEX(INDIRECT(_xlfn.CONCAT("weather.data[",Q$1,"]")),MATCH(vp.data[[#This Row],[SDate]],weather.data[Date],0))</f>
        <v>-24</v>
      </c>
      <c r="R574" s="2">
        <f ca="1">INDEX(INDIRECT(_xlfn.CONCAT("weather.data[",R$1,"]")),MATCH(vp.data[[#This Row],[SDate]],weather.data[Date],0))</f>
        <v>-21.3</v>
      </c>
      <c r="S574" s="2">
        <f ca="1">INDEX(INDIRECT(_xlfn.CONCAT("weather.data[",S$1,"]")),MATCH(vp.data[[#This Row],[SDate]],weather.data[Date],0))</f>
        <v>-26.5</v>
      </c>
      <c r="T574" s="2">
        <f ca="1">INDEX(INDIRECT(_xlfn.CONCAT("weather.data[",T$1,"]")),MATCH(vp.data[[#This Row],[SDate]],weather.data[Date],0))</f>
        <v>-20.6</v>
      </c>
      <c r="U574" s="2">
        <f ca="1">INDEX(INDIRECT(_xlfn.CONCAT("weather.data[",U$1,"]")),MATCH(vp.data[[#This Row],[SDate]],weather.data[Date],0))</f>
        <v>-25.6</v>
      </c>
      <c r="V574" s="2">
        <f ca="1">INDEX(INDIRECT(_xlfn.CONCAT("weather.data[",V$1,"]")),MATCH(vp.data[[#This Row],[SDate]],weather.data[Date],0))</f>
        <v>-23.8</v>
      </c>
      <c r="W574" t="s">
        <v>44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 s="4">
        <f>IF(AND(vp.data[[#This Row],[SDate]]&gt;=DATE(YEAR(vp.data[[#This Row],[SDate]]),5,1),vp.data[[#This Row],[SDate]]&lt;=DATE(YEAR(vp.data[[#This Row],[SDate]]),9,15)),1,0)</f>
        <v>0</v>
      </c>
      <c r="AJ574" s="4">
        <f>IF(vp.data[[#This Row],[SDate]]&lt;DATE(2016,12,1),0,1)</f>
        <v>1</v>
      </c>
      <c r="AK574">
        <f>MONTH(vp.data[[#This Row],[SDate]])</f>
        <v>1</v>
      </c>
      <c r="AL574" s="5">
        <f>(IF(post_aquisition_adj_bool,vp.data[[#This Row],[VP_Adjusted]],vp.data[[#This Row],[VP]])-INDEX(crudeBD.lkup[Mean_VP],MATCH(vp.data[[#This Row],[Crude_Breakdown]],crudeBD.lkup[Crude Breakdown],0)))^2</f>
        <v>289.755102311727</v>
      </c>
      <c r="AM574" s="5">
        <f>(vp.data[[#This Row],[Dens]]-INDEX(crudeBD.lkup[Mean_Dens],MATCH(vp.data[[#This Row],[Crude_Breakdown]],crudeBD.lkup[Crude Breakdown],0)))^2</f>
        <v>265.32052853716692</v>
      </c>
      <c r="AN574" s="5">
        <f>(vp.data[[#This Row],[Sulf]]-INDEX(crudeBD.lkup[Mean_Sulf],MATCH(vp.data[[#This Row],[Crude_Breakdown]],crudeBD.lkup[Crude Breakdown],0)))^2</f>
        <v>2.8327432379219785E-3</v>
      </c>
      <c r="AO5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1" hidden="1" x14ac:dyDescent="0.25">
      <c r="A575">
        <v>574</v>
      </c>
      <c r="B575" t="s">
        <v>56</v>
      </c>
      <c r="C575" t="s">
        <v>56</v>
      </c>
      <c r="D575" t="s">
        <v>57</v>
      </c>
      <c r="E575" t="s">
        <v>51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Input]]="",INDEX([1]DATA!$O:$O,MATCH(1,(vp.data[[#This Row],[Battery]]=[1]DATA!$L:$L)*(EOMONTH(vp.data[[#This Row],[SDate]],-1)+1=[1]DATA!$G:$G),0)),vp.data[[#This Row],[Dens Input]]),"")</f>
        <v>837</v>
      </c>
      <c r="O575" s="2">
        <f ca="1">INDEX(INDIRECT(_xlfn.CONCAT("weather.data[",O$1,"]")),MATCH(vp.data[[#This Row],[SDate]],weather.data[Date],0))</f>
        <v>-23.633333333333336</v>
      </c>
      <c r="P575" s="2">
        <f ca="1">INDEX(INDIRECT(_xlfn.CONCAT("weather.data[",P$1,"]")),MATCH(vp.data[[#This Row],[SDate]],weather.data[Date],0))</f>
        <v>-22.773809523809522</v>
      </c>
      <c r="Q575" s="2">
        <f ca="1">INDEX(INDIRECT(_xlfn.CONCAT("weather.data[",Q$1,"]")),MATCH(vp.data[[#This Row],[SDate]],weather.data[Date],0))</f>
        <v>-24</v>
      </c>
      <c r="R575" s="2">
        <f ca="1">INDEX(INDIRECT(_xlfn.CONCAT("weather.data[",R$1,"]")),MATCH(vp.data[[#This Row],[SDate]],weather.data[Date],0))</f>
        <v>-21.3</v>
      </c>
      <c r="S575" s="2">
        <f ca="1">INDEX(INDIRECT(_xlfn.CONCAT("weather.data[",S$1,"]")),MATCH(vp.data[[#This Row],[SDate]],weather.data[Date],0))</f>
        <v>-26.5</v>
      </c>
      <c r="T575" s="2">
        <f ca="1">INDEX(INDIRECT(_xlfn.CONCAT("weather.data[",T$1,"]")),MATCH(vp.data[[#This Row],[SDate]],weather.data[Date],0))</f>
        <v>-20.6</v>
      </c>
      <c r="U575" s="2">
        <f ca="1">INDEX(INDIRECT(_xlfn.CONCAT("weather.data[",U$1,"]")),MATCH(vp.data[[#This Row],[SDate]],weather.data[Date],0))</f>
        <v>-25.6</v>
      </c>
      <c r="V575" s="2">
        <f ca="1">INDEX(INDIRECT(_xlfn.CONCAT("weather.data[",V$1,"]")),MATCH(vp.data[[#This Row],[SDate]],weather.data[Date],0))</f>
        <v>-23.8</v>
      </c>
      <c r="W575" t="s">
        <v>44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 s="4">
        <f>IF(AND(vp.data[[#This Row],[SDate]]&gt;=DATE(YEAR(vp.data[[#This Row],[SDate]]),5,1),vp.data[[#This Row],[SDate]]&lt;=DATE(YEAR(vp.data[[#This Row],[SDate]]),9,15)),1,0)</f>
        <v>0</v>
      </c>
      <c r="AJ575" s="4">
        <f>IF(vp.data[[#This Row],[SDate]]&lt;DATE(2016,12,1),0,1)</f>
        <v>1</v>
      </c>
      <c r="AK575">
        <f>MONTH(vp.data[[#This Row],[SDate]])</f>
        <v>1</v>
      </c>
      <c r="AL575" s="5">
        <f>(IF(post_aquisition_adj_bool,vp.data[[#This Row],[VP_Adjusted]],vp.data[[#This Row],[VP]])-INDEX(crudeBD.lkup[Mean_VP],MATCH(vp.data[[#This Row],[Crude_Breakdown]],crudeBD.lkup[Crude Breakdown],0)))^2</f>
        <v>392.91939097152164</v>
      </c>
      <c r="AM575" s="5">
        <f>(vp.data[[#This Row],[Dens]]-INDEX(crudeBD.lkup[Mean_Dens],MATCH(vp.data[[#This Row],[Crude_Breakdown]],crudeBD.lkup[Crude Breakdown],0)))^2</f>
        <v>46.394317494223095</v>
      </c>
      <c r="AN575" s="5">
        <f>(vp.data[[#This Row],[Sulf]]-INDEX(crudeBD.lkup[Mean_Sulf],MATCH(vp.data[[#This Row],[Crude_Breakdown]],crudeBD.lkup[Crude Breakdown],0)))^2</f>
        <v>2.1543334648965896E-2</v>
      </c>
      <c r="AO5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1" hidden="1" x14ac:dyDescent="0.25">
      <c r="A576">
        <v>575</v>
      </c>
      <c r="B576" t="s">
        <v>58</v>
      </c>
      <c r="C576" t="s">
        <v>58</v>
      </c>
      <c r="D576" t="s">
        <v>89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Input]]="",INDEX([1]DATA!$Q:$Q,MATCH(1,(vp.data[[#This Row],[Battery]]=[1]DATA!$L:$L)*(EOMONTH(vp.data[[#This Row],[SDate]],-1)+1=[1]DATA!$G:$G),0)),vp.data[[#This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Input]]="",INDEX([1]DATA!$O:$O,MATCH(1,(vp.data[[#This Row],[Battery]]=[1]DATA!$L:$L)*(EOMONTH(vp.data[[#This Row],[SDate]],-1)+1=[1]DATA!$G:$G),0)),vp.data[[#This Row],[Dens Input]]),"")</f>
        <v>803</v>
      </c>
      <c r="O576" s="2">
        <f ca="1">INDEX(INDIRECT(_xlfn.CONCAT("weather.data[",O$1,"]")),MATCH(vp.data[[#This Row],[SDate]],weather.data[Date],0))</f>
        <v>-16.366666666666667</v>
      </c>
      <c r="P576" s="2">
        <f ca="1">INDEX(INDIRECT(_xlfn.CONCAT("weather.data[",P$1,"]")),MATCH(vp.data[[#This Row],[SDate]],weather.data[Date],0))</f>
        <v>-21.61904761904762</v>
      </c>
      <c r="Q576" s="2">
        <f ca="1">INDEX(INDIRECT(_xlfn.CONCAT("weather.data[",Q$1,"]")),MATCH(vp.data[[#This Row],[SDate]],weather.data[Date],0))</f>
        <v>-17.2</v>
      </c>
      <c r="R576" s="2">
        <f ca="1">INDEX(INDIRECT(_xlfn.CONCAT("weather.data[",R$1,"]")),MATCH(vp.data[[#This Row],[SDate]],weather.data[Date],0))</f>
        <v>-17.3</v>
      </c>
      <c r="S576" s="2">
        <f ca="1">INDEX(INDIRECT(_xlfn.CONCAT("weather.data[",S$1,"]")),MATCH(vp.data[[#This Row],[SDate]],weather.data[Date],0))</f>
        <v>-16</v>
      </c>
      <c r="T576" s="2">
        <f ca="1">INDEX(INDIRECT(_xlfn.CONCAT("weather.data[",T$1,"]")),MATCH(vp.data[[#This Row],[SDate]],weather.data[Date],0))</f>
        <v>-15.2</v>
      </c>
      <c r="U576" s="2">
        <f ca="1">INDEX(INDIRECT(_xlfn.CONCAT("weather.data[",U$1,"]")),MATCH(vp.data[[#This Row],[SDate]],weather.data[Date],0))</f>
        <v>-18.7</v>
      </c>
      <c r="V576" s="2">
        <f ca="1">INDEX(INDIRECT(_xlfn.CONCAT("weather.data[",V$1,"]")),MATCH(vp.data[[#This Row],[SDate]],weather.data[Date],0))</f>
        <v>-13.8</v>
      </c>
      <c r="W576" t="s">
        <v>44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 s="4">
        <f>IF(AND(vp.data[[#This Row],[SDate]]&gt;=DATE(YEAR(vp.data[[#This Row],[SDate]]),5,1),vp.data[[#This Row],[SDate]]&lt;=DATE(YEAR(vp.data[[#This Row],[SDate]]),9,15)),1,0)</f>
        <v>0</v>
      </c>
      <c r="AJ576" s="4">
        <f>IF(vp.data[[#This Row],[SDate]]&lt;DATE(2016,12,1),0,1)</f>
        <v>1</v>
      </c>
      <c r="AK576">
        <f>MONTH(vp.data[[#This Row],[SDate]])</f>
        <v>1</v>
      </c>
      <c r="AL576" s="5">
        <f>(IF(post_aquisition_adj_bool,vp.data[[#This Row],[VP_Adjusted]],vp.data[[#This Row],[VP]])-INDEX(crudeBD.lkup[Mean_VP],MATCH(vp.data[[#This Row],[Crude_Breakdown]],crudeBD.lkup[Crude Breakdown],0)))^2</f>
        <v>249.45135603968359</v>
      </c>
      <c r="AM576" s="5">
        <f>(vp.data[[#This Row],[Dens]]-INDEX(crudeBD.lkup[Mean_Dens],MATCH(vp.data[[#This Row],[Crude_Breakdown]],crudeBD.lkup[Crude Breakdown],0)))^2</f>
        <v>32.019482933778967</v>
      </c>
      <c r="AN576" s="5">
        <f>(vp.data[[#This Row],[Sulf]]-INDEX(crudeBD.lkup[Mean_Sulf],MATCH(vp.data[[#This Row],[Crude_Breakdown]],crudeBD.lkup[Crude Breakdown],0)))^2</f>
        <v>3.6098278337679833E-2</v>
      </c>
      <c r="AO5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1" hidden="1" x14ac:dyDescent="0.25">
      <c r="A577">
        <v>576</v>
      </c>
      <c r="B577" t="s">
        <v>45</v>
      </c>
      <c r="C577" t="s">
        <v>45</v>
      </c>
      <c r="D577" t="s">
        <v>71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577" s="2">
        <f ca="1">INDEX(INDIRECT(_xlfn.CONCAT("weather.data[",O$1,"]")),MATCH(vp.data[[#This Row],[SDate]],weather.data[Date],0))</f>
        <v>-16.366666666666667</v>
      </c>
      <c r="P577" s="2">
        <f ca="1">INDEX(INDIRECT(_xlfn.CONCAT("weather.data[",P$1,"]")),MATCH(vp.data[[#This Row],[SDate]],weather.data[Date],0))</f>
        <v>-21.61904761904762</v>
      </c>
      <c r="Q577" s="2">
        <f ca="1">INDEX(INDIRECT(_xlfn.CONCAT("weather.data[",Q$1,"]")),MATCH(vp.data[[#This Row],[SDate]],weather.data[Date],0))</f>
        <v>-17.2</v>
      </c>
      <c r="R577" s="2">
        <f ca="1">INDEX(INDIRECT(_xlfn.CONCAT("weather.data[",R$1,"]")),MATCH(vp.data[[#This Row],[SDate]],weather.data[Date],0))</f>
        <v>-17.3</v>
      </c>
      <c r="S577" s="2">
        <f ca="1">INDEX(INDIRECT(_xlfn.CONCAT("weather.data[",S$1,"]")),MATCH(vp.data[[#This Row],[SDate]],weather.data[Date],0))</f>
        <v>-16</v>
      </c>
      <c r="T577" s="2">
        <f ca="1">INDEX(INDIRECT(_xlfn.CONCAT("weather.data[",T$1,"]")),MATCH(vp.data[[#This Row],[SDate]],weather.data[Date],0))</f>
        <v>-15.2</v>
      </c>
      <c r="U577" s="2">
        <f ca="1">INDEX(INDIRECT(_xlfn.CONCAT("weather.data[",U$1,"]")),MATCH(vp.data[[#This Row],[SDate]],weather.data[Date],0))</f>
        <v>-18.7</v>
      </c>
      <c r="V577" s="2">
        <f ca="1">INDEX(INDIRECT(_xlfn.CONCAT("weather.data[",V$1,"]")),MATCH(vp.data[[#This Row],[SDate]],weather.data[Date],0))</f>
        <v>-13.8</v>
      </c>
      <c r="W577" t="s">
        <v>44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 s="4">
        <f>IF(AND(vp.data[[#This Row],[SDate]]&gt;=DATE(YEAR(vp.data[[#This Row],[SDate]]),5,1),vp.data[[#This Row],[SDate]]&lt;=DATE(YEAR(vp.data[[#This Row],[SDate]]),9,15)),1,0)</f>
        <v>0</v>
      </c>
      <c r="AJ577" s="4">
        <f>IF(vp.data[[#This Row],[SDate]]&lt;DATE(2016,12,1),0,1)</f>
        <v>1</v>
      </c>
      <c r="AK577">
        <f>MONTH(vp.data[[#This Row],[SDate]])</f>
        <v>1</v>
      </c>
      <c r="AL577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577" s="5">
        <f>(vp.data[[#This Row],[Dens]]-INDEX(crudeBD.lkup[Mean_Dens],MATCH(vp.data[[#This Row],[Crude_Breakdown]],crudeBD.lkup[Crude Breakdown],0)))^2</f>
        <v>18.997185199151172</v>
      </c>
      <c r="AN577" s="5">
        <f>(vp.data[[#This Row],[Sulf]]-INDEX(crudeBD.lkup[Mean_Sulf],MATCH(vp.data[[#This Row],[Crude_Breakdown]],crudeBD.lkup[Crude Breakdown],0)))^2</f>
        <v>3.9981879075419116E-4</v>
      </c>
      <c r="AO5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1" hidden="1" x14ac:dyDescent="0.25">
      <c r="A578">
        <v>577</v>
      </c>
      <c r="B578" t="s">
        <v>58</v>
      </c>
      <c r="C578" t="s">
        <v>58</v>
      </c>
      <c r="D578" t="s">
        <v>83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Input]]="",INDEX([1]DATA!$O:$O,MATCH(1,(vp.data[[#This Row],[Battery]]=[1]DATA!$L:$L)*(EOMONTH(vp.data[[#This Row],[SDate]],-1)+1=[1]DATA!$G:$G),0)),vp.data[[#This Row],[Dens Input]]),"")</f>
        <v>804.6</v>
      </c>
      <c r="O578" s="2">
        <f ca="1">INDEX(INDIRECT(_xlfn.CONCAT("weather.data[",O$1,"]")),MATCH(vp.data[[#This Row],[SDate]],weather.data[Date],0))</f>
        <v>-16.366666666666667</v>
      </c>
      <c r="P578" s="2">
        <f ca="1">INDEX(INDIRECT(_xlfn.CONCAT("weather.data[",P$1,"]")),MATCH(vp.data[[#This Row],[SDate]],weather.data[Date],0))</f>
        <v>-21.61904761904762</v>
      </c>
      <c r="Q578" s="2">
        <f ca="1">INDEX(INDIRECT(_xlfn.CONCAT("weather.data[",Q$1,"]")),MATCH(vp.data[[#This Row],[SDate]],weather.data[Date],0))</f>
        <v>-17.2</v>
      </c>
      <c r="R578" s="2">
        <f ca="1">INDEX(INDIRECT(_xlfn.CONCAT("weather.data[",R$1,"]")),MATCH(vp.data[[#This Row],[SDate]],weather.data[Date],0))</f>
        <v>-17.3</v>
      </c>
      <c r="S578" s="2">
        <f ca="1">INDEX(INDIRECT(_xlfn.CONCAT("weather.data[",S$1,"]")),MATCH(vp.data[[#This Row],[SDate]],weather.data[Date],0))</f>
        <v>-16</v>
      </c>
      <c r="T578" s="2">
        <f ca="1">INDEX(INDIRECT(_xlfn.CONCAT("weather.data[",T$1,"]")),MATCH(vp.data[[#This Row],[SDate]],weather.data[Date],0))</f>
        <v>-15.2</v>
      </c>
      <c r="U578" s="2">
        <f ca="1">INDEX(INDIRECT(_xlfn.CONCAT("weather.data[",U$1,"]")),MATCH(vp.data[[#This Row],[SDate]],weather.data[Date],0))</f>
        <v>-18.7</v>
      </c>
      <c r="V578" s="2">
        <f ca="1">INDEX(INDIRECT(_xlfn.CONCAT("weather.data[",V$1,"]")),MATCH(vp.data[[#This Row],[SDate]],weather.data[Date],0))</f>
        <v>-13.8</v>
      </c>
      <c r="W578" t="s">
        <v>44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 s="4">
        <f>IF(AND(vp.data[[#This Row],[SDate]]&gt;=DATE(YEAR(vp.data[[#This Row],[SDate]]),5,1),vp.data[[#This Row],[SDate]]&lt;=DATE(YEAR(vp.data[[#This Row],[SDate]]),9,15)),1,0)</f>
        <v>0</v>
      </c>
      <c r="AJ578" s="4">
        <f>IF(vp.data[[#This Row],[SDate]]&lt;DATE(2016,12,1),0,1)</f>
        <v>1</v>
      </c>
      <c r="AK578">
        <f>MONTH(vp.data[[#This Row],[SDate]])</f>
        <v>1</v>
      </c>
      <c r="AL578" s="5">
        <f>(IF(post_aquisition_adj_bool,vp.data[[#This Row],[VP_Adjusted]],vp.data[[#This Row],[VP]])-INDEX(crudeBD.lkup[Mean_VP],MATCH(vp.data[[#This Row],[Crude_Breakdown]],crudeBD.lkup[Crude Breakdown],0)))^2</f>
        <v>54.848404583372513</v>
      </c>
      <c r="AM578" s="5">
        <f>(vp.data[[#This Row],[Dens]]-INDEX(crudeBD.lkup[Mean_Dens],MATCH(vp.data[[#This Row],[Crude_Breakdown]],crudeBD.lkup[Crude Breakdown],0)))^2</f>
        <v>16.472039568082547</v>
      </c>
      <c r="AN578" s="5">
        <f>(vp.data[[#This Row],[Sulf]]-INDEX(crudeBD.lkup[Mean_Sulf],MATCH(vp.data[[#This Row],[Crude_Breakdown]],crudeBD.lkup[Crude Breakdown],0)))^2</f>
        <v>2.5004530949612777E-3</v>
      </c>
      <c r="AO5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1" hidden="1" x14ac:dyDescent="0.25">
      <c r="A579">
        <v>578</v>
      </c>
      <c r="B579" t="s">
        <v>45</v>
      </c>
      <c r="C579" t="s">
        <v>45</v>
      </c>
      <c r="D579" t="s">
        <v>96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Input]]="",INDEX([1]DATA!$Q:$Q,MATCH(1,(vp.data[[#This Row],[Battery]]=[1]DATA!$L:$L)*(EOMONTH(vp.data[[#This Row],[SDate]],-1)+1=[1]DATA!$G:$G),0)),vp.data[[#This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Input]]="",INDEX([1]DATA!$O:$O,MATCH(1,(vp.data[[#This Row],[Battery]]=[1]DATA!$L:$L)*(EOMONTH(vp.data[[#This Row],[SDate]],-1)+1=[1]DATA!$G:$G),0)),vp.data[[#This Row],[Dens Input]]),"")</f>
        <v>806.9</v>
      </c>
      <c r="O579" s="2">
        <f ca="1">INDEX(INDIRECT(_xlfn.CONCAT("weather.data[",O$1,"]")),MATCH(vp.data[[#This Row],[SDate]],weather.data[Date],0))</f>
        <v>-16.366666666666667</v>
      </c>
      <c r="P579" s="2">
        <f ca="1">INDEX(INDIRECT(_xlfn.CONCAT("weather.data[",P$1,"]")),MATCH(vp.data[[#This Row],[SDate]],weather.data[Date],0))</f>
        <v>-21.61904761904762</v>
      </c>
      <c r="Q579" s="2">
        <f ca="1">INDEX(INDIRECT(_xlfn.CONCAT("weather.data[",Q$1,"]")),MATCH(vp.data[[#This Row],[SDate]],weather.data[Date],0))</f>
        <v>-17.2</v>
      </c>
      <c r="R579" s="2">
        <f ca="1">INDEX(INDIRECT(_xlfn.CONCAT("weather.data[",R$1,"]")),MATCH(vp.data[[#This Row],[SDate]],weather.data[Date],0))</f>
        <v>-17.3</v>
      </c>
      <c r="S579" s="2">
        <f ca="1">INDEX(INDIRECT(_xlfn.CONCAT("weather.data[",S$1,"]")),MATCH(vp.data[[#This Row],[SDate]],weather.data[Date],0))</f>
        <v>-16</v>
      </c>
      <c r="T579" s="2">
        <f ca="1">INDEX(INDIRECT(_xlfn.CONCAT("weather.data[",T$1,"]")),MATCH(vp.data[[#This Row],[SDate]],weather.data[Date],0))</f>
        <v>-15.2</v>
      </c>
      <c r="U579" s="2">
        <f ca="1">INDEX(INDIRECT(_xlfn.CONCAT("weather.data[",U$1,"]")),MATCH(vp.data[[#This Row],[SDate]],weather.data[Date],0))</f>
        <v>-18.7</v>
      </c>
      <c r="V579" s="2">
        <f ca="1">INDEX(INDIRECT(_xlfn.CONCAT("weather.data[",V$1,"]")),MATCH(vp.data[[#This Row],[SDate]],weather.data[Date],0))</f>
        <v>-13.8</v>
      </c>
      <c r="W579" t="s">
        <v>44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 s="4">
        <f>IF(AND(vp.data[[#This Row],[SDate]]&gt;=DATE(YEAR(vp.data[[#This Row],[SDate]]),5,1),vp.data[[#This Row],[SDate]]&lt;=DATE(YEAR(vp.data[[#This Row],[SDate]]),9,15)),1,0)</f>
        <v>0</v>
      </c>
      <c r="AJ579" s="4">
        <f>IF(vp.data[[#This Row],[SDate]]&lt;DATE(2016,12,1),0,1)</f>
        <v>1</v>
      </c>
      <c r="AK579">
        <f>MONTH(vp.data[[#This Row],[SDate]])</f>
        <v>1</v>
      </c>
      <c r="AL579" s="5">
        <f>(IF(post_aquisition_adj_bool,vp.data[[#This Row],[VP_Adjusted]],vp.data[[#This Row],[VP]])-INDEX(crudeBD.lkup[Mean_VP],MATCH(vp.data[[#This Row],[Crude_Breakdown]],crudeBD.lkup[Crude Breakdown],0)))^2</f>
        <v>149.67374447293253</v>
      </c>
      <c r="AM579" s="5">
        <f>(vp.data[[#This Row],[Dens]]-INDEX(crudeBD.lkup[Mean_Dens],MATCH(vp.data[[#This Row],[Crude_Breakdown]],crudeBD.lkup[Crude Breakdown],0)))^2</f>
        <v>142.9096580261504</v>
      </c>
      <c r="AN579" s="5">
        <f>(vp.data[[#This Row],[Sulf]]-INDEX(crudeBD.lkup[Mean_Sulf],MATCH(vp.data[[#This Row],[Crude_Breakdown]],crudeBD.lkup[Crude Breakdown],0)))^2</f>
        <v>7.3620547284835094E-2</v>
      </c>
      <c r="AO5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1" hidden="1" x14ac:dyDescent="0.25">
      <c r="A580">
        <v>579</v>
      </c>
      <c r="B580" t="s">
        <v>45</v>
      </c>
      <c r="C580" t="s">
        <v>45</v>
      </c>
      <c r="D580" t="s">
        <v>76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Input]]="",INDEX([1]DATA!$O:$O,MATCH(1,(vp.data[[#This Row],[Battery]]=[1]DATA!$L:$L)*(EOMONTH(vp.data[[#This Row],[SDate]],-1)+1=[1]DATA!$G:$G),0)),vp.data[[#This Row],[Dens Input]]),"")</f>
        <v>809.9</v>
      </c>
      <c r="O580" s="2">
        <f ca="1">INDEX(INDIRECT(_xlfn.CONCAT("weather.data[",O$1,"]")),MATCH(vp.data[[#This Row],[SDate]],weather.data[Date],0))</f>
        <v>-16.366666666666667</v>
      </c>
      <c r="P580" s="2">
        <f ca="1">INDEX(INDIRECT(_xlfn.CONCAT("weather.data[",P$1,"]")),MATCH(vp.data[[#This Row],[SDate]],weather.data[Date],0))</f>
        <v>-21.61904761904762</v>
      </c>
      <c r="Q580" s="2">
        <f ca="1">INDEX(INDIRECT(_xlfn.CONCAT("weather.data[",Q$1,"]")),MATCH(vp.data[[#This Row],[SDate]],weather.data[Date],0))</f>
        <v>-17.2</v>
      </c>
      <c r="R580" s="2">
        <f ca="1">INDEX(INDIRECT(_xlfn.CONCAT("weather.data[",R$1,"]")),MATCH(vp.data[[#This Row],[SDate]],weather.data[Date],0))</f>
        <v>-17.3</v>
      </c>
      <c r="S580" s="2">
        <f ca="1">INDEX(INDIRECT(_xlfn.CONCAT("weather.data[",S$1,"]")),MATCH(vp.data[[#This Row],[SDate]],weather.data[Date],0))</f>
        <v>-16</v>
      </c>
      <c r="T580" s="2">
        <f ca="1">INDEX(INDIRECT(_xlfn.CONCAT("weather.data[",T$1,"]")),MATCH(vp.data[[#This Row],[SDate]],weather.data[Date],0))</f>
        <v>-15.2</v>
      </c>
      <c r="U580" s="2">
        <f ca="1">INDEX(INDIRECT(_xlfn.CONCAT("weather.data[",U$1,"]")),MATCH(vp.data[[#This Row],[SDate]],weather.data[Date],0))</f>
        <v>-18.7</v>
      </c>
      <c r="V580" s="2">
        <f ca="1">INDEX(INDIRECT(_xlfn.CONCAT("weather.data[",V$1,"]")),MATCH(vp.data[[#This Row],[SDate]],weather.data[Date],0))</f>
        <v>-13.8</v>
      </c>
      <c r="W580" t="s">
        <v>44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 s="4">
        <f>IF(AND(vp.data[[#This Row],[SDate]]&gt;=DATE(YEAR(vp.data[[#This Row],[SDate]]),5,1),vp.data[[#This Row],[SDate]]&lt;=DATE(YEAR(vp.data[[#This Row],[SDate]]),9,15)),1,0)</f>
        <v>0</v>
      </c>
      <c r="AJ580" s="4">
        <f>IF(vp.data[[#This Row],[SDate]]&lt;DATE(2016,12,1),0,1)</f>
        <v>1</v>
      </c>
      <c r="AK580">
        <f>MONTH(vp.data[[#This Row],[SDate]])</f>
        <v>1</v>
      </c>
      <c r="AL580" s="5">
        <f>(IF(post_aquisition_adj_bool,vp.data[[#This Row],[VP_Adjusted]],vp.data[[#This Row],[VP]])-INDEX(crudeBD.lkup[Mean_VP],MATCH(vp.data[[#This Row],[Crude_Breakdown]],crudeBD.lkup[Crude Breakdown],0)))^2</f>
        <v>103.34507271720797</v>
      </c>
      <c r="AM580" s="5">
        <f>(vp.data[[#This Row],[Dens]]-INDEX(crudeBD.lkup[Mean_Dens],MATCH(vp.data[[#This Row],[Crude_Breakdown]],crudeBD.lkup[Crude Breakdown],0)))^2</f>
        <v>80.182761474428489</v>
      </c>
      <c r="AN580" s="5">
        <f>(vp.data[[#This Row],[Sulf]]-INDEX(crudeBD.lkup[Mean_Sulf],MATCH(vp.data[[#This Row],[Crude_Breakdown]],crudeBD.lkup[Crude Breakdown],0)))^2</f>
        <v>0.11650689650113609</v>
      </c>
      <c r="AO5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1" hidden="1" x14ac:dyDescent="0.25">
      <c r="A581">
        <v>580</v>
      </c>
      <c r="B581" t="s">
        <v>45</v>
      </c>
      <c r="C581" t="s">
        <v>45</v>
      </c>
      <c r="D581" t="s">
        <v>85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Input]]="",INDEX([1]DATA!$Q:$Q,MATCH(1,(vp.data[[#This Row],[Battery]]=[1]DATA!$L:$L)*(EOMONTH(vp.data[[#This Row],[SDate]],-1)+1=[1]DATA!$G:$G),0)),vp.data[[#This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Input]]="",INDEX([1]DATA!$O:$O,MATCH(1,(vp.data[[#This Row],[Battery]]=[1]DATA!$L:$L)*(EOMONTH(vp.data[[#This Row],[SDate]],-1)+1=[1]DATA!$G:$G),0)),vp.data[[#This Row],[Dens Input]]),"")</f>
        <v>810.3</v>
      </c>
      <c r="O581" s="2">
        <f ca="1">INDEX(INDIRECT(_xlfn.CONCAT("weather.data[",O$1,"]")),MATCH(vp.data[[#This Row],[SDate]],weather.data[Date],0))</f>
        <v>-16.366666666666667</v>
      </c>
      <c r="P581" s="2">
        <f ca="1">INDEX(INDIRECT(_xlfn.CONCAT("weather.data[",P$1,"]")),MATCH(vp.data[[#This Row],[SDate]],weather.data[Date],0))</f>
        <v>-21.61904761904762</v>
      </c>
      <c r="Q581" s="2">
        <f ca="1">INDEX(INDIRECT(_xlfn.CONCAT("weather.data[",Q$1,"]")),MATCH(vp.data[[#This Row],[SDate]],weather.data[Date],0))</f>
        <v>-17.2</v>
      </c>
      <c r="R581" s="2">
        <f ca="1">INDEX(INDIRECT(_xlfn.CONCAT("weather.data[",R$1,"]")),MATCH(vp.data[[#This Row],[SDate]],weather.data[Date],0))</f>
        <v>-17.3</v>
      </c>
      <c r="S581" s="2">
        <f ca="1">INDEX(INDIRECT(_xlfn.CONCAT("weather.data[",S$1,"]")),MATCH(vp.data[[#This Row],[SDate]],weather.data[Date],0))</f>
        <v>-16</v>
      </c>
      <c r="T581" s="2">
        <f ca="1">INDEX(INDIRECT(_xlfn.CONCAT("weather.data[",T$1,"]")),MATCH(vp.data[[#This Row],[SDate]],weather.data[Date],0))</f>
        <v>-15.2</v>
      </c>
      <c r="U581" s="2">
        <f ca="1">INDEX(INDIRECT(_xlfn.CONCAT("weather.data[",U$1,"]")),MATCH(vp.data[[#This Row],[SDate]],weather.data[Date],0))</f>
        <v>-18.7</v>
      </c>
      <c r="V581" s="2">
        <f ca="1">INDEX(INDIRECT(_xlfn.CONCAT("weather.data[",V$1,"]")),MATCH(vp.data[[#This Row],[SDate]],weather.data[Date],0))</f>
        <v>-13.8</v>
      </c>
      <c r="W581" t="s">
        <v>44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 s="4">
        <f>IF(AND(vp.data[[#This Row],[SDate]]&gt;=DATE(YEAR(vp.data[[#This Row],[SDate]]),5,1),vp.data[[#This Row],[SDate]]&lt;=DATE(YEAR(vp.data[[#This Row],[SDate]]),9,15)),1,0)</f>
        <v>0</v>
      </c>
      <c r="AJ581" s="4">
        <f>IF(vp.data[[#This Row],[SDate]]&lt;DATE(2016,12,1),0,1)</f>
        <v>1</v>
      </c>
      <c r="AK581">
        <f>MONTH(vp.data[[#This Row],[SDate]])</f>
        <v>1</v>
      </c>
      <c r="AL581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581" s="5">
        <f>(vp.data[[#This Row],[Dens]]-INDEX(crudeBD.lkup[Mean_Dens],MATCH(vp.data[[#This Row],[Crude_Breakdown]],crudeBD.lkup[Crude Breakdown],0)))^2</f>
        <v>73.179175267532628</v>
      </c>
      <c r="AN581" s="5">
        <f>(vp.data[[#This Row],[Sulf]]-INDEX(crudeBD.lkup[Mean_Sulf],MATCH(vp.data[[#This Row],[Crude_Breakdown]],crudeBD.lkup[Crude Breakdown],0)))^2</f>
        <v>5.3514062018377447E-2</v>
      </c>
      <c r="AO5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1" hidden="1" x14ac:dyDescent="0.25">
      <c r="A582">
        <v>581</v>
      </c>
      <c r="B582" t="s">
        <v>45</v>
      </c>
      <c r="C582" t="s">
        <v>45</v>
      </c>
      <c r="D582" t="s">
        <v>95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Input]]="",INDEX([1]DATA!$Q:$Q,MATCH(1,(vp.data[[#This Row],[Battery]]=[1]DATA!$L:$L)*(EOMONTH(vp.data[[#This Row],[SDate]],-1)+1=[1]DATA!$G:$G),0)),vp.data[[#This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Input]]="",INDEX([1]DATA!$O:$O,MATCH(1,(vp.data[[#This Row],[Battery]]=[1]DATA!$L:$L)*(EOMONTH(vp.data[[#This Row],[SDate]],-1)+1=[1]DATA!$G:$G),0)),vp.data[[#This Row],[Dens Input]]),"")</f>
        <v>814.6</v>
      </c>
      <c r="O582" s="2">
        <f ca="1">INDEX(INDIRECT(_xlfn.CONCAT("weather.data[",O$1,"]")),MATCH(vp.data[[#This Row],[SDate]],weather.data[Date],0))</f>
        <v>-16.366666666666667</v>
      </c>
      <c r="P582" s="2">
        <f ca="1">INDEX(INDIRECT(_xlfn.CONCAT("weather.data[",P$1,"]")),MATCH(vp.data[[#This Row],[SDate]],weather.data[Date],0))</f>
        <v>-21.61904761904762</v>
      </c>
      <c r="Q582" s="2">
        <f ca="1">INDEX(INDIRECT(_xlfn.CONCAT("weather.data[",Q$1,"]")),MATCH(vp.data[[#This Row],[SDate]],weather.data[Date],0))</f>
        <v>-17.2</v>
      </c>
      <c r="R582" s="2">
        <f ca="1">INDEX(INDIRECT(_xlfn.CONCAT("weather.data[",R$1,"]")),MATCH(vp.data[[#This Row],[SDate]],weather.data[Date],0))</f>
        <v>-17.3</v>
      </c>
      <c r="S582" s="2">
        <f ca="1">INDEX(INDIRECT(_xlfn.CONCAT("weather.data[",S$1,"]")),MATCH(vp.data[[#This Row],[SDate]],weather.data[Date],0))</f>
        <v>-16</v>
      </c>
      <c r="T582" s="2">
        <f ca="1">INDEX(INDIRECT(_xlfn.CONCAT("weather.data[",T$1,"]")),MATCH(vp.data[[#This Row],[SDate]],weather.data[Date],0))</f>
        <v>-15.2</v>
      </c>
      <c r="U582" s="2">
        <f ca="1">INDEX(INDIRECT(_xlfn.CONCAT("weather.data[",U$1,"]")),MATCH(vp.data[[#This Row],[SDate]],weather.data[Date],0))</f>
        <v>-18.7</v>
      </c>
      <c r="V582" s="2">
        <f ca="1">INDEX(INDIRECT(_xlfn.CONCAT("weather.data[",V$1,"]")),MATCH(vp.data[[#This Row],[SDate]],weather.data[Date],0))</f>
        <v>-13.8</v>
      </c>
      <c r="W582" t="s">
        <v>44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 s="4">
        <f>IF(AND(vp.data[[#This Row],[SDate]]&gt;=DATE(YEAR(vp.data[[#This Row],[SDate]]),5,1),vp.data[[#This Row],[SDate]]&lt;=DATE(YEAR(vp.data[[#This Row],[SDate]]),9,15)),1,0)</f>
        <v>0</v>
      </c>
      <c r="AJ582" s="4">
        <f>IF(vp.data[[#This Row],[SDate]]&lt;DATE(2016,12,1),0,1)</f>
        <v>1</v>
      </c>
      <c r="AK582">
        <f>MONTH(vp.data[[#This Row],[SDate]])</f>
        <v>1</v>
      </c>
      <c r="AL582" s="5">
        <f>(IF(post_aquisition_adj_bool,vp.data[[#This Row],[VP_Adjusted]],vp.data[[#This Row],[VP]])-INDEX(crudeBD.lkup[Mean_VP],MATCH(vp.data[[#This Row],[Crude_Breakdown]],crudeBD.lkup[Crude Breakdown],0)))^2</f>
        <v>56.339598758129711</v>
      </c>
      <c r="AM582" s="5">
        <f>(vp.data[[#This Row],[Dens]]-INDEX(crudeBD.lkup[Mean_Dens],MATCH(vp.data[[#This Row],[Crude_Breakdown]],crudeBD.lkup[Crude Breakdown],0)))^2</f>
        <v>35.300518532481526</v>
      </c>
      <c r="AN582" s="5">
        <f>(vp.data[[#This Row],[Sulf]]-INDEX(crudeBD.lkup[Mean_Sulf],MATCH(vp.data[[#This Row],[Crude_Breakdown]],crudeBD.lkup[Crude Breakdown],0)))^2</f>
        <v>5.2897915878132917E-2</v>
      </c>
      <c r="AO5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1" hidden="1" x14ac:dyDescent="0.25">
      <c r="A583">
        <v>582</v>
      </c>
      <c r="B583" t="s">
        <v>45</v>
      </c>
      <c r="C583" t="s">
        <v>45</v>
      </c>
      <c r="D583" t="s">
        <v>63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Input]]="",INDEX([1]DATA!$O:$O,MATCH(1,(vp.data[[#This Row],[Battery]]=[1]DATA!$L:$L)*(EOMONTH(vp.data[[#This Row],[SDate]],-1)+1=[1]DATA!$G:$G),0)),vp.data[[#This Row],[Dens Input]]),"")</f>
        <v>814.8</v>
      </c>
      <c r="O583" s="2">
        <f ca="1">INDEX(INDIRECT(_xlfn.CONCAT("weather.data[",O$1,"]")),MATCH(vp.data[[#This Row],[SDate]],weather.data[Date],0))</f>
        <v>-16.366666666666667</v>
      </c>
      <c r="P583" s="2">
        <f ca="1">INDEX(INDIRECT(_xlfn.CONCAT("weather.data[",P$1,"]")),MATCH(vp.data[[#This Row],[SDate]],weather.data[Date],0))</f>
        <v>-21.61904761904762</v>
      </c>
      <c r="Q583" s="2">
        <f ca="1">INDEX(INDIRECT(_xlfn.CONCAT("weather.data[",Q$1,"]")),MATCH(vp.data[[#This Row],[SDate]],weather.data[Date],0))</f>
        <v>-17.2</v>
      </c>
      <c r="R583" s="2">
        <f ca="1">INDEX(INDIRECT(_xlfn.CONCAT("weather.data[",R$1,"]")),MATCH(vp.data[[#This Row],[SDate]],weather.data[Date],0))</f>
        <v>-17.3</v>
      </c>
      <c r="S583" s="2">
        <f ca="1">INDEX(INDIRECT(_xlfn.CONCAT("weather.data[",S$1,"]")),MATCH(vp.data[[#This Row],[SDate]],weather.data[Date],0))</f>
        <v>-16</v>
      </c>
      <c r="T583" s="2">
        <f ca="1">INDEX(INDIRECT(_xlfn.CONCAT("weather.data[",T$1,"]")),MATCH(vp.data[[#This Row],[SDate]],weather.data[Date],0))</f>
        <v>-15.2</v>
      </c>
      <c r="U583" s="2">
        <f ca="1">INDEX(INDIRECT(_xlfn.CONCAT("weather.data[",U$1,"]")),MATCH(vp.data[[#This Row],[SDate]],weather.data[Date],0))</f>
        <v>-18.7</v>
      </c>
      <c r="V583" s="2">
        <f ca="1">INDEX(INDIRECT(_xlfn.CONCAT("weather.data[",V$1,"]")),MATCH(vp.data[[#This Row],[SDate]],weather.data[Date],0))</f>
        <v>-13.8</v>
      </c>
      <c r="W583" t="s">
        <v>44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 s="4">
        <f>IF(AND(vp.data[[#This Row],[SDate]]&gt;=DATE(YEAR(vp.data[[#This Row],[SDate]]),5,1),vp.data[[#This Row],[SDate]]&lt;=DATE(YEAR(vp.data[[#This Row],[SDate]]),9,15)),1,0)</f>
        <v>0</v>
      </c>
      <c r="AJ583" s="4">
        <f>IF(vp.data[[#This Row],[SDate]]&lt;DATE(2016,12,1),0,1)</f>
        <v>1</v>
      </c>
      <c r="AK583">
        <f>MONTH(vp.data[[#This Row],[SDate]])</f>
        <v>1</v>
      </c>
      <c r="AL583" s="5">
        <f>(IF(post_aquisition_adj_bool,vp.data[[#This Row],[VP_Adjusted]],vp.data[[#This Row],[VP]])-INDEX(crudeBD.lkup[Mean_VP],MATCH(vp.data[[#This Row],[Crude_Breakdown]],crudeBD.lkup[Crude Breakdown],0)))^2</f>
        <v>439.56803454926927</v>
      </c>
      <c r="AM583" s="5">
        <f>(vp.data[[#This Row],[Dens]]-INDEX(crudeBD.lkup[Mean_Dens],MATCH(vp.data[[#This Row],[Crude_Breakdown]],crudeBD.lkup[Crude Breakdown],0)))^2</f>
        <v>16.438830439949587</v>
      </c>
      <c r="AN583" s="5">
        <f>(vp.data[[#This Row],[Sulf]]-INDEX(crudeBD.lkup[Mean_Sulf],MATCH(vp.data[[#This Row],[Crude_Breakdown]],crudeBD.lkup[Crude Breakdown],0)))^2</f>
        <v>0.11650689650113609</v>
      </c>
      <c r="AO5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1" hidden="1" x14ac:dyDescent="0.25">
      <c r="A584">
        <v>583</v>
      </c>
      <c r="B584" t="s">
        <v>45</v>
      </c>
      <c r="C584" t="s">
        <v>45</v>
      </c>
      <c r="D584" t="s">
        <v>120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Input]]="",INDEX([1]DATA!$O:$O,MATCH(1,(vp.data[[#This Row],[Battery]]=[1]DATA!$L:$L)*(EOMONTH(vp.data[[#This Row],[SDate]],-1)+1=[1]DATA!$G:$G),0)),vp.data[[#This Row],[Dens Input]]),"")</f>
        <v>848.8</v>
      </c>
      <c r="O584" s="2">
        <f ca="1">INDEX(INDIRECT(_xlfn.CONCAT("weather.data[",O$1,"]")),MATCH(vp.data[[#This Row],[SDate]],weather.data[Date],0))</f>
        <v>-16.366666666666667</v>
      </c>
      <c r="P584" s="2">
        <f ca="1">INDEX(INDIRECT(_xlfn.CONCAT("weather.data[",P$1,"]")),MATCH(vp.data[[#This Row],[SDate]],weather.data[Date],0))</f>
        <v>-21.61904761904762</v>
      </c>
      <c r="Q584" s="2">
        <f ca="1">INDEX(INDIRECT(_xlfn.CONCAT("weather.data[",Q$1,"]")),MATCH(vp.data[[#This Row],[SDate]],weather.data[Date],0))</f>
        <v>-17.2</v>
      </c>
      <c r="R584" s="2">
        <f ca="1">INDEX(INDIRECT(_xlfn.CONCAT("weather.data[",R$1,"]")),MATCH(vp.data[[#This Row],[SDate]],weather.data[Date],0))</f>
        <v>-17.3</v>
      </c>
      <c r="S584" s="2">
        <f ca="1">INDEX(INDIRECT(_xlfn.CONCAT("weather.data[",S$1,"]")),MATCH(vp.data[[#This Row],[SDate]],weather.data[Date],0))</f>
        <v>-16</v>
      </c>
      <c r="T584" s="2">
        <f ca="1">INDEX(INDIRECT(_xlfn.CONCAT("weather.data[",T$1,"]")),MATCH(vp.data[[#This Row],[SDate]],weather.data[Date],0))</f>
        <v>-15.2</v>
      </c>
      <c r="U584" s="2">
        <f ca="1">INDEX(INDIRECT(_xlfn.CONCAT("weather.data[",U$1,"]")),MATCH(vp.data[[#This Row],[SDate]],weather.data[Date],0))</f>
        <v>-18.7</v>
      </c>
      <c r="V584" s="2">
        <f ca="1">INDEX(INDIRECT(_xlfn.CONCAT("weather.data[",V$1,"]")),MATCH(vp.data[[#This Row],[SDate]],weather.data[Date],0))</f>
        <v>-13.8</v>
      </c>
      <c r="W584" t="s">
        <v>44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 s="4">
        <f>IF(AND(vp.data[[#This Row],[SDate]]&gt;=DATE(YEAR(vp.data[[#This Row],[SDate]]),5,1),vp.data[[#This Row],[SDate]]&lt;=DATE(YEAR(vp.data[[#This Row],[SDate]]),9,15)),1,0)</f>
        <v>0</v>
      </c>
      <c r="AJ584" s="4">
        <f>IF(vp.data[[#This Row],[SDate]]&lt;DATE(2016,12,1),0,1)</f>
        <v>1</v>
      </c>
      <c r="AK584">
        <f>MONTH(vp.data[[#This Row],[SDate]])</f>
        <v>1</v>
      </c>
      <c r="AL584" s="5">
        <f>(IF(post_aquisition_adj_bool,vp.data[[#This Row],[VP_Adjusted]],vp.data[[#This Row],[VP]])-INDEX(crudeBD.lkup[Mean_VP],MATCH(vp.data[[#This Row],[Crude_Breakdown]],crudeBD.lkup[Crude Breakdown],0)))^2</f>
        <v>295.07700510995551</v>
      </c>
      <c r="AM584" s="5">
        <f>(vp.data[[#This Row],[Dens]]-INDEX(crudeBD.lkup[Mean_Dens],MATCH(vp.data[[#This Row],[Crude_Breakdown]],crudeBD.lkup[Crude Breakdown],0)))^2</f>
        <v>24.886754304037716</v>
      </c>
      <c r="AN584" s="5">
        <f>(vp.data[[#This Row],[Sulf]]-INDEX(crudeBD.lkup[Mean_Sulf],MATCH(vp.data[[#This Row],[Crude_Breakdown]],crudeBD.lkup[Crude Breakdown],0)))^2</f>
        <v>0.85234167059988064</v>
      </c>
      <c r="AO5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1" hidden="1" x14ac:dyDescent="0.25">
      <c r="A585">
        <v>584</v>
      </c>
      <c r="B585" t="s">
        <v>64</v>
      </c>
      <c r="C585" t="s">
        <v>64</v>
      </c>
      <c r="D585" t="s">
        <v>121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Input]]="",INDEX([1]DATA!$Q:$Q,MATCH(1,(vp.data[[#This Row],[Battery]]=[1]DATA!$L:$L)*(EOMONTH(vp.data[[#This Row],[SDate]],-1)+1=[1]DATA!$G:$G),0)),vp.data[[#This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85" s="2">
        <f ca="1">INDEX(INDIRECT(_xlfn.CONCAT("weather.data[",O$1,"]")),MATCH(vp.data[[#This Row],[SDate]],weather.data[Date],0))</f>
        <v>-16.366666666666667</v>
      </c>
      <c r="P585" s="2">
        <f ca="1">INDEX(INDIRECT(_xlfn.CONCAT("weather.data[",P$1,"]")),MATCH(vp.data[[#This Row],[SDate]],weather.data[Date],0))</f>
        <v>-21.61904761904762</v>
      </c>
      <c r="Q585" s="2">
        <f ca="1">INDEX(INDIRECT(_xlfn.CONCAT("weather.data[",Q$1,"]")),MATCH(vp.data[[#This Row],[SDate]],weather.data[Date],0))</f>
        <v>-17.2</v>
      </c>
      <c r="R585" s="2">
        <f ca="1">INDEX(INDIRECT(_xlfn.CONCAT("weather.data[",R$1,"]")),MATCH(vp.data[[#This Row],[SDate]],weather.data[Date],0))</f>
        <v>-17.3</v>
      </c>
      <c r="S585" s="2">
        <f ca="1">INDEX(INDIRECT(_xlfn.CONCAT("weather.data[",S$1,"]")),MATCH(vp.data[[#This Row],[SDate]],weather.data[Date],0))</f>
        <v>-16</v>
      </c>
      <c r="T585" s="2">
        <f ca="1">INDEX(INDIRECT(_xlfn.CONCAT("weather.data[",T$1,"]")),MATCH(vp.data[[#This Row],[SDate]],weather.data[Date],0))</f>
        <v>-15.2</v>
      </c>
      <c r="U585" s="2">
        <f ca="1">INDEX(INDIRECT(_xlfn.CONCAT("weather.data[",U$1,"]")),MATCH(vp.data[[#This Row],[SDate]],weather.data[Date],0))</f>
        <v>-18.7</v>
      </c>
      <c r="V585" s="2">
        <f ca="1">INDEX(INDIRECT(_xlfn.CONCAT("weather.data[",V$1,"]")),MATCH(vp.data[[#This Row],[SDate]],weather.data[Date],0))</f>
        <v>-13.8</v>
      </c>
      <c r="W585" t="s">
        <v>44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 s="4">
        <f>IF(AND(vp.data[[#This Row],[SDate]]&gt;=DATE(YEAR(vp.data[[#This Row],[SDate]]),5,1),vp.data[[#This Row],[SDate]]&lt;=DATE(YEAR(vp.data[[#This Row],[SDate]]),9,15)),1,0)</f>
        <v>0</v>
      </c>
      <c r="AJ585" s="4">
        <f>IF(vp.data[[#This Row],[SDate]]&lt;DATE(2016,12,1),0,1)</f>
        <v>1</v>
      </c>
      <c r="AK585">
        <f>MONTH(vp.data[[#This Row],[SDate]])</f>
        <v>1</v>
      </c>
      <c r="AL585" s="5">
        <f>(IF(post_aquisition_adj_bool,vp.data[[#This Row],[VP_Adjusted]],vp.data[[#This Row],[VP]])-INDEX(crudeBD.lkup[Mean_VP],MATCH(vp.data[[#This Row],[Crude_Breakdown]],crudeBD.lkup[Crude Breakdown],0)))^2</f>
        <v>129.4544601909576</v>
      </c>
      <c r="AM585" s="5">
        <f>(vp.data[[#This Row],[Dens]]-INDEX(crudeBD.lkup[Mean_Dens],MATCH(vp.data[[#This Row],[Crude_Breakdown]],crudeBD.lkup[Crude Breakdown],0)))^2</f>
        <v>93.87018252489672</v>
      </c>
      <c r="AN585" s="5">
        <f>(vp.data[[#This Row],[Sulf]]-INDEX(crudeBD.lkup[Mean_Sulf],MATCH(vp.data[[#This Row],[Crude_Breakdown]],crudeBD.lkup[Crude Breakdown],0)))^2</f>
        <v>3.7335329250191278E-2</v>
      </c>
      <c r="AO5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1" hidden="1" x14ac:dyDescent="0.25">
      <c r="A586">
        <v>585</v>
      </c>
      <c r="B586" t="s">
        <v>58</v>
      </c>
      <c r="C586" t="s">
        <v>58</v>
      </c>
      <c r="D586" t="s">
        <v>59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Input]]="",INDEX([1]DATA!$Q:$Q,MATCH(1,(vp.data[[#This Row],[Battery]]=[1]DATA!$L:$L)*(EOMONTH(vp.data[[#This Row],[SDate]],-1)+1=[1]DATA!$G:$G),0)),vp.data[[#This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86" s="2">
        <f ca="1">INDEX(INDIRECT(_xlfn.CONCAT("weather.data[",O$1,"]")),MATCH(vp.data[[#This Row],[SDate]],weather.data[Date],0))</f>
        <v>-12.466666666666667</v>
      </c>
      <c r="P586" s="2">
        <f ca="1">INDEX(INDIRECT(_xlfn.CONCAT("weather.data[",P$1,"]")),MATCH(vp.data[[#This Row],[SDate]],weather.data[Date],0))</f>
        <v>-20.254761904761903</v>
      </c>
      <c r="Q586" s="2">
        <f ca="1">INDEX(INDIRECT(_xlfn.CONCAT("weather.data[",Q$1,"]")),MATCH(vp.data[[#This Row],[SDate]],weather.data[Date],0))</f>
        <v>-12.9</v>
      </c>
      <c r="R586" s="2">
        <f ca="1">INDEX(INDIRECT(_xlfn.CONCAT("weather.data[",R$1,"]")),MATCH(vp.data[[#This Row],[SDate]],weather.data[Date],0))</f>
        <v>-12.5</v>
      </c>
      <c r="S586" s="2">
        <f ca="1">INDEX(INDIRECT(_xlfn.CONCAT("weather.data[",S$1,"]")),MATCH(vp.data[[#This Row],[SDate]],weather.data[Date],0))</f>
        <v>-13.8</v>
      </c>
      <c r="T586" s="2">
        <f ca="1">INDEX(INDIRECT(_xlfn.CONCAT("weather.data[",T$1,"]")),MATCH(vp.data[[#This Row],[SDate]],weather.data[Date],0))</f>
        <v>-11.4</v>
      </c>
      <c r="U586" s="2">
        <f ca="1">INDEX(INDIRECT(_xlfn.CONCAT("weather.data[",U$1,"]")),MATCH(vp.data[[#This Row],[SDate]],weather.data[Date],0))</f>
        <v>-13.7</v>
      </c>
      <c r="V586" s="2">
        <f ca="1">INDEX(INDIRECT(_xlfn.CONCAT("weather.data[",V$1,"]")),MATCH(vp.data[[#This Row],[SDate]],weather.data[Date],0))</f>
        <v>-10.5</v>
      </c>
      <c r="W586" t="s">
        <v>44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 s="4">
        <f>IF(AND(vp.data[[#This Row],[SDate]]&gt;=DATE(YEAR(vp.data[[#This Row],[SDate]]),5,1),vp.data[[#This Row],[SDate]]&lt;=DATE(YEAR(vp.data[[#This Row],[SDate]]),9,15)),1,0)</f>
        <v>0</v>
      </c>
      <c r="AJ586" s="4">
        <f>IF(vp.data[[#This Row],[SDate]]&lt;DATE(2016,12,1),0,1)</f>
        <v>1</v>
      </c>
      <c r="AK586">
        <f>MONTH(vp.data[[#This Row],[SDate]])</f>
        <v>1</v>
      </c>
      <c r="AL586" s="5">
        <f>(IF(post_aquisition_adj_bool,vp.data[[#This Row],[VP_Adjusted]],vp.data[[#This Row],[VP]])-INDEX(crudeBD.lkup[Mean_VP],MATCH(vp.data[[#This Row],[Crude_Breakdown]],crudeBD.lkup[Crude Breakdown],0)))^2</f>
        <v>42.539019837498962</v>
      </c>
      <c r="AM586" s="5">
        <f>(vp.data[[#This Row],[Dens]]-INDEX(crudeBD.lkup[Mean_Dens],MATCH(vp.data[[#This Row],[Crude_Breakdown]],crudeBD.lkup[Crude Breakdown],0)))^2</f>
        <v>43.709782524897328</v>
      </c>
      <c r="AN586" s="5">
        <f>(vp.data[[#This Row],[Sulf]]-INDEX(crudeBD.lkup[Mean_Sulf],MATCH(vp.data[[#This Row],[Crude_Breakdown]],crudeBD.lkup[Crude Breakdown],0)))^2</f>
        <v>1.0655095385161005E-2</v>
      </c>
      <c r="AO5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1" hidden="1" x14ac:dyDescent="0.25">
      <c r="A587">
        <v>586</v>
      </c>
      <c r="B587" t="s">
        <v>47</v>
      </c>
      <c r="C587" t="s">
        <v>47</v>
      </c>
      <c r="D587" t="s">
        <v>122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Input]]="",INDEX([1]DATA!$O:$O,MATCH(1,(vp.data[[#This Row],[Battery]]=[1]DATA!$L:$L)*(EOMONTH(vp.data[[#This Row],[SDate]],-1)+1=[1]DATA!$G:$G),0)),vp.data[[#This Row],[Dens Input]]),"")</f>
        <v>840.9</v>
      </c>
      <c r="O587" s="2">
        <f ca="1">INDEX(INDIRECT(_xlfn.CONCAT("weather.data[",O$1,"]")),MATCH(vp.data[[#This Row],[SDate]],weather.data[Date],0))</f>
        <v>-12.466666666666667</v>
      </c>
      <c r="P587" s="2">
        <f ca="1">INDEX(INDIRECT(_xlfn.CONCAT("weather.data[",P$1,"]")),MATCH(vp.data[[#This Row],[SDate]],weather.data[Date],0))</f>
        <v>-20.254761904761903</v>
      </c>
      <c r="Q587" s="2">
        <f ca="1">INDEX(INDIRECT(_xlfn.CONCAT("weather.data[",Q$1,"]")),MATCH(vp.data[[#This Row],[SDate]],weather.data[Date],0))</f>
        <v>-12.9</v>
      </c>
      <c r="R587" s="2">
        <f ca="1">INDEX(INDIRECT(_xlfn.CONCAT("weather.data[",R$1,"]")),MATCH(vp.data[[#This Row],[SDate]],weather.data[Date],0))</f>
        <v>-12.5</v>
      </c>
      <c r="S587" s="2">
        <f ca="1">INDEX(INDIRECT(_xlfn.CONCAT("weather.data[",S$1,"]")),MATCH(vp.data[[#This Row],[SDate]],weather.data[Date],0))</f>
        <v>-13.8</v>
      </c>
      <c r="T587" s="2">
        <f ca="1">INDEX(INDIRECT(_xlfn.CONCAT("weather.data[",T$1,"]")),MATCH(vp.data[[#This Row],[SDate]],weather.data[Date],0))</f>
        <v>-11.4</v>
      </c>
      <c r="U587" s="2">
        <f ca="1">INDEX(INDIRECT(_xlfn.CONCAT("weather.data[",U$1,"]")),MATCH(vp.data[[#This Row],[SDate]],weather.data[Date],0))</f>
        <v>-13.7</v>
      </c>
      <c r="V587" s="2">
        <f ca="1">INDEX(INDIRECT(_xlfn.CONCAT("weather.data[",V$1,"]")),MATCH(vp.data[[#This Row],[SDate]],weather.data[Date],0))</f>
        <v>-10.5</v>
      </c>
      <c r="W587" t="s">
        <v>44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 s="4">
        <f>IF(AND(vp.data[[#This Row],[SDate]]&gt;=DATE(YEAR(vp.data[[#This Row],[SDate]]),5,1),vp.data[[#This Row],[SDate]]&lt;=DATE(YEAR(vp.data[[#This Row],[SDate]]),9,15)),1,0)</f>
        <v>0</v>
      </c>
      <c r="AJ587" s="4">
        <f>IF(vp.data[[#This Row],[SDate]]&lt;DATE(2016,12,1),0,1)</f>
        <v>1</v>
      </c>
      <c r="AK587">
        <f>MONTH(vp.data[[#This Row],[SDate]])</f>
        <v>1</v>
      </c>
      <c r="AL587" s="5">
        <f>(IF(post_aquisition_adj_bool,vp.data[[#This Row],[VP_Adjusted]],vp.data[[#This Row],[VP]])-INDEX(crudeBD.lkup[Mean_VP],MATCH(vp.data[[#This Row],[Crude_Breakdown]],crudeBD.lkup[Crude Breakdown],0)))^2</f>
        <v>779.64894030878315</v>
      </c>
      <c r="AM587" s="5">
        <f>(vp.data[[#This Row],[Dens]]-INDEX(crudeBD.lkup[Mean_Dens],MATCH(vp.data[[#This Row],[Crude_Breakdown]],crudeBD.lkup[Crude Breakdown],0)))^2</f>
        <v>8.4758855923824488</v>
      </c>
      <c r="AN587" s="5">
        <f>(vp.data[[#This Row],[Sulf]]-INDEX(crudeBD.lkup[Mean_Sulf],MATCH(vp.data[[#This Row],[Crude_Breakdown]],crudeBD.lkup[Crude Breakdown],0)))^2</f>
        <v>0.1110379152624605</v>
      </c>
      <c r="AO5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1" hidden="1" x14ac:dyDescent="0.25">
      <c r="A588">
        <v>587</v>
      </c>
      <c r="B588" t="s">
        <v>123</v>
      </c>
      <c r="C588" t="s">
        <v>123</v>
      </c>
      <c r="D588" t="s">
        <v>124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Input]]="",INDEX([1]DATA!$Q:$Q,MATCH(1,(vp.data[[#This Row],[Battery]]=[1]DATA!$L:$L)*(EOMONTH(vp.data[[#This Row],[SDate]],-1)+1=[1]DATA!$G:$G),0)),vp.data[[#This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588" s="2">
        <f ca="1">INDEX(INDIRECT(_xlfn.CONCAT("weather.data[",O$1,"]")),MATCH(vp.data[[#This Row],[SDate]],weather.data[Date],0))</f>
        <v>-12.466666666666667</v>
      </c>
      <c r="P588" s="2">
        <f ca="1">INDEX(INDIRECT(_xlfn.CONCAT("weather.data[",P$1,"]")),MATCH(vp.data[[#This Row],[SDate]],weather.data[Date],0))</f>
        <v>-20.254761904761903</v>
      </c>
      <c r="Q588" s="2">
        <f ca="1">INDEX(INDIRECT(_xlfn.CONCAT("weather.data[",Q$1,"]")),MATCH(vp.data[[#This Row],[SDate]],weather.data[Date],0))</f>
        <v>-12.9</v>
      </c>
      <c r="R588" s="2">
        <f ca="1">INDEX(INDIRECT(_xlfn.CONCAT("weather.data[",R$1,"]")),MATCH(vp.data[[#This Row],[SDate]],weather.data[Date],0))</f>
        <v>-12.5</v>
      </c>
      <c r="S588" s="2">
        <f ca="1">INDEX(INDIRECT(_xlfn.CONCAT("weather.data[",S$1,"]")),MATCH(vp.data[[#This Row],[SDate]],weather.data[Date],0))</f>
        <v>-13.8</v>
      </c>
      <c r="T588" s="2">
        <f ca="1">INDEX(INDIRECT(_xlfn.CONCAT("weather.data[",T$1,"]")),MATCH(vp.data[[#This Row],[SDate]],weather.data[Date],0))</f>
        <v>-11.4</v>
      </c>
      <c r="U588" s="2">
        <f ca="1">INDEX(INDIRECT(_xlfn.CONCAT("weather.data[",U$1,"]")),MATCH(vp.data[[#This Row],[SDate]],weather.data[Date],0))</f>
        <v>-13.7</v>
      </c>
      <c r="V588" s="2">
        <f ca="1">INDEX(INDIRECT(_xlfn.CONCAT("weather.data[",V$1,"]")),MATCH(vp.data[[#This Row],[SDate]],weather.data[Date],0))</f>
        <v>-10.5</v>
      </c>
      <c r="W588" t="s">
        <v>44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 s="4">
        <f>IF(AND(vp.data[[#This Row],[SDate]]&gt;=DATE(YEAR(vp.data[[#This Row],[SDate]]),5,1),vp.data[[#This Row],[SDate]]&lt;=DATE(YEAR(vp.data[[#This Row],[SDate]]),9,15)),1,0)</f>
        <v>0</v>
      </c>
      <c r="AJ588" s="4">
        <f>IF(vp.data[[#This Row],[SDate]]&lt;DATE(2016,12,1),0,1)</f>
        <v>1</v>
      </c>
      <c r="AK588">
        <f>MONTH(vp.data[[#This Row],[SDate]])</f>
        <v>1</v>
      </c>
      <c r="AL588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588" s="5">
        <f>(vp.data[[#This Row],[Dens]]-INDEX(crudeBD.lkup[Mean_Dens],MATCH(vp.data[[#This Row],[Crude_Breakdown]],crudeBD.lkup[Crude Breakdown],0)))^2</f>
        <v>2.8515812979034458</v>
      </c>
      <c r="AN588" s="5">
        <f>(vp.data[[#This Row],[Sulf]]-INDEX(crudeBD.lkup[Mean_Sulf],MATCH(vp.data[[#This Row],[Crude_Breakdown]],crudeBD.lkup[Crude Breakdown],0)))^2</f>
        <v>0.10447344483301269</v>
      </c>
      <c r="AO5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1" hidden="1" x14ac:dyDescent="0.25">
      <c r="A589">
        <v>588</v>
      </c>
      <c r="B589" t="s">
        <v>125</v>
      </c>
      <c r="C589" t="s">
        <v>125</v>
      </c>
      <c r="D589" t="s">
        <v>126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589" s="2">
        <f ca="1">INDEX(INDIRECT(_xlfn.CONCAT("weather.data[",O$1,"]")),MATCH(vp.data[[#This Row],[SDate]],weather.data[Date],0))</f>
        <v>-12.466666666666667</v>
      </c>
      <c r="P589" s="2">
        <f ca="1">INDEX(INDIRECT(_xlfn.CONCAT("weather.data[",P$1,"]")),MATCH(vp.data[[#This Row],[SDate]],weather.data[Date],0))</f>
        <v>-20.254761904761903</v>
      </c>
      <c r="Q589" s="2">
        <f ca="1">INDEX(INDIRECT(_xlfn.CONCAT("weather.data[",Q$1,"]")),MATCH(vp.data[[#This Row],[SDate]],weather.data[Date],0))</f>
        <v>-12.9</v>
      </c>
      <c r="R589" s="2">
        <f ca="1">INDEX(INDIRECT(_xlfn.CONCAT("weather.data[",R$1,"]")),MATCH(vp.data[[#This Row],[SDate]],weather.data[Date],0))</f>
        <v>-12.5</v>
      </c>
      <c r="S589" s="2">
        <f ca="1">INDEX(INDIRECT(_xlfn.CONCAT("weather.data[",S$1,"]")),MATCH(vp.data[[#This Row],[SDate]],weather.data[Date],0))</f>
        <v>-13.8</v>
      </c>
      <c r="T589" s="2">
        <f ca="1">INDEX(INDIRECT(_xlfn.CONCAT("weather.data[",T$1,"]")),MATCH(vp.data[[#This Row],[SDate]],weather.data[Date],0))</f>
        <v>-11.4</v>
      </c>
      <c r="U589" s="2">
        <f ca="1">INDEX(INDIRECT(_xlfn.CONCAT("weather.data[",U$1,"]")),MATCH(vp.data[[#This Row],[SDate]],weather.data[Date],0))</f>
        <v>-13.7</v>
      </c>
      <c r="V589" s="2">
        <f ca="1">INDEX(INDIRECT(_xlfn.CONCAT("weather.data[",V$1,"]")),MATCH(vp.data[[#This Row],[SDate]],weather.data[Date],0))</f>
        <v>-10.5</v>
      </c>
      <c r="W589" t="s">
        <v>44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 s="4">
        <f>IF(AND(vp.data[[#This Row],[SDate]]&gt;=DATE(YEAR(vp.data[[#This Row],[SDate]]),5,1),vp.data[[#This Row],[SDate]]&lt;=DATE(YEAR(vp.data[[#This Row],[SDate]]),9,15)),1,0)</f>
        <v>0</v>
      </c>
      <c r="AJ589" s="4">
        <f>IF(vp.data[[#This Row],[SDate]]&lt;DATE(2016,12,1),0,1)</f>
        <v>1</v>
      </c>
      <c r="AK589">
        <f>MONTH(vp.data[[#This Row],[SDate]])</f>
        <v>1</v>
      </c>
      <c r="AL589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589" s="5">
        <f>(vp.data[[#This Row],[Dens]]-INDEX(crudeBD.lkup[Mean_Dens],MATCH(vp.data[[#This Row],[Crude_Breakdown]],crudeBD.lkup[Crude Breakdown],0)))^2</f>
        <v>3.5670463285784497</v>
      </c>
      <c r="AN589" s="5">
        <f>(vp.data[[#This Row],[Sulf]]-INDEX(crudeBD.lkup[Mean_Sulf],MATCH(vp.data[[#This Row],[Crude_Breakdown]],crudeBD.lkup[Crude Breakdown],0)))^2</f>
        <v>0.1110379152624605</v>
      </c>
      <c r="AO5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1" hidden="1" x14ac:dyDescent="0.25">
      <c r="A590">
        <v>589</v>
      </c>
      <c r="B590" t="s">
        <v>104</v>
      </c>
      <c r="C590" t="s">
        <v>104</v>
      </c>
      <c r="D590" t="s">
        <v>127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Input]]="",INDEX([1]DATA!$Q:$Q,MATCH(1,(vp.data[[#This Row],[Battery]]=[1]DATA!$L:$L)*(EOMONTH(vp.data[[#This Row],[SDate]],-1)+1=[1]DATA!$G:$G),0)),vp.data[[#This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90" s="2">
        <f ca="1">INDEX(INDIRECT(_xlfn.CONCAT("weather.data[",O$1,"]")),MATCH(vp.data[[#This Row],[SDate]],weather.data[Date],0))</f>
        <v>-12.466666666666667</v>
      </c>
      <c r="P590" s="2">
        <f ca="1">INDEX(INDIRECT(_xlfn.CONCAT("weather.data[",P$1,"]")),MATCH(vp.data[[#This Row],[SDate]],weather.data[Date],0))</f>
        <v>-20.254761904761903</v>
      </c>
      <c r="Q590" s="2">
        <f ca="1">INDEX(INDIRECT(_xlfn.CONCAT("weather.data[",Q$1,"]")),MATCH(vp.data[[#This Row],[SDate]],weather.data[Date],0))</f>
        <v>-12.9</v>
      </c>
      <c r="R590" s="2">
        <f ca="1">INDEX(INDIRECT(_xlfn.CONCAT("weather.data[",R$1,"]")),MATCH(vp.data[[#This Row],[SDate]],weather.data[Date],0))</f>
        <v>-12.5</v>
      </c>
      <c r="S590" s="2">
        <f ca="1">INDEX(INDIRECT(_xlfn.CONCAT("weather.data[",S$1,"]")),MATCH(vp.data[[#This Row],[SDate]],weather.data[Date],0))</f>
        <v>-13.8</v>
      </c>
      <c r="T590" s="2">
        <f ca="1">INDEX(INDIRECT(_xlfn.CONCAT("weather.data[",T$1,"]")),MATCH(vp.data[[#This Row],[SDate]],weather.data[Date],0))</f>
        <v>-11.4</v>
      </c>
      <c r="U590" s="2">
        <f ca="1">INDEX(INDIRECT(_xlfn.CONCAT("weather.data[",U$1,"]")),MATCH(vp.data[[#This Row],[SDate]],weather.data[Date],0))</f>
        <v>-13.7</v>
      </c>
      <c r="V590" s="2">
        <f ca="1">INDEX(INDIRECT(_xlfn.CONCAT("weather.data[",V$1,"]")),MATCH(vp.data[[#This Row],[SDate]],weather.data[Date],0))</f>
        <v>-10.5</v>
      </c>
      <c r="W590" t="s">
        <v>44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 s="4">
        <f>IF(AND(vp.data[[#This Row],[SDate]]&gt;=DATE(YEAR(vp.data[[#This Row],[SDate]]),5,1),vp.data[[#This Row],[SDate]]&lt;=DATE(YEAR(vp.data[[#This Row],[SDate]]),9,15)),1,0)</f>
        <v>0</v>
      </c>
      <c r="AJ590" s="4">
        <f>IF(vp.data[[#This Row],[SDate]]&lt;DATE(2016,12,1),0,1)</f>
        <v>1</v>
      </c>
      <c r="AK590">
        <f>MONTH(vp.data[[#This Row],[SDate]])</f>
        <v>1</v>
      </c>
      <c r="AL590" s="5">
        <f>(IF(post_aquisition_adj_bool,vp.data[[#This Row],[VP_Adjusted]],vp.data[[#This Row],[VP]])-INDEX(crudeBD.lkup[Mean_VP],MATCH(vp.data[[#This Row],[Crude_Breakdown]],crudeBD.lkup[Crude Breakdown],0)))^2</f>
        <v>11.036975654877153</v>
      </c>
      <c r="AM590" s="5">
        <f>(vp.data[[#This Row],[Dens]]-INDEX(crudeBD.lkup[Mean_Dens],MATCH(vp.data[[#This Row],[Crude_Breakdown]],crudeBD.lkup[Crude Breakdown],0)))^2</f>
        <v>8.3443714819526988</v>
      </c>
      <c r="AN590" s="5">
        <f>(vp.data[[#This Row],[Sulf]]-INDEX(crudeBD.lkup[Mean_Sulf],MATCH(vp.data[[#This Row],[Crude_Breakdown]],crudeBD.lkup[Crude Breakdown],0)))^2</f>
        <v>0.52305226201092503</v>
      </c>
      <c r="AO5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1" hidden="1" x14ac:dyDescent="0.25">
      <c r="A591">
        <v>590</v>
      </c>
      <c r="B591" t="s">
        <v>45</v>
      </c>
      <c r="C591" t="s">
        <v>45</v>
      </c>
      <c r="D591" t="s">
        <v>87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Input]]="",INDEX([1]DATA!$Q:$Q,MATCH(1,(vp.data[[#This Row],[Battery]]=[1]DATA!$L:$L)*(EOMONTH(vp.data[[#This Row],[SDate]],-1)+1=[1]DATA!$G:$G),0)),vp.data[[#This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Input]]="",INDEX([1]DATA!$O:$O,MATCH(1,(vp.data[[#This Row],[Battery]]=[1]DATA!$L:$L)*(EOMONTH(vp.data[[#This Row],[SDate]],-1)+1=[1]DATA!$G:$G),0)),vp.data[[#This Row],[Dens Input]]),"")</f>
        <v>849.7</v>
      </c>
      <c r="O591" s="2">
        <f ca="1">INDEX(INDIRECT(_xlfn.CONCAT("weather.data[",O$1,"]")),MATCH(vp.data[[#This Row],[SDate]],weather.data[Date],0))</f>
        <v>-12.466666666666667</v>
      </c>
      <c r="P591" s="2">
        <f ca="1">INDEX(INDIRECT(_xlfn.CONCAT("weather.data[",P$1,"]")),MATCH(vp.data[[#This Row],[SDate]],weather.data[Date],0))</f>
        <v>-20.254761904761903</v>
      </c>
      <c r="Q591" s="2">
        <f ca="1">INDEX(INDIRECT(_xlfn.CONCAT("weather.data[",Q$1,"]")),MATCH(vp.data[[#This Row],[SDate]],weather.data[Date],0))</f>
        <v>-12.9</v>
      </c>
      <c r="R591" s="2">
        <f ca="1">INDEX(INDIRECT(_xlfn.CONCAT("weather.data[",R$1,"]")),MATCH(vp.data[[#This Row],[SDate]],weather.data[Date],0))</f>
        <v>-12.5</v>
      </c>
      <c r="S591" s="2">
        <f ca="1">INDEX(INDIRECT(_xlfn.CONCAT("weather.data[",S$1,"]")),MATCH(vp.data[[#This Row],[SDate]],weather.data[Date],0))</f>
        <v>-13.8</v>
      </c>
      <c r="T591" s="2">
        <f ca="1">INDEX(INDIRECT(_xlfn.CONCAT("weather.data[",T$1,"]")),MATCH(vp.data[[#This Row],[SDate]],weather.data[Date],0))</f>
        <v>-11.4</v>
      </c>
      <c r="U591" s="2">
        <f ca="1">INDEX(INDIRECT(_xlfn.CONCAT("weather.data[",U$1,"]")),MATCH(vp.data[[#This Row],[SDate]],weather.data[Date],0))</f>
        <v>-13.7</v>
      </c>
      <c r="V591" s="2">
        <f ca="1">INDEX(INDIRECT(_xlfn.CONCAT("weather.data[",V$1,"]")),MATCH(vp.data[[#This Row],[SDate]],weather.data[Date],0))</f>
        <v>-10.5</v>
      </c>
      <c r="W591" t="s">
        <v>44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 s="4">
        <f>IF(AND(vp.data[[#This Row],[SDate]]&gt;=DATE(YEAR(vp.data[[#This Row],[SDate]]),5,1),vp.data[[#This Row],[SDate]]&lt;=DATE(YEAR(vp.data[[#This Row],[SDate]]),9,15)),1,0)</f>
        <v>0</v>
      </c>
      <c r="AJ591" s="4">
        <f>IF(vp.data[[#This Row],[SDate]]&lt;DATE(2016,12,1),0,1)</f>
        <v>1</v>
      </c>
      <c r="AK591">
        <f>MONTH(vp.data[[#This Row],[SDate]])</f>
        <v>1</v>
      </c>
      <c r="AL591" s="5">
        <f>(IF(post_aquisition_adj_bool,vp.data[[#This Row],[VP_Adjusted]],vp.data[[#This Row],[VP]])-INDEX(crudeBD.lkup[Mean_VP],MATCH(vp.data[[#This Row],[Crude_Breakdown]],crudeBD.lkup[Crude Breakdown],0)))^2</f>
        <v>286.36066343102027</v>
      </c>
      <c r="AM591" s="5">
        <f>(vp.data[[#This Row],[Dens]]-INDEX(crudeBD.lkup[Mean_Dens],MATCH(vp.data[[#This Row],[Crude_Breakdown]],crudeBD.lkup[Crude Breakdown],0)))^2</f>
        <v>34.676346942075448</v>
      </c>
      <c r="AN591" s="5">
        <f>(vp.data[[#This Row],[Sulf]]-INDEX(crudeBD.lkup[Mean_Sulf],MATCH(vp.data[[#This Row],[Crude_Breakdown]],crudeBD.lkup[Crude Breakdown],0)))^2</f>
        <v>0.27376285342196871</v>
      </c>
      <c r="AO5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1" hidden="1" x14ac:dyDescent="0.25">
      <c r="A592">
        <v>591</v>
      </c>
      <c r="B592" t="s">
        <v>128</v>
      </c>
      <c r="C592" t="s">
        <v>128</v>
      </c>
      <c r="D592" t="s">
        <v>129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Input]]="",INDEX([1]DATA!$Q:$Q,MATCH(1,(vp.data[[#This Row],[Battery]]=[1]DATA!$L:$L)*(EOMONTH(vp.data[[#This Row],[SDate]],-1)+1=[1]DATA!$G:$G),0)),vp.data[[#This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92" s="2">
        <f ca="1">INDEX(INDIRECT(_xlfn.CONCAT("weather.data[",O$1,"]")),MATCH(vp.data[[#This Row],[SDate]],weather.data[Date],0))</f>
        <v>-12.466666666666667</v>
      </c>
      <c r="P592" s="2">
        <f ca="1">INDEX(INDIRECT(_xlfn.CONCAT("weather.data[",P$1,"]")),MATCH(vp.data[[#This Row],[SDate]],weather.data[Date],0))</f>
        <v>-20.254761904761903</v>
      </c>
      <c r="Q592" s="2">
        <f ca="1">INDEX(INDIRECT(_xlfn.CONCAT("weather.data[",Q$1,"]")),MATCH(vp.data[[#This Row],[SDate]],weather.data[Date],0))</f>
        <v>-12.9</v>
      </c>
      <c r="R592" s="2">
        <f ca="1">INDEX(INDIRECT(_xlfn.CONCAT("weather.data[",R$1,"]")),MATCH(vp.data[[#This Row],[SDate]],weather.data[Date],0))</f>
        <v>-12.5</v>
      </c>
      <c r="S592" s="2">
        <f ca="1">INDEX(INDIRECT(_xlfn.CONCAT("weather.data[",S$1,"]")),MATCH(vp.data[[#This Row],[SDate]],weather.data[Date],0))</f>
        <v>-13.8</v>
      </c>
      <c r="T592" s="2">
        <f ca="1">INDEX(INDIRECT(_xlfn.CONCAT("weather.data[",T$1,"]")),MATCH(vp.data[[#This Row],[SDate]],weather.data[Date],0))</f>
        <v>-11.4</v>
      </c>
      <c r="U592" s="2">
        <f ca="1">INDEX(INDIRECT(_xlfn.CONCAT("weather.data[",U$1,"]")),MATCH(vp.data[[#This Row],[SDate]],weather.data[Date],0))</f>
        <v>-13.7</v>
      </c>
      <c r="V592" s="2">
        <f ca="1">INDEX(INDIRECT(_xlfn.CONCAT("weather.data[",V$1,"]")),MATCH(vp.data[[#This Row],[SDate]],weather.data[Date],0))</f>
        <v>-10.5</v>
      </c>
      <c r="W592" t="s">
        <v>44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 s="4">
        <f>IF(AND(vp.data[[#This Row],[SDate]]&gt;=DATE(YEAR(vp.data[[#This Row],[SDate]]),5,1),vp.data[[#This Row],[SDate]]&lt;=DATE(YEAR(vp.data[[#This Row],[SDate]]),9,15)),1,0)</f>
        <v>0</v>
      </c>
      <c r="AJ592" s="4">
        <f>IF(vp.data[[#This Row],[SDate]]&lt;DATE(2016,12,1),0,1)</f>
        <v>1</v>
      </c>
      <c r="AK592">
        <f>MONTH(vp.data[[#This Row],[SDate]])</f>
        <v>1</v>
      </c>
      <c r="AL592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592" s="5">
        <f>(vp.data[[#This Row],[Dens]]-INDEX(crudeBD.lkup[Mean_Dens],MATCH(vp.data[[#This Row],[Crude_Breakdown]],crudeBD.lkup[Crude Breakdown],0)))^2</f>
        <v>93.87018252489672</v>
      </c>
      <c r="AN592" s="5">
        <f>(vp.data[[#This Row],[Sulf]]-INDEX(crudeBD.lkup[Mean_Sulf],MATCH(vp.data[[#This Row],[Crude_Breakdown]],crudeBD.lkup[Crude Breakdown],0)))^2</f>
        <v>0.4137364985753425</v>
      </c>
      <c r="AO5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1" hidden="1" x14ac:dyDescent="0.25">
      <c r="A593">
        <v>592</v>
      </c>
      <c r="B593" t="s">
        <v>130</v>
      </c>
      <c r="C593" t="s">
        <v>130</v>
      </c>
      <c r="D593" t="s">
        <v>131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Input]]="",INDEX([1]DATA!$Q:$Q,MATCH(1,(vp.data[[#This Row],[Battery]]=[1]DATA!$L:$L)*(EOMONTH(vp.data[[#This Row],[SDate]],-1)+1=[1]DATA!$G:$G),0)),vp.data[[#This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593" s="2">
        <f ca="1">INDEX(INDIRECT(_xlfn.CONCAT("weather.data[",O$1,"]")),MATCH(vp.data[[#This Row],[SDate]],weather.data[Date],0))</f>
        <v>-12.466666666666667</v>
      </c>
      <c r="P593" s="2">
        <f ca="1">INDEX(INDIRECT(_xlfn.CONCAT("weather.data[",P$1,"]")),MATCH(vp.data[[#This Row],[SDate]],weather.data[Date],0))</f>
        <v>-20.254761904761903</v>
      </c>
      <c r="Q593" s="2">
        <f ca="1">INDEX(INDIRECT(_xlfn.CONCAT("weather.data[",Q$1,"]")),MATCH(vp.data[[#This Row],[SDate]],weather.data[Date],0))</f>
        <v>-12.9</v>
      </c>
      <c r="R593" s="2">
        <f ca="1">INDEX(INDIRECT(_xlfn.CONCAT("weather.data[",R$1,"]")),MATCH(vp.data[[#This Row],[SDate]],weather.data[Date],0))</f>
        <v>-12.5</v>
      </c>
      <c r="S593" s="2">
        <f ca="1">INDEX(INDIRECT(_xlfn.CONCAT("weather.data[",S$1,"]")),MATCH(vp.data[[#This Row],[SDate]],weather.data[Date],0))</f>
        <v>-13.8</v>
      </c>
      <c r="T593" s="2">
        <f ca="1">INDEX(INDIRECT(_xlfn.CONCAT("weather.data[",T$1,"]")),MATCH(vp.data[[#This Row],[SDate]],weather.data[Date],0))</f>
        <v>-11.4</v>
      </c>
      <c r="U593" s="2">
        <f ca="1">INDEX(INDIRECT(_xlfn.CONCAT("weather.data[",U$1,"]")),MATCH(vp.data[[#This Row],[SDate]],weather.data[Date],0))</f>
        <v>-13.7</v>
      </c>
      <c r="V593" s="2">
        <f ca="1">INDEX(INDIRECT(_xlfn.CONCAT("weather.data[",V$1,"]")),MATCH(vp.data[[#This Row],[SDate]],weather.data[Date],0))</f>
        <v>-10.5</v>
      </c>
      <c r="W593" t="s">
        <v>44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 s="4">
        <f>IF(AND(vp.data[[#This Row],[SDate]]&gt;=DATE(YEAR(vp.data[[#This Row],[SDate]]),5,1),vp.data[[#This Row],[SDate]]&lt;=DATE(YEAR(vp.data[[#This Row],[SDate]]),9,15)),1,0)</f>
        <v>0</v>
      </c>
      <c r="AJ593" s="4">
        <f>IF(vp.data[[#This Row],[SDate]]&lt;DATE(2016,12,1),0,1)</f>
        <v>1</v>
      </c>
      <c r="AK593">
        <f>MONTH(vp.data[[#This Row],[SDate]])</f>
        <v>1</v>
      </c>
      <c r="AL593" s="5">
        <f>(IF(post_aquisition_adj_bool,vp.data[[#This Row],[VP_Adjusted]],vp.data[[#This Row],[VP]])-INDEX(crudeBD.lkup[Mean_VP],MATCH(vp.data[[#This Row],[Crude_Breakdown]],crudeBD.lkup[Crude Breakdown],0)))^2</f>
        <v>57.423137657821194</v>
      </c>
      <c r="AM593" s="5">
        <f>(vp.data[[#This Row],[Dens]]-INDEX(crudeBD.lkup[Mean_Dens],MATCH(vp.data[[#This Row],[Crude_Breakdown]],crudeBD.lkup[Crude Breakdown],0)))^2</f>
        <v>436.33622424268918</v>
      </c>
      <c r="AN593" s="5">
        <f>(vp.data[[#This Row],[Sulf]]-INDEX(crudeBD.lkup[Mean_Sulf],MATCH(vp.data[[#This Row],[Crude_Breakdown]],crudeBD.lkup[Crude Breakdown],0)))^2</f>
        <v>1.1092797861827028</v>
      </c>
      <c r="AO5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1" hidden="1" x14ac:dyDescent="0.25">
      <c r="A594">
        <v>593</v>
      </c>
      <c r="B594" t="s">
        <v>47</v>
      </c>
      <c r="C594" t="s">
        <v>47</v>
      </c>
      <c r="D594" t="s">
        <v>132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Input]]="",INDEX([1]DATA!$Q:$Q,MATCH(1,(vp.data[[#This Row],[Battery]]=[1]DATA!$L:$L)*(EOMONTH(vp.data[[#This Row],[SDate]],-1)+1=[1]DATA!$G:$G),0)),vp.data[[#This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Input]]="",INDEX([1]DATA!$O:$O,MATCH(1,(vp.data[[#This Row],[Battery]]=[1]DATA!$L:$L)*(EOMONTH(vp.data[[#This Row],[SDate]],-1)+1=[1]DATA!$G:$G),0)),vp.data[[#This Row],[Dens Input]]),"")</f>
        <v>866.5</v>
      </c>
      <c r="O594" s="2">
        <f ca="1">INDEX(INDIRECT(_xlfn.CONCAT("weather.data[",O$1,"]")),MATCH(vp.data[[#This Row],[SDate]],weather.data[Date],0))</f>
        <v>-12.466666666666667</v>
      </c>
      <c r="P594" s="2">
        <f ca="1">INDEX(INDIRECT(_xlfn.CONCAT("weather.data[",P$1,"]")),MATCH(vp.data[[#This Row],[SDate]],weather.data[Date],0))</f>
        <v>-20.254761904761903</v>
      </c>
      <c r="Q594" s="2">
        <f ca="1">INDEX(INDIRECT(_xlfn.CONCAT("weather.data[",Q$1,"]")),MATCH(vp.data[[#This Row],[SDate]],weather.data[Date],0))</f>
        <v>-12.9</v>
      </c>
      <c r="R594" s="2">
        <f ca="1">INDEX(INDIRECT(_xlfn.CONCAT("weather.data[",R$1,"]")),MATCH(vp.data[[#This Row],[SDate]],weather.data[Date],0))</f>
        <v>-12.5</v>
      </c>
      <c r="S594" s="2">
        <f ca="1">INDEX(INDIRECT(_xlfn.CONCAT("weather.data[",S$1,"]")),MATCH(vp.data[[#This Row],[SDate]],weather.data[Date],0))</f>
        <v>-13.8</v>
      </c>
      <c r="T594" s="2">
        <f ca="1">INDEX(INDIRECT(_xlfn.CONCAT("weather.data[",T$1,"]")),MATCH(vp.data[[#This Row],[SDate]],weather.data[Date],0))</f>
        <v>-11.4</v>
      </c>
      <c r="U594" s="2">
        <f ca="1">INDEX(INDIRECT(_xlfn.CONCAT("weather.data[",U$1,"]")),MATCH(vp.data[[#This Row],[SDate]],weather.data[Date],0))</f>
        <v>-13.7</v>
      </c>
      <c r="V594" s="2">
        <f ca="1">INDEX(INDIRECT(_xlfn.CONCAT("weather.data[",V$1,"]")),MATCH(vp.data[[#This Row],[SDate]],weather.data[Date],0))</f>
        <v>-10.5</v>
      </c>
      <c r="W594" t="s">
        <v>44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 s="4">
        <f>IF(AND(vp.data[[#This Row],[SDate]]&gt;=DATE(YEAR(vp.data[[#This Row],[SDate]]),5,1),vp.data[[#This Row],[SDate]]&lt;=DATE(YEAR(vp.data[[#This Row],[SDate]]),9,15)),1,0)</f>
        <v>0</v>
      </c>
      <c r="AJ594" s="4">
        <f>IF(vp.data[[#This Row],[SDate]]&lt;DATE(2016,12,1),0,1)</f>
        <v>1</v>
      </c>
      <c r="AK594">
        <f>MONTH(vp.data[[#This Row],[SDate]])</f>
        <v>1</v>
      </c>
      <c r="AL594" s="5">
        <f>(IF(post_aquisition_adj_bool,vp.data[[#This Row],[VP_Adjusted]],vp.data[[#This Row],[VP]])-INDEX(crudeBD.lkup[Mean_VP],MATCH(vp.data[[#This Row],[Crude_Breakdown]],crudeBD.lkup[Crude Breakdown],0)))^2</f>
        <v>4.2651228733459501</v>
      </c>
      <c r="AM594" s="5">
        <f>(vp.data[[#This Row],[Dens]]-INDEX(crudeBD.lkup[Mean_Dens],MATCH(vp.data[[#This Row],[Crude_Breakdown]],crudeBD.lkup[Crude Breakdown],0)))^2</f>
        <v>68.196868577610047</v>
      </c>
      <c r="AN594" s="5">
        <f>(vp.data[[#This Row],[Sulf]]-INDEX(crudeBD.lkup[Mean_Sulf],MATCH(vp.data[[#This Row],[Crude_Breakdown]],crudeBD.lkup[Crude Breakdown],0)))^2</f>
        <v>3.5451888375641187E-3</v>
      </c>
      <c r="AO5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1" hidden="1" x14ac:dyDescent="0.25">
      <c r="A595">
        <v>594</v>
      </c>
      <c r="B595" t="s">
        <v>49</v>
      </c>
      <c r="C595" t="s">
        <v>49</v>
      </c>
      <c r="D595" t="s">
        <v>50</v>
      </c>
      <c r="E595" t="s">
        <v>51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Input]]="",INDEX([1]DATA!$Q:$Q,MATCH(1,(vp.data[[#This Row],[Battery]]=[1]DATA!$L:$L)*(EOMONTH(vp.data[[#This Row],[SDate]],-1)+1=[1]DATA!$G:$G),0)),vp.data[[#This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Input]]="",INDEX([1]DATA!$O:$O,MATCH(1,(vp.data[[#This Row],[Battery]]=[1]DATA!$L:$L)*(EOMONTH(vp.data[[#This Row],[SDate]],-1)+1=[1]DATA!$G:$G),0)),vp.data[[#This Row],[Dens Input]]),"")</f>
        <v>888.5</v>
      </c>
      <c r="O595" s="2">
        <f ca="1">INDEX(INDIRECT(_xlfn.CONCAT("weather.data[",O$1,"]")),MATCH(vp.data[[#This Row],[SDate]],weather.data[Date],0))</f>
        <v>-5.3999999999999995</v>
      </c>
      <c r="P595" s="2">
        <f ca="1">INDEX(INDIRECT(_xlfn.CONCAT("weather.data[",P$1,"]")),MATCH(vp.data[[#This Row],[SDate]],weather.data[Date],0))</f>
        <v>-16.290476190476195</v>
      </c>
      <c r="Q595" s="2">
        <f ca="1">INDEX(INDIRECT(_xlfn.CONCAT("weather.data[",Q$1,"]")),MATCH(vp.data[[#This Row],[SDate]],weather.data[Date],0))</f>
        <v>-5.7</v>
      </c>
      <c r="R595" s="2">
        <f ca="1">INDEX(INDIRECT(_xlfn.CONCAT("weather.data[",R$1,"]")),MATCH(vp.data[[#This Row],[SDate]],weather.data[Date],0))</f>
        <v>-4.4000000000000004</v>
      </c>
      <c r="S595" s="2">
        <f ca="1">INDEX(INDIRECT(_xlfn.CONCAT("weather.data[",S$1,"]")),MATCH(vp.data[[#This Row],[SDate]],weather.data[Date],0))</f>
        <v>-7.8</v>
      </c>
      <c r="T595" s="2">
        <f ca="1">INDEX(INDIRECT(_xlfn.CONCAT("weather.data[",T$1,"]")),MATCH(vp.data[[#This Row],[SDate]],weather.data[Date],0))</f>
        <v>-3.1</v>
      </c>
      <c r="U595" s="2">
        <f ca="1">INDEX(INDIRECT(_xlfn.CONCAT("weather.data[",U$1,"]")),MATCH(vp.data[[#This Row],[SDate]],weather.data[Date],0))</f>
        <v>-7.6</v>
      </c>
      <c r="V595" s="2">
        <f ca="1">INDEX(INDIRECT(_xlfn.CONCAT("weather.data[",V$1,"]")),MATCH(vp.data[[#This Row],[SDate]],weather.data[Date],0))</f>
        <v>-3.8</v>
      </c>
      <c r="W595" t="s">
        <v>44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 s="4">
        <f>IF(AND(vp.data[[#This Row],[SDate]]&gt;=DATE(YEAR(vp.data[[#This Row],[SDate]]),5,1),vp.data[[#This Row],[SDate]]&lt;=DATE(YEAR(vp.data[[#This Row],[SDate]]),9,15)),1,0)</f>
        <v>0</v>
      </c>
      <c r="AJ595" s="4">
        <f>IF(vp.data[[#This Row],[SDate]]&lt;DATE(2016,12,1),0,1)</f>
        <v>1</v>
      </c>
      <c r="AK595">
        <f>MONTH(vp.data[[#This Row],[SDate]])</f>
        <v>1</v>
      </c>
      <c r="AL595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595" s="5">
        <f>(vp.data[[#This Row],[Dens]]-INDEX(crudeBD.lkup[Mean_Dens],MATCH(vp.data[[#This Row],[Crude_Breakdown]],crudeBD.lkup[Crude Breakdown],0)))^2</f>
        <v>1997.0765628929923</v>
      </c>
      <c r="AN595" s="5">
        <f>(vp.data[[#This Row],[Sulf]]-INDEX(crudeBD.lkup[Mean_Sulf],MATCH(vp.data[[#This Row],[Crude_Breakdown]],crudeBD.lkup[Crude Breakdown],0)))^2</f>
        <v>2.6641917961847849E-2</v>
      </c>
      <c r="AO5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1" hidden="1" x14ac:dyDescent="0.25">
      <c r="A596">
        <v>595</v>
      </c>
      <c r="B596" t="s">
        <v>45</v>
      </c>
      <c r="C596" t="s">
        <v>45</v>
      </c>
      <c r="D596" t="s">
        <v>71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Input]]="",INDEX([1]DATA!$Q:$Q,MATCH(1,(vp.data[[#This Row],[Battery]]=[1]DATA!$L:$L)*(EOMONTH(vp.data[[#This Row],[SDate]],-1)+1=[1]DATA!$G:$G),0)),vp.data[[#This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Input]]="",INDEX([1]DATA!$O:$O,MATCH(1,(vp.data[[#This Row],[Battery]]=[1]DATA!$L:$L)*(EOMONTH(vp.data[[#This Row],[SDate]],-1)+1=[1]DATA!$G:$G),0)),vp.data[[#This Row],[Dens Input]]),"")</f>
        <v>807.5</v>
      </c>
      <c r="O596" s="2">
        <f ca="1">INDEX(INDIRECT(_xlfn.CONCAT("weather.data[",O$1,"]")),MATCH(vp.data[[#This Row],[SDate]],weather.data[Date],0))</f>
        <v>-5.3999999999999995</v>
      </c>
      <c r="P596" s="2">
        <f ca="1">INDEX(INDIRECT(_xlfn.CONCAT("weather.data[",P$1,"]")),MATCH(vp.data[[#This Row],[SDate]],weather.data[Date],0))</f>
        <v>-16.290476190476195</v>
      </c>
      <c r="Q596" s="2">
        <f ca="1">INDEX(INDIRECT(_xlfn.CONCAT("weather.data[",Q$1,"]")),MATCH(vp.data[[#This Row],[SDate]],weather.data[Date],0))</f>
        <v>-5.7</v>
      </c>
      <c r="R596" s="2">
        <f ca="1">INDEX(INDIRECT(_xlfn.CONCAT("weather.data[",R$1,"]")),MATCH(vp.data[[#This Row],[SDate]],weather.data[Date],0))</f>
        <v>-4.4000000000000004</v>
      </c>
      <c r="S596" s="2">
        <f ca="1">INDEX(INDIRECT(_xlfn.CONCAT("weather.data[",S$1,"]")),MATCH(vp.data[[#This Row],[SDate]],weather.data[Date],0))</f>
        <v>-7.8</v>
      </c>
      <c r="T596" s="2">
        <f ca="1">INDEX(INDIRECT(_xlfn.CONCAT("weather.data[",T$1,"]")),MATCH(vp.data[[#This Row],[SDate]],weather.data[Date],0))</f>
        <v>-3.1</v>
      </c>
      <c r="U596" s="2">
        <f ca="1">INDEX(INDIRECT(_xlfn.CONCAT("weather.data[",U$1,"]")),MATCH(vp.data[[#This Row],[SDate]],weather.data[Date],0))</f>
        <v>-7.6</v>
      </c>
      <c r="V596" s="2">
        <f ca="1">INDEX(INDIRECT(_xlfn.CONCAT("weather.data[",V$1,"]")),MATCH(vp.data[[#This Row],[SDate]],weather.data[Date],0))</f>
        <v>-3.8</v>
      </c>
      <c r="W596" t="s">
        <v>44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 s="4">
        <f>IF(AND(vp.data[[#This Row],[SDate]]&gt;=DATE(YEAR(vp.data[[#This Row],[SDate]]),5,1),vp.data[[#This Row],[SDate]]&lt;=DATE(YEAR(vp.data[[#This Row],[SDate]]),9,15)),1,0)</f>
        <v>0</v>
      </c>
      <c r="AJ596" s="4">
        <f>IF(vp.data[[#This Row],[SDate]]&lt;DATE(2016,12,1),0,1)</f>
        <v>1</v>
      </c>
      <c r="AK596">
        <f>MONTH(vp.data[[#This Row],[SDate]])</f>
        <v>1</v>
      </c>
      <c r="AL596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596" s="5">
        <f>(vp.data[[#This Row],[Dens]]-INDEX(crudeBD.lkup[Mean_Dens],MATCH(vp.data[[#This Row],[Crude_Breakdown]],crudeBD.lkup[Crude Breakdown],0)))^2</f>
        <v>1.3422984677583039</v>
      </c>
      <c r="AN596" s="5">
        <f>(vp.data[[#This Row],[Sulf]]-INDEX(crudeBD.lkup[Mean_Sulf],MATCH(vp.data[[#This Row],[Crude_Breakdown]],crudeBD.lkup[Crude Breakdown],0)))^2</f>
        <v>3.9981879075419116E-4</v>
      </c>
      <c r="AO5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1" hidden="1" x14ac:dyDescent="0.25">
      <c r="A597">
        <v>596</v>
      </c>
      <c r="B597" t="s">
        <v>58</v>
      </c>
      <c r="C597" t="s">
        <v>58</v>
      </c>
      <c r="D597" t="s">
        <v>75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Input]]="",INDEX([1]DATA!$O:$O,MATCH(1,(vp.data[[#This Row],[Battery]]=[1]DATA!$L:$L)*(EOMONTH(vp.data[[#This Row],[SDate]],-1)+1=[1]DATA!$G:$G),0)),vp.data[[#This Row],[Dens Input]]),"")</f>
        <v>810.4</v>
      </c>
      <c r="O597" s="2">
        <f ca="1">INDEX(INDIRECT(_xlfn.CONCAT("weather.data[",O$1,"]")),MATCH(vp.data[[#This Row],[SDate]],weather.data[Date],0))</f>
        <v>-5.3999999999999995</v>
      </c>
      <c r="P597" s="2">
        <f ca="1">INDEX(INDIRECT(_xlfn.CONCAT("weather.data[",P$1,"]")),MATCH(vp.data[[#This Row],[SDate]],weather.data[Date],0))</f>
        <v>-16.290476190476195</v>
      </c>
      <c r="Q597" s="2">
        <f ca="1">INDEX(INDIRECT(_xlfn.CONCAT("weather.data[",Q$1,"]")),MATCH(vp.data[[#This Row],[SDate]],weather.data[Date],0))</f>
        <v>-5.7</v>
      </c>
      <c r="R597" s="2">
        <f ca="1">INDEX(INDIRECT(_xlfn.CONCAT("weather.data[",R$1,"]")),MATCH(vp.data[[#This Row],[SDate]],weather.data[Date],0))</f>
        <v>-4.4000000000000004</v>
      </c>
      <c r="S597" s="2">
        <f ca="1">INDEX(INDIRECT(_xlfn.CONCAT("weather.data[",S$1,"]")),MATCH(vp.data[[#This Row],[SDate]],weather.data[Date],0))</f>
        <v>-7.8</v>
      </c>
      <c r="T597" s="2">
        <f ca="1">INDEX(INDIRECT(_xlfn.CONCAT("weather.data[",T$1,"]")),MATCH(vp.data[[#This Row],[SDate]],weather.data[Date],0))</f>
        <v>-3.1</v>
      </c>
      <c r="U597" s="2">
        <f ca="1">INDEX(INDIRECT(_xlfn.CONCAT("weather.data[",U$1,"]")),MATCH(vp.data[[#This Row],[SDate]],weather.data[Date],0))</f>
        <v>-7.6</v>
      </c>
      <c r="V597" s="2">
        <f ca="1">INDEX(INDIRECT(_xlfn.CONCAT("weather.data[",V$1,"]")),MATCH(vp.data[[#This Row],[SDate]],weather.data[Date],0))</f>
        <v>-3.8</v>
      </c>
      <c r="W597" t="s">
        <v>44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 s="4">
        <f>IF(AND(vp.data[[#This Row],[SDate]]&gt;=DATE(YEAR(vp.data[[#This Row],[SDate]]),5,1),vp.data[[#This Row],[SDate]]&lt;=DATE(YEAR(vp.data[[#This Row],[SDate]]),9,15)),1,0)</f>
        <v>0</v>
      </c>
      <c r="AJ597" s="4">
        <f>IF(vp.data[[#This Row],[SDate]]&lt;DATE(2016,12,1),0,1)</f>
        <v>1</v>
      </c>
      <c r="AK597">
        <f>MONTH(vp.data[[#This Row],[SDate]])</f>
        <v>1</v>
      </c>
      <c r="AL597" s="5">
        <f>(IF(post_aquisition_adj_bool,vp.data[[#This Row],[VP_Adjusted]],vp.data[[#This Row],[VP]])-INDEX(crudeBD.lkup[Mean_VP],MATCH(vp.data[[#This Row],[Crude_Breakdown]],crudeBD.lkup[Crude Breakdown],0)))^2</f>
        <v>23.95152108822715</v>
      </c>
      <c r="AM597" s="5">
        <f>(vp.data[[#This Row],[Dens]]-INDEX(crudeBD.lkup[Mean_Dens],MATCH(vp.data[[#This Row],[Crude_Breakdown]],crudeBD.lkup[Crude Breakdown],0)))^2</f>
        <v>3.0325573674337978</v>
      </c>
      <c r="AN597" s="5">
        <f>(vp.data[[#This Row],[Sulf]]-INDEX(crudeBD.lkup[Mean_Sulf],MATCH(vp.data[[#This Row],[Crude_Breakdown]],crudeBD.lkup[Crude Breakdown],0)))^2</f>
        <v>1.5996375609807394E-3</v>
      </c>
      <c r="AO5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1" hidden="1" x14ac:dyDescent="0.25">
      <c r="A598">
        <v>597</v>
      </c>
      <c r="B598" t="s">
        <v>45</v>
      </c>
      <c r="C598" t="s">
        <v>45</v>
      </c>
      <c r="D598" t="s">
        <v>76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Input]]="",INDEX([1]DATA!$Q:$Q,MATCH(1,(vp.data[[#This Row],[Battery]]=[1]DATA!$L:$L)*(EOMONTH(vp.data[[#This Row],[SDate]],-1)+1=[1]DATA!$G:$G),0)),vp.data[[#This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Input]]="",INDEX([1]DATA!$O:$O,MATCH(1,(vp.data[[#This Row],[Battery]]=[1]DATA!$L:$L)*(EOMONTH(vp.data[[#This Row],[SDate]],-1)+1=[1]DATA!$G:$G),0)),vp.data[[#This Row],[Dens Input]]),"")</f>
        <v>810.5</v>
      </c>
      <c r="O598" s="2">
        <f ca="1">INDEX(INDIRECT(_xlfn.CONCAT("weather.data[",O$1,"]")),MATCH(vp.data[[#This Row],[SDate]],weather.data[Date],0))</f>
        <v>-5.3999999999999995</v>
      </c>
      <c r="P598" s="2">
        <f ca="1">INDEX(INDIRECT(_xlfn.CONCAT("weather.data[",P$1,"]")),MATCH(vp.data[[#This Row],[SDate]],weather.data[Date],0))</f>
        <v>-16.290476190476195</v>
      </c>
      <c r="Q598" s="2">
        <f ca="1">INDEX(INDIRECT(_xlfn.CONCAT("weather.data[",Q$1,"]")),MATCH(vp.data[[#This Row],[SDate]],weather.data[Date],0))</f>
        <v>-5.7</v>
      </c>
      <c r="R598" s="2">
        <f ca="1">INDEX(INDIRECT(_xlfn.CONCAT("weather.data[",R$1,"]")),MATCH(vp.data[[#This Row],[SDate]],weather.data[Date],0))</f>
        <v>-4.4000000000000004</v>
      </c>
      <c r="S598" s="2">
        <f ca="1">INDEX(INDIRECT(_xlfn.CONCAT("weather.data[",S$1,"]")),MATCH(vp.data[[#This Row],[SDate]],weather.data[Date],0))</f>
        <v>-7.8</v>
      </c>
      <c r="T598" s="2">
        <f ca="1">INDEX(INDIRECT(_xlfn.CONCAT("weather.data[",T$1,"]")),MATCH(vp.data[[#This Row],[SDate]],weather.data[Date],0))</f>
        <v>-3.1</v>
      </c>
      <c r="U598" s="2">
        <f ca="1">INDEX(INDIRECT(_xlfn.CONCAT("weather.data[",U$1,"]")),MATCH(vp.data[[#This Row],[SDate]],weather.data[Date],0))</f>
        <v>-7.6</v>
      </c>
      <c r="V598" s="2">
        <f ca="1">INDEX(INDIRECT(_xlfn.CONCAT("weather.data[",V$1,"]")),MATCH(vp.data[[#This Row],[SDate]],weather.data[Date],0))</f>
        <v>-3.8</v>
      </c>
      <c r="W598" t="s">
        <v>44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 s="4">
        <f>IF(AND(vp.data[[#This Row],[SDate]]&gt;=DATE(YEAR(vp.data[[#This Row],[SDate]]),5,1),vp.data[[#This Row],[SDate]]&lt;=DATE(YEAR(vp.data[[#This Row],[SDate]]),9,15)),1,0)</f>
        <v>0</v>
      </c>
      <c r="AJ598" s="4">
        <f>IF(vp.data[[#This Row],[SDate]]&lt;DATE(2016,12,1),0,1)</f>
        <v>1</v>
      </c>
      <c r="AK598">
        <f>MONTH(vp.data[[#This Row],[SDate]])</f>
        <v>1</v>
      </c>
      <c r="AL598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598" s="5">
        <f>(vp.data[[#This Row],[Dens]]-INDEX(crudeBD.lkup[Mean_Dens],MATCH(vp.data[[#This Row],[Crude_Breakdown]],crudeBD.lkup[Crude Breakdown],0)))^2</f>
        <v>69.797382164083743</v>
      </c>
      <c r="AN598" s="5">
        <f>(vp.data[[#This Row],[Sulf]]-INDEX(crudeBD.lkup[Mean_Sulf],MATCH(vp.data[[#This Row],[Crude_Breakdown]],crudeBD.lkup[Crude Breakdown],0)))^2</f>
        <v>0.11650689650113609</v>
      </c>
      <c r="AO5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1" hidden="1" x14ac:dyDescent="0.25">
      <c r="A599">
        <v>598</v>
      </c>
      <c r="B599" t="s">
        <v>58</v>
      </c>
      <c r="C599" t="s">
        <v>58</v>
      </c>
      <c r="D599" t="s">
        <v>83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Input]]="",INDEX([1]DATA!$Q:$Q,MATCH(1,(vp.data[[#This Row],[Battery]]=[1]DATA!$L:$L)*(EOMONTH(vp.data[[#This Row],[SDate]],-1)+1=[1]DATA!$G:$G),0)),vp.data[[#This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Input]]="",INDEX([1]DATA!$O:$O,MATCH(1,(vp.data[[#This Row],[Battery]]=[1]DATA!$L:$L)*(EOMONTH(vp.data[[#This Row],[SDate]],-1)+1=[1]DATA!$G:$G),0)),vp.data[[#This Row],[Dens Input]]),"")</f>
        <v>816.6</v>
      </c>
      <c r="O599" s="2">
        <f ca="1">INDEX(INDIRECT(_xlfn.CONCAT("weather.data[",O$1,"]")),MATCH(vp.data[[#This Row],[SDate]],weather.data[Date],0))</f>
        <v>-5.3999999999999995</v>
      </c>
      <c r="P599" s="2">
        <f ca="1">INDEX(INDIRECT(_xlfn.CONCAT("weather.data[",P$1,"]")),MATCH(vp.data[[#This Row],[SDate]],weather.data[Date],0))</f>
        <v>-16.290476190476195</v>
      </c>
      <c r="Q599" s="2">
        <f ca="1">INDEX(INDIRECT(_xlfn.CONCAT("weather.data[",Q$1,"]")),MATCH(vp.data[[#This Row],[SDate]],weather.data[Date],0))</f>
        <v>-5.7</v>
      </c>
      <c r="R599" s="2">
        <f ca="1">INDEX(INDIRECT(_xlfn.CONCAT("weather.data[",R$1,"]")),MATCH(vp.data[[#This Row],[SDate]],weather.data[Date],0))</f>
        <v>-4.4000000000000004</v>
      </c>
      <c r="S599" s="2">
        <f ca="1">INDEX(INDIRECT(_xlfn.CONCAT("weather.data[",S$1,"]")),MATCH(vp.data[[#This Row],[SDate]],weather.data[Date],0))</f>
        <v>-7.8</v>
      </c>
      <c r="T599" s="2">
        <f ca="1">INDEX(INDIRECT(_xlfn.CONCAT("weather.data[",T$1,"]")),MATCH(vp.data[[#This Row],[SDate]],weather.data[Date],0))</f>
        <v>-3.1</v>
      </c>
      <c r="U599" s="2">
        <f ca="1">INDEX(INDIRECT(_xlfn.CONCAT("weather.data[",U$1,"]")),MATCH(vp.data[[#This Row],[SDate]],weather.data[Date],0))</f>
        <v>-7.6</v>
      </c>
      <c r="V599" s="2">
        <f ca="1">INDEX(INDIRECT(_xlfn.CONCAT("weather.data[",V$1,"]")),MATCH(vp.data[[#This Row],[SDate]],weather.data[Date],0))</f>
        <v>-3.8</v>
      </c>
      <c r="W599" t="s">
        <v>44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 s="4">
        <f>IF(AND(vp.data[[#This Row],[SDate]]&gt;=DATE(YEAR(vp.data[[#This Row],[SDate]]),5,1),vp.data[[#This Row],[SDate]]&lt;=DATE(YEAR(vp.data[[#This Row],[SDate]]),9,15)),1,0)</f>
        <v>0</v>
      </c>
      <c r="AJ599" s="4">
        <f>IF(vp.data[[#This Row],[SDate]]&lt;DATE(2016,12,1),0,1)</f>
        <v>1</v>
      </c>
      <c r="AK599">
        <f>MONTH(vp.data[[#This Row],[SDate]])</f>
        <v>1</v>
      </c>
      <c r="AL599" s="5">
        <f>(IF(post_aquisition_adj_bool,vp.data[[#This Row],[VP_Adjusted]],vp.data[[#This Row],[VP]])-INDEX(crudeBD.lkup[Mean_VP],MATCH(vp.data[[#This Row],[Crude_Breakdown]],crudeBD.lkup[Crude Breakdown],0)))^2</f>
        <v>151.43691914647903</v>
      </c>
      <c r="AM599" s="5">
        <f>(vp.data[[#This Row],[Dens]]-INDEX(crudeBD.lkup[Mean_Dens],MATCH(vp.data[[#This Row],[Crude_Breakdown]],crudeBD.lkup[Crude Breakdown],0)))^2</f>
        <v>63.066214325361322</v>
      </c>
      <c r="AN599" s="5">
        <f>(vp.data[[#This Row],[Sulf]]-INDEX(crudeBD.lkup[Mean_Sulf],MATCH(vp.data[[#This Row],[Crude_Breakdown]],crudeBD.lkup[Crude Breakdown],0)))^2</f>
        <v>2.5004530949612777E-3</v>
      </c>
      <c r="AO5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1" hidden="1" x14ac:dyDescent="0.25">
      <c r="A600">
        <v>599</v>
      </c>
      <c r="B600" t="s">
        <v>58</v>
      </c>
      <c r="C600" t="s">
        <v>58</v>
      </c>
      <c r="D600" t="s">
        <v>79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Input]]="",INDEX([1]DATA!$Q:$Q,MATCH(1,(vp.data[[#This Row],[Battery]]=[1]DATA!$L:$L)*(EOMONTH(vp.data[[#This Row],[SDate]],-1)+1=[1]DATA!$G:$G),0)),vp.data[[#This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Input]]="",INDEX([1]DATA!$O:$O,MATCH(1,(vp.data[[#This Row],[Battery]]=[1]DATA!$L:$L)*(EOMONTH(vp.data[[#This Row],[SDate]],-1)+1=[1]DATA!$G:$G),0)),vp.data[[#This Row],[Dens Input]]),"")</f>
        <v>817.4</v>
      </c>
      <c r="O600" s="2">
        <f ca="1">INDEX(INDIRECT(_xlfn.CONCAT("weather.data[",O$1,"]")),MATCH(vp.data[[#This Row],[SDate]],weather.data[Date],0))</f>
        <v>-5.3999999999999995</v>
      </c>
      <c r="P600" s="2">
        <f ca="1">INDEX(INDIRECT(_xlfn.CONCAT("weather.data[",P$1,"]")),MATCH(vp.data[[#This Row],[SDate]],weather.data[Date],0))</f>
        <v>-16.290476190476195</v>
      </c>
      <c r="Q600" s="2">
        <f ca="1">INDEX(INDIRECT(_xlfn.CONCAT("weather.data[",Q$1,"]")),MATCH(vp.data[[#This Row],[SDate]],weather.data[Date],0))</f>
        <v>-5.7</v>
      </c>
      <c r="R600" s="2">
        <f ca="1">INDEX(INDIRECT(_xlfn.CONCAT("weather.data[",R$1,"]")),MATCH(vp.data[[#This Row],[SDate]],weather.data[Date],0))</f>
        <v>-4.4000000000000004</v>
      </c>
      <c r="S600" s="2">
        <f ca="1">INDEX(INDIRECT(_xlfn.CONCAT("weather.data[",S$1,"]")),MATCH(vp.data[[#This Row],[SDate]],weather.data[Date],0))</f>
        <v>-7.8</v>
      </c>
      <c r="T600" s="2">
        <f ca="1">INDEX(INDIRECT(_xlfn.CONCAT("weather.data[",T$1,"]")),MATCH(vp.data[[#This Row],[SDate]],weather.data[Date],0))</f>
        <v>-3.1</v>
      </c>
      <c r="U600" s="2">
        <f ca="1">INDEX(INDIRECT(_xlfn.CONCAT("weather.data[",U$1,"]")),MATCH(vp.data[[#This Row],[SDate]],weather.data[Date],0))</f>
        <v>-7.6</v>
      </c>
      <c r="V600" s="2">
        <f ca="1">INDEX(INDIRECT(_xlfn.CONCAT("weather.data[",V$1,"]")),MATCH(vp.data[[#This Row],[SDate]],weather.data[Date],0))</f>
        <v>-3.8</v>
      </c>
      <c r="W600" t="s">
        <v>44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 s="4">
        <f>IF(AND(vp.data[[#This Row],[SDate]]&gt;=DATE(YEAR(vp.data[[#This Row],[SDate]]),5,1),vp.data[[#This Row],[SDate]]&lt;=DATE(YEAR(vp.data[[#This Row],[SDate]]),9,15)),1,0)</f>
        <v>0</v>
      </c>
      <c r="AJ600" s="4">
        <f>IF(vp.data[[#This Row],[SDate]]&lt;DATE(2016,12,1),0,1)</f>
        <v>1</v>
      </c>
      <c r="AK600">
        <f>MONTH(vp.data[[#This Row],[SDate]])</f>
        <v>1</v>
      </c>
      <c r="AL600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600" s="5">
        <f>(vp.data[[#This Row],[Dens]]-INDEX(crudeBD.lkup[Mean_Dens],MATCH(vp.data[[#This Row],[Crude_Breakdown]],crudeBD.lkup[Crude Breakdown],0)))^2</f>
        <v>76.412492642512447</v>
      </c>
      <c r="AN600" s="5">
        <f>(vp.data[[#This Row],[Sulf]]-INDEX(crudeBD.lkup[Mean_Sulf],MATCH(vp.data[[#This Row],[Crude_Breakdown]],crudeBD.lkup[Crude Breakdown],0)))^2</f>
        <v>4.9006343247347296E-3</v>
      </c>
      <c r="AO6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1" hidden="1" x14ac:dyDescent="0.25">
      <c r="A601">
        <v>600</v>
      </c>
      <c r="B601" t="s">
        <v>45</v>
      </c>
      <c r="C601" t="s">
        <v>45</v>
      </c>
      <c r="D601" t="s">
        <v>63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Input]]="",INDEX([1]DATA!$Q:$Q,MATCH(1,(vp.data[[#This Row],[Battery]]=[1]DATA!$L:$L)*(EOMONTH(vp.data[[#This Row],[SDate]],-1)+1=[1]DATA!$G:$G),0)),vp.data[[#This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Input]]="",INDEX([1]DATA!$O:$O,MATCH(1,(vp.data[[#This Row],[Battery]]=[1]DATA!$L:$L)*(EOMONTH(vp.data[[#This Row],[SDate]],-1)+1=[1]DATA!$G:$G),0)),vp.data[[#This Row],[Dens Input]]),"")</f>
        <v>819</v>
      </c>
      <c r="O601" s="2">
        <f ca="1">INDEX(INDIRECT(_xlfn.CONCAT("weather.data[",O$1,"]")),MATCH(vp.data[[#This Row],[SDate]],weather.data[Date],0))</f>
        <v>-5.3999999999999995</v>
      </c>
      <c r="P601" s="2">
        <f ca="1">INDEX(INDIRECT(_xlfn.CONCAT("weather.data[",P$1,"]")),MATCH(vp.data[[#This Row],[SDate]],weather.data[Date],0))</f>
        <v>-16.290476190476195</v>
      </c>
      <c r="Q601" s="2">
        <f ca="1">INDEX(INDIRECT(_xlfn.CONCAT("weather.data[",Q$1,"]")),MATCH(vp.data[[#This Row],[SDate]],weather.data[Date],0))</f>
        <v>-5.7</v>
      </c>
      <c r="R601" s="2">
        <f ca="1">INDEX(INDIRECT(_xlfn.CONCAT("weather.data[",R$1,"]")),MATCH(vp.data[[#This Row],[SDate]],weather.data[Date],0))</f>
        <v>-4.4000000000000004</v>
      </c>
      <c r="S601" s="2">
        <f ca="1">INDEX(INDIRECT(_xlfn.CONCAT("weather.data[",S$1,"]")),MATCH(vp.data[[#This Row],[SDate]],weather.data[Date],0))</f>
        <v>-7.8</v>
      </c>
      <c r="T601" s="2">
        <f ca="1">INDEX(INDIRECT(_xlfn.CONCAT("weather.data[",T$1,"]")),MATCH(vp.data[[#This Row],[SDate]],weather.data[Date],0))</f>
        <v>-3.1</v>
      </c>
      <c r="U601" s="2">
        <f ca="1">INDEX(INDIRECT(_xlfn.CONCAT("weather.data[",U$1,"]")),MATCH(vp.data[[#This Row],[SDate]],weather.data[Date],0))</f>
        <v>-7.6</v>
      </c>
      <c r="V601" s="2">
        <f ca="1">INDEX(INDIRECT(_xlfn.CONCAT("weather.data[",V$1,"]")),MATCH(vp.data[[#This Row],[SDate]],weather.data[Date],0))</f>
        <v>-3.8</v>
      </c>
      <c r="W601" t="s">
        <v>44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 s="4">
        <f>IF(AND(vp.data[[#This Row],[SDate]]&gt;=DATE(YEAR(vp.data[[#This Row],[SDate]]),5,1),vp.data[[#This Row],[SDate]]&lt;=DATE(YEAR(vp.data[[#This Row],[SDate]]),9,15)),1,0)</f>
        <v>0</v>
      </c>
      <c r="AJ601" s="4">
        <f>IF(vp.data[[#This Row],[SDate]]&lt;DATE(2016,12,1),0,1)</f>
        <v>1</v>
      </c>
      <c r="AK601">
        <f>MONTH(vp.data[[#This Row],[SDate]])</f>
        <v>1</v>
      </c>
      <c r="AL601" s="5">
        <f>(IF(post_aquisition_adj_bool,vp.data[[#This Row],[VP_Adjusted]],vp.data[[#This Row],[VP]])-INDEX(crudeBD.lkup[Mean_VP],MATCH(vp.data[[#This Row],[Crude_Breakdown]],crudeBD.lkup[Crude Breakdown],0)))^2</f>
        <v>181.32986661033777</v>
      </c>
      <c r="AM601" s="5">
        <f>(vp.data[[#This Row],[Dens]]-INDEX(crudeBD.lkup[Mean_Dens],MATCH(vp.data[[#This Row],[Crude_Breakdown]],crudeBD.lkup[Crude Breakdown],0)))^2</f>
        <v>2.1175267538759979E-2</v>
      </c>
      <c r="AN601" s="5">
        <f>(vp.data[[#This Row],[Sulf]]-INDEX(crudeBD.lkup[Mean_Sulf],MATCH(vp.data[[#This Row],[Crude_Breakdown]],crudeBD.lkup[Crude Breakdown],0)))^2</f>
        <v>0.11650689650113609</v>
      </c>
      <c r="AO6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1" hidden="1" x14ac:dyDescent="0.25">
      <c r="A602">
        <v>601</v>
      </c>
      <c r="B602" t="s">
        <v>45</v>
      </c>
      <c r="C602" t="s">
        <v>45</v>
      </c>
      <c r="D602" t="s">
        <v>85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Input]]="",INDEX([1]DATA!$Q:$Q,MATCH(1,(vp.data[[#This Row],[Battery]]=[1]DATA!$L:$L)*(EOMONTH(vp.data[[#This Row],[SDate]],-1)+1=[1]DATA!$G:$G),0)),vp.data[[#This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602" s="2">
        <f ca="1">INDEX(INDIRECT(_xlfn.CONCAT("weather.data[",O$1,"]")),MATCH(vp.data[[#This Row],[SDate]],weather.data[Date],0))</f>
        <v>-5.3999999999999995</v>
      </c>
      <c r="P602" s="2">
        <f ca="1">INDEX(INDIRECT(_xlfn.CONCAT("weather.data[",P$1,"]")),MATCH(vp.data[[#This Row],[SDate]],weather.data[Date],0))</f>
        <v>-16.290476190476195</v>
      </c>
      <c r="Q602" s="2">
        <f ca="1">INDEX(INDIRECT(_xlfn.CONCAT("weather.data[",Q$1,"]")),MATCH(vp.data[[#This Row],[SDate]],weather.data[Date],0))</f>
        <v>-5.7</v>
      </c>
      <c r="R602" s="2">
        <f ca="1">INDEX(INDIRECT(_xlfn.CONCAT("weather.data[",R$1,"]")),MATCH(vp.data[[#This Row],[SDate]],weather.data[Date],0))</f>
        <v>-4.4000000000000004</v>
      </c>
      <c r="S602" s="2">
        <f ca="1">INDEX(INDIRECT(_xlfn.CONCAT("weather.data[",S$1,"]")),MATCH(vp.data[[#This Row],[SDate]],weather.data[Date],0))</f>
        <v>-7.8</v>
      </c>
      <c r="T602" s="2">
        <f ca="1">INDEX(INDIRECT(_xlfn.CONCAT("weather.data[",T$1,"]")),MATCH(vp.data[[#This Row],[SDate]],weather.data[Date],0))</f>
        <v>-3.1</v>
      </c>
      <c r="U602" s="2">
        <f ca="1">INDEX(INDIRECT(_xlfn.CONCAT("weather.data[",U$1,"]")),MATCH(vp.data[[#This Row],[SDate]],weather.data[Date],0))</f>
        <v>-7.6</v>
      </c>
      <c r="V602" s="2">
        <f ca="1">INDEX(INDIRECT(_xlfn.CONCAT("weather.data[",V$1,"]")),MATCH(vp.data[[#This Row],[SDate]],weather.data[Date],0))</f>
        <v>-3.8</v>
      </c>
      <c r="W602" t="s">
        <v>44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 s="4">
        <f>IF(AND(vp.data[[#This Row],[SDate]]&gt;=DATE(YEAR(vp.data[[#This Row],[SDate]]),5,1),vp.data[[#This Row],[SDate]]&lt;=DATE(YEAR(vp.data[[#This Row],[SDate]]),9,15)),1,0)</f>
        <v>0</v>
      </c>
      <c r="AJ602" s="4">
        <f>IF(vp.data[[#This Row],[SDate]]&lt;DATE(2016,12,1),0,1)</f>
        <v>1</v>
      </c>
      <c r="AK602">
        <f>MONTH(vp.data[[#This Row],[SDate]])</f>
        <v>1</v>
      </c>
      <c r="AL602" s="5">
        <f>(IF(post_aquisition_adj_bool,vp.data[[#This Row],[VP_Adjusted]],vp.data[[#This Row],[VP]])-INDEX(crudeBD.lkup[Mean_VP],MATCH(vp.data[[#This Row],[Crude_Breakdown]],crudeBD.lkup[Crude Breakdown],0)))^2</f>
        <v>126.92000401491781</v>
      </c>
      <c r="AM602" s="5">
        <f>(vp.data[[#This Row],[Dens]]-INDEX(crudeBD.lkup[Mean_Dens],MATCH(vp.data[[#This Row],[Crude_Breakdown]],crudeBD.lkup[Crude Breakdown],0)))^2</f>
        <v>1.5513131985741726</v>
      </c>
      <c r="AN602" s="5">
        <f>(vp.data[[#This Row],[Sulf]]-INDEX(crudeBD.lkup[Mean_Sulf],MATCH(vp.data[[#This Row],[Crude_Breakdown]],crudeBD.lkup[Crude Breakdown],0)))^2</f>
        <v>5.3514062018377447E-2</v>
      </c>
      <c r="AO6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1" hidden="1" x14ac:dyDescent="0.25">
      <c r="A603">
        <v>602</v>
      </c>
      <c r="B603" t="s">
        <v>47</v>
      </c>
      <c r="C603" t="s">
        <v>47</v>
      </c>
      <c r="D603" t="s">
        <v>67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Input]]="",INDEX([1]DATA!$Q:$Q,MATCH(1,(vp.data[[#This Row],[Battery]]=[1]DATA!$L:$L)*(EOMONTH(vp.data[[#This Row],[SDate]],-1)+1=[1]DATA!$G:$G),0)),vp.data[[#This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603" s="2">
        <f ca="1">INDEX(INDIRECT(_xlfn.CONCAT("weather.data[",O$1,"]")),MATCH(vp.data[[#This Row],[SDate]],weather.data[Date],0))</f>
        <v>-5.3999999999999995</v>
      </c>
      <c r="P603" s="2">
        <f ca="1">INDEX(INDIRECT(_xlfn.CONCAT("weather.data[",P$1,"]")),MATCH(vp.data[[#This Row],[SDate]],weather.data[Date],0))</f>
        <v>-16.290476190476195</v>
      </c>
      <c r="Q603" s="2">
        <f ca="1">INDEX(INDIRECT(_xlfn.CONCAT("weather.data[",Q$1,"]")),MATCH(vp.data[[#This Row],[SDate]],weather.data[Date],0))</f>
        <v>-5.7</v>
      </c>
      <c r="R603" s="2">
        <f ca="1">INDEX(INDIRECT(_xlfn.CONCAT("weather.data[",R$1,"]")),MATCH(vp.data[[#This Row],[SDate]],weather.data[Date],0))</f>
        <v>-4.4000000000000004</v>
      </c>
      <c r="S603" s="2">
        <f ca="1">INDEX(INDIRECT(_xlfn.CONCAT("weather.data[",S$1,"]")),MATCH(vp.data[[#This Row],[SDate]],weather.data[Date],0))</f>
        <v>-7.8</v>
      </c>
      <c r="T603" s="2">
        <f ca="1">INDEX(INDIRECT(_xlfn.CONCAT("weather.data[",T$1,"]")),MATCH(vp.data[[#This Row],[SDate]],weather.data[Date],0))</f>
        <v>-3.1</v>
      </c>
      <c r="U603" s="2">
        <f ca="1">INDEX(INDIRECT(_xlfn.CONCAT("weather.data[",U$1,"]")),MATCH(vp.data[[#This Row],[SDate]],weather.data[Date],0))</f>
        <v>-7.6</v>
      </c>
      <c r="V603" s="2">
        <f ca="1">INDEX(INDIRECT(_xlfn.CONCAT("weather.data[",V$1,"]")),MATCH(vp.data[[#This Row],[SDate]],weather.data[Date],0))</f>
        <v>-3.8</v>
      </c>
      <c r="W603" t="s">
        <v>44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 s="4">
        <f>IF(AND(vp.data[[#This Row],[SDate]]&gt;=DATE(YEAR(vp.data[[#This Row],[SDate]]),5,1),vp.data[[#This Row],[SDate]]&lt;=DATE(YEAR(vp.data[[#This Row],[SDate]]),9,15)),1,0)</f>
        <v>0</v>
      </c>
      <c r="AJ603" s="4">
        <f>IF(vp.data[[#This Row],[SDate]]&lt;DATE(2016,12,1),0,1)</f>
        <v>1</v>
      </c>
      <c r="AK603">
        <f>MONTH(vp.data[[#This Row],[SDate]])</f>
        <v>1</v>
      </c>
      <c r="AL603" s="5">
        <f>(IF(post_aquisition_adj_bool,vp.data[[#This Row],[VP_Adjusted]],vp.data[[#This Row],[VP]])-INDEX(crudeBD.lkup[Mean_VP],MATCH(vp.data[[#This Row],[Crude_Breakdown]],crudeBD.lkup[Crude Breakdown],0)))^2</f>
        <v>56.583408644568301</v>
      </c>
      <c r="AM603" s="5">
        <f>(vp.data[[#This Row],[Dens]]-INDEX(crudeBD.lkup[Mean_Dens],MATCH(vp.data[[#This Row],[Crude_Breakdown]],crudeBD.lkup[Crude Breakdown],0)))^2</f>
        <v>174.53943651262787</v>
      </c>
      <c r="AN603" s="5">
        <f>(vp.data[[#This Row],[Sulf]]-INDEX(crudeBD.lkup[Mean_Sulf],MATCH(vp.data[[#This Row],[Crude_Breakdown]],crudeBD.lkup[Crude Breakdown],0)))^2</f>
        <v>1.8682728084741741E-3</v>
      </c>
      <c r="AO6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1" hidden="1" x14ac:dyDescent="0.25">
      <c r="A604">
        <v>603</v>
      </c>
      <c r="B604" t="s">
        <v>58</v>
      </c>
      <c r="C604" t="s">
        <v>58</v>
      </c>
      <c r="D604" t="s">
        <v>59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Input]]="",INDEX([1]DATA!$Q:$Q,MATCH(1,(vp.data[[#This Row],[Battery]]=[1]DATA!$L:$L)*(EOMONTH(vp.data[[#This Row],[SDate]],-1)+1=[1]DATA!$G:$G),0)),vp.data[[#This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Input]]="",INDEX([1]DATA!$O:$O,MATCH(1,(vp.data[[#This Row],[Battery]]=[1]DATA!$L:$L)*(EOMONTH(vp.data[[#This Row],[SDate]],-1)+1=[1]DATA!$G:$G),0)),vp.data[[#This Row],[Dens Input]]),"")</f>
        <v>838</v>
      </c>
      <c r="O604" s="2">
        <f ca="1">INDEX(INDIRECT(_xlfn.CONCAT("weather.data[",O$1,"]")),MATCH(vp.data[[#This Row],[SDate]],weather.data[Date],0))</f>
        <v>-5.3999999999999995</v>
      </c>
      <c r="P604" s="2">
        <f ca="1">INDEX(INDIRECT(_xlfn.CONCAT("weather.data[",P$1,"]")),MATCH(vp.data[[#This Row],[SDate]],weather.data[Date],0))</f>
        <v>-16.290476190476195</v>
      </c>
      <c r="Q604" s="2">
        <f ca="1">INDEX(INDIRECT(_xlfn.CONCAT("weather.data[",Q$1,"]")),MATCH(vp.data[[#This Row],[SDate]],weather.data[Date],0))</f>
        <v>-5.7</v>
      </c>
      <c r="R604" s="2">
        <f ca="1">INDEX(INDIRECT(_xlfn.CONCAT("weather.data[",R$1,"]")),MATCH(vp.data[[#This Row],[SDate]],weather.data[Date],0))</f>
        <v>-4.4000000000000004</v>
      </c>
      <c r="S604" s="2">
        <f ca="1">INDEX(INDIRECT(_xlfn.CONCAT("weather.data[",S$1,"]")),MATCH(vp.data[[#This Row],[SDate]],weather.data[Date],0))</f>
        <v>-7.8</v>
      </c>
      <c r="T604" s="2">
        <f ca="1">INDEX(INDIRECT(_xlfn.CONCAT("weather.data[",T$1,"]")),MATCH(vp.data[[#This Row],[SDate]],weather.data[Date],0))</f>
        <v>-3.1</v>
      </c>
      <c r="U604" s="2">
        <f ca="1">INDEX(INDIRECT(_xlfn.CONCAT("weather.data[",U$1,"]")),MATCH(vp.data[[#This Row],[SDate]],weather.data[Date],0))</f>
        <v>-7.6</v>
      </c>
      <c r="V604" s="2">
        <f ca="1">INDEX(INDIRECT(_xlfn.CONCAT("weather.data[",V$1,"]")),MATCH(vp.data[[#This Row],[SDate]],weather.data[Date],0))</f>
        <v>-3.8</v>
      </c>
      <c r="W604" t="s">
        <v>44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 s="4">
        <f>IF(AND(vp.data[[#This Row],[SDate]]&gt;=DATE(YEAR(vp.data[[#This Row],[SDate]]),5,1),vp.data[[#This Row],[SDate]]&lt;=DATE(YEAR(vp.data[[#This Row],[SDate]]),9,15)),1,0)</f>
        <v>0</v>
      </c>
      <c r="AJ604" s="4">
        <f>IF(vp.data[[#This Row],[SDate]]&lt;DATE(2016,12,1),0,1)</f>
        <v>1</v>
      </c>
      <c r="AK604">
        <f>MONTH(vp.data[[#This Row],[SDate]])</f>
        <v>1</v>
      </c>
      <c r="AL604" s="5">
        <f>(IF(post_aquisition_adj_bool,vp.data[[#This Row],[VP_Adjusted]],vp.data[[#This Row],[VP]])-INDEX(crudeBD.lkup[Mean_VP],MATCH(vp.data[[#This Row],[Crude_Breakdown]],crudeBD.lkup[Crude Breakdown],0)))^2</f>
        <v>64.355603048102978</v>
      </c>
      <c r="AM604" s="5">
        <f>(vp.data[[#This Row],[Dens]]-INDEX(crudeBD.lkup[Mean_Dens],MATCH(vp.data[[#This Row],[Crude_Breakdown]],crudeBD.lkup[Crude Breakdown],0)))^2</f>
        <v>33.771642647597254</v>
      </c>
      <c r="AN604" s="5">
        <f>(vp.data[[#This Row],[Sulf]]-INDEX(crudeBD.lkup[Mean_Sulf],MATCH(vp.data[[#This Row],[Crude_Breakdown]],crudeBD.lkup[Crude Breakdown],0)))^2</f>
        <v>1.0655095385161005E-2</v>
      </c>
      <c r="AO6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1" hidden="1" x14ac:dyDescent="0.25">
      <c r="A605">
        <v>604</v>
      </c>
      <c r="B605" t="s">
        <v>52</v>
      </c>
      <c r="C605" t="s">
        <v>52</v>
      </c>
      <c r="D605" t="s">
        <v>53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Input]]="",INDEX([1]DATA!$O:$O,MATCH(1,(vp.data[[#This Row],[Battery]]=[1]DATA!$L:$L)*(EOMONTH(vp.data[[#This Row],[SDate]],-1)+1=[1]DATA!$G:$G),0)),vp.data[[#This Row],[Dens Input]]),"")</f>
        <v>845.2</v>
      </c>
      <c r="O605" s="2">
        <f ca="1">INDEX(INDIRECT(_xlfn.CONCAT("weather.data[",O$1,"]")),MATCH(vp.data[[#This Row],[SDate]],weather.data[Date],0))</f>
        <v>-5.3999999999999995</v>
      </c>
      <c r="P605" s="2">
        <f ca="1">INDEX(INDIRECT(_xlfn.CONCAT("weather.data[",P$1,"]")),MATCH(vp.data[[#This Row],[SDate]],weather.data[Date],0))</f>
        <v>-16.290476190476195</v>
      </c>
      <c r="Q605" s="2">
        <f ca="1">INDEX(INDIRECT(_xlfn.CONCAT("weather.data[",Q$1,"]")),MATCH(vp.data[[#This Row],[SDate]],weather.data[Date],0))</f>
        <v>-5.7</v>
      </c>
      <c r="R605" s="2">
        <f ca="1">INDEX(INDIRECT(_xlfn.CONCAT("weather.data[",R$1,"]")),MATCH(vp.data[[#This Row],[SDate]],weather.data[Date],0))</f>
        <v>-4.4000000000000004</v>
      </c>
      <c r="S605" s="2">
        <f ca="1">INDEX(INDIRECT(_xlfn.CONCAT("weather.data[",S$1,"]")),MATCH(vp.data[[#This Row],[SDate]],weather.data[Date],0))</f>
        <v>-7.8</v>
      </c>
      <c r="T605" s="2">
        <f ca="1">INDEX(INDIRECT(_xlfn.CONCAT("weather.data[",T$1,"]")),MATCH(vp.data[[#This Row],[SDate]],weather.data[Date],0))</f>
        <v>-3.1</v>
      </c>
      <c r="U605" s="2">
        <f ca="1">INDEX(INDIRECT(_xlfn.CONCAT("weather.data[",U$1,"]")),MATCH(vp.data[[#This Row],[SDate]],weather.data[Date],0))</f>
        <v>-7.6</v>
      </c>
      <c r="V605" s="2">
        <f ca="1">INDEX(INDIRECT(_xlfn.CONCAT("weather.data[",V$1,"]")),MATCH(vp.data[[#This Row],[SDate]],weather.data[Date],0))</f>
        <v>-3.8</v>
      </c>
      <c r="W605" t="s">
        <v>44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 s="4">
        <f>IF(AND(vp.data[[#This Row],[SDate]]&gt;=DATE(YEAR(vp.data[[#This Row],[SDate]]),5,1),vp.data[[#This Row],[SDate]]&lt;=DATE(YEAR(vp.data[[#This Row],[SDate]]),9,15)),1,0)</f>
        <v>0</v>
      </c>
      <c r="AJ605" s="4">
        <f>IF(vp.data[[#This Row],[SDate]]&lt;DATE(2016,12,1),0,1)</f>
        <v>1</v>
      </c>
      <c r="AK605">
        <f>MONTH(vp.data[[#This Row],[SDate]])</f>
        <v>1</v>
      </c>
      <c r="AL605" s="5">
        <f>(IF(post_aquisition_adj_bool,vp.data[[#This Row],[VP_Adjusted]],vp.data[[#This Row],[VP]])-INDEX(crudeBD.lkup[Mean_VP],MATCH(vp.data[[#This Row],[Crude_Breakdown]],crudeBD.lkup[Crude Breakdown],0)))^2</f>
        <v>5.3925868478077925</v>
      </c>
      <c r="AM605" s="5">
        <f>(vp.data[[#This Row],[Dens]]-INDEX(crudeBD.lkup[Mean_Dens],MATCH(vp.data[[#This Row],[Crude_Breakdown]],crudeBD.lkup[Crude Breakdown],0)))^2</f>
        <v>1.9283837518913247</v>
      </c>
      <c r="AN605" s="5">
        <f>(vp.data[[#This Row],[Sulf]]-INDEX(crudeBD.lkup[Mean_Sulf],MATCH(vp.data[[#This Row],[Crude_Breakdown]],crudeBD.lkup[Crude Breakdown],0)))^2</f>
        <v>9.1944503974117062E-2</v>
      </c>
      <c r="AO6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1" hidden="1" x14ac:dyDescent="0.25">
      <c r="A606">
        <v>605</v>
      </c>
      <c r="B606" t="s">
        <v>45</v>
      </c>
      <c r="C606" t="s">
        <v>45</v>
      </c>
      <c r="D606" t="s">
        <v>74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Input]]="",INDEX([1]DATA!$Q:$Q,MATCH(1,(vp.data[[#This Row],[Battery]]=[1]DATA!$L:$L)*(EOMONTH(vp.data[[#This Row],[SDate]],-1)+1=[1]DATA!$G:$G),0)),vp.data[[#This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Input]]="",INDEX([1]DATA!$O:$O,MATCH(1,(vp.data[[#This Row],[Battery]]=[1]DATA!$L:$L)*(EOMONTH(vp.data[[#This Row],[SDate]],-1)+1=[1]DATA!$G:$G),0)),vp.data[[#This Row],[Dens Input]]),"")</f>
        <v>812.5</v>
      </c>
      <c r="O606" s="2">
        <f ca="1">INDEX(INDIRECT(_xlfn.CONCAT("weather.data[",O$1,"]")),MATCH(vp.data[[#This Row],[SDate]],weather.data[Date],0))</f>
        <v>-0.25000000000000006</v>
      </c>
      <c r="P606" s="2">
        <f ca="1">INDEX(INDIRECT(_xlfn.CONCAT("weather.data[",P$1,"]")),MATCH(vp.data[[#This Row],[SDate]],weather.data[Date],0))</f>
        <v>-13.109523809523811</v>
      </c>
      <c r="Q606" s="2">
        <f ca="1">INDEX(INDIRECT(_xlfn.CONCAT("weather.data[",Q$1,"]")),MATCH(vp.data[[#This Row],[SDate]],weather.data[Date],0))</f>
        <v>0.2</v>
      </c>
      <c r="R606" s="2">
        <f ca="1">INDEX(INDIRECT(_xlfn.CONCAT("weather.data[",R$1,"]")),MATCH(vp.data[[#This Row],[SDate]],weather.data[Date],0))</f>
        <v>-0.1</v>
      </c>
      <c r="S606" s="2">
        <f ca="1">INDEX(INDIRECT(_xlfn.CONCAT("weather.data[",S$1,"]")),MATCH(vp.data[[#This Row],[SDate]],weather.data[Date],0))</f>
        <v>0.3</v>
      </c>
      <c r="T606" s="2">
        <f ca="1">INDEX(INDIRECT(_xlfn.CONCAT("weather.data[",T$1,"]")),MATCH(vp.data[[#This Row],[SDate]],weather.data[Date],0))</f>
        <v>0.5</v>
      </c>
      <c r="U606" s="2">
        <f ca="1">INDEX(INDIRECT(_xlfn.CONCAT("weather.data[",U$1,"]")),MATCH(vp.data[[#This Row],[SDate]],weather.data[Date],0))</f>
        <v>-3.2</v>
      </c>
      <c r="V606" s="2">
        <f ca="1">INDEX(INDIRECT(_xlfn.CONCAT("weather.data[",V$1,"]")),MATCH(vp.data[[#This Row],[SDate]],weather.data[Date],0))</f>
        <v>0.8</v>
      </c>
      <c r="W606" t="s">
        <v>44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 s="4">
        <f>IF(AND(vp.data[[#This Row],[SDate]]&gt;=DATE(YEAR(vp.data[[#This Row],[SDate]]),5,1),vp.data[[#This Row],[SDate]]&lt;=DATE(YEAR(vp.data[[#This Row],[SDate]]),9,15)),1,0)</f>
        <v>0</v>
      </c>
      <c r="AJ606" s="4">
        <f>IF(vp.data[[#This Row],[SDate]]&lt;DATE(2016,12,1),0,1)</f>
        <v>1</v>
      </c>
      <c r="AK606">
        <f>MONTH(vp.data[[#This Row],[SDate]])</f>
        <v>1</v>
      </c>
      <c r="AL606" s="5">
        <f>(IF(post_aquisition_adj_bool,vp.data[[#This Row],[VP_Adjusted]],vp.data[[#This Row],[VP]])-INDEX(crudeBD.lkup[Mean_VP],MATCH(vp.data[[#This Row],[Crude_Breakdown]],crudeBD.lkup[Crude Breakdown],0)))^2</f>
        <v>15.163462835799931</v>
      </c>
      <c r="AM606" s="5">
        <f>(vp.data[[#This Row],[Dens]]-INDEX(crudeBD.lkup[Mean_Dens],MATCH(vp.data[[#This Row],[Crude_Breakdown]],crudeBD.lkup[Crude Breakdown],0)))^2</f>
        <v>14.756537949957568</v>
      </c>
      <c r="AN606" s="5">
        <f>(vp.data[[#This Row],[Sulf]]-INDEX(crudeBD.lkup[Mean_Sulf],MATCH(vp.data[[#This Row],[Crude_Breakdown]],crudeBD.lkup[Crude Breakdown],0)))^2</f>
        <v>8.099184486547107E-3</v>
      </c>
      <c r="AO6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1" hidden="1" x14ac:dyDescent="0.25">
      <c r="A607">
        <v>606</v>
      </c>
      <c r="B607" t="s">
        <v>45</v>
      </c>
      <c r="C607" t="s">
        <v>45</v>
      </c>
      <c r="D607" t="s">
        <v>88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Input]]="",INDEX([1]DATA!$Q:$Q,MATCH(1,(vp.data[[#This Row],[Battery]]=[1]DATA!$L:$L)*(EOMONTH(vp.data[[#This Row],[SDate]],-1)+1=[1]DATA!$G:$G),0)),vp.data[[#This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Input]]="",INDEX([1]DATA!$O:$O,MATCH(1,(vp.data[[#This Row],[Battery]]=[1]DATA!$L:$L)*(EOMONTH(vp.data[[#This Row],[SDate]],-1)+1=[1]DATA!$G:$G),0)),vp.data[[#This Row],[Dens Input]]),"")</f>
        <v>827.1</v>
      </c>
      <c r="O607" s="2">
        <f ca="1">INDEX(INDIRECT(_xlfn.CONCAT("weather.data[",O$1,"]")),MATCH(vp.data[[#This Row],[SDate]],weather.data[Date],0))</f>
        <v>-0.25000000000000006</v>
      </c>
      <c r="P607" s="2">
        <f ca="1">INDEX(INDIRECT(_xlfn.CONCAT("weather.data[",P$1,"]")),MATCH(vp.data[[#This Row],[SDate]],weather.data[Date],0))</f>
        <v>-13.109523809523811</v>
      </c>
      <c r="Q607" s="2">
        <f ca="1">INDEX(INDIRECT(_xlfn.CONCAT("weather.data[",Q$1,"]")),MATCH(vp.data[[#This Row],[SDate]],weather.data[Date],0))</f>
        <v>0.2</v>
      </c>
      <c r="R607" s="2">
        <f ca="1">INDEX(INDIRECT(_xlfn.CONCAT("weather.data[",R$1,"]")),MATCH(vp.data[[#This Row],[SDate]],weather.data[Date],0))</f>
        <v>-0.1</v>
      </c>
      <c r="S607" s="2">
        <f ca="1">INDEX(INDIRECT(_xlfn.CONCAT("weather.data[",S$1,"]")),MATCH(vp.data[[#This Row],[SDate]],weather.data[Date],0))</f>
        <v>0.3</v>
      </c>
      <c r="T607" s="2">
        <f ca="1">INDEX(INDIRECT(_xlfn.CONCAT("weather.data[",T$1,"]")),MATCH(vp.data[[#This Row],[SDate]],weather.data[Date],0))</f>
        <v>0.5</v>
      </c>
      <c r="U607" s="2">
        <f ca="1">INDEX(INDIRECT(_xlfn.CONCAT("weather.data[",U$1,"]")),MATCH(vp.data[[#This Row],[SDate]],weather.data[Date],0))</f>
        <v>-3.2</v>
      </c>
      <c r="V607" s="2">
        <f ca="1">INDEX(INDIRECT(_xlfn.CONCAT("weather.data[",V$1,"]")),MATCH(vp.data[[#This Row],[SDate]],weather.data[Date],0))</f>
        <v>0.8</v>
      </c>
      <c r="W607" t="s">
        <v>44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 s="4">
        <f>IF(AND(vp.data[[#This Row],[SDate]]&gt;=DATE(YEAR(vp.data[[#This Row],[SDate]]),5,1),vp.data[[#This Row],[SDate]]&lt;=DATE(YEAR(vp.data[[#This Row],[SDate]]),9,15)),1,0)</f>
        <v>0</v>
      </c>
      <c r="AJ607" s="4">
        <f>IF(vp.data[[#This Row],[SDate]]&lt;DATE(2016,12,1),0,1)</f>
        <v>1</v>
      </c>
      <c r="AK607">
        <f>MONTH(vp.data[[#This Row],[SDate]])</f>
        <v>1</v>
      </c>
      <c r="AL607" s="5">
        <f>(IF(post_aquisition_adj_bool,vp.data[[#This Row],[VP_Adjusted]],vp.data[[#This Row],[VP]])-INDEX(crudeBD.lkup[Mean_VP],MATCH(vp.data[[#This Row],[Crude_Breakdown]],crudeBD.lkup[Crude Breakdown],0)))^2</f>
        <v>27.271314388308852</v>
      </c>
      <c r="AM607" s="5">
        <f>(vp.data[[#This Row],[Dens]]-INDEX(crudeBD.lkup[Mean_Dens],MATCH(vp.data[[#This Row],[Crude_Breakdown]],crudeBD.lkup[Crude Breakdown],0)))^2</f>
        <v>279.26879847581819</v>
      </c>
      <c r="AN607" s="5">
        <f>(vp.data[[#This Row],[Sulf]]-INDEX(crudeBD.lkup[Mean_Sulf],MATCH(vp.data[[#This Row],[Crude_Breakdown]],crudeBD.lkup[Crude Breakdown],0)))^2</f>
        <v>0.48549746102933655</v>
      </c>
      <c r="AO6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1" hidden="1" x14ac:dyDescent="0.25">
      <c r="A608">
        <v>607</v>
      </c>
      <c r="B608" t="s">
        <v>47</v>
      </c>
      <c r="C608" t="s">
        <v>47</v>
      </c>
      <c r="D608" t="s">
        <v>68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Input]]="",INDEX([1]DATA!$O:$O,MATCH(1,(vp.data[[#This Row],[Battery]]=[1]DATA!$L:$L)*(EOMONTH(vp.data[[#This Row],[SDate]],-1)+1=[1]DATA!$G:$G),0)),vp.data[[#This Row],[Dens Input]]),"")</f>
        <v>834.9</v>
      </c>
      <c r="O608" s="2">
        <f ca="1">INDEX(INDIRECT(_xlfn.CONCAT("weather.data[",O$1,"]")),MATCH(vp.data[[#This Row],[SDate]],weather.data[Date],0))</f>
        <v>-0.25000000000000006</v>
      </c>
      <c r="P608" s="2">
        <f ca="1">INDEX(INDIRECT(_xlfn.CONCAT("weather.data[",P$1,"]")),MATCH(vp.data[[#This Row],[SDate]],weather.data[Date],0))</f>
        <v>-13.109523809523811</v>
      </c>
      <c r="Q608" s="2">
        <f ca="1">INDEX(INDIRECT(_xlfn.CONCAT("weather.data[",Q$1,"]")),MATCH(vp.data[[#This Row],[SDate]],weather.data[Date],0))</f>
        <v>0.2</v>
      </c>
      <c r="R608" s="2">
        <f ca="1">INDEX(INDIRECT(_xlfn.CONCAT("weather.data[",R$1,"]")),MATCH(vp.data[[#This Row],[SDate]],weather.data[Date],0))</f>
        <v>-0.1</v>
      </c>
      <c r="S608" s="2">
        <f ca="1">INDEX(INDIRECT(_xlfn.CONCAT("weather.data[",S$1,"]")),MATCH(vp.data[[#This Row],[SDate]],weather.data[Date],0))</f>
        <v>0.3</v>
      </c>
      <c r="T608" s="2">
        <f ca="1">INDEX(INDIRECT(_xlfn.CONCAT("weather.data[",T$1,"]")),MATCH(vp.data[[#This Row],[SDate]],weather.data[Date],0))</f>
        <v>0.5</v>
      </c>
      <c r="U608" s="2">
        <f ca="1">INDEX(INDIRECT(_xlfn.CONCAT("weather.data[",U$1,"]")),MATCH(vp.data[[#This Row],[SDate]],weather.data[Date],0))</f>
        <v>-3.2</v>
      </c>
      <c r="V608" s="2">
        <f ca="1">INDEX(INDIRECT(_xlfn.CONCAT("weather.data[",V$1,"]")),MATCH(vp.data[[#This Row],[SDate]],weather.data[Date],0))</f>
        <v>0.8</v>
      </c>
      <c r="W608" t="s">
        <v>44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 s="4">
        <f>IF(AND(vp.data[[#This Row],[SDate]]&gt;=DATE(YEAR(vp.data[[#This Row],[SDate]]),5,1),vp.data[[#This Row],[SDate]]&lt;=DATE(YEAR(vp.data[[#This Row],[SDate]]),9,15)),1,0)</f>
        <v>0</v>
      </c>
      <c r="AJ608" s="4">
        <f>IF(vp.data[[#This Row],[SDate]]&lt;DATE(2016,12,1),0,1)</f>
        <v>1</v>
      </c>
      <c r="AK608">
        <f>MONTH(vp.data[[#This Row],[SDate]])</f>
        <v>1</v>
      </c>
      <c r="AL608" s="5">
        <f>(IF(post_aquisition_adj_bool,vp.data[[#This Row],[VP_Adjusted]],vp.data[[#This Row],[VP]])-INDEX(crudeBD.lkup[Mean_VP],MATCH(vp.data[[#This Row],[Crude_Breakdown]],crudeBD.lkup[Crude Breakdown],0)))^2</f>
        <v>31.609069911136654</v>
      </c>
      <c r="AM608" s="5">
        <f>(vp.data[[#This Row],[Dens]]-INDEX(crudeBD.lkup[Mean_Dens],MATCH(vp.data[[#This Row],[Crude_Breakdown]],crudeBD.lkup[Crude Breakdown],0)))^2</f>
        <v>79.411934672137775</v>
      </c>
      <c r="AN608" s="5">
        <f>(vp.data[[#This Row],[Sulf]]-INDEX(crudeBD.lkup[Mean_Sulf],MATCH(vp.data[[#This Row],[Crude_Breakdown]],crudeBD.lkup[Crude Breakdown],0)))^2</f>
        <v>4.6992041642831286E-2</v>
      </c>
      <c r="AO6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1" hidden="1" x14ac:dyDescent="0.25">
      <c r="A609">
        <v>608</v>
      </c>
      <c r="B609" t="s">
        <v>47</v>
      </c>
      <c r="C609" t="s">
        <v>47</v>
      </c>
      <c r="D609" t="s">
        <v>122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Input]]="",INDEX([1]DATA!$Q:$Q,MATCH(1,(vp.data[[#This Row],[Battery]]=[1]DATA!$L:$L)*(EOMONTH(vp.data[[#This Row],[SDate]],-1)+1=[1]DATA!$G:$G),0)),vp.data[[#This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609" s="2">
        <f ca="1">INDEX(INDIRECT(_xlfn.CONCAT("weather.data[",O$1,"]")),MATCH(vp.data[[#This Row],[SDate]],weather.data[Date],0))</f>
        <v>-0.25000000000000006</v>
      </c>
      <c r="P609" s="2">
        <f ca="1">INDEX(INDIRECT(_xlfn.CONCAT("weather.data[",P$1,"]")),MATCH(vp.data[[#This Row],[SDate]],weather.data[Date],0))</f>
        <v>-13.109523809523811</v>
      </c>
      <c r="Q609" s="2">
        <f ca="1">INDEX(INDIRECT(_xlfn.CONCAT("weather.data[",Q$1,"]")),MATCH(vp.data[[#This Row],[SDate]],weather.data[Date],0))</f>
        <v>0.2</v>
      </c>
      <c r="R609" s="2">
        <f ca="1">INDEX(INDIRECT(_xlfn.CONCAT("weather.data[",R$1,"]")),MATCH(vp.data[[#This Row],[SDate]],weather.data[Date],0))</f>
        <v>-0.1</v>
      </c>
      <c r="S609" s="2">
        <f ca="1">INDEX(INDIRECT(_xlfn.CONCAT("weather.data[",S$1,"]")),MATCH(vp.data[[#This Row],[SDate]],weather.data[Date],0))</f>
        <v>0.3</v>
      </c>
      <c r="T609" s="2">
        <f ca="1">INDEX(INDIRECT(_xlfn.CONCAT("weather.data[",T$1,"]")),MATCH(vp.data[[#This Row],[SDate]],weather.data[Date],0))</f>
        <v>0.5</v>
      </c>
      <c r="U609" s="2">
        <f ca="1">INDEX(INDIRECT(_xlfn.CONCAT("weather.data[",U$1,"]")),MATCH(vp.data[[#This Row],[SDate]],weather.data[Date],0))</f>
        <v>-3.2</v>
      </c>
      <c r="V609" s="2">
        <f ca="1">INDEX(INDIRECT(_xlfn.CONCAT("weather.data[",V$1,"]")),MATCH(vp.data[[#This Row],[SDate]],weather.data[Date],0))</f>
        <v>0.8</v>
      </c>
      <c r="W609" t="s">
        <v>44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 s="4">
        <f>IF(AND(vp.data[[#This Row],[SDate]]&gt;=DATE(YEAR(vp.data[[#This Row],[SDate]]),5,1),vp.data[[#This Row],[SDate]]&lt;=DATE(YEAR(vp.data[[#This Row],[SDate]]),9,15)),1,0)</f>
        <v>0</v>
      </c>
      <c r="AJ609" s="4">
        <f>IF(vp.data[[#This Row],[SDate]]&lt;DATE(2016,12,1),0,1)</f>
        <v>1</v>
      </c>
      <c r="AK609">
        <f>MONTH(vp.data[[#This Row],[SDate]])</f>
        <v>1</v>
      </c>
      <c r="AL609" s="5">
        <f>(IF(post_aquisition_adj_bool,vp.data[[#This Row],[VP_Adjusted]],vp.data[[#This Row],[VP]])-INDEX(crudeBD.lkup[Mean_VP],MATCH(vp.data[[#This Row],[Crude_Breakdown]],crudeBD.lkup[Crude Breakdown],0)))^2</f>
        <v>813.51557359302444</v>
      </c>
      <c r="AM609" s="5">
        <f>(vp.data[[#This Row],[Dens]]-INDEX(crudeBD.lkup[Mean_Dens],MATCH(vp.data[[#This Row],[Crude_Breakdown]],crudeBD.lkup[Crude Breakdown],0)))^2</f>
        <v>3.5670463285784497</v>
      </c>
      <c r="AN609" s="5">
        <f>(vp.data[[#This Row],[Sulf]]-INDEX(crudeBD.lkup[Mean_Sulf],MATCH(vp.data[[#This Row],[Crude_Breakdown]],crudeBD.lkup[Crude Breakdown],0)))^2</f>
        <v>0.1110379152624605</v>
      </c>
      <c r="AO6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1" hidden="1" x14ac:dyDescent="0.25">
      <c r="A610">
        <v>609</v>
      </c>
      <c r="B610" t="s">
        <v>47</v>
      </c>
      <c r="C610" t="s">
        <v>47</v>
      </c>
      <c r="D610" t="s">
        <v>48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Input]]="",INDEX([1]DATA!$O:$O,MATCH(1,(vp.data[[#This Row],[Battery]]=[1]DATA!$L:$L)*(EOMONTH(vp.data[[#This Row],[SDate]],-1)+1=[1]DATA!$G:$G),0)),vp.data[[#This Row],[Dens Input]]),"")</f>
        <v>846.5</v>
      </c>
      <c r="O610" s="2">
        <f ca="1">INDEX(INDIRECT(_xlfn.CONCAT("weather.data[",O$1,"]")),MATCH(vp.data[[#This Row],[SDate]],weather.data[Date],0))</f>
        <v>-0.25000000000000006</v>
      </c>
      <c r="P610" s="2">
        <f ca="1">INDEX(INDIRECT(_xlfn.CONCAT("weather.data[",P$1,"]")),MATCH(vp.data[[#This Row],[SDate]],weather.data[Date],0))</f>
        <v>-13.109523809523811</v>
      </c>
      <c r="Q610" s="2">
        <f ca="1">INDEX(INDIRECT(_xlfn.CONCAT("weather.data[",Q$1,"]")),MATCH(vp.data[[#This Row],[SDate]],weather.data[Date],0))</f>
        <v>0.2</v>
      </c>
      <c r="R610" s="2">
        <f ca="1">INDEX(INDIRECT(_xlfn.CONCAT("weather.data[",R$1,"]")),MATCH(vp.data[[#This Row],[SDate]],weather.data[Date],0))</f>
        <v>-0.1</v>
      </c>
      <c r="S610" s="2">
        <f ca="1">INDEX(INDIRECT(_xlfn.CONCAT("weather.data[",S$1,"]")),MATCH(vp.data[[#This Row],[SDate]],weather.data[Date],0))</f>
        <v>0.3</v>
      </c>
      <c r="T610" s="2">
        <f ca="1">INDEX(INDIRECT(_xlfn.CONCAT("weather.data[",T$1,"]")),MATCH(vp.data[[#This Row],[SDate]],weather.data[Date],0))</f>
        <v>0.5</v>
      </c>
      <c r="U610" s="2">
        <f ca="1">INDEX(INDIRECT(_xlfn.CONCAT("weather.data[",U$1,"]")),MATCH(vp.data[[#This Row],[SDate]],weather.data[Date],0))</f>
        <v>-3.2</v>
      </c>
      <c r="V610" s="2">
        <f ca="1">INDEX(INDIRECT(_xlfn.CONCAT("weather.data[",V$1,"]")),MATCH(vp.data[[#This Row],[SDate]],weather.data[Date],0))</f>
        <v>0.8</v>
      </c>
      <c r="W610" t="s">
        <v>44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 s="4">
        <f>IF(AND(vp.data[[#This Row],[SDate]]&gt;=DATE(YEAR(vp.data[[#This Row],[SDate]]),5,1),vp.data[[#This Row],[SDate]]&lt;=DATE(YEAR(vp.data[[#This Row],[SDate]]),9,15)),1,0)</f>
        <v>0</v>
      </c>
      <c r="AJ610" s="4">
        <f>IF(vp.data[[#This Row],[SDate]]&lt;DATE(2016,12,1),0,1)</f>
        <v>1</v>
      </c>
      <c r="AK610">
        <f>MONTH(vp.data[[#This Row],[SDate]])</f>
        <v>1</v>
      </c>
      <c r="AL610" s="5">
        <f>(IF(post_aquisition_adj_bool,vp.data[[#This Row],[VP_Adjusted]],vp.data[[#This Row],[VP]])-INDEX(crudeBD.lkup[Mean_VP],MATCH(vp.data[[#This Row],[Crude_Breakdown]],crudeBD.lkup[Crude Breakdown],0)))^2</f>
        <v>54.432015419235029</v>
      </c>
      <c r="AM610" s="5">
        <f>(vp.data[[#This Row],[Dens]]-INDEX(crudeBD.lkup[Mean_Dens],MATCH(vp.data[[#This Row],[Crude_Breakdown]],crudeBD.lkup[Crude Breakdown],0)))^2</f>
        <v>7.2289064512776049</v>
      </c>
      <c r="AN610" s="5">
        <f>(vp.data[[#This Row],[Sulf]]-INDEX(crudeBD.lkup[Mean_Sulf],MATCH(vp.data[[#This Row],[Crude_Breakdown]],crudeBD.lkup[Crude Breakdown],0)))^2</f>
        <v>1.0675508453238072</v>
      </c>
      <c r="AO6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1" hidden="1" x14ac:dyDescent="0.25">
      <c r="A611">
        <v>610</v>
      </c>
      <c r="B611" t="s">
        <v>52</v>
      </c>
      <c r="C611" t="s">
        <v>52</v>
      </c>
      <c r="D611" t="s">
        <v>90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Input]]="",INDEX([1]DATA!$Q:$Q,MATCH(1,(vp.data[[#This Row],[Battery]]=[1]DATA!$L:$L)*(EOMONTH(vp.data[[#This Row],[SDate]],-1)+1=[1]DATA!$G:$G),0)),vp.data[[#This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Input]]="",INDEX([1]DATA!$O:$O,MATCH(1,(vp.data[[#This Row],[Battery]]=[1]DATA!$L:$L)*(EOMONTH(vp.data[[#This Row],[SDate]],-1)+1=[1]DATA!$G:$G),0)),vp.data[[#This Row],[Dens Input]]),"")</f>
        <v>847.2</v>
      </c>
      <c r="O611" s="2">
        <f ca="1">INDEX(INDIRECT(_xlfn.CONCAT("weather.data[",O$1,"]")),MATCH(vp.data[[#This Row],[SDate]],weather.data[Date],0))</f>
        <v>-0.25000000000000006</v>
      </c>
      <c r="P611" s="2">
        <f ca="1">INDEX(INDIRECT(_xlfn.CONCAT("weather.data[",P$1,"]")),MATCH(vp.data[[#This Row],[SDate]],weather.data[Date],0))</f>
        <v>-13.109523809523811</v>
      </c>
      <c r="Q611" s="2">
        <f ca="1">INDEX(INDIRECT(_xlfn.CONCAT("weather.data[",Q$1,"]")),MATCH(vp.data[[#This Row],[SDate]],weather.data[Date],0))</f>
        <v>0.2</v>
      </c>
      <c r="R611" s="2">
        <f ca="1">INDEX(INDIRECT(_xlfn.CONCAT("weather.data[",R$1,"]")),MATCH(vp.data[[#This Row],[SDate]],weather.data[Date],0))</f>
        <v>-0.1</v>
      </c>
      <c r="S611" s="2">
        <f ca="1">INDEX(INDIRECT(_xlfn.CONCAT("weather.data[",S$1,"]")),MATCH(vp.data[[#This Row],[SDate]],weather.data[Date],0))</f>
        <v>0.3</v>
      </c>
      <c r="T611" s="2">
        <f ca="1">INDEX(INDIRECT(_xlfn.CONCAT("weather.data[",T$1,"]")),MATCH(vp.data[[#This Row],[SDate]],weather.data[Date],0))</f>
        <v>0.5</v>
      </c>
      <c r="U611" s="2">
        <f ca="1">INDEX(INDIRECT(_xlfn.CONCAT("weather.data[",U$1,"]")),MATCH(vp.data[[#This Row],[SDate]],weather.data[Date],0))</f>
        <v>-3.2</v>
      </c>
      <c r="V611" s="2">
        <f ca="1">INDEX(INDIRECT(_xlfn.CONCAT("weather.data[",V$1,"]")),MATCH(vp.data[[#This Row],[SDate]],weather.data[Date],0))</f>
        <v>0.8</v>
      </c>
      <c r="W611" t="s">
        <v>44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 s="4">
        <f>IF(AND(vp.data[[#This Row],[SDate]]&gt;=DATE(YEAR(vp.data[[#This Row],[SDate]]),5,1),vp.data[[#This Row],[SDate]]&lt;=DATE(YEAR(vp.data[[#This Row],[SDate]]),9,15)),1,0)</f>
        <v>0</v>
      </c>
      <c r="AJ611" s="4">
        <f>IF(vp.data[[#This Row],[SDate]]&lt;DATE(2016,12,1),0,1)</f>
        <v>1</v>
      </c>
      <c r="AK611">
        <f>MONTH(vp.data[[#This Row],[SDate]])</f>
        <v>1</v>
      </c>
      <c r="AL611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611" s="5">
        <f>(vp.data[[#This Row],[Dens]]-INDEX(crudeBD.lkup[Mean_Dens],MATCH(vp.data[[#This Row],[Crude_Breakdown]],crudeBD.lkup[Crude Breakdown],0)))^2</f>
        <v>11.483034058639824</v>
      </c>
      <c r="AN611" s="5">
        <f>(vp.data[[#This Row],[Sulf]]-INDEX(crudeBD.lkup[Mean_Sulf],MATCH(vp.data[[#This Row],[Crude_Breakdown]],crudeBD.lkup[Crude Breakdown],0)))^2</f>
        <v>0.36387861685755124</v>
      </c>
      <c r="AO6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1" hidden="1" x14ac:dyDescent="0.25">
      <c r="A612">
        <v>611</v>
      </c>
      <c r="B612" t="s">
        <v>45</v>
      </c>
      <c r="C612" t="s">
        <v>45</v>
      </c>
      <c r="D612" t="s">
        <v>86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Input]]="",INDEX([1]DATA!$Q:$Q,MATCH(1,(vp.data[[#This Row],[Battery]]=[1]DATA!$L:$L)*(EOMONTH(vp.data[[#This Row],[SDate]],-1)+1=[1]DATA!$G:$G),0)),vp.data[[#This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12" s="2">
        <f ca="1">INDEX(INDIRECT(_xlfn.CONCAT("weather.data[",O$1,"]")),MATCH(vp.data[[#This Row],[SDate]],weather.data[Date],0))</f>
        <v>-0.25000000000000006</v>
      </c>
      <c r="P612" s="2">
        <f ca="1">INDEX(INDIRECT(_xlfn.CONCAT("weather.data[",P$1,"]")),MATCH(vp.data[[#This Row],[SDate]],weather.data[Date],0))</f>
        <v>-13.109523809523811</v>
      </c>
      <c r="Q612" s="2">
        <f ca="1">INDEX(INDIRECT(_xlfn.CONCAT("weather.data[",Q$1,"]")),MATCH(vp.data[[#This Row],[SDate]],weather.data[Date],0))</f>
        <v>0.2</v>
      </c>
      <c r="R612" s="2">
        <f ca="1">INDEX(INDIRECT(_xlfn.CONCAT("weather.data[",R$1,"]")),MATCH(vp.data[[#This Row],[SDate]],weather.data[Date],0))</f>
        <v>-0.1</v>
      </c>
      <c r="S612" s="2">
        <f ca="1">INDEX(INDIRECT(_xlfn.CONCAT("weather.data[",S$1,"]")),MATCH(vp.data[[#This Row],[SDate]],weather.data[Date],0))</f>
        <v>0.3</v>
      </c>
      <c r="T612" s="2">
        <f ca="1">INDEX(INDIRECT(_xlfn.CONCAT("weather.data[",T$1,"]")),MATCH(vp.data[[#This Row],[SDate]],weather.data[Date],0))</f>
        <v>0.5</v>
      </c>
      <c r="U612" s="2">
        <f ca="1">INDEX(INDIRECT(_xlfn.CONCAT("weather.data[",U$1,"]")),MATCH(vp.data[[#This Row],[SDate]],weather.data[Date],0))</f>
        <v>-3.2</v>
      </c>
      <c r="V612" s="2">
        <f ca="1">INDEX(INDIRECT(_xlfn.CONCAT("weather.data[",V$1,"]")),MATCH(vp.data[[#This Row],[SDate]],weather.data[Date],0))</f>
        <v>0.8</v>
      </c>
      <c r="W612" t="s">
        <v>44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 s="4">
        <f>IF(AND(vp.data[[#This Row],[SDate]]&gt;=DATE(YEAR(vp.data[[#This Row],[SDate]]),5,1),vp.data[[#This Row],[SDate]]&lt;=DATE(YEAR(vp.data[[#This Row],[SDate]]),9,15)),1,0)</f>
        <v>0</v>
      </c>
      <c r="AJ612" s="4">
        <f>IF(vp.data[[#This Row],[SDate]]&lt;DATE(2016,12,1),0,1)</f>
        <v>1</v>
      </c>
      <c r="AK612">
        <f>MONTH(vp.data[[#This Row],[SDate]])</f>
        <v>1</v>
      </c>
      <c r="AL612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612" s="5">
        <f>(vp.data[[#This Row],[Dens]]-INDEX(crudeBD.lkup[Mean_Dens],MATCH(vp.data[[#This Row],[Crude_Breakdown]],crudeBD.lkup[Crude Breakdown],0)))^2</f>
        <v>33.508614426737758</v>
      </c>
      <c r="AN612" s="5">
        <f>(vp.data[[#This Row],[Sulf]]-INDEX(crudeBD.lkup[Mean_Sulf],MATCH(vp.data[[#This Row],[Crude_Breakdown]],crudeBD.lkup[Crude Breakdown],0)))^2</f>
        <v>3.2235685139961252E-3</v>
      </c>
      <c r="AO6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1" hidden="1" x14ac:dyDescent="0.25">
      <c r="A613">
        <v>612</v>
      </c>
      <c r="B613" t="s">
        <v>47</v>
      </c>
      <c r="C613" t="s">
        <v>47</v>
      </c>
      <c r="D613" t="s">
        <v>54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Input]]="",INDEX([1]DATA!$Q:$Q,MATCH(1,(vp.data[[#This Row],[Battery]]=[1]DATA!$L:$L)*(EOMONTH(vp.data[[#This Row],[SDate]],-1)+1=[1]DATA!$G:$G),0)),vp.data[[#This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Input]]="",INDEX([1]DATA!$O:$O,MATCH(1,(vp.data[[#This Row],[Battery]]=[1]DATA!$L:$L)*(EOMONTH(vp.data[[#This Row],[SDate]],-1)+1=[1]DATA!$G:$G),0)),vp.data[[#This Row],[Dens Input]]),"")</f>
        <v>857.8</v>
      </c>
      <c r="O613" s="2">
        <f ca="1">INDEX(INDIRECT(_xlfn.CONCAT("weather.data[",O$1,"]")),MATCH(vp.data[[#This Row],[SDate]],weather.data[Date],0))</f>
        <v>-0.25000000000000006</v>
      </c>
      <c r="P613" s="2">
        <f ca="1">INDEX(INDIRECT(_xlfn.CONCAT("weather.data[",P$1,"]")),MATCH(vp.data[[#This Row],[SDate]],weather.data[Date],0))</f>
        <v>-13.109523809523811</v>
      </c>
      <c r="Q613" s="2">
        <f ca="1">INDEX(INDIRECT(_xlfn.CONCAT("weather.data[",Q$1,"]")),MATCH(vp.data[[#This Row],[SDate]],weather.data[Date],0))</f>
        <v>0.2</v>
      </c>
      <c r="R613" s="2">
        <f ca="1">INDEX(INDIRECT(_xlfn.CONCAT("weather.data[",R$1,"]")),MATCH(vp.data[[#This Row],[SDate]],weather.data[Date],0))</f>
        <v>-0.1</v>
      </c>
      <c r="S613" s="2">
        <f ca="1">INDEX(INDIRECT(_xlfn.CONCAT("weather.data[",S$1,"]")),MATCH(vp.data[[#This Row],[SDate]],weather.data[Date],0))</f>
        <v>0.3</v>
      </c>
      <c r="T613" s="2">
        <f ca="1">INDEX(INDIRECT(_xlfn.CONCAT("weather.data[",T$1,"]")),MATCH(vp.data[[#This Row],[SDate]],weather.data[Date],0))</f>
        <v>0.5</v>
      </c>
      <c r="U613" s="2">
        <f ca="1">INDEX(INDIRECT(_xlfn.CONCAT("weather.data[",U$1,"]")),MATCH(vp.data[[#This Row],[SDate]],weather.data[Date],0))</f>
        <v>-3.2</v>
      </c>
      <c r="V613" s="2">
        <f ca="1">INDEX(INDIRECT(_xlfn.CONCAT("weather.data[",V$1,"]")),MATCH(vp.data[[#This Row],[SDate]],weather.data[Date],0))</f>
        <v>0.8</v>
      </c>
      <c r="W613" t="s">
        <v>44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 s="4">
        <f>IF(AND(vp.data[[#This Row],[SDate]]&gt;=DATE(YEAR(vp.data[[#This Row],[SDate]]),5,1),vp.data[[#This Row],[SDate]]&lt;=DATE(YEAR(vp.data[[#This Row],[SDate]]),9,15)),1,0)</f>
        <v>0</v>
      </c>
      <c r="AJ613" s="4">
        <f>IF(vp.data[[#This Row],[SDate]]&lt;DATE(2016,12,1),0,1)</f>
        <v>1</v>
      </c>
      <c r="AK613">
        <f>MONTH(vp.data[[#This Row],[SDate]])</f>
        <v>1</v>
      </c>
      <c r="AL613" s="5">
        <f>(IF(post_aquisition_adj_bool,vp.data[[#This Row],[VP_Adjusted]],vp.data[[#This Row],[VP]])-INDEX(crudeBD.lkup[Mean_VP],MATCH(vp.data[[#This Row],[Crude_Breakdown]],crudeBD.lkup[Crude Breakdown],0)))^2</f>
        <v>116.16109347519934</v>
      </c>
      <c r="AM613" s="5">
        <f>(vp.data[[#This Row],[Dens]]-INDEX(crudeBD.lkup[Mean_Dens],MATCH(vp.data[[#This Row],[Crude_Breakdown]],crudeBD.lkup[Crude Breakdown],0)))^2</f>
        <v>195.68268068440432</v>
      </c>
      <c r="AN613" s="5">
        <f>(vp.data[[#This Row],[Sulf]]-INDEX(crudeBD.lkup[Mean_Sulf],MATCH(vp.data[[#This Row],[Crude_Breakdown]],crudeBD.lkup[Crude Breakdown],0)))^2</f>
        <v>6.9286622256325828E-2</v>
      </c>
      <c r="AO6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1" hidden="1" x14ac:dyDescent="0.25">
      <c r="A614">
        <v>613</v>
      </c>
      <c r="B614" t="s">
        <v>107</v>
      </c>
      <c r="C614" t="s">
        <v>107</v>
      </c>
      <c r="D614" t="s">
        <v>108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Input]]="",INDEX([1]DATA!$Q:$Q,MATCH(1,(vp.data[[#This Row],[Battery]]=[1]DATA!$L:$L)*(EOMONTH(vp.data[[#This Row],[SDate]],-1)+1=[1]DATA!$G:$G),0)),vp.data[[#This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Input]]="",INDEX([1]DATA!$O:$O,MATCH(1,(vp.data[[#This Row],[Battery]]=[1]DATA!$L:$L)*(EOMONTH(vp.data[[#This Row],[SDate]],-1)+1=[1]DATA!$G:$G),0)),vp.data[[#This Row],[Dens Input]]),"")</f>
        <v>858.3</v>
      </c>
      <c r="O614" s="2">
        <f ca="1">INDEX(INDIRECT(_xlfn.CONCAT("weather.data[",O$1,"]")),MATCH(vp.data[[#This Row],[SDate]],weather.data[Date],0))</f>
        <v>-0.25000000000000006</v>
      </c>
      <c r="P614" s="2">
        <f ca="1">INDEX(INDIRECT(_xlfn.CONCAT("weather.data[",P$1,"]")),MATCH(vp.data[[#This Row],[SDate]],weather.data[Date],0))</f>
        <v>-13.109523809523811</v>
      </c>
      <c r="Q614" s="2">
        <f ca="1">INDEX(INDIRECT(_xlfn.CONCAT("weather.data[",Q$1,"]")),MATCH(vp.data[[#This Row],[SDate]],weather.data[Date],0))</f>
        <v>0.2</v>
      </c>
      <c r="R614" s="2">
        <f ca="1">INDEX(INDIRECT(_xlfn.CONCAT("weather.data[",R$1,"]")),MATCH(vp.data[[#This Row],[SDate]],weather.data[Date],0))</f>
        <v>-0.1</v>
      </c>
      <c r="S614" s="2">
        <f ca="1">INDEX(INDIRECT(_xlfn.CONCAT("weather.data[",S$1,"]")),MATCH(vp.data[[#This Row],[SDate]],weather.data[Date],0))</f>
        <v>0.3</v>
      </c>
      <c r="T614" s="2">
        <f ca="1">INDEX(INDIRECT(_xlfn.CONCAT("weather.data[",T$1,"]")),MATCH(vp.data[[#This Row],[SDate]],weather.data[Date],0))</f>
        <v>0.5</v>
      </c>
      <c r="U614" s="2">
        <f ca="1">INDEX(INDIRECT(_xlfn.CONCAT("weather.data[",U$1,"]")),MATCH(vp.data[[#This Row],[SDate]],weather.data[Date],0))</f>
        <v>-3.2</v>
      </c>
      <c r="V614" s="2">
        <f ca="1">INDEX(INDIRECT(_xlfn.CONCAT("weather.data[",V$1,"]")),MATCH(vp.data[[#This Row],[SDate]],weather.data[Date],0))</f>
        <v>0.8</v>
      </c>
      <c r="W614" t="s">
        <v>44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 s="4">
        <f>IF(AND(vp.data[[#This Row],[SDate]]&gt;=DATE(YEAR(vp.data[[#This Row],[SDate]]),5,1),vp.data[[#This Row],[SDate]]&lt;=DATE(YEAR(vp.data[[#This Row],[SDate]]),9,15)),1,0)</f>
        <v>0</v>
      </c>
      <c r="AJ614" s="4">
        <f>IF(vp.data[[#This Row],[SDate]]&lt;DATE(2016,12,1),0,1)</f>
        <v>1</v>
      </c>
      <c r="AK614">
        <f>MONTH(vp.data[[#This Row],[SDate]])</f>
        <v>1</v>
      </c>
      <c r="AL614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614" s="5">
        <f>(vp.data[[#This Row],[Dens]]-INDEX(crudeBD.lkup[Mean_Dens],MATCH(vp.data[[#This Row],[Crude_Breakdown]],crudeBD.lkup[Crude Breakdown],0)))^2</f>
        <v>209.92134326109135</v>
      </c>
      <c r="AN614" s="5">
        <f>(vp.data[[#This Row],[Sulf]]-INDEX(crudeBD.lkup[Mean_Sulf],MATCH(vp.data[[#This Row],[Crude_Breakdown]],crudeBD.lkup[Crude Breakdown],0)))^2</f>
        <v>0.25323391256307309</v>
      </c>
      <c r="AO6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1" hidden="1" x14ac:dyDescent="0.25">
      <c r="A615">
        <v>614</v>
      </c>
      <c r="B615" t="s">
        <v>47</v>
      </c>
      <c r="C615" t="s">
        <v>47</v>
      </c>
      <c r="D615" t="s">
        <v>133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Input]]="",INDEX([1]DATA!$O:$O,MATCH(1,(vp.data[[#This Row],[Battery]]=[1]DATA!$L:$L)*(EOMONTH(vp.data[[#This Row],[SDate]],-1)+1=[1]DATA!$G:$G),0)),vp.data[[#This Row],[Dens Input]]),"")</f>
        <v>863.7</v>
      </c>
      <c r="O615" s="2">
        <f ca="1">INDEX(INDIRECT(_xlfn.CONCAT("weather.data[",O$1,"]")),MATCH(vp.data[[#This Row],[SDate]],weather.data[Date],0))</f>
        <v>-0.25000000000000006</v>
      </c>
      <c r="P615" s="2">
        <f ca="1">INDEX(INDIRECT(_xlfn.CONCAT("weather.data[",P$1,"]")),MATCH(vp.data[[#This Row],[SDate]],weather.data[Date],0))</f>
        <v>-13.109523809523811</v>
      </c>
      <c r="Q615" s="2">
        <f ca="1">INDEX(INDIRECT(_xlfn.CONCAT("weather.data[",Q$1,"]")),MATCH(vp.data[[#This Row],[SDate]],weather.data[Date],0))</f>
        <v>0.2</v>
      </c>
      <c r="R615" s="2">
        <f ca="1">INDEX(INDIRECT(_xlfn.CONCAT("weather.data[",R$1,"]")),MATCH(vp.data[[#This Row],[SDate]],weather.data[Date],0))</f>
        <v>-0.1</v>
      </c>
      <c r="S615" s="2">
        <f ca="1">INDEX(INDIRECT(_xlfn.CONCAT("weather.data[",S$1,"]")),MATCH(vp.data[[#This Row],[SDate]],weather.data[Date],0))</f>
        <v>0.3</v>
      </c>
      <c r="T615" s="2">
        <f ca="1">INDEX(INDIRECT(_xlfn.CONCAT("weather.data[",T$1,"]")),MATCH(vp.data[[#This Row],[SDate]],weather.data[Date],0))</f>
        <v>0.5</v>
      </c>
      <c r="U615" s="2">
        <f ca="1">INDEX(INDIRECT(_xlfn.CONCAT("weather.data[",U$1,"]")),MATCH(vp.data[[#This Row],[SDate]],weather.data[Date],0))</f>
        <v>-3.2</v>
      </c>
      <c r="V615" s="2">
        <f ca="1">INDEX(INDIRECT(_xlfn.CONCAT("weather.data[",V$1,"]")),MATCH(vp.data[[#This Row],[SDate]],weather.data[Date],0))</f>
        <v>0.8</v>
      </c>
      <c r="W615" t="s">
        <v>44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 s="4">
        <f>IF(AND(vp.data[[#This Row],[SDate]]&gt;=DATE(YEAR(vp.data[[#This Row],[SDate]]),5,1),vp.data[[#This Row],[SDate]]&lt;=DATE(YEAR(vp.data[[#This Row],[SDate]]),9,15)),1,0)</f>
        <v>0</v>
      </c>
      <c r="AJ615" s="4">
        <f>IF(vp.data[[#This Row],[SDate]]&lt;DATE(2016,12,1),0,1)</f>
        <v>1</v>
      </c>
      <c r="AK615">
        <f>MONTH(vp.data[[#This Row],[SDate]])</f>
        <v>1</v>
      </c>
      <c r="AL615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615" s="5">
        <f>(vp.data[[#This Row],[Dens]]-INDEX(crudeBD.lkup[Mean_Dens],MATCH(vp.data[[#This Row],[Crude_Breakdown]],crudeBD.lkup[Crude Breakdown],0)))^2</f>
        <v>395.55889908931493</v>
      </c>
      <c r="AN615" s="5">
        <f>(vp.data[[#This Row],[Sulf]]-INDEX(crudeBD.lkup[Mean_Sulf],MATCH(vp.data[[#This Row],[Crude_Breakdown]],crudeBD.lkup[Crude Breakdown],0)))^2</f>
        <v>0.64516802544650764</v>
      </c>
      <c r="AO6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1" hidden="1" x14ac:dyDescent="0.25">
      <c r="A616">
        <v>615</v>
      </c>
      <c r="B616" t="s">
        <v>42</v>
      </c>
      <c r="C616" t="s">
        <v>42</v>
      </c>
      <c r="D616" t="s">
        <v>43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616" s="2">
        <f ca="1">INDEX(INDIRECT(_xlfn.CONCAT("weather.data[",O$1,"]")),MATCH(vp.data[[#This Row],[SDate]],weather.data[Date],0))</f>
        <v>-0.25000000000000006</v>
      </c>
      <c r="P616" s="2">
        <f ca="1">INDEX(INDIRECT(_xlfn.CONCAT("weather.data[",P$1,"]")),MATCH(vp.data[[#This Row],[SDate]],weather.data[Date],0))</f>
        <v>-13.109523809523811</v>
      </c>
      <c r="Q616" s="2">
        <f ca="1">INDEX(INDIRECT(_xlfn.CONCAT("weather.data[",Q$1,"]")),MATCH(vp.data[[#This Row],[SDate]],weather.data[Date],0))</f>
        <v>0.2</v>
      </c>
      <c r="R616" s="2">
        <f ca="1">INDEX(INDIRECT(_xlfn.CONCAT("weather.data[",R$1,"]")),MATCH(vp.data[[#This Row],[SDate]],weather.data[Date],0))</f>
        <v>-0.1</v>
      </c>
      <c r="S616" s="2">
        <f ca="1">INDEX(INDIRECT(_xlfn.CONCAT("weather.data[",S$1,"]")),MATCH(vp.data[[#This Row],[SDate]],weather.data[Date],0))</f>
        <v>0.3</v>
      </c>
      <c r="T616" s="2">
        <f ca="1">INDEX(INDIRECT(_xlfn.CONCAT("weather.data[",T$1,"]")),MATCH(vp.data[[#This Row],[SDate]],weather.data[Date],0))</f>
        <v>0.5</v>
      </c>
      <c r="U616" s="2">
        <f ca="1">INDEX(INDIRECT(_xlfn.CONCAT("weather.data[",U$1,"]")),MATCH(vp.data[[#This Row],[SDate]],weather.data[Date],0))</f>
        <v>-3.2</v>
      </c>
      <c r="V616" s="2">
        <f ca="1">INDEX(INDIRECT(_xlfn.CONCAT("weather.data[",V$1,"]")),MATCH(vp.data[[#This Row],[SDate]],weather.data[Date],0))</f>
        <v>0.8</v>
      </c>
      <c r="W616" t="s">
        <v>44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 s="4">
        <f>IF(AND(vp.data[[#This Row],[SDate]]&gt;=DATE(YEAR(vp.data[[#This Row],[SDate]]),5,1),vp.data[[#This Row],[SDate]]&lt;=DATE(YEAR(vp.data[[#This Row],[SDate]]),9,15)),1,0)</f>
        <v>0</v>
      </c>
      <c r="AJ616" s="4">
        <f>IF(vp.data[[#This Row],[SDate]]&lt;DATE(2016,12,1),0,1)</f>
        <v>1</v>
      </c>
      <c r="AK616">
        <f>MONTH(vp.data[[#This Row],[SDate]])</f>
        <v>1</v>
      </c>
      <c r="AL616" s="5">
        <f>(IF(post_aquisition_adj_bool,vp.data[[#This Row],[VP_Adjusted]],vp.data[[#This Row],[VP]])-INDEX(crudeBD.lkup[Mean_VP],MATCH(vp.data[[#This Row],[Crude_Breakdown]],crudeBD.lkup[Crude Breakdown],0)))^2</f>
        <v>44.425122873345998</v>
      </c>
      <c r="AM616" s="5">
        <f>(vp.data[[#This Row],[Dens]]-INDEX(crudeBD.lkup[Mean_Dens],MATCH(vp.data[[#This Row],[Crude_Breakdown]],crudeBD.lkup[Crude Breakdown],0)))^2</f>
        <v>39.164310438075042</v>
      </c>
      <c r="AN616" s="5">
        <f>(vp.data[[#This Row],[Sulf]]-INDEX(crudeBD.lkup[Mean_Sulf],MATCH(vp.data[[#This Row],[Crude_Breakdown]],crudeBD.lkup[Crude Breakdown],0)))^2</f>
        <v>9.9085079073315888E-3</v>
      </c>
      <c r="AO6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1" x14ac:dyDescent="0.25">
      <c r="A617">
        <v>1725</v>
      </c>
      <c r="B617" t="s">
        <v>45</v>
      </c>
      <c r="C617" t="s">
        <v>45</v>
      </c>
      <c r="D617" t="s">
        <v>46</v>
      </c>
      <c r="F617" s="1">
        <v>42914</v>
      </c>
      <c r="G617" s="2">
        <v>71.7</v>
      </c>
      <c r="H617" s="2">
        <f>vp.data[[#This Row],[VP]]+IF(vp.data[[#This Row],[Post_Aquisition]]=0,INDEX(post_aquisition.tbl[Change_in_VP],MATCH(vp.data[[#This Row],[Crude_Breakdown]],post_aquisition.tbl[Crude_Breakdown],0)),0)</f>
        <v>71.7</v>
      </c>
      <c r="I617" s="2"/>
      <c r="J617" s="2">
        <f t="array" ref="J617">_xlfn.IFNA(IF(vp.data[[#This Row],[Sulf Input]]="",INDEX([1]DATA!$Q:$Q,MATCH(1,(vp.data[[#This Row],[Battery]]=[1]DATA!$L:$L)*(EOMONTH(vp.data[[#This Row],[SDate]],-1)+1=[1]DATA!$G:$G),0)),vp.data[[#This Row],[Sulf Input]]),"")</f>
        <v>2.79</v>
      </c>
      <c r="K617" s="2"/>
      <c r="L617" s="2"/>
      <c r="M617" s="2"/>
      <c r="N617" s="2">
        <f t="array" ref="N61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617" s="2">
        <f ca="1">INDEX(INDIRECT(_xlfn.CONCAT("weather.data[",O$1,"]")),MATCH(vp.data[[#This Row],[SDate]],weather.data[Date],0))</f>
        <v>16.833333333333332</v>
      </c>
      <c r="P617" s="2">
        <f ca="1">INDEX(INDIRECT(_xlfn.CONCAT("weather.data[",P$1,"]")),MATCH(vp.data[[#This Row],[SDate]],weather.data[Date],0))</f>
        <v>14.397619047619045</v>
      </c>
      <c r="Q617" s="2">
        <f ca="1">INDEX(INDIRECT(_xlfn.CONCAT("weather.data[",Q$1,"]")),MATCH(vp.data[[#This Row],[SDate]],weather.data[Date],0))</f>
        <v>16.8</v>
      </c>
      <c r="R617" s="2">
        <f ca="1">INDEX(INDIRECT(_xlfn.CONCAT("weather.data[",R$1,"]")),MATCH(vp.data[[#This Row],[SDate]],weather.data[Date],0))</f>
        <v>15.2</v>
      </c>
      <c r="S617" s="2">
        <f ca="1">INDEX(INDIRECT(_xlfn.CONCAT("weather.data[",S$1,"]")),MATCH(vp.data[[#This Row],[SDate]],weather.data[Date],0))</f>
        <v>17</v>
      </c>
      <c r="T617" s="2">
        <f ca="1">INDEX(INDIRECT(_xlfn.CONCAT("weather.data[",T$1,"]")),MATCH(vp.data[[#This Row],[SDate]],weather.data[Date],0))</f>
        <v>16.2</v>
      </c>
      <c r="U617" s="2">
        <f ca="1">INDEX(INDIRECT(_xlfn.CONCAT("weather.data[",U$1,"]")),MATCH(vp.data[[#This Row],[SDate]],weather.data[Date],0))</f>
        <v>19.5</v>
      </c>
      <c r="V617" s="2">
        <f ca="1">INDEX(INDIRECT(_xlfn.CONCAT("weather.data[",V$1,"]")),MATCH(vp.data[[#This Row],[SDate]],weather.data[Date],0))</f>
        <v>16.3</v>
      </c>
      <c r="W617" t="s">
        <v>44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 s="4">
        <f>IF(AND(vp.data[[#This Row],[SDate]]&gt;=DATE(YEAR(vp.data[[#This Row],[SDate]]),5,1),vp.data[[#This Row],[SDate]]&lt;=DATE(YEAR(vp.data[[#This Row],[SDate]]),9,15)),1,0)</f>
        <v>1</v>
      </c>
      <c r="AJ617" s="4">
        <f>IF(vp.data[[#This Row],[SDate]]&lt;DATE(2016,12,1),0,1)</f>
        <v>1</v>
      </c>
      <c r="AK617">
        <f>MONTH(vp.data[[#This Row],[SDate]])</f>
        <v>6</v>
      </c>
      <c r="AL617" s="5">
        <f>(IF(post_aquisition_adj_bool,vp.data[[#This Row],[VP_Adjusted]],vp.data[[#This Row],[VP]])-INDEX(crudeBD.lkup[Mean_VP],MATCH(vp.data[[#This Row],[Crude_Breakdown]],crudeBD.lkup[Crude Breakdown],0)))^2</f>
        <v>74.559470699432879</v>
      </c>
      <c r="AM617" s="5">
        <f>(vp.data[[#This Row],[Dens]]-INDEX(crudeBD.lkup[Mean_Dens],MATCH(vp.data[[#This Row],[Crude_Breakdown]],crudeBD.lkup[Crude Breakdown],0)))^2</f>
        <v>34.317798810168306</v>
      </c>
      <c r="AN617" s="5">
        <f>(vp.data[[#This Row],[Sulf]]-INDEX(crudeBD.lkup[Mean_Sulf],MATCH(vp.data[[#This Row],[Crude_Breakdown]],crudeBD.lkup[Crude Breakdown],0)))^2</f>
        <v>0.12282116837244773</v>
      </c>
      <c r="AO6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1" hidden="1" x14ac:dyDescent="0.25">
      <c r="A618">
        <v>16</v>
      </c>
      <c r="B618" t="s">
        <v>60</v>
      </c>
      <c r="C618" t="s">
        <v>60</v>
      </c>
      <c r="D618" t="s">
        <v>61</v>
      </c>
      <c r="F618" s="1">
        <v>42293</v>
      </c>
      <c r="G618" s="2">
        <v>105.1</v>
      </c>
      <c r="H618" s="2">
        <f>vp.data[[#This Row],[VP]]+IF(vp.data[[#This Row],[Post_Aquisition]]=0,INDEX(post_aquisition.tbl[Change_in_VP],MATCH(vp.data[[#This Row],[Crude_Breakdown]],post_aquisition.tbl[Crude_Breakdown],0)),0)</f>
        <v>89.265217391304304</v>
      </c>
      <c r="I618" s="2"/>
      <c r="J618" s="2">
        <f t="array" ref="J618">_xlfn.IFNA(IF(vp.data[[#This Row],[Sulf Input]]="",INDEX([1]DATA!$Q:$Q,MATCH(1,(vp.data[[#This Row],[Battery]]=[1]DATA!$L:$L)*(EOMONTH(vp.data[[#This Row],[SDate]],-1)+1=[1]DATA!$G:$G),0)),vp.data[[#This Row],[Sulf Input]]),"")</f>
        <v>2.08</v>
      </c>
      <c r="K618" s="2"/>
      <c r="L618" s="2"/>
      <c r="M618" s="2">
        <v>875</v>
      </c>
      <c r="N618" s="2">
        <f t="array" ref="N618">_xlfn.IFNA(IF(vp.data[[#This Row],[Dens Input]]="",INDEX([1]DATA!$O:$O,MATCH(1,(vp.data[[#This Row],[Battery]]=[1]DATA!$L:$L)*(EOMONTH(vp.data[[#This Row],[SDate]],-1)+1=[1]DATA!$G:$G),0)),vp.data[[#This Row],[Dens Input]]),"")</f>
        <v>875</v>
      </c>
      <c r="O618" s="2">
        <f ca="1">INDEX(INDIRECT(_xlfn.CONCAT("weather.data[",O$1,"]")),MATCH(vp.data[[#This Row],[SDate]],weather.data[Date],0))</f>
        <v>6.0166666666666666</v>
      </c>
      <c r="P618" s="2">
        <f ca="1">INDEX(INDIRECT(_xlfn.CONCAT("weather.data[",P$1,"]")),MATCH(vp.data[[#This Row],[SDate]],weather.data[Date],0))</f>
        <v>9.8833333333333346</v>
      </c>
      <c r="Q618" s="2">
        <f ca="1">INDEX(INDIRECT(_xlfn.CONCAT("weather.data[",Q$1,"]")),MATCH(vp.data[[#This Row],[SDate]],weather.data[Date],0))</f>
        <v>5.2</v>
      </c>
      <c r="R618" s="2">
        <f ca="1">INDEX(INDIRECT(_xlfn.CONCAT("weather.data[",R$1,"]")),MATCH(vp.data[[#This Row],[SDate]],weather.data[Date],0))</f>
        <v>5.5</v>
      </c>
      <c r="S618" s="2">
        <f ca="1">INDEX(INDIRECT(_xlfn.CONCAT("weather.data[",S$1,"]")),MATCH(vp.data[[#This Row],[SDate]],weather.data[Date],0))</f>
        <v>8.8000000000000007</v>
      </c>
      <c r="T618" s="2">
        <f ca="1">INDEX(INDIRECT(_xlfn.CONCAT("weather.data[",T$1,"]")),MATCH(vp.data[[#This Row],[SDate]],weather.data[Date],0))</f>
        <v>7.5</v>
      </c>
      <c r="U618" s="2">
        <f ca="1">INDEX(INDIRECT(_xlfn.CONCAT("weather.data[",U$1,"]")),MATCH(vp.data[[#This Row],[SDate]],weather.data[Date],0))</f>
        <v>4.5</v>
      </c>
      <c r="V618" s="2">
        <f ca="1">INDEX(INDIRECT(_xlfn.CONCAT("weather.data[",V$1,"]")),MATCH(vp.data[[#This Row],[SDate]],weather.data[Date],0))</f>
        <v>4.5999999999999996</v>
      </c>
      <c r="W618" t="s">
        <v>44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 s="4">
        <f>IF(AND(vp.data[[#This Row],[SDate]]&gt;=DATE(YEAR(vp.data[[#This Row],[SDate]]),5,1),vp.data[[#This Row],[SDate]]&lt;=DATE(YEAR(vp.data[[#This Row],[SDate]]),9,15)),1,0)</f>
        <v>0</v>
      </c>
      <c r="AJ618" s="4">
        <f>IF(vp.data[[#This Row],[SDate]]&lt;DATE(2016,12,1),0,1)</f>
        <v>0</v>
      </c>
      <c r="AK618">
        <f>MONTH(vp.data[[#This Row],[SDate]])</f>
        <v>10</v>
      </c>
      <c r="AL618" s="5">
        <f>(IF(post_aquisition_adj_bool,vp.data[[#This Row],[VP_Adjusted]],vp.data[[#This Row],[VP]])-INDEX(crudeBD.lkup[Mean_VP],MATCH(vp.data[[#This Row],[Crude_Breakdown]],crudeBD.lkup[Crude Breakdown],0)))^2</f>
        <v>686.43999999999755</v>
      </c>
      <c r="AM618" s="5">
        <f>(vp.data[[#This Row],[Dens]]-INDEX(crudeBD.lkup[Mean_Dens],MATCH(vp.data[[#This Row],[Crude_Breakdown]],crudeBD.lkup[Crude Breakdown],0)))^2</f>
        <v>5.849648458624724E-2</v>
      </c>
      <c r="AN618" s="5">
        <f>(vp.data[[#This Row],[Sulf]]-INDEX(crudeBD.lkup[Mean_Sulf],MATCH(vp.data[[#This Row],[Crude_Breakdown]],crudeBD.lkup[Crude Breakdown],0)))^2</f>
        <v>0.12927008186081995</v>
      </c>
      <c r="AO6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1" hidden="1" x14ac:dyDescent="0.25">
      <c r="A619">
        <v>618</v>
      </c>
      <c r="B619" t="s">
        <v>56</v>
      </c>
      <c r="C619" t="s">
        <v>56</v>
      </c>
      <c r="D619" t="s">
        <v>57</v>
      </c>
      <c r="E619" t="s">
        <v>69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Input]]="",INDEX([1]DATA!$Q:$Q,MATCH(1,(vp.data[[#This Row],[Battery]]=[1]DATA!$L:$L)*(EOMONTH(vp.data[[#This Row],[SDate]],-1)+1=[1]DATA!$G:$G),0)),vp.data[[#This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Input]]="",INDEX([1]DATA!$O:$O,MATCH(1,(vp.data[[#This Row],[Battery]]=[1]DATA!$L:$L)*(EOMONTH(vp.data[[#This Row],[SDate]],-1)+1=[1]DATA!$G:$G),0)),vp.data[[#This Row],[Dens Input]]),"")</f>
        <v>845</v>
      </c>
      <c r="O619" s="2">
        <f ca="1">INDEX(INDIRECT(_xlfn.CONCAT("weather.data[",O$1,"]")),MATCH(vp.data[[#This Row],[SDate]],weather.data[Date],0))</f>
        <v>-1.4166666666666667</v>
      </c>
      <c r="P619" s="2">
        <f ca="1">INDEX(INDIRECT(_xlfn.CONCAT("weather.data[",P$1,"]")),MATCH(vp.data[[#This Row],[SDate]],weather.data[Date],0))</f>
        <v>-9.8166666666666682</v>
      </c>
      <c r="Q619" s="2">
        <f ca="1">INDEX(INDIRECT(_xlfn.CONCAT("weather.data[",Q$1,"]")),MATCH(vp.data[[#This Row],[SDate]],weather.data[Date],0))</f>
        <v>-2.2000000000000002</v>
      </c>
      <c r="R619" s="2">
        <f ca="1">INDEX(INDIRECT(_xlfn.CONCAT("weather.data[",R$1,"]")),MATCH(vp.data[[#This Row],[SDate]],weather.data[Date],0))</f>
        <v>-2.4</v>
      </c>
      <c r="S619" s="2">
        <f ca="1">INDEX(INDIRECT(_xlfn.CONCAT("weather.data[",S$1,"]")),MATCH(vp.data[[#This Row],[SDate]],weather.data[Date],0))</f>
        <v>-1.8</v>
      </c>
      <c r="T619" s="2">
        <f ca="1">INDEX(INDIRECT(_xlfn.CONCAT("weather.data[",T$1,"]")),MATCH(vp.data[[#This Row],[SDate]],weather.data[Date],0))</f>
        <v>0.2</v>
      </c>
      <c r="U619" s="2">
        <f ca="1">INDEX(INDIRECT(_xlfn.CONCAT("weather.data[",U$1,"]")),MATCH(vp.data[[#This Row],[SDate]],weather.data[Date],0))</f>
        <v>-3.8</v>
      </c>
      <c r="V619" s="2">
        <f ca="1">INDEX(INDIRECT(_xlfn.CONCAT("weather.data[",V$1,"]")),MATCH(vp.data[[#This Row],[SDate]],weather.data[Date],0))</f>
        <v>1.5</v>
      </c>
      <c r="W619" t="s">
        <v>44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 s="4">
        <f>IF(AND(vp.data[[#This Row],[SDate]]&gt;=DATE(YEAR(vp.data[[#This Row],[SDate]]),5,1),vp.data[[#This Row],[SDate]]&lt;=DATE(YEAR(vp.data[[#This Row],[SDate]]),9,15)),1,0)</f>
        <v>0</v>
      </c>
      <c r="AJ619" s="4">
        <f>IF(vp.data[[#This Row],[SDate]]&lt;DATE(2016,12,1),0,1)</f>
        <v>1</v>
      </c>
      <c r="AK619">
        <f>MONTH(vp.data[[#This Row],[SDate]])</f>
        <v>1</v>
      </c>
      <c r="AL619" s="5">
        <f>(IF(post_aquisition_adj_bool,vp.data[[#This Row],[VP_Adjusted]],vp.data[[#This Row],[VP]])-INDEX(crudeBD.lkup[Mean_VP],MATCH(vp.data[[#This Row],[Crude_Breakdown]],crudeBD.lkup[Crude Breakdown],0)))^2</f>
        <v>0.10380923366906877</v>
      </c>
      <c r="AM619" s="5">
        <f>(vp.data[[#This Row],[Dens]]-INDEX(crudeBD.lkup[Mean_Dens],MATCH(vp.data[[#This Row],[Crude_Breakdown]],crudeBD.lkup[Crude Breakdown],0)))^2</f>
        <v>1.4129187212163667</v>
      </c>
      <c r="AN619" s="5">
        <f>(vp.data[[#This Row],[Sulf]]-INDEX(crudeBD.lkup[Mean_Sulf],MATCH(vp.data[[#This Row],[Crude_Breakdown]],crudeBD.lkup[Crude Breakdown],0)))^2</f>
        <v>2.1543334648965896E-2</v>
      </c>
      <c r="AO6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1" hidden="1" x14ac:dyDescent="0.25">
      <c r="A620">
        <v>619</v>
      </c>
      <c r="B620" t="s">
        <v>104</v>
      </c>
      <c r="C620" t="s">
        <v>104</v>
      </c>
      <c r="D620" t="s">
        <v>135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Input]]="",INDEX([1]DATA!$Q:$Q,MATCH(1,(vp.data[[#This Row],[Battery]]=[1]DATA!$L:$L)*(EOMONTH(vp.data[[#This Row],[SDate]],-1)+1=[1]DATA!$G:$G),0)),vp.data[[#This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20" s="2">
        <f ca="1">INDEX(INDIRECT(_xlfn.CONCAT("weather.data[",O$1,"]")),MATCH(vp.data[[#This Row],[SDate]],weather.data[Date],0))</f>
        <v>-1.4166666666666667</v>
      </c>
      <c r="P620" s="2">
        <f ca="1">INDEX(INDIRECT(_xlfn.CONCAT("weather.data[",P$1,"]")),MATCH(vp.data[[#This Row],[SDate]],weather.data[Date],0))</f>
        <v>-9.8166666666666682</v>
      </c>
      <c r="Q620" s="2">
        <f ca="1">INDEX(INDIRECT(_xlfn.CONCAT("weather.data[",Q$1,"]")),MATCH(vp.data[[#This Row],[SDate]],weather.data[Date],0))</f>
        <v>-2.2000000000000002</v>
      </c>
      <c r="R620" s="2">
        <f ca="1">INDEX(INDIRECT(_xlfn.CONCAT("weather.data[",R$1,"]")),MATCH(vp.data[[#This Row],[SDate]],weather.data[Date],0))</f>
        <v>-2.4</v>
      </c>
      <c r="S620" s="2">
        <f ca="1">INDEX(INDIRECT(_xlfn.CONCAT("weather.data[",S$1,"]")),MATCH(vp.data[[#This Row],[SDate]],weather.data[Date],0))</f>
        <v>-1.8</v>
      </c>
      <c r="T620" s="2">
        <f ca="1">INDEX(INDIRECT(_xlfn.CONCAT("weather.data[",T$1,"]")),MATCH(vp.data[[#This Row],[SDate]],weather.data[Date],0))</f>
        <v>0.2</v>
      </c>
      <c r="U620" s="2">
        <f ca="1">INDEX(INDIRECT(_xlfn.CONCAT("weather.data[",U$1,"]")),MATCH(vp.data[[#This Row],[SDate]],weather.data[Date],0))</f>
        <v>-3.8</v>
      </c>
      <c r="V620" s="2">
        <f ca="1">INDEX(INDIRECT(_xlfn.CONCAT("weather.data[",V$1,"]")),MATCH(vp.data[[#This Row],[SDate]],weather.data[Date],0))</f>
        <v>1.5</v>
      </c>
      <c r="W620" t="s">
        <v>44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 s="4">
        <f>IF(AND(vp.data[[#This Row],[SDate]]&gt;=DATE(YEAR(vp.data[[#This Row],[SDate]]),5,1),vp.data[[#This Row],[SDate]]&lt;=DATE(YEAR(vp.data[[#This Row],[SDate]]),9,15)),1,0)</f>
        <v>0</v>
      </c>
      <c r="AJ620" s="4">
        <f>IF(vp.data[[#This Row],[SDate]]&lt;DATE(2016,12,1),0,1)</f>
        <v>1</v>
      </c>
      <c r="AK620">
        <f>MONTH(vp.data[[#This Row],[SDate]])</f>
        <v>1</v>
      </c>
      <c r="AL620" s="5">
        <f>(IF(post_aquisition_adj_bool,vp.data[[#This Row],[VP_Adjusted]],vp.data[[#This Row],[VP]])-INDEX(crudeBD.lkup[Mean_VP],MATCH(vp.data[[#This Row],[Crude_Breakdown]],crudeBD.lkup[Crude Breakdown],0)))^2</f>
        <v>169.88833989277978</v>
      </c>
      <c r="AM620" s="5">
        <f>(vp.data[[#This Row],[Dens]]-INDEX(crudeBD.lkup[Mean_Dens],MATCH(vp.data[[#This Row],[Crude_Breakdown]],crudeBD.lkup[Crude Breakdown],0)))^2</f>
        <v>10.533382164093092</v>
      </c>
      <c r="AN620" s="5">
        <f>(vp.data[[#This Row],[Sulf]]-INDEX(crudeBD.lkup[Mean_Sulf],MATCH(vp.data[[#This Row],[Crude_Breakdown]],crudeBD.lkup[Crude Breakdown],0)))^2</f>
        <v>6.8293925968220676E-2</v>
      </c>
      <c r="AO6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1" hidden="1" x14ac:dyDescent="0.25">
      <c r="A621">
        <v>620</v>
      </c>
      <c r="B621" t="s">
        <v>47</v>
      </c>
      <c r="C621" t="s">
        <v>47</v>
      </c>
      <c r="D621" t="s">
        <v>62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621" s="2">
        <f ca="1">INDEX(INDIRECT(_xlfn.CONCAT("weather.data[",O$1,"]")),MATCH(vp.data[[#This Row],[SDate]],weather.data[Date],0))</f>
        <v>-1.4166666666666667</v>
      </c>
      <c r="P621" s="2">
        <f ca="1">INDEX(INDIRECT(_xlfn.CONCAT("weather.data[",P$1,"]")),MATCH(vp.data[[#This Row],[SDate]],weather.data[Date],0))</f>
        <v>-9.8166666666666682</v>
      </c>
      <c r="Q621" s="2">
        <f ca="1">INDEX(INDIRECT(_xlfn.CONCAT("weather.data[",Q$1,"]")),MATCH(vp.data[[#This Row],[SDate]],weather.data[Date],0))</f>
        <v>-2.2000000000000002</v>
      </c>
      <c r="R621" s="2">
        <f ca="1">INDEX(INDIRECT(_xlfn.CONCAT("weather.data[",R$1,"]")),MATCH(vp.data[[#This Row],[SDate]],weather.data[Date],0))</f>
        <v>-2.4</v>
      </c>
      <c r="S621" s="2">
        <f ca="1">INDEX(INDIRECT(_xlfn.CONCAT("weather.data[",S$1,"]")),MATCH(vp.data[[#This Row],[SDate]],weather.data[Date],0))</f>
        <v>-1.8</v>
      </c>
      <c r="T621" s="2">
        <f ca="1">INDEX(INDIRECT(_xlfn.CONCAT("weather.data[",T$1,"]")),MATCH(vp.data[[#This Row],[SDate]],weather.data[Date],0))</f>
        <v>0.2</v>
      </c>
      <c r="U621" s="2">
        <f ca="1">INDEX(INDIRECT(_xlfn.CONCAT("weather.data[",U$1,"]")),MATCH(vp.data[[#This Row],[SDate]],weather.data[Date],0))</f>
        <v>-3.8</v>
      </c>
      <c r="V621" s="2">
        <f ca="1">INDEX(INDIRECT(_xlfn.CONCAT("weather.data[",V$1,"]")),MATCH(vp.data[[#This Row],[SDate]],weather.data[Date],0))</f>
        <v>1.5</v>
      </c>
      <c r="W621" t="s">
        <v>44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 s="4">
        <f>IF(AND(vp.data[[#This Row],[SDate]]&gt;=DATE(YEAR(vp.data[[#This Row],[SDate]]),5,1),vp.data[[#This Row],[SDate]]&lt;=DATE(YEAR(vp.data[[#This Row],[SDate]]),9,15)),1,0)</f>
        <v>0</v>
      </c>
      <c r="AJ621" s="4">
        <f>IF(vp.data[[#This Row],[SDate]]&lt;DATE(2016,12,1),0,1)</f>
        <v>1</v>
      </c>
      <c r="AK621">
        <f>MONTH(vp.data[[#This Row],[SDate]])</f>
        <v>1</v>
      </c>
      <c r="AL621" s="5">
        <f>(IF(post_aquisition_adj_bool,vp.data[[#This Row],[VP_Adjusted]],vp.data[[#This Row],[VP]])-INDEX(crudeBD.lkup[Mean_VP],MATCH(vp.data[[#This Row],[Crude_Breakdown]],crudeBD.lkup[Crude Breakdown],0)))^2</f>
        <v>231.71520245900231</v>
      </c>
      <c r="AM621" s="5">
        <f>(vp.data[[#This Row],[Dens]]-INDEX(crudeBD.lkup[Mean_Dens],MATCH(vp.data[[#This Row],[Crude_Breakdown]],crudeBD.lkup[Crude Breakdown],0)))^2</f>
        <v>342.66961319974712</v>
      </c>
      <c r="AN621" s="5">
        <f>(vp.data[[#This Row],[Sulf]]-INDEX(crudeBD.lkup[Mean_Sulf],MATCH(vp.data[[#This Row],[Crude_Breakdown]],crudeBD.lkup[Crude Breakdown],0)))^2</f>
        <v>5.9157681397430328E-2</v>
      </c>
      <c r="AO6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1" hidden="1" x14ac:dyDescent="0.25">
      <c r="A622">
        <v>621</v>
      </c>
      <c r="B622" t="s">
        <v>47</v>
      </c>
      <c r="C622" t="s">
        <v>47</v>
      </c>
      <c r="D622" t="s">
        <v>136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Input]]="",INDEX([1]DATA!$Q:$Q,MATCH(1,(vp.data[[#This Row],[Battery]]=[1]DATA!$L:$L)*(EOMONTH(vp.data[[#This Row],[SDate]],-1)+1=[1]DATA!$G:$G),0)),vp.data[[#This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Input]]="",INDEX([1]DATA!$O:$O,MATCH(1,(vp.data[[#This Row],[Battery]]=[1]DATA!$L:$L)*(EOMONTH(vp.data[[#This Row],[SDate]],-1)+1=[1]DATA!$G:$G),0)),vp.data[[#This Row],[Dens Input]]),"")</f>
        <v>826.4</v>
      </c>
      <c r="O622" s="2">
        <f ca="1">INDEX(INDIRECT(_xlfn.CONCAT("weather.data[",O$1,"]")),MATCH(vp.data[[#This Row],[SDate]],weather.data[Date],0))</f>
        <v>-1.4166666666666667</v>
      </c>
      <c r="P622" s="2">
        <f ca="1">INDEX(INDIRECT(_xlfn.CONCAT("weather.data[",P$1,"]")),MATCH(vp.data[[#This Row],[SDate]],weather.data[Date],0))</f>
        <v>-9.8166666666666682</v>
      </c>
      <c r="Q622" s="2">
        <f ca="1">INDEX(INDIRECT(_xlfn.CONCAT("weather.data[",Q$1,"]")),MATCH(vp.data[[#This Row],[SDate]],weather.data[Date],0))</f>
        <v>-2.2000000000000002</v>
      </c>
      <c r="R622" s="2">
        <f ca="1">INDEX(INDIRECT(_xlfn.CONCAT("weather.data[",R$1,"]")),MATCH(vp.data[[#This Row],[SDate]],weather.data[Date],0))</f>
        <v>-2.4</v>
      </c>
      <c r="S622" s="2">
        <f ca="1">INDEX(INDIRECT(_xlfn.CONCAT("weather.data[",S$1,"]")),MATCH(vp.data[[#This Row],[SDate]],weather.data[Date],0))</f>
        <v>-1.8</v>
      </c>
      <c r="T622" s="2">
        <f ca="1">INDEX(INDIRECT(_xlfn.CONCAT("weather.data[",T$1,"]")),MATCH(vp.data[[#This Row],[SDate]],weather.data[Date],0))</f>
        <v>0.2</v>
      </c>
      <c r="U622" s="2">
        <f ca="1">INDEX(INDIRECT(_xlfn.CONCAT("weather.data[",U$1,"]")),MATCH(vp.data[[#This Row],[SDate]],weather.data[Date],0))</f>
        <v>-3.8</v>
      </c>
      <c r="V622" s="2">
        <f ca="1">INDEX(INDIRECT(_xlfn.CONCAT("weather.data[",V$1,"]")),MATCH(vp.data[[#This Row],[SDate]],weather.data[Date],0))</f>
        <v>1.5</v>
      </c>
      <c r="W622" t="s">
        <v>44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 s="4">
        <f>IF(AND(vp.data[[#This Row],[SDate]]&gt;=DATE(YEAR(vp.data[[#This Row],[SDate]]),5,1),vp.data[[#This Row],[SDate]]&lt;=DATE(YEAR(vp.data[[#This Row],[SDate]]),9,15)),1,0)</f>
        <v>0</v>
      </c>
      <c r="AJ622" s="4">
        <f>IF(vp.data[[#This Row],[SDate]]&lt;DATE(2016,12,1),0,1)</f>
        <v>1</v>
      </c>
      <c r="AK622">
        <f>MONTH(vp.data[[#This Row],[SDate]])</f>
        <v>1</v>
      </c>
      <c r="AL622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622" s="5">
        <f>(vp.data[[#This Row],[Dens]]-INDEX(crudeBD.lkup[Mean_Dens],MATCH(vp.data[[#This Row],[Crude_Breakdown]],crudeBD.lkup[Crude Breakdown],0)))^2</f>
        <v>303.1546708684578</v>
      </c>
      <c r="AN622" s="5">
        <f>(vp.data[[#This Row],[Sulf]]-INDEX(crudeBD.lkup[Mean_Sulf],MATCH(vp.data[[#This Row],[Crude_Breakdown]],crudeBD.lkup[Crude Breakdown],0)))^2</f>
        <v>0.70019487501706734</v>
      </c>
      <c r="AO6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1" hidden="1" x14ac:dyDescent="0.25">
      <c r="A623">
        <v>622</v>
      </c>
      <c r="B623" t="s">
        <v>92</v>
      </c>
      <c r="C623" t="s">
        <v>92</v>
      </c>
      <c r="D623" t="s">
        <v>93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Input]]="",INDEX([1]DATA!$Q:$Q,MATCH(1,(vp.data[[#This Row],[Battery]]=[1]DATA!$L:$L)*(EOMONTH(vp.data[[#This Row],[SDate]],-1)+1=[1]DATA!$G:$G),0)),vp.data[[#This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Input]]="",INDEX([1]DATA!$O:$O,MATCH(1,(vp.data[[#This Row],[Battery]]=[1]DATA!$L:$L)*(EOMONTH(vp.data[[#This Row],[SDate]],-1)+1=[1]DATA!$G:$G),0)),vp.data[[#This Row],[Dens Input]]),"")</f>
        <v>828.7</v>
      </c>
      <c r="O623" s="2">
        <f ca="1">INDEX(INDIRECT(_xlfn.CONCAT("weather.data[",O$1,"]")),MATCH(vp.data[[#This Row],[SDate]],weather.data[Date],0))</f>
        <v>-1.4166666666666667</v>
      </c>
      <c r="P623" s="2">
        <f ca="1">INDEX(INDIRECT(_xlfn.CONCAT("weather.data[",P$1,"]")),MATCH(vp.data[[#This Row],[SDate]],weather.data[Date],0))</f>
        <v>-9.8166666666666682</v>
      </c>
      <c r="Q623" s="2">
        <f ca="1">INDEX(INDIRECT(_xlfn.CONCAT("weather.data[",Q$1,"]")),MATCH(vp.data[[#This Row],[SDate]],weather.data[Date],0))</f>
        <v>-2.2000000000000002</v>
      </c>
      <c r="R623" s="2">
        <f ca="1">INDEX(INDIRECT(_xlfn.CONCAT("weather.data[",R$1,"]")),MATCH(vp.data[[#This Row],[SDate]],weather.data[Date],0))</f>
        <v>-2.4</v>
      </c>
      <c r="S623" s="2">
        <f ca="1">INDEX(INDIRECT(_xlfn.CONCAT("weather.data[",S$1,"]")),MATCH(vp.data[[#This Row],[SDate]],weather.data[Date],0))</f>
        <v>-1.8</v>
      </c>
      <c r="T623" s="2">
        <f ca="1">INDEX(INDIRECT(_xlfn.CONCAT("weather.data[",T$1,"]")),MATCH(vp.data[[#This Row],[SDate]],weather.data[Date],0))</f>
        <v>0.2</v>
      </c>
      <c r="U623" s="2">
        <f ca="1">INDEX(INDIRECT(_xlfn.CONCAT("weather.data[",U$1,"]")),MATCH(vp.data[[#This Row],[SDate]],weather.data[Date],0))</f>
        <v>-3.8</v>
      </c>
      <c r="V623" s="2">
        <f ca="1">INDEX(INDIRECT(_xlfn.CONCAT("weather.data[",V$1,"]")),MATCH(vp.data[[#This Row],[SDate]],weather.data[Date],0))</f>
        <v>1.5</v>
      </c>
      <c r="W623" t="s">
        <v>44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 s="4">
        <f>IF(AND(vp.data[[#This Row],[SDate]]&gt;=DATE(YEAR(vp.data[[#This Row],[SDate]]),5,1),vp.data[[#This Row],[SDate]]&lt;=DATE(YEAR(vp.data[[#This Row],[SDate]]),9,15)),1,0)</f>
        <v>0</v>
      </c>
      <c r="AJ623" s="4">
        <f>IF(vp.data[[#This Row],[SDate]]&lt;DATE(2016,12,1),0,1)</f>
        <v>1</v>
      </c>
      <c r="AK623">
        <f>MONTH(vp.data[[#This Row],[SDate]])</f>
        <v>1</v>
      </c>
      <c r="AL623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623" s="5">
        <f>(vp.data[[#This Row],[Dens]]-INDEX(crudeBD.lkup[Mean_Dens],MATCH(vp.data[[#This Row],[Crude_Breakdown]],crudeBD.lkup[Crude Breakdown],0)))^2</f>
        <v>228.3525187212162</v>
      </c>
      <c r="AN623" s="5">
        <f>(vp.data[[#This Row],[Sulf]]-INDEX(crudeBD.lkup[Mean_Sulf],MATCH(vp.data[[#This Row],[Crude_Breakdown]],crudeBD.lkup[Crude Breakdown],0)))^2</f>
        <v>0.34430663575326242</v>
      </c>
      <c r="AO6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1" hidden="1" x14ac:dyDescent="0.25">
      <c r="A624">
        <v>623</v>
      </c>
      <c r="B624" t="s">
        <v>47</v>
      </c>
      <c r="C624" t="s">
        <v>47</v>
      </c>
      <c r="D624" t="s">
        <v>137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Input]]="",INDEX([1]DATA!$Q:$Q,MATCH(1,(vp.data[[#This Row],[Battery]]=[1]DATA!$L:$L)*(EOMONTH(vp.data[[#This Row],[SDate]],-1)+1=[1]DATA!$G:$G),0)),vp.data[[#This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Input]]="",INDEX([1]DATA!$O:$O,MATCH(1,(vp.data[[#This Row],[Battery]]=[1]DATA!$L:$L)*(EOMONTH(vp.data[[#This Row],[SDate]],-1)+1=[1]DATA!$G:$G),0)),vp.data[[#This Row],[Dens Input]]),"")</f>
        <v>828.9</v>
      </c>
      <c r="O624" s="2">
        <f ca="1">INDEX(INDIRECT(_xlfn.CONCAT("weather.data[",O$1,"]")),MATCH(vp.data[[#This Row],[SDate]],weather.data[Date],0))</f>
        <v>-1.4166666666666667</v>
      </c>
      <c r="P624" s="2">
        <f ca="1">INDEX(INDIRECT(_xlfn.CONCAT("weather.data[",P$1,"]")),MATCH(vp.data[[#This Row],[SDate]],weather.data[Date],0))</f>
        <v>-9.8166666666666682</v>
      </c>
      <c r="Q624" s="2">
        <f ca="1">INDEX(INDIRECT(_xlfn.CONCAT("weather.data[",Q$1,"]")),MATCH(vp.data[[#This Row],[SDate]],weather.data[Date],0))</f>
        <v>-2.2000000000000002</v>
      </c>
      <c r="R624" s="2">
        <f ca="1">INDEX(INDIRECT(_xlfn.CONCAT("weather.data[",R$1,"]")),MATCH(vp.data[[#This Row],[SDate]],weather.data[Date],0))</f>
        <v>-2.4</v>
      </c>
      <c r="S624" s="2">
        <f ca="1">INDEX(INDIRECT(_xlfn.CONCAT("weather.data[",S$1,"]")),MATCH(vp.data[[#This Row],[SDate]],weather.data[Date],0))</f>
        <v>-1.8</v>
      </c>
      <c r="T624" s="2">
        <f ca="1">INDEX(INDIRECT(_xlfn.CONCAT("weather.data[",T$1,"]")),MATCH(vp.data[[#This Row],[SDate]],weather.data[Date],0))</f>
        <v>0.2</v>
      </c>
      <c r="U624" s="2">
        <f ca="1">INDEX(INDIRECT(_xlfn.CONCAT("weather.data[",U$1,"]")),MATCH(vp.data[[#This Row],[SDate]],weather.data[Date],0))</f>
        <v>-3.8</v>
      </c>
      <c r="V624" s="2">
        <f ca="1">INDEX(INDIRECT(_xlfn.CONCAT("weather.data[",V$1,"]")),MATCH(vp.data[[#This Row],[SDate]],weather.data[Date],0))</f>
        <v>1.5</v>
      </c>
      <c r="W624" t="s">
        <v>44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 s="4">
        <f>IF(AND(vp.data[[#This Row],[SDate]]&gt;=DATE(YEAR(vp.data[[#This Row],[SDate]]),5,1),vp.data[[#This Row],[SDate]]&lt;=DATE(YEAR(vp.data[[#This Row],[SDate]]),9,15)),1,0)</f>
        <v>0</v>
      </c>
      <c r="AJ624" s="4">
        <f>IF(vp.data[[#This Row],[SDate]]&lt;DATE(2016,12,1),0,1)</f>
        <v>1</v>
      </c>
      <c r="AK624">
        <f>MONTH(vp.data[[#This Row],[SDate]])</f>
        <v>1</v>
      </c>
      <c r="AL624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624" s="5">
        <f>(vp.data[[#This Row],[Dens]]-INDEX(crudeBD.lkup[Mean_Dens],MATCH(vp.data[[#This Row],[Crude_Breakdown]],crudeBD.lkup[Crude Breakdown],0)))^2</f>
        <v>222.34798375189308</v>
      </c>
      <c r="AN624" s="5">
        <f>(vp.data[[#This Row],[Sulf]]-INDEX(crudeBD.lkup[Mean_Sulf],MATCH(vp.data[[#This Row],[Crude_Breakdown]],crudeBD.lkup[Crude Breakdown],0)))^2</f>
        <v>0.47166193145878449</v>
      </c>
      <c r="AO6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1" hidden="1" x14ac:dyDescent="0.25">
      <c r="A625">
        <v>624</v>
      </c>
      <c r="B625" t="s">
        <v>45</v>
      </c>
      <c r="C625" t="s">
        <v>45</v>
      </c>
      <c r="D625" t="s">
        <v>138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Input]]="",INDEX([1]DATA!$Q:$Q,MATCH(1,(vp.data[[#This Row],[Battery]]=[1]DATA!$L:$L)*(EOMONTH(vp.data[[#This Row],[SDate]],-1)+1=[1]DATA!$G:$G),0)),vp.data[[#This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625" s="2">
        <f ca="1">INDEX(INDIRECT(_xlfn.CONCAT("weather.data[",O$1,"]")),MATCH(vp.data[[#This Row],[SDate]],weather.data[Date],0))</f>
        <v>-1.4166666666666667</v>
      </c>
      <c r="P625" s="2">
        <f ca="1">INDEX(INDIRECT(_xlfn.CONCAT("weather.data[",P$1,"]")),MATCH(vp.data[[#This Row],[SDate]],weather.data[Date],0))</f>
        <v>-9.8166666666666682</v>
      </c>
      <c r="Q625" s="2">
        <f ca="1">INDEX(INDIRECT(_xlfn.CONCAT("weather.data[",Q$1,"]")),MATCH(vp.data[[#This Row],[SDate]],weather.data[Date],0))</f>
        <v>-2.2000000000000002</v>
      </c>
      <c r="R625" s="2">
        <f ca="1">INDEX(INDIRECT(_xlfn.CONCAT("weather.data[",R$1,"]")),MATCH(vp.data[[#This Row],[SDate]],weather.data[Date],0))</f>
        <v>-2.4</v>
      </c>
      <c r="S625" s="2">
        <f ca="1">INDEX(INDIRECT(_xlfn.CONCAT("weather.data[",S$1,"]")),MATCH(vp.data[[#This Row],[SDate]],weather.data[Date],0))</f>
        <v>-1.8</v>
      </c>
      <c r="T625" s="2">
        <f ca="1">INDEX(INDIRECT(_xlfn.CONCAT("weather.data[",T$1,"]")),MATCH(vp.data[[#This Row],[SDate]],weather.data[Date],0))</f>
        <v>0.2</v>
      </c>
      <c r="U625" s="2">
        <f ca="1">INDEX(INDIRECT(_xlfn.CONCAT("weather.data[",U$1,"]")),MATCH(vp.data[[#This Row],[SDate]],weather.data[Date],0))</f>
        <v>-3.8</v>
      </c>
      <c r="V625" s="2">
        <f ca="1">INDEX(INDIRECT(_xlfn.CONCAT("weather.data[",V$1,"]")),MATCH(vp.data[[#This Row],[SDate]],weather.data[Date],0))</f>
        <v>1.5</v>
      </c>
      <c r="W625" t="s">
        <v>44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 s="4">
        <f>IF(AND(vp.data[[#This Row],[SDate]]&gt;=DATE(YEAR(vp.data[[#This Row],[SDate]]),5,1),vp.data[[#This Row],[SDate]]&lt;=DATE(YEAR(vp.data[[#This Row],[SDate]]),9,15)),1,0)</f>
        <v>0</v>
      </c>
      <c r="AJ625" s="4">
        <f>IF(vp.data[[#This Row],[SDate]]&lt;DATE(2016,12,1),0,1)</f>
        <v>1</v>
      </c>
      <c r="AK625">
        <f>MONTH(vp.data[[#This Row],[SDate]])</f>
        <v>1</v>
      </c>
      <c r="AL625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625" s="5">
        <f>(vp.data[[#This Row],[Dens]]-INDEX(crudeBD.lkup[Mean_Dens],MATCH(vp.data[[#This Row],[Crude_Breakdown]],crudeBD.lkup[Crude Breakdown],0)))^2</f>
        <v>196.31757638993042</v>
      </c>
      <c r="AN625" s="5">
        <f>(vp.data[[#This Row],[Sulf]]-INDEX(crudeBD.lkup[Mean_Sulf],MATCH(vp.data[[#This Row],[Crude_Breakdown]],crudeBD.lkup[Crude Breakdown],0)))^2</f>
        <v>0.48549746102933655</v>
      </c>
      <c r="AO6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1" hidden="1" x14ac:dyDescent="0.25">
      <c r="A626">
        <v>625</v>
      </c>
      <c r="B626" t="s">
        <v>45</v>
      </c>
      <c r="C626" t="s">
        <v>45</v>
      </c>
      <c r="D626" t="s">
        <v>66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Input]]="",INDEX([1]DATA!$Q:$Q,MATCH(1,(vp.data[[#This Row],[Battery]]=[1]DATA!$L:$L)*(EOMONTH(vp.data[[#This Row],[SDate]],-1)+1=[1]DATA!$G:$G),0)),vp.data[[#This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626" s="2">
        <f ca="1">INDEX(INDIRECT(_xlfn.CONCAT("weather.data[",O$1,"]")),MATCH(vp.data[[#This Row],[SDate]],weather.data[Date],0))</f>
        <v>-1.4166666666666667</v>
      </c>
      <c r="P626" s="2">
        <f ca="1">INDEX(INDIRECT(_xlfn.CONCAT("weather.data[",P$1,"]")),MATCH(vp.data[[#This Row],[SDate]],weather.data[Date],0))</f>
        <v>-9.8166666666666682</v>
      </c>
      <c r="Q626" s="2">
        <f ca="1">INDEX(INDIRECT(_xlfn.CONCAT("weather.data[",Q$1,"]")),MATCH(vp.data[[#This Row],[SDate]],weather.data[Date],0))</f>
        <v>-2.2000000000000002</v>
      </c>
      <c r="R626" s="2">
        <f ca="1">INDEX(INDIRECT(_xlfn.CONCAT("weather.data[",R$1,"]")),MATCH(vp.data[[#This Row],[SDate]],weather.data[Date],0))</f>
        <v>-2.4</v>
      </c>
      <c r="S626" s="2">
        <f ca="1">INDEX(INDIRECT(_xlfn.CONCAT("weather.data[",S$1,"]")),MATCH(vp.data[[#This Row],[SDate]],weather.data[Date],0))</f>
        <v>-1.8</v>
      </c>
      <c r="T626" s="2">
        <f ca="1">INDEX(INDIRECT(_xlfn.CONCAT("weather.data[",T$1,"]")),MATCH(vp.data[[#This Row],[SDate]],weather.data[Date],0))</f>
        <v>0.2</v>
      </c>
      <c r="U626" s="2">
        <f ca="1">INDEX(INDIRECT(_xlfn.CONCAT("weather.data[",U$1,"]")),MATCH(vp.data[[#This Row],[SDate]],weather.data[Date],0))</f>
        <v>-3.8</v>
      </c>
      <c r="V626" s="2">
        <f ca="1">INDEX(INDIRECT(_xlfn.CONCAT("weather.data[",V$1,"]")),MATCH(vp.data[[#This Row],[SDate]],weather.data[Date],0))</f>
        <v>1.5</v>
      </c>
      <c r="W626" t="s">
        <v>44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 s="4">
        <f>IF(AND(vp.data[[#This Row],[SDate]]&gt;=DATE(YEAR(vp.data[[#This Row],[SDate]]),5,1),vp.data[[#This Row],[SDate]]&lt;=DATE(YEAR(vp.data[[#This Row],[SDate]]),9,15)),1,0)</f>
        <v>0</v>
      </c>
      <c r="AJ626" s="4">
        <f>IF(vp.data[[#This Row],[SDate]]&lt;DATE(2016,12,1),0,1)</f>
        <v>1</v>
      </c>
      <c r="AK626">
        <f>MONTH(vp.data[[#This Row],[SDate]])</f>
        <v>1</v>
      </c>
      <c r="AL626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626" s="5">
        <f>(vp.data[[#This Row],[Dens]]-INDEX(crudeBD.lkup[Mean_Dens],MATCH(vp.data[[#This Row],[Crude_Breakdown]],crudeBD.lkup[Crude Breakdown],0)))^2</f>
        <v>177.19170399729106</v>
      </c>
      <c r="AN626" s="5">
        <f>(vp.data[[#This Row],[Sulf]]-INDEX(crudeBD.lkup[Mean_Sulf],MATCH(vp.data[[#This Row],[Crude_Breakdown]],crudeBD.lkup[Crude Breakdown],0)))^2</f>
        <v>0.13452498520111417</v>
      </c>
      <c r="AO6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1" hidden="1" x14ac:dyDescent="0.25">
      <c r="A627">
        <v>626</v>
      </c>
      <c r="B627" t="s">
        <v>104</v>
      </c>
      <c r="C627" t="s">
        <v>104</v>
      </c>
      <c r="D627" t="s">
        <v>105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Input]]="",INDEX([1]DATA!$Q:$Q,MATCH(1,(vp.data[[#This Row],[Battery]]=[1]DATA!$L:$L)*(EOMONTH(vp.data[[#This Row],[SDate]],-1)+1=[1]DATA!$G:$G),0)),vp.data[[#This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Input]]="",INDEX([1]DATA!$O:$O,MATCH(1,(vp.data[[#This Row],[Battery]]=[1]DATA!$L:$L)*(EOMONTH(vp.data[[#This Row],[SDate]],-1)+1=[1]DATA!$G:$G),0)),vp.data[[#This Row],[Dens Input]]),"")</f>
        <v>835.4</v>
      </c>
      <c r="O627" s="2">
        <f ca="1">INDEX(INDIRECT(_xlfn.CONCAT("weather.data[",O$1,"]")),MATCH(vp.data[[#This Row],[SDate]],weather.data[Date],0))</f>
        <v>-1.4166666666666667</v>
      </c>
      <c r="P627" s="2">
        <f ca="1">INDEX(INDIRECT(_xlfn.CONCAT("weather.data[",P$1,"]")),MATCH(vp.data[[#This Row],[SDate]],weather.data[Date],0))</f>
        <v>-9.8166666666666682</v>
      </c>
      <c r="Q627" s="2">
        <f ca="1">INDEX(INDIRECT(_xlfn.CONCAT("weather.data[",Q$1,"]")),MATCH(vp.data[[#This Row],[SDate]],weather.data[Date],0))</f>
        <v>-2.2000000000000002</v>
      </c>
      <c r="R627" s="2">
        <f ca="1">INDEX(INDIRECT(_xlfn.CONCAT("weather.data[",R$1,"]")),MATCH(vp.data[[#This Row],[SDate]],weather.data[Date],0))</f>
        <v>-2.4</v>
      </c>
      <c r="S627" s="2">
        <f ca="1">INDEX(INDIRECT(_xlfn.CONCAT("weather.data[",S$1,"]")),MATCH(vp.data[[#This Row],[SDate]],weather.data[Date],0))</f>
        <v>-1.8</v>
      </c>
      <c r="T627" s="2">
        <f ca="1">INDEX(INDIRECT(_xlfn.CONCAT("weather.data[",T$1,"]")),MATCH(vp.data[[#This Row],[SDate]],weather.data[Date],0))</f>
        <v>0.2</v>
      </c>
      <c r="U627" s="2">
        <f ca="1">INDEX(INDIRECT(_xlfn.CONCAT("weather.data[",U$1,"]")),MATCH(vp.data[[#This Row],[SDate]],weather.data[Date],0))</f>
        <v>-3.8</v>
      </c>
      <c r="V627" s="2">
        <f ca="1">INDEX(INDIRECT(_xlfn.CONCAT("weather.data[",V$1,"]")),MATCH(vp.data[[#This Row],[SDate]],weather.data[Date],0))</f>
        <v>1.5</v>
      </c>
      <c r="W627" t="s">
        <v>44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 s="4">
        <f>IF(AND(vp.data[[#This Row],[SDate]]&gt;=DATE(YEAR(vp.data[[#This Row],[SDate]]),5,1),vp.data[[#This Row],[SDate]]&lt;=DATE(YEAR(vp.data[[#This Row],[SDate]]),9,15)),1,0)</f>
        <v>0</v>
      </c>
      <c r="AJ627" s="4">
        <f>IF(vp.data[[#This Row],[SDate]]&lt;DATE(2016,12,1),0,1)</f>
        <v>1</v>
      </c>
      <c r="AK627">
        <f>MONTH(vp.data[[#This Row],[SDate]])</f>
        <v>1</v>
      </c>
      <c r="AL627" s="5">
        <f>(IF(post_aquisition_adj_bool,vp.data[[#This Row],[VP_Adjusted]],vp.data[[#This Row],[VP]])-INDEX(crudeBD.lkup[Mean_VP],MATCH(vp.data[[#This Row],[Crude_Breakdown]],crudeBD.lkup[Crude Breakdown],0)))^2</f>
        <v>5.8670257285147009</v>
      </c>
      <c r="AM627" s="5">
        <f>(vp.data[[#This Row],[Dens]]-INDEX(crudeBD.lkup[Mean_Dens],MATCH(vp.data[[#This Row],[Crude_Breakdown]],crudeBD.lkup[Crude Breakdown],0)))^2</f>
        <v>70.750597248824832</v>
      </c>
      <c r="AN627" s="5">
        <f>(vp.data[[#This Row],[Sulf]]-INDEX(crudeBD.lkup[Mean_Sulf],MATCH(vp.data[[#This Row],[Crude_Breakdown]],crudeBD.lkup[Crude Breakdown],0)))^2</f>
        <v>0.35614216532381465</v>
      </c>
      <c r="AO6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1" hidden="1" x14ac:dyDescent="0.25">
      <c r="A628">
        <v>627</v>
      </c>
      <c r="B628" t="s">
        <v>45</v>
      </c>
      <c r="C628" t="s">
        <v>45</v>
      </c>
      <c r="D628" t="s">
        <v>139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Input]]="",INDEX([1]DATA!$Q:$Q,MATCH(1,(vp.data[[#This Row],[Battery]]=[1]DATA!$L:$L)*(EOMONTH(vp.data[[#This Row],[SDate]],-1)+1=[1]DATA!$G:$G),0)),vp.data[[#This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Input]]="",INDEX([1]DATA!$O:$O,MATCH(1,(vp.data[[#This Row],[Battery]]=[1]DATA!$L:$L)*(EOMONTH(vp.data[[#This Row],[SDate]],-1)+1=[1]DATA!$G:$G),0)),vp.data[[#This Row],[Dens Input]]),"")</f>
        <v>836</v>
      </c>
      <c r="O628" s="2">
        <f ca="1">INDEX(INDIRECT(_xlfn.CONCAT("weather.data[",O$1,"]")),MATCH(vp.data[[#This Row],[SDate]],weather.data[Date],0))</f>
        <v>-1.4166666666666667</v>
      </c>
      <c r="P628" s="2">
        <f ca="1">INDEX(INDIRECT(_xlfn.CONCAT("weather.data[",P$1,"]")),MATCH(vp.data[[#This Row],[SDate]],weather.data[Date],0))</f>
        <v>-9.8166666666666682</v>
      </c>
      <c r="Q628" s="2">
        <f ca="1">INDEX(INDIRECT(_xlfn.CONCAT("weather.data[",Q$1,"]")),MATCH(vp.data[[#This Row],[SDate]],weather.data[Date],0))</f>
        <v>-2.2000000000000002</v>
      </c>
      <c r="R628" s="2">
        <f ca="1">INDEX(INDIRECT(_xlfn.CONCAT("weather.data[",R$1,"]")),MATCH(vp.data[[#This Row],[SDate]],weather.data[Date],0))</f>
        <v>-2.4</v>
      </c>
      <c r="S628" s="2">
        <f ca="1">INDEX(INDIRECT(_xlfn.CONCAT("weather.data[",S$1,"]")),MATCH(vp.data[[#This Row],[SDate]],weather.data[Date],0))</f>
        <v>-1.8</v>
      </c>
      <c r="T628" s="2">
        <f ca="1">INDEX(INDIRECT(_xlfn.CONCAT("weather.data[",T$1,"]")),MATCH(vp.data[[#This Row],[SDate]],weather.data[Date],0))</f>
        <v>0.2</v>
      </c>
      <c r="U628" s="2">
        <f ca="1">INDEX(INDIRECT(_xlfn.CONCAT("weather.data[",U$1,"]")),MATCH(vp.data[[#This Row],[SDate]],weather.data[Date],0))</f>
        <v>-3.8</v>
      </c>
      <c r="V628" s="2">
        <f ca="1">INDEX(INDIRECT(_xlfn.CONCAT("weather.data[",V$1,"]")),MATCH(vp.data[[#This Row],[SDate]],weather.data[Date],0))</f>
        <v>1.5</v>
      </c>
      <c r="W628" t="s">
        <v>44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 s="4">
        <f>IF(AND(vp.data[[#This Row],[SDate]]&gt;=DATE(YEAR(vp.data[[#This Row],[SDate]]),5,1),vp.data[[#This Row],[SDate]]&lt;=DATE(YEAR(vp.data[[#This Row],[SDate]]),9,15)),1,0)</f>
        <v>0</v>
      </c>
      <c r="AJ628" s="4">
        <f>IF(vp.data[[#This Row],[SDate]]&lt;DATE(2016,12,1),0,1)</f>
        <v>1</v>
      </c>
      <c r="AK628">
        <f>MONTH(vp.data[[#This Row],[SDate]])</f>
        <v>1</v>
      </c>
      <c r="AL628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628" s="5">
        <f>(vp.data[[#This Row],[Dens]]-INDEX(crudeBD.lkup[Mean_Dens],MATCH(vp.data[[#This Row],[Crude_Breakdown]],crudeBD.lkup[Crude Breakdown],0)))^2</f>
        <v>61.016992340848937</v>
      </c>
      <c r="AN628" s="5">
        <f>(vp.data[[#This Row],[Sulf]]-INDEX(crudeBD.lkup[Mean_Sulf],MATCH(vp.data[[#This Row],[Crude_Breakdown]],crudeBD.lkup[Crude Breakdown],0)))^2</f>
        <v>0.44459087231768007</v>
      </c>
      <c r="AO6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1" hidden="1" x14ac:dyDescent="0.25">
      <c r="A629">
        <v>628</v>
      </c>
      <c r="B629" t="s">
        <v>47</v>
      </c>
      <c r="C629" t="s">
        <v>47</v>
      </c>
      <c r="D629" t="s">
        <v>91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Input]]="",INDEX([1]DATA!$Q:$Q,MATCH(1,(vp.data[[#This Row],[Battery]]=[1]DATA!$L:$L)*(EOMONTH(vp.data[[#This Row],[SDate]],-1)+1=[1]DATA!$G:$G),0)),vp.data[[#This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Input]]="",INDEX([1]DATA!$O:$O,MATCH(1,(vp.data[[#This Row],[Battery]]=[1]DATA!$L:$L)*(EOMONTH(vp.data[[#This Row],[SDate]],-1)+1=[1]DATA!$G:$G),0)),vp.data[[#This Row],[Dens Input]]),"")</f>
        <v>845.1</v>
      </c>
      <c r="O629" s="2">
        <f ca="1">INDEX(INDIRECT(_xlfn.CONCAT("weather.data[",O$1,"]")),MATCH(vp.data[[#This Row],[SDate]],weather.data[Date],0))</f>
        <v>-1.4166666666666667</v>
      </c>
      <c r="P629" s="2">
        <f ca="1">INDEX(INDIRECT(_xlfn.CONCAT("weather.data[",P$1,"]")),MATCH(vp.data[[#This Row],[SDate]],weather.data[Date],0))</f>
        <v>-9.8166666666666682</v>
      </c>
      <c r="Q629" s="2">
        <f ca="1">INDEX(INDIRECT(_xlfn.CONCAT("weather.data[",Q$1,"]")),MATCH(vp.data[[#This Row],[SDate]],weather.data[Date],0))</f>
        <v>-2.2000000000000002</v>
      </c>
      <c r="R629" s="2">
        <f ca="1">INDEX(INDIRECT(_xlfn.CONCAT("weather.data[",R$1,"]")),MATCH(vp.data[[#This Row],[SDate]],weather.data[Date],0))</f>
        <v>-2.4</v>
      </c>
      <c r="S629" s="2">
        <f ca="1">INDEX(INDIRECT(_xlfn.CONCAT("weather.data[",S$1,"]")),MATCH(vp.data[[#This Row],[SDate]],weather.data[Date],0))</f>
        <v>-1.8</v>
      </c>
      <c r="T629" s="2">
        <f ca="1">INDEX(INDIRECT(_xlfn.CONCAT("weather.data[",T$1,"]")),MATCH(vp.data[[#This Row],[SDate]],weather.data[Date],0))</f>
        <v>0.2</v>
      </c>
      <c r="U629" s="2">
        <f ca="1">INDEX(INDIRECT(_xlfn.CONCAT("weather.data[",U$1,"]")),MATCH(vp.data[[#This Row],[SDate]],weather.data[Date],0))</f>
        <v>-3.8</v>
      </c>
      <c r="V629" s="2">
        <f ca="1">INDEX(INDIRECT(_xlfn.CONCAT("weather.data[",V$1,"]")),MATCH(vp.data[[#This Row],[SDate]],weather.data[Date],0))</f>
        <v>1.5</v>
      </c>
      <c r="W629" t="s">
        <v>44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 s="4">
        <f>IF(AND(vp.data[[#This Row],[SDate]]&gt;=DATE(YEAR(vp.data[[#This Row],[SDate]]),5,1),vp.data[[#This Row],[SDate]]&lt;=DATE(YEAR(vp.data[[#This Row],[SDate]]),9,15)),1,0)</f>
        <v>0</v>
      </c>
      <c r="AJ629" s="4">
        <f>IF(vp.data[[#This Row],[SDate]]&lt;DATE(2016,12,1),0,1)</f>
        <v>1</v>
      </c>
      <c r="AK629">
        <f>MONTH(vp.data[[#This Row],[SDate]])</f>
        <v>1</v>
      </c>
      <c r="AL629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629" s="5">
        <f>(vp.data[[#This Row],[Dens]]-INDEX(crudeBD.lkup[Mean_Dens],MATCH(vp.data[[#This Row],[Crude_Breakdown]],crudeBD.lkup[Crude Breakdown],0)))^2</f>
        <v>1.6606512365538411</v>
      </c>
      <c r="AN629" s="5">
        <f>(vp.data[[#This Row],[Sulf]]-INDEX(crudeBD.lkup[Mean_Sulf],MATCH(vp.data[[#This Row],[Crude_Breakdown]],crudeBD.lkup[Crude Breakdown],0)))^2</f>
        <v>2.4578864219518094E-2</v>
      </c>
      <c r="AO6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1" hidden="1" x14ac:dyDescent="0.25">
      <c r="A630">
        <v>629</v>
      </c>
      <c r="B630" t="s">
        <v>45</v>
      </c>
      <c r="C630" t="s">
        <v>45</v>
      </c>
      <c r="D630" t="s">
        <v>140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30" s="2">
        <f ca="1">INDEX(INDIRECT(_xlfn.CONCAT("weather.data[",O$1,"]")),MATCH(vp.data[[#This Row],[SDate]],weather.data[Date],0))</f>
        <v>-1.4166666666666667</v>
      </c>
      <c r="P630" s="2">
        <f ca="1">INDEX(INDIRECT(_xlfn.CONCAT("weather.data[",P$1,"]")),MATCH(vp.data[[#This Row],[SDate]],weather.data[Date],0))</f>
        <v>-9.8166666666666682</v>
      </c>
      <c r="Q630" s="2">
        <f ca="1">INDEX(INDIRECT(_xlfn.CONCAT("weather.data[",Q$1,"]")),MATCH(vp.data[[#This Row],[SDate]],weather.data[Date],0))</f>
        <v>-2.2000000000000002</v>
      </c>
      <c r="R630" s="2">
        <f ca="1">INDEX(INDIRECT(_xlfn.CONCAT("weather.data[",R$1,"]")),MATCH(vp.data[[#This Row],[SDate]],weather.data[Date],0))</f>
        <v>-2.4</v>
      </c>
      <c r="S630" s="2">
        <f ca="1">INDEX(INDIRECT(_xlfn.CONCAT("weather.data[",S$1,"]")),MATCH(vp.data[[#This Row],[SDate]],weather.data[Date],0))</f>
        <v>-1.8</v>
      </c>
      <c r="T630" s="2">
        <f ca="1">INDEX(INDIRECT(_xlfn.CONCAT("weather.data[",T$1,"]")),MATCH(vp.data[[#This Row],[SDate]],weather.data[Date],0))</f>
        <v>0.2</v>
      </c>
      <c r="U630" s="2">
        <f ca="1">INDEX(INDIRECT(_xlfn.CONCAT("weather.data[",U$1,"]")),MATCH(vp.data[[#This Row],[SDate]],weather.data[Date],0))</f>
        <v>-3.8</v>
      </c>
      <c r="V630" s="2">
        <f ca="1">INDEX(INDIRECT(_xlfn.CONCAT("weather.data[",V$1,"]")),MATCH(vp.data[[#This Row],[SDate]],weather.data[Date],0))</f>
        <v>1.5</v>
      </c>
      <c r="W630" t="s">
        <v>44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 s="4">
        <f>IF(AND(vp.data[[#This Row],[SDate]]&gt;=DATE(YEAR(vp.data[[#This Row],[SDate]]),5,1),vp.data[[#This Row],[SDate]]&lt;=DATE(YEAR(vp.data[[#This Row],[SDate]]),9,15)),1,0)</f>
        <v>0</v>
      </c>
      <c r="AJ630" s="4">
        <f>IF(vp.data[[#This Row],[SDate]]&lt;DATE(2016,12,1),0,1)</f>
        <v>1</v>
      </c>
      <c r="AK630">
        <f>MONTH(vp.data[[#This Row],[SDate]])</f>
        <v>1</v>
      </c>
      <c r="AL630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630" s="5">
        <f>(vp.data[[#This Row],[Dens]]-INDEX(crudeBD.lkup[Mean_Dens],MATCH(vp.data[[#This Row],[Crude_Breakdown]],crudeBD.lkup[Crude Breakdown],0)))^2</f>
        <v>33.508614426737758</v>
      </c>
      <c r="AN630" s="5">
        <f>(vp.data[[#This Row],[Sulf]]-INDEX(crudeBD.lkup[Mean_Sulf],MATCH(vp.data[[#This Row],[Crude_Breakdown]],crudeBD.lkup[Crude Breakdown],0)))^2</f>
        <v>2.1880389434439304E-3</v>
      </c>
      <c r="AO6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1" hidden="1" x14ac:dyDescent="0.25">
      <c r="A631">
        <v>630</v>
      </c>
      <c r="B631" t="s">
        <v>45</v>
      </c>
      <c r="C631" t="s">
        <v>45</v>
      </c>
      <c r="D631" t="s">
        <v>141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Input]]="",INDEX([1]DATA!$Q:$Q,MATCH(1,(vp.data[[#This Row],[Battery]]=[1]DATA!$L:$L)*(EOMONTH(vp.data[[#This Row],[SDate]],-1)+1=[1]DATA!$G:$G),0)),vp.data[[#This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Input]]="",INDEX([1]DATA!$O:$O,MATCH(1,(vp.data[[#This Row],[Battery]]=[1]DATA!$L:$L)*(EOMONTH(vp.data[[#This Row],[SDate]],-1)+1=[1]DATA!$G:$G),0)),vp.data[[#This Row],[Dens Input]]),"")</f>
        <v>849.9</v>
      </c>
      <c r="O631" s="2">
        <f ca="1">INDEX(INDIRECT(_xlfn.CONCAT("weather.data[",O$1,"]")),MATCH(vp.data[[#This Row],[SDate]],weather.data[Date],0))</f>
        <v>-1.4166666666666667</v>
      </c>
      <c r="P631" s="2">
        <f ca="1">INDEX(INDIRECT(_xlfn.CONCAT("weather.data[",P$1,"]")),MATCH(vp.data[[#This Row],[SDate]],weather.data[Date],0))</f>
        <v>-9.8166666666666682</v>
      </c>
      <c r="Q631" s="2">
        <f ca="1">INDEX(INDIRECT(_xlfn.CONCAT("weather.data[",Q$1,"]")),MATCH(vp.data[[#This Row],[SDate]],weather.data[Date],0))</f>
        <v>-2.2000000000000002</v>
      </c>
      <c r="R631" s="2">
        <f ca="1">INDEX(INDIRECT(_xlfn.CONCAT("weather.data[",R$1,"]")),MATCH(vp.data[[#This Row],[SDate]],weather.data[Date],0))</f>
        <v>-2.4</v>
      </c>
      <c r="S631" s="2">
        <f ca="1">INDEX(INDIRECT(_xlfn.CONCAT("weather.data[",S$1,"]")),MATCH(vp.data[[#This Row],[SDate]],weather.data[Date],0))</f>
        <v>-1.8</v>
      </c>
      <c r="T631" s="2">
        <f ca="1">INDEX(INDIRECT(_xlfn.CONCAT("weather.data[",T$1,"]")),MATCH(vp.data[[#This Row],[SDate]],weather.data[Date],0))</f>
        <v>0.2</v>
      </c>
      <c r="U631" s="2">
        <f ca="1">INDEX(INDIRECT(_xlfn.CONCAT("weather.data[",U$1,"]")),MATCH(vp.data[[#This Row],[SDate]],weather.data[Date],0))</f>
        <v>-3.8</v>
      </c>
      <c r="V631" s="2">
        <f ca="1">INDEX(INDIRECT(_xlfn.CONCAT("weather.data[",V$1,"]")),MATCH(vp.data[[#This Row],[SDate]],weather.data[Date],0))</f>
        <v>1.5</v>
      </c>
      <c r="W631" t="s">
        <v>44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 s="4">
        <f>IF(AND(vp.data[[#This Row],[SDate]]&gt;=DATE(YEAR(vp.data[[#This Row],[SDate]]),5,1),vp.data[[#This Row],[SDate]]&lt;=DATE(YEAR(vp.data[[#This Row],[SDate]]),9,15)),1,0)</f>
        <v>0</v>
      </c>
      <c r="AJ631" s="4">
        <f>IF(vp.data[[#This Row],[SDate]]&lt;DATE(2016,12,1),0,1)</f>
        <v>1</v>
      </c>
      <c r="AK631">
        <f>MONTH(vp.data[[#This Row],[SDate]])</f>
        <v>1</v>
      </c>
      <c r="AL631" s="5">
        <f>(IF(post_aquisition_adj_bool,vp.data[[#This Row],[VP_Adjusted]],vp.data[[#This Row],[VP]])-INDEX(crudeBD.lkup[Mean_VP],MATCH(vp.data[[#This Row],[Crude_Breakdown]],crudeBD.lkup[Crude Breakdown],0)))^2</f>
        <v>644.03301689198656</v>
      </c>
      <c r="AM631" s="5">
        <f>(vp.data[[#This Row],[Dens]]-INDEX(crudeBD.lkup[Mean_Dens],MATCH(vp.data[[#This Row],[Crude_Breakdown]],crudeBD.lkup[Crude Breakdown],0)))^2</f>
        <v>37.071811972749465</v>
      </c>
      <c r="AN631" s="5">
        <f>(vp.data[[#This Row],[Sulf]]-INDEX(crudeBD.lkup[Mean_Sulf],MATCH(vp.data[[#This Row],[Crude_Breakdown]],crudeBD.lkup[Crude Breakdown],0)))^2</f>
        <v>0.12728945563056199</v>
      </c>
      <c r="AO6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1" hidden="1" x14ac:dyDescent="0.25">
      <c r="A632">
        <v>631</v>
      </c>
      <c r="B632" t="s">
        <v>64</v>
      </c>
      <c r="C632" t="s">
        <v>64</v>
      </c>
      <c r="D632" t="s">
        <v>65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Input]]="",INDEX([1]DATA!$Q:$Q,MATCH(1,(vp.data[[#This Row],[Battery]]=[1]DATA!$L:$L)*(EOMONTH(vp.data[[#This Row],[SDate]],-1)+1=[1]DATA!$G:$G),0)),vp.data[[#This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Input]]="",INDEX([1]DATA!$O:$O,MATCH(1,(vp.data[[#This Row],[Battery]]=[1]DATA!$L:$L)*(EOMONTH(vp.data[[#This Row],[SDate]],-1)+1=[1]DATA!$G:$G),0)),vp.data[[#This Row],[Dens Input]]),"")</f>
        <v>861.8</v>
      </c>
      <c r="O632" s="2">
        <f ca="1">INDEX(INDIRECT(_xlfn.CONCAT("weather.data[",O$1,"]")),MATCH(vp.data[[#This Row],[SDate]],weather.data[Date],0))</f>
        <v>-1.4166666666666667</v>
      </c>
      <c r="P632" s="2">
        <f ca="1">INDEX(INDIRECT(_xlfn.CONCAT("weather.data[",P$1,"]")),MATCH(vp.data[[#This Row],[SDate]],weather.data[Date],0))</f>
        <v>-9.8166666666666682</v>
      </c>
      <c r="Q632" s="2">
        <f ca="1">INDEX(INDIRECT(_xlfn.CONCAT("weather.data[",Q$1,"]")),MATCH(vp.data[[#This Row],[SDate]],weather.data[Date],0))</f>
        <v>-2.2000000000000002</v>
      </c>
      <c r="R632" s="2">
        <f ca="1">INDEX(INDIRECT(_xlfn.CONCAT("weather.data[",R$1,"]")),MATCH(vp.data[[#This Row],[SDate]],weather.data[Date],0))</f>
        <v>-2.4</v>
      </c>
      <c r="S632" s="2">
        <f ca="1">INDEX(INDIRECT(_xlfn.CONCAT("weather.data[",S$1,"]")),MATCH(vp.data[[#This Row],[SDate]],weather.data[Date],0))</f>
        <v>-1.8</v>
      </c>
      <c r="T632" s="2">
        <f ca="1">INDEX(INDIRECT(_xlfn.CONCAT("weather.data[",T$1,"]")),MATCH(vp.data[[#This Row],[SDate]],weather.data[Date],0))</f>
        <v>0.2</v>
      </c>
      <c r="U632" s="2">
        <f ca="1">INDEX(INDIRECT(_xlfn.CONCAT("weather.data[",U$1,"]")),MATCH(vp.data[[#This Row],[SDate]],weather.data[Date],0))</f>
        <v>-3.8</v>
      </c>
      <c r="V632" s="2">
        <f ca="1">INDEX(INDIRECT(_xlfn.CONCAT("weather.data[",V$1,"]")),MATCH(vp.data[[#This Row],[SDate]],weather.data[Date],0))</f>
        <v>1.5</v>
      </c>
      <c r="W632" t="s">
        <v>44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 s="4">
        <f>IF(AND(vp.data[[#This Row],[SDate]]&gt;=DATE(YEAR(vp.data[[#This Row],[SDate]]),5,1),vp.data[[#This Row],[SDate]]&lt;=DATE(YEAR(vp.data[[#This Row],[SDate]]),9,15)),1,0)</f>
        <v>0</v>
      </c>
      <c r="AJ632" s="4">
        <f>IF(vp.data[[#This Row],[SDate]]&lt;DATE(2016,12,1),0,1)</f>
        <v>1</v>
      </c>
      <c r="AK632">
        <f>MONTH(vp.data[[#This Row],[SDate]])</f>
        <v>1</v>
      </c>
      <c r="AL632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632" s="5">
        <f>(vp.data[[#This Row],[Dens]]-INDEX(crudeBD.lkup[Mean_Dens],MATCH(vp.data[[#This Row],[Crude_Breakdown]],crudeBD.lkup[Crude Breakdown],0)))^2</f>
        <v>323.59198129790059</v>
      </c>
      <c r="AN632" s="5">
        <f>(vp.data[[#This Row],[Sulf]]-INDEX(crudeBD.lkup[Mean_Sulf],MATCH(vp.data[[#This Row],[Crude_Breakdown]],crudeBD.lkup[Crude Breakdown],0)))^2</f>
        <v>0.16258920826859519</v>
      </c>
      <c r="AO6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1" hidden="1" x14ac:dyDescent="0.25">
      <c r="A633">
        <v>632</v>
      </c>
      <c r="B633" t="s">
        <v>56</v>
      </c>
      <c r="C633" t="s">
        <v>56</v>
      </c>
      <c r="D633" t="s">
        <v>57</v>
      </c>
      <c r="E633" t="s">
        <v>51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Input]]="",INDEX([1]DATA!$Q:$Q,MATCH(1,(vp.data[[#This Row],[Battery]]=[1]DATA!$L:$L)*(EOMONTH(vp.data[[#This Row],[SDate]],-1)+1=[1]DATA!$G:$G),0)),vp.data[[#This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633" s="2">
        <f ca="1">INDEX(INDIRECT(_xlfn.CONCAT("weather.data[",O$1,"]")),MATCH(vp.data[[#This Row],[SDate]],weather.data[Date],0))</f>
        <v>-1.4166666666666667</v>
      </c>
      <c r="P633" s="2">
        <f ca="1">INDEX(INDIRECT(_xlfn.CONCAT("weather.data[",P$1,"]")),MATCH(vp.data[[#This Row],[SDate]],weather.data[Date],0))</f>
        <v>-9.8166666666666682</v>
      </c>
      <c r="Q633" s="2">
        <f ca="1">INDEX(INDIRECT(_xlfn.CONCAT("weather.data[",Q$1,"]")),MATCH(vp.data[[#This Row],[SDate]],weather.data[Date],0))</f>
        <v>-2.2000000000000002</v>
      </c>
      <c r="R633" s="2">
        <f ca="1">INDEX(INDIRECT(_xlfn.CONCAT("weather.data[",R$1,"]")),MATCH(vp.data[[#This Row],[SDate]],weather.data[Date],0))</f>
        <v>-2.4</v>
      </c>
      <c r="S633" s="2">
        <f ca="1">INDEX(INDIRECT(_xlfn.CONCAT("weather.data[",S$1,"]")),MATCH(vp.data[[#This Row],[SDate]],weather.data[Date],0))</f>
        <v>-1.8</v>
      </c>
      <c r="T633" s="2">
        <f ca="1">INDEX(INDIRECT(_xlfn.CONCAT("weather.data[",T$1,"]")),MATCH(vp.data[[#This Row],[SDate]],weather.data[Date],0))</f>
        <v>0.2</v>
      </c>
      <c r="U633" s="2">
        <f ca="1">INDEX(INDIRECT(_xlfn.CONCAT("weather.data[",U$1,"]")),MATCH(vp.data[[#This Row],[SDate]],weather.data[Date],0))</f>
        <v>-3.8</v>
      </c>
      <c r="V633" s="2">
        <f ca="1">INDEX(INDIRECT(_xlfn.CONCAT("weather.data[",V$1,"]")),MATCH(vp.data[[#This Row],[SDate]],weather.data[Date],0))</f>
        <v>1.5</v>
      </c>
      <c r="W633" t="s">
        <v>44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 s="4">
        <f>IF(AND(vp.data[[#This Row],[SDate]]&gt;=DATE(YEAR(vp.data[[#This Row],[SDate]]),5,1),vp.data[[#This Row],[SDate]]&lt;=DATE(YEAR(vp.data[[#This Row],[SDate]]),9,15)),1,0)</f>
        <v>0</v>
      </c>
      <c r="AJ633" s="4">
        <f>IF(vp.data[[#This Row],[SDate]]&lt;DATE(2016,12,1),0,1)</f>
        <v>1</v>
      </c>
      <c r="AK633">
        <f>MONTH(vp.data[[#This Row],[SDate]])</f>
        <v>1</v>
      </c>
      <c r="AL633" s="5">
        <f>(IF(post_aquisition_adj_bool,vp.data[[#This Row],[VP_Adjusted]],vp.data[[#This Row],[VP]])-INDEX(crudeBD.lkup[Mean_VP],MATCH(vp.data[[#This Row],[Crude_Breakdown]],crudeBD.lkup[Crude Breakdown],0)))^2</f>
        <v>90.672186258706986</v>
      </c>
      <c r="AM633" s="5">
        <f>(vp.data[[#This Row],[Dens]]-INDEX(crudeBD.lkup[Mean_Dens],MATCH(vp.data[[#This Row],[Crude_Breakdown]],crudeBD.lkup[Crude Breakdown],0)))^2</f>
        <v>9.0681530770451744</v>
      </c>
      <c r="AN633" s="5">
        <f>(vp.data[[#This Row],[Sulf]]-INDEX(crudeBD.lkup[Mean_Sulf],MATCH(vp.data[[#This Row],[Crude_Breakdown]],crudeBD.lkup[Crude Breakdown],0)))^2</f>
        <v>2.1543334648965896E-2</v>
      </c>
      <c r="AO6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1" hidden="1" x14ac:dyDescent="0.25">
      <c r="A634">
        <v>633</v>
      </c>
      <c r="B634" t="s">
        <v>45</v>
      </c>
      <c r="C634" t="s">
        <v>45</v>
      </c>
      <c r="D634" t="s">
        <v>71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Input]]="",INDEX([1]DATA!$Q:$Q,MATCH(1,(vp.data[[#This Row],[Battery]]=[1]DATA!$L:$L)*(EOMONTH(vp.data[[#This Row],[SDate]],-1)+1=[1]DATA!$G:$G),0)),vp.data[[#This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634" s="2">
        <f ca="1">INDEX(INDIRECT(_xlfn.CONCAT("weather.data[",O$1,"]")),MATCH(vp.data[[#This Row],[SDate]],weather.data[Date],0))</f>
        <v>-5.833333333333333</v>
      </c>
      <c r="P634" s="2">
        <f ca="1">INDEX(INDIRECT(_xlfn.CONCAT("weather.data[",P$1,"]")),MATCH(vp.data[[#This Row],[SDate]],weather.data[Date],0))</f>
        <v>-7.2738095238095237</v>
      </c>
      <c r="Q634" s="2">
        <f ca="1">INDEX(INDIRECT(_xlfn.CONCAT("weather.data[",Q$1,"]")),MATCH(vp.data[[#This Row],[SDate]],weather.data[Date],0))</f>
        <v>-8.3000000000000007</v>
      </c>
      <c r="R634" s="2">
        <f ca="1">INDEX(INDIRECT(_xlfn.CONCAT("weather.data[",R$1,"]")),MATCH(vp.data[[#This Row],[SDate]],weather.data[Date],0))</f>
        <v>-6</v>
      </c>
      <c r="S634" s="2">
        <f ca="1">INDEX(INDIRECT(_xlfn.CONCAT("weather.data[",S$1,"]")),MATCH(vp.data[[#This Row],[SDate]],weather.data[Date],0))</f>
        <v>-9.5</v>
      </c>
      <c r="T634" s="2">
        <f ca="1">INDEX(INDIRECT(_xlfn.CONCAT("weather.data[",T$1,"]")),MATCH(vp.data[[#This Row],[SDate]],weather.data[Date],0))</f>
        <v>-3</v>
      </c>
      <c r="U634" s="2">
        <f ca="1">INDEX(INDIRECT(_xlfn.CONCAT("weather.data[",U$1,"]")),MATCH(vp.data[[#This Row],[SDate]],weather.data[Date],0))</f>
        <v>-6.2</v>
      </c>
      <c r="V634" s="2">
        <f ca="1">INDEX(INDIRECT(_xlfn.CONCAT("weather.data[",V$1,"]")),MATCH(vp.data[[#This Row],[SDate]],weather.data[Date],0))</f>
        <v>-2</v>
      </c>
      <c r="W634" t="s">
        <v>44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 s="4">
        <f>IF(AND(vp.data[[#This Row],[SDate]]&gt;=DATE(YEAR(vp.data[[#This Row],[SDate]]),5,1),vp.data[[#This Row],[SDate]]&lt;=DATE(YEAR(vp.data[[#This Row],[SDate]]),9,15)),1,0)</f>
        <v>0</v>
      </c>
      <c r="AJ634" s="4">
        <f>IF(vp.data[[#This Row],[SDate]]&lt;DATE(2016,12,1),0,1)</f>
        <v>1</v>
      </c>
      <c r="AK634">
        <f>MONTH(vp.data[[#This Row],[SDate]])</f>
        <v>1</v>
      </c>
      <c r="AL634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634" s="5">
        <f>(vp.data[[#This Row],[Dens]]-INDEX(crudeBD.lkup[Mean_Dens],MATCH(vp.data[[#This Row],[Crude_Breakdown]],crudeBD.lkup[Crude Breakdown],0)))^2</f>
        <v>25.589191671642649</v>
      </c>
      <c r="AN634" s="5">
        <f>(vp.data[[#This Row],[Sulf]]-INDEX(crudeBD.lkup[Mean_Sulf],MATCH(vp.data[[#This Row],[Crude_Breakdown]],crudeBD.lkup[Crude Breakdown],0)))^2</f>
        <v>3.9981879075419116E-4</v>
      </c>
      <c r="AO6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1" hidden="1" x14ac:dyDescent="0.25">
      <c r="A635">
        <v>634</v>
      </c>
      <c r="B635" t="s">
        <v>58</v>
      </c>
      <c r="C635" t="s">
        <v>58</v>
      </c>
      <c r="D635" t="s">
        <v>79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Input]]="",INDEX([1]DATA!$Q:$Q,MATCH(1,(vp.data[[#This Row],[Battery]]=[1]DATA!$L:$L)*(EOMONTH(vp.data[[#This Row],[SDate]],-1)+1=[1]DATA!$G:$G),0)),vp.data[[#This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Input]]="",INDEX([1]DATA!$O:$O,MATCH(1,(vp.data[[#This Row],[Battery]]=[1]DATA!$L:$L)*(EOMONTH(vp.data[[#This Row],[SDate]],-1)+1=[1]DATA!$G:$G),0)),vp.data[[#This Row],[Dens Input]]),"")</f>
        <v>810</v>
      </c>
      <c r="O635" s="2">
        <f ca="1">INDEX(INDIRECT(_xlfn.CONCAT("weather.data[",O$1,"]")),MATCH(vp.data[[#This Row],[SDate]],weather.data[Date],0))</f>
        <v>-5.833333333333333</v>
      </c>
      <c r="P635" s="2">
        <f ca="1">INDEX(INDIRECT(_xlfn.CONCAT("weather.data[",P$1,"]")),MATCH(vp.data[[#This Row],[SDate]],weather.data[Date],0))</f>
        <v>-7.2738095238095237</v>
      </c>
      <c r="Q635" s="2">
        <f ca="1">INDEX(INDIRECT(_xlfn.CONCAT("weather.data[",Q$1,"]")),MATCH(vp.data[[#This Row],[SDate]],weather.data[Date],0))</f>
        <v>-8.3000000000000007</v>
      </c>
      <c r="R635" s="2">
        <f ca="1">INDEX(INDIRECT(_xlfn.CONCAT("weather.data[",R$1,"]")),MATCH(vp.data[[#This Row],[SDate]],weather.data[Date],0))</f>
        <v>-6</v>
      </c>
      <c r="S635" s="2">
        <f ca="1">INDEX(INDIRECT(_xlfn.CONCAT("weather.data[",S$1,"]")),MATCH(vp.data[[#This Row],[SDate]],weather.data[Date],0))</f>
        <v>-9.5</v>
      </c>
      <c r="T635" s="2">
        <f ca="1">INDEX(INDIRECT(_xlfn.CONCAT("weather.data[",T$1,"]")),MATCH(vp.data[[#This Row],[SDate]],weather.data[Date],0))</f>
        <v>-3</v>
      </c>
      <c r="U635" s="2">
        <f ca="1">INDEX(INDIRECT(_xlfn.CONCAT("weather.data[",U$1,"]")),MATCH(vp.data[[#This Row],[SDate]],weather.data[Date],0))</f>
        <v>-6.2</v>
      </c>
      <c r="V635" s="2">
        <f ca="1">INDEX(INDIRECT(_xlfn.CONCAT("weather.data[",V$1,"]")),MATCH(vp.data[[#This Row],[SDate]],weather.data[Date],0))</f>
        <v>-2</v>
      </c>
      <c r="W635" t="s">
        <v>44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 s="4">
        <f>IF(AND(vp.data[[#This Row],[SDate]]&gt;=DATE(YEAR(vp.data[[#This Row],[SDate]]),5,1),vp.data[[#This Row],[SDate]]&lt;=DATE(YEAR(vp.data[[#This Row],[SDate]]),9,15)),1,0)</f>
        <v>0</v>
      </c>
      <c r="AJ635" s="4">
        <f>IF(vp.data[[#This Row],[SDate]]&lt;DATE(2016,12,1),0,1)</f>
        <v>1</v>
      </c>
      <c r="AK635">
        <f>MONTH(vp.data[[#This Row],[SDate]])</f>
        <v>1</v>
      </c>
      <c r="AL635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635" s="5">
        <f>(vp.data[[#This Row],[Dens]]-INDEX(crudeBD.lkup[Mean_Dens],MATCH(vp.data[[#This Row],[Crude_Breakdown]],crudeBD.lkup[Crude Breakdown],0)))^2</f>
        <v>1.7994182088579358</v>
      </c>
      <c r="AN635" s="5">
        <f>(vp.data[[#This Row],[Sulf]]-INDEX(crudeBD.lkup[Mean_Sulf],MATCH(vp.data[[#This Row],[Crude_Breakdown]],crudeBD.lkup[Crude Breakdown],0)))^2</f>
        <v>4.9006343247347296E-3</v>
      </c>
      <c r="AO6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1" hidden="1" x14ac:dyDescent="0.25">
      <c r="A636">
        <v>635</v>
      </c>
      <c r="B636" t="s">
        <v>45</v>
      </c>
      <c r="C636" t="s">
        <v>45</v>
      </c>
      <c r="D636" t="s">
        <v>142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636" s="2">
        <f ca="1">INDEX(INDIRECT(_xlfn.CONCAT("weather.data[",O$1,"]")),MATCH(vp.data[[#This Row],[SDate]],weather.data[Date],0))</f>
        <v>-5.833333333333333</v>
      </c>
      <c r="P636" s="2">
        <f ca="1">INDEX(INDIRECT(_xlfn.CONCAT("weather.data[",P$1,"]")),MATCH(vp.data[[#This Row],[SDate]],weather.data[Date],0))</f>
        <v>-7.2738095238095237</v>
      </c>
      <c r="Q636" s="2">
        <f ca="1">INDEX(INDIRECT(_xlfn.CONCAT("weather.data[",Q$1,"]")),MATCH(vp.data[[#This Row],[SDate]],weather.data[Date],0))</f>
        <v>-8.3000000000000007</v>
      </c>
      <c r="R636" s="2">
        <f ca="1">INDEX(INDIRECT(_xlfn.CONCAT("weather.data[",R$1,"]")),MATCH(vp.data[[#This Row],[SDate]],weather.data[Date],0))</f>
        <v>-6</v>
      </c>
      <c r="S636" s="2">
        <f ca="1">INDEX(INDIRECT(_xlfn.CONCAT("weather.data[",S$1,"]")),MATCH(vp.data[[#This Row],[SDate]],weather.data[Date],0))</f>
        <v>-9.5</v>
      </c>
      <c r="T636" s="2">
        <f ca="1">INDEX(INDIRECT(_xlfn.CONCAT("weather.data[",T$1,"]")),MATCH(vp.data[[#This Row],[SDate]],weather.data[Date],0))</f>
        <v>-3</v>
      </c>
      <c r="U636" s="2">
        <f ca="1">INDEX(INDIRECT(_xlfn.CONCAT("weather.data[",U$1,"]")),MATCH(vp.data[[#This Row],[SDate]],weather.data[Date],0))</f>
        <v>-6.2</v>
      </c>
      <c r="V636" s="2">
        <f ca="1">INDEX(INDIRECT(_xlfn.CONCAT("weather.data[",V$1,"]")),MATCH(vp.data[[#This Row],[SDate]],weather.data[Date],0))</f>
        <v>-2</v>
      </c>
      <c r="W636" t="s">
        <v>44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 s="4">
        <f>IF(AND(vp.data[[#This Row],[SDate]]&gt;=DATE(YEAR(vp.data[[#This Row],[SDate]]),5,1),vp.data[[#This Row],[SDate]]&lt;=DATE(YEAR(vp.data[[#This Row],[SDate]]),9,15)),1,0)</f>
        <v>0</v>
      </c>
      <c r="AJ636" s="4">
        <f>IF(vp.data[[#This Row],[SDate]]&lt;DATE(2016,12,1),0,1)</f>
        <v>1</v>
      </c>
      <c r="AK636">
        <f>MONTH(vp.data[[#This Row],[SDate]])</f>
        <v>1</v>
      </c>
      <c r="AL636" s="5">
        <f>(IF(post_aquisition_adj_bool,vp.data[[#This Row],[VP_Adjusted]],vp.data[[#This Row],[VP]])-INDEX(crudeBD.lkup[Mean_VP],MATCH(vp.data[[#This Row],[Crude_Breakdown]],crudeBD.lkup[Crude Breakdown],0)))^2</f>
        <v>1.0694085950701879</v>
      </c>
      <c r="AM636" s="5">
        <f>(vp.data[[#This Row],[Dens]]-INDEX(crudeBD.lkup[Mean_Dens],MATCH(vp.data[[#This Row],[Crude_Breakdown]],crudeBD.lkup[Crude Breakdown],0)))^2</f>
        <v>1.8346235433996383</v>
      </c>
      <c r="AN636" s="5">
        <f>(vp.data[[#This Row],[Sulf]]-INDEX(crudeBD.lkup[Mean_Sulf],MATCH(vp.data[[#This Row],[Crude_Breakdown]],crudeBD.lkup[Crude Breakdown],0)))^2</f>
        <v>0.11650689650113609</v>
      </c>
      <c r="AO6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1" hidden="1" x14ac:dyDescent="0.25">
      <c r="A637">
        <v>636</v>
      </c>
      <c r="B637" t="s">
        <v>45</v>
      </c>
      <c r="C637" t="s">
        <v>45</v>
      </c>
      <c r="D637" t="s">
        <v>63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37" s="2">
        <f ca="1">INDEX(INDIRECT(_xlfn.CONCAT("weather.data[",O$1,"]")),MATCH(vp.data[[#This Row],[SDate]],weather.data[Date],0))</f>
        <v>-5.833333333333333</v>
      </c>
      <c r="P637" s="2">
        <f ca="1">INDEX(INDIRECT(_xlfn.CONCAT("weather.data[",P$1,"]")),MATCH(vp.data[[#This Row],[SDate]],weather.data[Date],0))</f>
        <v>-7.2738095238095237</v>
      </c>
      <c r="Q637" s="2">
        <f ca="1">INDEX(INDIRECT(_xlfn.CONCAT("weather.data[",Q$1,"]")),MATCH(vp.data[[#This Row],[SDate]],weather.data[Date],0))</f>
        <v>-8.3000000000000007</v>
      </c>
      <c r="R637" s="2">
        <f ca="1">INDEX(INDIRECT(_xlfn.CONCAT("weather.data[",R$1,"]")),MATCH(vp.data[[#This Row],[SDate]],weather.data[Date],0))</f>
        <v>-6</v>
      </c>
      <c r="S637" s="2">
        <f ca="1">INDEX(INDIRECT(_xlfn.CONCAT("weather.data[",S$1,"]")),MATCH(vp.data[[#This Row],[SDate]],weather.data[Date],0))</f>
        <v>-9.5</v>
      </c>
      <c r="T637" s="2">
        <f ca="1">INDEX(INDIRECT(_xlfn.CONCAT("weather.data[",T$1,"]")),MATCH(vp.data[[#This Row],[SDate]],weather.data[Date],0))</f>
        <v>-3</v>
      </c>
      <c r="U637" s="2">
        <f ca="1">INDEX(INDIRECT(_xlfn.CONCAT("weather.data[",U$1,"]")),MATCH(vp.data[[#This Row],[SDate]],weather.data[Date],0))</f>
        <v>-6.2</v>
      </c>
      <c r="V637" s="2">
        <f ca="1">INDEX(INDIRECT(_xlfn.CONCAT("weather.data[",V$1,"]")),MATCH(vp.data[[#This Row],[SDate]],weather.data[Date],0))</f>
        <v>-2</v>
      </c>
      <c r="W637" t="s">
        <v>44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 s="4">
        <f>IF(AND(vp.data[[#This Row],[SDate]]&gt;=DATE(YEAR(vp.data[[#This Row],[SDate]]),5,1),vp.data[[#This Row],[SDate]]&lt;=DATE(YEAR(vp.data[[#This Row],[SDate]]),9,15)),1,0)</f>
        <v>0</v>
      </c>
      <c r="AJ637" s="4">
        <f>IF(vp.data[[#This Row],[SDate]]&lt;DATE(2016,12,1),0,1)</f>
        <v>1</v>
      </c>
      <c r="AK637">
        <f>MONTH(vp.data[[#This Row],[SDate]])</f>
        <v>1</v>
      </c>
      <c r="AL637" s="5">
        <f>(IF(post_aquisition_adj_bool,vp.data[[#This Row],[VP_Adjusted]],vp.data[[#This Row],[VP]])-INDEX(crudeBD.lkup[Mean_VP],MATCH(vp.data[[#This Row],[Crude_Breakdown]],crudeBD.lkup[Crude Breakdown],0)))^2</f>
        <v>40.524400961482506</v>
      </c>
      <c r="AM637" s="5">
        <f>(vp.data[[#This Row],[Dens]]-INDEX(crudeBD.lkup[Mean_Dens],MATCH(vp.data[[#This Row],[Crude_Breakdown]],crudeBD.lkup[Crude Breakdown],0)))^2</f>
        <v>10.533382164093092</v>
      </c>
      <c r="AN637" s="5">
        <f>(vp.data[[#This Row],[Sulf]]-INDEX(crudeBD.lkup[Mean_Sulf],MATCH(vp.data[[#This Row],[Crude_Breakdown]],crudeBD.lkup[Crude Breakdown],0)))^2</f>
        <v>0.11650689650113609</v>
      </c>
      <c r="AO6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1" hidden="1" x14ac:dyDescent="0.25">
      <c r="A638">
        <v>637</v>
      </c>
      <c r="B638" t="s">
        <v>45</v>
      </c>
      <c r="C638" t="s">
        <v>45</v>
      </c>
      <c r="D638" t="s">
        <v>55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Input]]="",INDEX([1]DATA!$Q:$Q,MATCH(1,(vp.data[[#This Row],[Battery]]=[1]DATA!$L:$L)*(EOMONTH(vp.data[[#This Row],[SDate]],-1)+1=[1]DATA!$G:$G),0)),vp.data[[#This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38" s="2">
        <f ca="1">INDEX(INDIRECT(_xlfn.CONCAT("weather.data[",O$1,"]")),MATCH(vp.data[[#This Row],[SDate]],weather.data[Date],0))</f>
        <v>-5.833333333333333</v>
      </c>
      <c r="P638" s="2">
        <f ca="1">INDEX(INDIRECT(_xlfn.CONCAT("weather.data[",P$1,"]")),MATCH(vp.data[[#This Row],[SDate]],weather.data[Date],0))</f>
        <v>-7.2738095238095237</v>
      </c>
      <c r="Q638" s="2">
        <f ca="1">INDEX(INDIRECT(_xlfn.CONCAT("weather.data[",Q$1,"]")),MATCH(vp.data[[#This Row],[SDate]],weather.data[Date],0))</f>
        <v>-8.3000000000000007</v>
      </c>
      <c r="R638" s="2">
        <f ca="1">INDEX(INDIRECT(_xlfn.CONCAT("weather.data[",R$1,"]")),MATCH(vp.data[[#This Row],[SDate]],weather.data[Date],0))</f>
        <v>-6</v>
      </c>
      <c r="S638" s="2">
        <f ca="1">INDEX(INDIRECT(_xlfn.CONCAT("weather.data[",S$1,"]")),MATCH(vp.data[[#This Row],[SDate]],weather.data[Date],0))</f>
        <v>-9.5</v>
      </c>
      <c r="T638" s="2">
        <f ca="1">INDEX(INDIRECT(_xlfn.CONCAT("weather.data[",T$1,"]")),MATCH(vp.data[[#This Row],[SDate]],weather.data[Date],0))</f>
        <v>-3</v>
      </c>
      <c r="U638" s="2">
        <f ca="1">INDEX(INDIRECT(_xlfn.CONCAT("weather.data[",U$1,"]")),MATCH(vp.data[[#This Row],[SDate]],weather.data[Date],0))</f>
        <v>-6.2</v>
      </c>
      <c r="V638" s="2">
        <f ca="1">INDEX(INDIRECT(_xlfn.CONCAT("weather.data[",V$1,"]")),MATCH(vp.data[[#This Row],[SDate]],weather.data[Date],0))</f>
        <v>-2</v>
      </c>
      <c r="W638" t="s">
        <v>44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 s="4">
        <f>IF(AND(vp.data[[#This Row],[SDate]]&gt;=DATE(YEAR(vp.data[[#This Row],[SDate]]),5,1),vp.data[[#This Row],[SDate]]&lt;=DATE(YEAR(vp.data[[#This Row],[SDate]]),9,15)),1,0)</f>
        <v>0</v>
      </c>
      <c r="AJ638" s="4">
        <f>IF(vp.data[[#This Row],[SDate]]&lt;DATE(2016,12,1),0,1)</f>
        <v>1</v>
      </c>
      <c r="AK638">
        <f>MONTH(vp.data[[#This Row],[SDate]])</f>
        <v>1</v>
      </c>
      <c r="AL638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638" s="5">
        <f>(vp.data[[#This Row],[Dens]]-INDEX(crudeBD.lkup[Mean_Dens],MATCH(vp.data[[#This Row],[Crude_Breakdown]],crudeBD.lkup[Crude Breakdown],0)))^2</f>
        <v>2.8515812979034458</v>
      </c>
      <c r="AN638" s="5">
        <f>(vp.data[[#This Row],[Sulf]]-INDEX(crudeBD.lkup[Mean_Sulf],MATCH(vp.data[[#This Row],[Crude_Breakdown]],crudeBD.lkup[Crude Breakdown],0)))^2</f>
        <v>0.17075367869804298</v>
      </c>
      <c r="AO6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1" hidden="1" x14ac:dyDescent="0.25">
      <c r="A639">
        <v>638</v>
      </c>
      <c r="B639" t="s">
        <v>64</v>
      </c>
      <c r="C639" t="s">
        <v>64</v>
      </c>
      <c r="D639" t="s">
        <v>94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Input]]="",INDEX([1]DATA!$Q:$Q,MATCH(1,(vp.data[[#This Row],[Battery]]=[1]DATA!$L:$L)*(EOMONTH(vp.data[[#This Row],[SDate]],-1)+1=[1]DATA!$G:$G),0)),vp.data[[#This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Input]]="",INDEX([1]DATA!$O:$O,MATCH(1,(vp.data[[#This Row],[Battery]]=[1]DATA!$L:$L)*(EOMONTH(vp.data[[#This Row],[SDate]],-1)+1=[1]DATA!$G:$G),0)),vp.data[[#This Row],[Dens Input]]),"")</f>
        <v>853.3</v>
      </c>
      <c r="O639" s="2">
        <f ca="1">INDEX(INDIRECT(_xlfn.CONCAT("weather.data[",O$1,"]")),MATCH(vp.data[[#This Row],[SDate]],weather.data[Date],0))</f>
        <v>-5.833333333333333</v>
      </c>
      <c r="P639" s="2">
        <f ca="1">INDEX(INDIRECT(_xlfn.CONCAT("weather.data[",P$1,"]")),MATCH(vp.data[[#This Row],[SDate]],weather.data[Date],0))</f>
        <v>-7.2738095238095237</v>
      </c>
      <c r="Q639" s="2">
        <f ca="1">INDEX(INDIRECT(_xlfn.CONCAT("weather.data[",Q$1,"]")),MATCH(vp.data[[#This Row],[SDate]],weather.data[Date],0))</f>
        <v>-8.3000000000000007</v>
      </c>
      <c r="R639" s="2">
        <f ca="1">INDEX(INDIRECT(_xlfn.CONCAT("weather.data[",R$1,"]")),MATCH(vp.data[[#This Row],[SDate]],weather.data[Date],0))</f>
        <v>-6</v>
      </c>
      <c r="S639" s="2">
        <f ca="1">INDEX(INDIRECT(_xlfn.CONCAT("weather.data[",S$1,"]")),MATCH(vp.data[[#This Row],[SDate]],weather.data[Date],0))</f>
        <v>-9.5</v>
      </c>
      <c r="T639" s="2">
        <f ca="1">INDEX(INDIRECT(_xlfn.CONCAT("weather.data[",T$1,"]")),MATCH(vp.data[[#This Row],[SDate]],weather.data[Date],0))</f>
        <v>-3</v>
      </c>
      <c r="U639" s="2">
        <f ca="1">INDEX(INDIRECT(_xlfn.CONCAT("weather.data[",U$1,"]")),MATCH(vp.data[[#This Row],[SDate]],weather.data[Date],0))</f>
        <v>-6.2</v>
      </c>
      <c r="V639" s="2">
        <f ca="1">INDEX(INDIRECT(_xlfn.CONCAT("weather.data[",V$1,"]")),MATCH(vp.data[[#This Row],[SDate]],weather.data[Date],0))</f>
        <v>-2</v>
      </c>
      <c r="W639" t="s">
        <v>44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 s="4">
        <f>IF(AND(vp.data[[#This Row],[SDate]]&gt;=DATE(YEAR(vp.data[[#This Row],[SDate]]),5,1),vp.data[[#This Row],[SDate]]&lt;=DATE(YEAR(vp.data[[#This Row],[SDate]]),9,15)),1,0)</f>
        <v>0</v>
      </c>
      <c r="AJ639" s="4">
        <f>IF(vp.data[[#This Row],[SDate]]&lt;DATE(2016,12,1),0,1)</f>
        <v>1</v>
      </c>
      <c r="AK639">
        <f>MONTH(vp.data[[#This Row],[SDate]])</f>
        <v>1</v>
      </c>
      <c r="AL639" s="5">
        <f>(IF(post_aquisition_adj_bool,vp.data[[#This Row],[VP_Adjusted]],vp.data[[#This Row],[VP]])-INDEX(crudeBD.lkup[Mean_VP],MATCH(vp.data[[#This Row],[Crude_Breakdown]],crudeBD.lkup[Crude Breakdown],0)))^2</f>
        <v>281.49476063278325</v>
      </c>
      <c r="AM639" s="5">
        <f>(vp.data[[#This Row],[Dens]]-INDEX(crudeBD.lkup[Mean_Dens],MATCH(vp.data[[#This Row],[Crude_Breakdown]],crudeBD.lkup[Crude Breakdown],0)))^2</f>
        <v>90.034717494221027</v>
      </c>
      <c r="AN639" s="5">
        <f>(vp.data[[#This Row],[Sulf]]-INDEX(crudeBD.lkup[Mean_Sulf],MATCH(vp.data[[#This Row],[Crude_Breakdown]],crudeBD.lkup[Crude Breakdown],0)))^2</f>
        <v>1.3636745937309302E-2</v>
      </c>
      <c r="AO6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1" hidden="1" x14ac:dyDescent="0.25">
      <c r="A640">
        <v>639</v>
      </c>
      <c r="B640" t="s">
        <v>49</v>
      </c>
      <c r="C640" t="s">
        <v>49</v>
      </c>
      <c r="D640" t="s">
        <v>50</v>
      </c>
      <c r="E640" t="s">
        <v>51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Input]]="",INDEX([1]DATA!$Q:$Q,MATCH(1,(vp.data[[#This Row],[Battery]]=[1]DATA!$L:$L)*(EOMONTH(vp.data[[#This Row],[SDate]],-1)+1=[1]DATA!$G:$G),0)),vp.data[[#This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Input]]="",INDEX([1]DATA!$O:$O,MATCH(1,(vp.data[[#This Row],[Battery]]=[1]DATA!$L:$L)*(EOMONTH(vp.data[[#This Row],[SDate]],-1)+1=[1]DATA!$G:$G),0)),vp.data[[#This Row],[Dens Input]]),"")</f>
        <v>846</v>
      </c>
      <c r="O640" s="2">
        <f ca="1">INDEX(INDIRECT(_xlfn.CONCAT("weather.data[",O$1,"]")),MATCH(vp.data[[#This Row],[SDate]],weather.data[Date],0))</f>
        <v>-5.7333333333333334</v>
      </c>
      <c r="P640" s="2">
        <f ca="1">INDEX(INDIRECT(_xlfn.CONCAT("weather.data[",P$1,"]")),MATCH(vp.data[[#This Row],[SDate]],weather.data[Date],0))</f>
        <v>-5.7547619047619047</v>
      </c>
      <c r="Q640" s="2">
        <f ca="1">INDEX(INDIRECT(_xlfn.CONCAT("weather.data[",Q$1,"]")),MATCH(vp.data[[#This Row],[SDate]],weather.data[Date],0))</f>
        <v>-7</v>
      </c>
      <c r="R640" s="2">
        <f ca="1">INDEX(INDIRECT(_xlfn.CONCAT("weather.data[",R$1,"]")),MATCH(vp.data[[#This Row],[SDate]],weather.data[Date],0))</f>
        <v>-7.4</v>
      </c>
      <c r="S640" s="2">
        <f ca="1">INDEX(INDIRECT(_xlfn.CONCAT("weather.data[",S$1,"]")),MATCH(vp.data[[#This Row],[SDate]],weather.data[Date],0))</f>
        <v>-7.5</v>
      </c>
      <c r="T640" s="2">
        <f ca="1">INDEX(INDIRECT(_xlfn.CONCAT("weather.data[",T$1,"]")),MATCH(vp.data[[#This Row],[SDate]],weather.data[Date],0))</f>
        <v>-5.8</v>
      </c>
      <c r="U640" s="2">
        <f ca="1">INDEX(INDIRECT(_xlfn.CONCAT("weather.data[",U$1,"]")),MATCH(vp.data[[#This Row],[SDate]],weather.data[Date],0))</f>
        <v>-1.7</v>
      </c>
      <c r="V640" s="2">
        <f ca="1">INDEX(INDIRECT(_xlfn.CONCAT("weather.data[",V$1,"]")),MATCH(vp.data[[#This Row],[SDate]],weather.data[Date],0))</f>
        <v>-5</v>
      </c>
      <c r="W640" t="s">
        <v>44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 s="4">
        <f>IF(AND(vp.data[[#This Row],[SDate]]&gt;=DATE(YEAR(vp.data[[#This Row],[SDate]]),5,1),vp.data[[#This Row],[SDate]]&lt;=DATE(YEAR(vp.data[[#This Row],[SDate]]),9,15)),1,0)</f>
        <v>0</v>
      </c>
      <c r="AJ640" s="4">
        <f>IF(vp.data[[#This Row],[SDate]]&lt;DATE(2016,12,1),0,1)</f>
        <v>1</v>
      </c>
      <c r="AK640">
        <f>MONTH(vp.data[[#This Row],[SDate]])</f>
        <v>1</v>
      </c>
      <c r="AL640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640" s="5">
        <f>(vp.data[[#This Row],[Dens]]-INDEX(crudeBD.lkup[Mean_Dens],MATCH(vp.data[[#This Row],[Crude_Breakdown]],crudeBD.lkup[Crude Breakdown],0)))^2</f>
        <v>4.7902438745905256</v>
      </c>
      <c r="AN640" s="5">
        <f>(vp.data[[#This Row],[Sulf]]-INDEX(crudeBD.lkup[Mean_Sulf],MATCH(vp.data[[#This Row],[Crude_Breakdown]],crudeBD.lkup[Crude Breakdown],0)))^2</f>
        <v>2.6641917961847849E-2</v>
      </c>
      <c r="AO6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1" hidden="1" x14ac:dyDescent="0.25">
      <c r="A641">
        <v>640</v>
      </c>
      <c r="B641" t="s">
        <v>45</v>
      </c>
      <c r="C641" t="s">
        <v>45</v>
      </c>
      <c r="D641" t="s">
        <v>143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Input]]="",INDEX([1]DATA!$Q:$Q,MATCH(1,(vp.data[[#This Row],[Battery]]=[1]DATA!$L:$L)*(EOMONTH(vp.data[[#This Row],[SDate]],-1)+1=[1]DATA!$G:$G),0)),vp.data[[#This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Input]]="",INDEX([1]DATA!$O:$O,MATCH(1,(vp.data[[#This Row],[Battery]]=[1]DATA!$L:$L)*(EOMONTH(vp.data[[#This Row],[SDate]],-1)+1=[1]DATA!$G:$G),0)),vp.data[[#This Row],[Dens Input]]),"")</f>
        <v>809</v>
      </c>
      <c r="O641" s="2">
        <f ca="1">INDEX(INDIRECT(_xlfn.CONCAT("weather.data[",O$1,"]")),MATCH(vp.data[[#This Row],[SDate]],weather.data[Date],0))</f>
        <v>-5.7333333333333334</v>
      </c>
      <c r="P641" s="2">
        <f ca="1">INDEX(INDIRECT(_xlfn.CONCAT("weather.data[",P$1,"]")),MATCH(vp.data[[#This Row],[SDate]],weather.data[Date],0))</f>
        <v>-5.7547619047619047</v>
      </c>
      <c r="Q641" s="2">
        <f ca="1">INDEX(INDIRECT(_xlfn.CONCAT("weather.data[",Q$1,"]")),MATCH(vp.data[[#This Row],[SDate]],weather.data[Date],0))</f>
        <v>-7</v>
      </c>
      <c r="R641" s="2">
        <f ca="1">INDEX(INDIRECT(_xlfn.CONCAT("weather.data[",R$1,"]")),MATCH(vp.data[[#This Row],[SDate]],weather.data[Date],0))</f>
        <v>-7.4</v>
      </c>
      <c r="S641" s="2">
        <f ca="1">INDEX(INDIRECT(_xlfn.CONCAT("weather.data[",S$1,"]")),MATCH(vp.data[[#This Row],[SDate]],weather.data[Date],0))</f>
        <v>-7.5</v>
      </c>
      <c r="T641" s="2">
        <f ca="1">INDEX(INDIRECT(_xlfn.CONCAT("weather.data[",T$1,"]")),MATCH(vp.data[[#This Row],[SDate]],weather.data[Date],0))</f>
        <v>-5.8</v>
      </c>
      <c r="U641" s="2">
        <f ca="1">INDEX(INDIRECT(_xlfn.CONCAT("weather.data[",U$1,"]")),MATCH(vp.data[[#This Row],[SDate]],weather.data[Date],0))</f>
        <v>-1.7</v>
      </c>
      <c r="V641" s="2">
        <f ca="1">INDEX(INDIRECT(_xlfn.CONCAT("weather.data[",V$1,"]")),MATCH(vp.data[[#This Row],[SDate]],weather.data[Date],0))</f>
        <v>-5</v>
      </c>
      <c r="W641" t="s">
        <v>44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 s="4">
        <f>IF(AND(vp.data[[#This Row],[SDate]]&gt;=DATE(YEAR(vp.data[[#This Row],[SDate]]),5,1),vp.data[[#This Row],[SDate]]&lt;=DATE(YEAR(vp.data[[#This Row],[SDate]]),9,15)),1,0)</f>
        <v>0</v>
      </c>
      <c r="AJ641" s="4">
        <f>IF(vp.data[[#This Row],[SDate]]&lt;DATE(2016,12,1),0,1)</f>
        <v>1</v>
      </c>
      <c r="AK641">
        <f>MONTH(vp.data[[#This Row],[SDate]])</f>
        <v>1</v>
      </c>
      <c r="AL641" s="5">
        <f>(IF(post_aquisition_adj_bool,vp.data[[#This Row],[VP_Adjusted]],vp.data[[#This Row],[VP]])-INDEX(crudeBD.lkup[Mean_VP],MATCH(vp.data[[#This Row],[Crude_Breakdown]],crudeBD.lkup[Crude Breakdown],0)))^2</f>
        <v>28.153326913469538</v>
      </c>
      <c r="AM641" s="5">
        <f>(vp.data[[#This Row],[Dens]]-INDEX(crudeBD.lkup[Mean_Dens],MATCH(vp.data[[#This Row],[Crude_Breakdown]],crudeBD.lkup[Crude Breakdown],0)))^2</f>
        <v>0.11657031241808298</v>
      </c>
      <c r="AN641" s="5">
        <f>(vp.data[[#This Row],[Sulf]]-INDEX(crudeBD.lkup[Mean_Sulf],MATCH(vp.data[[#This Row],[Crude_Breakdown]],crudeBD.lkup[Crude Breakdown],0)))^2</f>
        <v>9.8018971079062416E-3</v>
      </c>
      <c r="AO6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1" hidden="1" x14ac:dyDescent="0.25">
      <c r="A642">
        <v>641</v>
      </c>
      <c r="B642" t="s">
        <v>45</v>
      </c>
      <c r="C642" t="s">
        <v>45</v>
      </c>
      <c r="D642" t="s">
        <v>96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Input]]="",INDEX([1]DATA!$Q:$Q,MATCH(1,(vp.data[[#This Row],[Battery]]=[1]DATA!$L:$L)*(EOMONTH(vp.data[[#This Row],[SDate]],-1)+1=[1]DATA!$G:$G),0)),vp.data[[#This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Input]]="",INDEX([1]DATA!$O:$O,MATCH(1,(vp.data[[#This Row],[Battery]]=[1]DATA!$L:$L)*(EOMONTH(vp.data[[#This Row],[SDate]],-1)+1=[1]DATA!$G:$G),0)),vp.data[[#This Row],[Dens Input]]),"")</f>
        <v>811.6</v>
      </c>
      <c r="O642" s="2">
        <f ca="1">INDEX(INDIRECT(_xlfn.CONCAT("weather.data[",O$1,"]")),MATCH(vp.data[[#This Row],[SDate]],weather.data[Date],0))</f>
        <v>-5.7333333333333334</v>
      </c>
      <c r="P642" s="2">
        <f ca="1">INDEX(INDIRECT(_xlfn.CONCAT("weather.data[",P$1,"]")),MATCH(vp.data[[#This Row],[SDate]],weather.data[Date],0))</f>
        <v>-5.7547619047619047</v>
      </c>
      <c r="Q642" s="2">
        <f ca="1">INDEX(INDIRECT(_xlfn.CONCAT("weather.data[",Q$1,"]")),MATCH(vp.data[[#This Row],[SDate]],weather.data[Date],0))</f>
        <v>-7</v>
      </c>
      <c r="R642" s="2">
        <f ca="1">INDEX(INDIRECT(_xlfn.CONCAT("weather.data[",R$1,"]")),MATCH(vp.data[[#This Row],[SDate]],weather.data[Date],0))</f>
        <v>-7.4</v>
      </c>
      <c r="S642" s="2">
        <f ca="1">INDEX(INDIRECT(_xlfn.CONCAT("weather.data[",S$1,"]")),MATCH(vp.data[[#This Row],[SDate]],weather.data[Date],0))</f>
        <v>-7.5</v>
      </c>
      <c r="T642" s="2">
        <f ca="1">INDEX(INDIRECT(_xlfn.CONCAT("weather.data[",T$1,"]")),MATCH(vp.data[[#This Row],[SDate]],weather.data[Date],0))</f>
        <v>-5.8</v>
      </c>
      <c r="U642" s="2">
        <f ca="1">INDEX(INDIRECT(_xlfn.CONCAT("weather.data[",U$1,"]")),MATCH(vp.data[[#This Row],[SDate]],weather.data[Date],0))</f>
        <v>-1.7</v>
      </c>
      <c r="V642" s="2">
        <f ca="1">INDEX(INDIRECT(_xlfn.CONCAT("weather.data[",V$1,"]")),MATCH(vp.data[[#This Row],[SDate]],weather.data[Date],0))</f>
        <v>-5</v>
      </c>
      <c r="W642" t="s">
        <v>44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 s="4">
        <f>IF(AND(vp.data[[#This Row],[SDate]]&gt;=DATE(YEAR(vp.data[[#This Row],[SDate]]),5,1),vp.data[[#This Row],[SDate]]&lt;=DATE(YEAR(vp.data[[#This Row],[SDate]]),9,15)),1,0)</f>
        <v>0</v>
      </c>
      <c r="AJ642" s="4">
        <f>IF(vp.data[[#This Row],[SDate]]&lt;DATE(2016,12,1),0,1)</f>
        <v>1</v>
      </c>
      <c r="AK642">
        <f>MONTH(vp.data[[#This Row],[SDate]])</f>
        <v>1</v>
      </c>
      <c r="AL642" s="5">
        <f>(IF(post_aquisition_adj_bool,vp.data[[#This Row],[VP_Adjusted]],vp.data[[#This Row],[VP]])-INDEX(crudeBD.lkup[Mean_VP],MATCH(vp.data[[#This Row],[Crude_Breakdown]],crudeBD.lkup[Crude Breakdown],0)))^2</f>
        <v>192.2625689004139</v>
      </c>
      <c r="AM642" s="5">
        <f>(vp.data[[#This Row],[Dens]]-INDEX(crudeBD.lkup[Mean_Dens],MATCH(vp.data[[#This Row],[Crude_Breakdown]],crudeBD.lkup[Crude Breakdown],0)))^2</f>
        <v>52.627520095118761</v>
      </c>
      <c r="AN642" s="5">
        <f>(vp.data[[#This Row],[Sulf]]-INDEX(crudeBD.lkup[Mean_Sulf],MATCH(vp.data[[#This Row],[Crude_Breakdown]],crudeBD.lkup[Crude Breakdown],0)))^2</f>
        <v>0.18346750195568154</v>
      </c>
      <c r="AO6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1" hidden="1" x14ac:dyDescent="0.25">
      <c r="A643">
        <v>642</v>
      </c>
      <c r="B643" t="s">
        <v>45</v>
      </c>
      <c r="C643" t="s">
        <v>45</v>
      </c>
      <c r="D643" t="s">
        <v>76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Input]]="",INDEX([1]DATA!$Q:$Q,MATCH(1,(vp.data[[#This Row],[Battery]]=[1]DATA!$L:$L)*(EOMONTH(vp.data[[#This Row],[SDate]],-1)+1=[1]DATA!$G:$G),0)),vp.data[[#This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Input]]="",INDEX([1]DATA!$O:$O,MATCH(1,(vp.data[[#This Row],[Battery]]=[1]DATA!$L:$L)*(EOMONTH(vp.data[[#This Row],[SDate]],-1)+1=[1]DATA!$G:$G),0)),vp.data[[#This Row],[Dens Input]]),"")</f>
        <v>815</v>
      </c>
      <c r="O643" s="2">
        <f ca="1">INDEX(INDIRECT(_xlfn.CONCAT("weather.data[",O$1,"]")),MATCH(vp.data[[#This Row],[SDate]],weather.data[Date],0))</f>
        <v>-5.7333333333333334</v>
      </c>
      <c r="P643" s="2">
        <f ca="1">INDEX(INDIRECT(_xlfn.CONCAT("weather.data[",P$1,"]")),MATCH(vp.data[[#This Row],[SDate]],weather.data[Date],0))</f>
        <v>-5.7547619047619047</v>
      </c>
      <c r="Q643" s="2">
        <f ca="1">INDEX(INDIRECT(_xlfn.CONCAT("weather.data[",Q$1,"]")),MATCH(vp.data[[#This Row],[SDate]],weather.data[Date],0))</f>
        <v>-7</v>
      </c>
      <c r="R643" s="2">
        <f ca="1">INDEX(INDIRECT(_xlfn.CONCAT("weather.data[",R$1,"]")),MATCH(vp.data[[#This Row],[SDate]],weather.data[Date],0))</f>
        <v>-7.4</v>
      </c>
      <c r="S643" s="2">
        <f ca="1">INDEX(INDIRECT(_xlfn.CONCAT("weather.data[",S$1,"]")),MATCH(vp.data[[#This Row],[SDate]],weather.data[Date],0))</f>
        <v>-7.5</v>
      </c>
      <c r="T643" s="2">
        <f ca="1">INDEX(INDIRECT(_xlfn.CONCAT("weather.data[",T$1,"]")),MATCH(vp.data[[#This Row],[SDate]],weather.data[Date],0))</f>
        <v>-5.8</v>
      </c>
      <c r="U643" s="2">
        <f ca="1">INDEX(INDIRECT(_xlfn.CONCAT("weather.data[",U$1,"]")),MATCH(vp.data[[#This Row],[SDate]],weather.data[Date],0))</f>
        <v>-1.7</v>
      </c>
      <c r="V643" s="2">
        <f ca="1">INDEX(INDIRECT(_xlfn.CONCAT("weather.data[",V$1,"]")),MATCH(vp.data[[#This Row],[SDate]],weather.data[Date],0))</f>
        <v>-5</v>
      </c>
      <c r="W643" t="s">
        <v>44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 s="4">
        <f>IF(AND(vp.data[[#This Row],[SDate]]&gt;=DATE(YEAR(vp.data[[#This Row],[SDate]]),5,1),vp.data[[#This Row],[SDate]]&lt;=DATE(YEAR(vp.data[[#This Row],[SDate]]),9,15)),1,0)</f>
        <v>0</v>
      </c>
      <c r="AJ643" s="4">
        <f>IF(vp.data[[#This Row],[SDate]]&lt;DATE(2016,12,1),0,1)</f>
        <v>1</v>
      </c>
      <c r="AK643">
        <f>MONTH(vp.data[[#This Row],[SDate]])</f>
        <v>1</v>
      </c>
      <c r="AL643" s="5">
        <f>(IF(post_aquisition_adj_bool,vp.data[[#This Row],[VP_Adjusted]],vp.data[[#This Row],[VP]])-INDEX(crudeBD.lkup[Mean_VP],MATCH(vp.data[[#This Row],[Crude_Breakdown]],crudeBD.lkup[Crude Breakdown],0)))^2</f>
        <v>162.96763760270409</v>
      </c>
      <c r="AM643" s="5">
        <f>(vp.data[[#This Row],[Dens]]-INDEX(crudeBD.lkup[Mean_Dens],MATCH(vp.data[[#This Row],[Crude_Breakdown]],crudeBD.lkup[Crude Breakdown],0)))^2</f>
        <v>14.857037336501103</v>
      </c>
      <c r="AN643" s="5">
        <f>(vp.data[[#This Row],[Sulf]]-INDEX(crudeBD.lkup[Mean_Sulf],MATCH(vp.data[[#This Row],[Crude_Breakdown]],crudeBD.lkup[Crude Breakdown],0)))^2</f>
        <v>0.15157867882088527</v>
      </c>
      <c r="AO6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1" hidden="1" x14ac:dyDescent="0.25">
      <c r="A644">
        <v>643</v>
      </c>
      <c r="B644" t="s">
        <v>45</v>
      </c>
      <c r="C644" t="s">
        <v>45</v>
      </c>
      <c r="D644" t="s">
        <v>63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Input]]="",INDEX([1]DATA!$Q:$Q,MATCH(1,(vp.data[[#This Row],[Battery]]=[1]DATA!$L:$L)*(EOMONTH(vp.data[[#This Row],[SDate]],-1)+1=[1]DATA!$G:$G),0)),vp.data[[#This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Input]]="",INDEX([1]DATA!$O:$O,MATCH(1,(vp.data[[#This Row],[Battery]]=[1]DATA!$L:$L)*(EOMONTH(vp.data[[#This Row],[SDate]],-1)+1=[1]DATA!$G:$G),0)),vp.data[[#This Row],[Dens Input]]),"")</f>
        <v>821.8</v>
      </c>
      <c r="O644" s="2">
        <f ca="1">INDEX(INDIRECT(_xlfn.CONCAT("weather.data[",O$1,"]")),MATCH(vp.data[[#This Row],[SDate]],weather.data[Date],0))</f>
        <v>-5.7333333333333334</v>
      </c>
      <c r="P644" s="2">
        <f ca="1">INDEX(INDIRECT(_xlfn.CONCAT("weather.data[",P$1,"]")),MATCH(vp.data[[#This Row],[SDate]],weather.data[Date],0))</f>
        <v>-5.7547619047619047</v>
      </c>
      <c r="Q644" s="2">
        <f ca="1">INDEX(INDIRECT(_xlfn.CONCAT("weather.data[",Q$1,"]")),MATCH(vp.data[[#This Row],[SDate]],weather.data[Date],0))</f>
        <v>-7</v>
      </c>
      <c r="R644" s="2">
        <f ca="1">INDEX(INDIRECT(_xlfn.CONCAT("weather.data[",R$1,"]")),MATCH(vp.data[[#This Row],[SDate]],weather.data[Date],0))</f>
        <v>-7.4</v>
      </c>
      <c r="S644" s="2">
        <f ca="1">INDEX(INDIRECT(_xlfn.CONCAT("weather.data[",S$1,"]")),MATCH(vp.data[[#This Row],[SDate]],weather.data[Date],0))</f>
        <v>-7.5</v>
      </c>
      <c r="T644" s="2">
        <f ca="1">INDEX(INDIRECT(_xlfn.CONCAT("weather.data[",T$1,"]")),MATCH(vp.data[[#This Row],[SDate]],weather.data[Date],0))</f>
        <v>-5.8</v>
      </c>
      <c r="U644" s="2">
        <f ca="1">INDEX(INDIRECT(_xlfn.CONCAT("weather.data[",U$1,"]")),MATCH(vp.data[[#This Row],[SDate]],weather.data[Date],0))</f>
        <v>-1.7</v>
      </c>
      <c r="V644" s="2">
        <f ca="1">INDEX(INDIRECT(_xlfn.CONCAT("weather.data[",V$1,"]")),MATCH(vp.data[[#This Row],[SDate]],weather.data[Date],0))</f>
        <v>-5</v>
      </c>
      <c r="W644" t="s">
        <v>44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 s="4">
        <f>IF(AND(vp.data[[#This Row],[SDate]]&gt;=DATE(YEAR(vp.data[[#This Row],[SDate]]),5,1),vp.data[[#This Row],[SDate]]&lt;=DATE(YEAR(vp.data[[#This Row],[SDate]]),9,15)),1,0)</f>
        <v>0</v>
      </c>
      <c r="AJ644" s="4">
        <f>IF(vp.data[[#This Row],[SDate]]&lt;DATE(2016,12,1),0,1)</f>
        <v>1</v>
      </c>
      <c r="AK644">
        <f>MONTH(vp.data[[#This Row],[SDate]])</f>
        <v>1</v>
      </c>
      <c r="AL644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644" s="5">
        <f>(vp.data[[#This Row],[Dens]]-INDEX(crudeBD.lkup[Mean_Dens],MATCH(vp.data[[#This Row],[Crude_Breakdown]],crudeBD.lkup[Crude Breakdown],0)))^2</f>
        <v>8.6760718192648518</v>
      </c>
      <c r="AN644" s="5">
        <f>(vp.data[[#This Row],[Sulf]]-INDEX(crudeBD.lkup[Mean_Sulf],MATCH(vp.data[[#This Row],[Crude_Breakdown]],crudeBD.lkup[Crude Breakdown],0)))^2</f>
        <v>0.12063886929110475</v>
      </c>
      <c r="AO6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1" hidden="1" x14ac:dyDescent="0.25">
      <c r="A645">
        <v>644</v>
      </c>
      <c r="B645" t="s">
        <v>45</v>
      </c>
      <c r="C645" t="s">
        <v>45</v>
      </c>
      <c r="D645" t="s">
        <v>85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Input]]="",INDEX([1]DATA!$Q:$Q,MATCH(1,(vp.data[[#This Row],[Battery]]=[1]DATA!$L:$L)*(EOMONTH(vp.data[[#This Row],[SDate]],-1)+1=[1]DATA!$G:$G),0)),vp.data[[#This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Input]]="",INDEX([1]DATA!$O:$O,MATCH(1,(vp.data[[#This Row],[Battery]]=[1]DATA!$L:$L)*(EOMONTH(vp.data[[#This Row],[SDate]],-1)+1=[1]DATA!$G:$G),0)),vp.data[[#This Row],[Dens Input]]),"")</f>
        <v>819.3</v>
      </c>
      <c r="O645" s="2">
        <f ca="1">INDEX(INDIRECT(_xlfn.CONCAT("weather.data[",O$1,"]")),MATCH(vp.data[[#This Row],[SDate]],weather.data[Date],0))</f>
        <v>-5.7333333333333334</v>
      </c>
      <c r="P645" s="2">
        <f ca="1">INDEX(INDIRECT(_xlfn.CONCAT("weather.data[",P$1,"]")),MATCH(vp.data[[#This Row],[SDate]],weather.data[Date],0))</f>
        <v>-5.7547619047619047</v>
      </c>
      <c r="Q645" s="2">
        <f ca="1">INDEX(INDIRECT(_xlfn.CONCAT("weather.data[",Q$1,"]")),MATCH(vp.data[[#This Row],[SDate]],weather.data[Date],0))</f>
        <v>-7</v>
      </c>
      <c r="R645" s="2">
        <f ca="1">INDEX(INDIRECT(_xlfn.CONCAT("weather.data[",R$1,"]")),MATCH(vp.data[[#This Row],[SDate]],weather.data[Date],0))</f>
        <v>-7.4</v>
      </c>
      <c r="S645" s="2">
        <f ca="1">INDEX(INDIRECT(_xlfn.CONCAT("weather.data[",S$1,"]")),MATCH(vp.data[[#This Row],[SDate]],weather.data[Date],0))</f>
        <v>-7.5</v>
      </c>
      <c r="T645" s="2">
        <f ca="1">INDEX(INDIRECT(_xlfn.CONCAT("weather.data[",T$1,"]")),MATCH(vp.data[[#This Row],[SDate]],weather.data[Date],0))</f>
        <v>-5.8</v>
      </c>
      <c r="U645" s="2">
        <f ca="1">INDEX(INDIRECT(_xlfn.CONCAT("weather.data[",U$1,"]")),MATCH(vp.data[[#This Row],[SDate]],weather.data[Date],0))</f>
        <v>-1.7</v>
      </c>
      <c r="V645" s="2">
        <f ca="1">INDEX(INDIRECT(_xlfn.CONCAT("weather.data[",V$1,"]")),MATCH(vp.data[[#This Row],[SDate]],weather.data[Date],0))</f>
        <v>-5</v>
      </c>
      <c r="W645" t="s">
        <v>44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 s="4">
        <f>IF(AND(vp.data[[#This Row],[SDate]]&gt;=DATE(YEAR(vp.data[[#This Row],[SDate]]),5,1),vp.data[[#This Row],[SDate]]&lt;=DATE(YEAR(vp.data[[#This Row],[SDate]]),9,15)),1,0)</f>
        <v>0</v>
      </c>
      <c r="AJ645" s="4">
        <f>IF(vp.data[[#This Row],[SDate]]&lt;DATE(2016,12,1),0,1)</f>
        <v>1</v>
      </c>
      <c r="AK645">
        <f>MONTH(vp.data[[#This Row],[SDate]])</f>
        <v>1</v>
      </c>
      <c r="AL645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645" s="5">
        <f>(vp.data[[#This Row],[Dens]]-INDEX(crudeBD.lkup[Mean_Dens],MATCH(vp.data[[#This Row],[Crude_Breakdown]],crudeBD.lkup[Crude Breakdown],0)))^2</f>
        <v>0.1984856123665438</v>
      </c>
      <c r="AN645" s="5">
        <f>(vp.data[[#This Row],[Sulf]]-INDEX(crudeBD.lkup[Mean_Sulf],MATCH(vp.data[[#This Row],[Crude_Breakdown]],crudeBD.lkup[Crude Breakdown],0)))^2</f>
        <v>2.8673009855368005E-2</v>
      </c>
      <c r="AO6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1" hidden="1" x14ac:dyDescent="0.25">
      <c r="A646">
        <v>645</v>
      </c>
      <c r="B646" t="s">
        <v>45</v>
      </c>
      <c r="C646" t="s">
        <v>45</v>
      </c>
      <c r="D646" t="s">
        <v>120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Input]]="",INDEX([1]DATA!$Q:$Q,MATCH(1,(vp.data[[#This Row],[Battery]]=[1]DATA!$L:$L)*(EOMONTH(vp.data[[#This Row],[SDate]],-1)+1=[1]DATA!$G:$G),0)),vp.data[[#This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Input]]="",INDEX([1]DATA!$O:$O,MATCH(1,(vp.data[[#This Row],[Battery]]=[1]DATA!$L:$L)*(EOMONTH(vp.data[[#This Row],[SDate]],-1)+1=[1]DATA!$G:$G),0)),vp.data[[#This Row],[Dens Input]]),"")</f>
        <v>878</v>
      </c>
      <c r="O646" s="2">
        <f ca="1">INDEX(INDIRECT(_xlfn.CONCAT("weather.data[",O$1,"]")),MATCH(vp.data[[#This Row],[SDate]],weather.data[Date],0))</f>
        <v>-5.7333333333333334</v>
      </c>
      <c r="P646" s="2">
        <f ca="1">INDEX(INDIRECT(_xlfn.CONCAT("weather.data[",P$1,"]")),MATCH(vp.data[[#This Row],[SDate]],weather.data[Date],0))</f>
        <v>-5.7547619047619047</v>
      </c>
      <c r="Q646" s="2">
        <f ca="1">INDEX(INDIRECT(_xlfn.CONCAT("weather.data[",Q$1,"]")),MATCH(vp.data[[#This Row],[SDate]],weather.data[Date],0))</f>
        <v>-7</v>
      </c>
      <c r="R646" s="2">
        <f ca="1">INDEX(INDIRECT(_xlfn.CONCAT("weather.data[",R$1,"]")),MATCH(vp.data[[#This Row],[SDate]],weather.data[Date],0))</f>
        <v>-7.4</v>
      </c>
      <c r="S646" s="2">
        <f ca="1">INDEX(INDIRECT(_xlfn.CONCAT("weather.data[",S$1,"]")),MATCH(vp.data[[#This Row],[SDate]],weather.data[Date],0))</f>
        <v>-7.5</v>
      </c>
      <c r="T646" s="2">
        <f ca="1">INDEX(INDIRECT(_xlfn.CONCAT("weather.data[",T$1,"]")),MATCH(vp.data[[#This Row],[SDate]],weather.data[Date],0))</f>
        <v>-5.8</v>
      </c>
      <c r="U646" s="2">
        <f ca="1">INDEX(INDIRECT(_xlfn.CONCAT("weather.data[",U$1,"]")),MATCH(vp.data[[#This Row],[SDate]],weather.data[Date],0))</f>
        <v>-1.7</v>
      </c>
      <c r="V646" s="2">
        <f ca="1">INDEX(INDIRECT(_xlfn.CONCAT("weather.data[",V$1,"]")),MATCH(vp.data[[#This Row],[SDate]],weather.data[Date],0))</f>
        <v>-5</v>
      </c>
      <c r="W646" t="s">
        <v>44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 s="4">
        <f>IF(AND(vp.data[[#This Row],[SDate]]&gt;=DATE(YEAR(vp.data[[#This Row],[SDate]]),5,1),vp.data[[#This Row],[SDate]]&lt;=DATE(YEAR(vp.data[[#This Row],[SDate]]),9,15)),1,0)</f>
        <v>0</v>
      </c>
      <c r="AJ646" s="4">
        <f>IF(vp.data[[#This Row],[SDate]]&lt;DATE(2016,12,1),0,1)</f>
        <v>1</v>
      </c>
      <c r="AK646">
        <f>MONTH(vp.data[[#This Row],[SDate]])</f>
        <v>1</v>
      </c>
      <c r="AL646" s="5">
        <f>(IF(post_aquisition_adj_bool,vp.data[[#This Row],[VP_Adjusted]],vp.data[[#This Row],[VP]])-INDEX(crudeBD.lkup[Mean_VP],MATCH(vp.data[[#This Row],[Crude_Breakdown]],crudeBD.lkup[Crude Breakdown],0)))^2</f>
        <v>97.322514177693776</v>
      </c>
      <c r="AM646" s="5">
        <f>(vp.data[[#This Row],[Dens]]-INDEX(crudeBD.lkup[Mean_Dens],MATCH(vp.data[[#This Row],[Crude_Breakdown]],crudeBD.lkup[Crude Breakdown],0)))^2</f>
        <v>10.509659275283727</v>
      </c>
      <c r="AN646" s="5">
        <f>(vp.data[[#This Row],[Sulf]]-INDEX(crudeBD.lkup[Mean_Sulf],MATCH(vp.data[[#This Row],[Crude_Breakdown]],crudeBD.lkup[Crude Breakdown],0)))^2</f>
        <v>0.10210676279105249</v>
      </c>
      <c r="AO6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1" hidden="1" x14ac:dyDescent="0.25">
      <c r="A647">
        <v>646</v>
      </c>
      <c r="B647" t="s">
        <v>58</v>
      </c>
      <c r="C647" t="s">
        <v>58</v>
      </c>
      <c r="D647" t="s">
        <v>59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Input]]="",INDEX([1]DATA!$O:$O,MATCH(1,(vp.data[[#This Row],[Battery]]=[1]DATA!$L:$L)*(EOMONTH(vp.data[[#This Row],[SDate]],-1)+1=[1]DATA!$G:$G),0)),vp.data[[#This Row],[Dens Input]]),"")</f>
        <v>777.5</v>
      </c>
      <c r="O647" s="2">
        <f ca="1">INDEX(INDIRECT(_xlfn.CONCAT("weather.data[",O$1,"]")),MATCH(vp.data[[#This Row],[SDate]],weather.data[Date],0))</f>
        <v>-5.7333333333333334</v>
      </c>
      <c r="P647" s="2">
        <f ca="1">INDEX(INDIRECT(_xlfn.CONCAT("weather.data[",P$1,"]")),MATCH(vp.data[[#This Row],[SDate]],weather.data[Date],0))</f>
        <v>-5.7547619047619047</v>
      </c>
      <c r="Q647" s="2">
        <f ca="1">INDEX(INDIRECT(_xlfn.CONCAT("weather.data[",Q$1,"]")),MATCH(vp.data[[#This Row],[SDate]],weather.data[Date],0))</f>
        <v>-7</v>
      </c>
      <c r="R647" s="2">
        <f ca="1">INDEX(INDIRECT(_xlfn.CONCAT("weather.data[",R$1,"]")),MATCH(vp.data[[#This Row],[SDate]],weather.data[Date],0))</f>
        <v>-7.4</v>
      </c>
      <c r="S647" s="2">
        <f ca="1">INDEX(INDIRECT(_xlfn.CONCAT("weather.data[",S$1,"]")),MATCH(vp.data[[#This Row],[SDate]],weather.data[Date],0))</f>
        <v>-7.5</v>
      </c>
      <c r="T647" s="2">
        <f ca="1">INDEX(INDIRECT(_xlfn.CONCAT("weather.data[",T$1,"]")),MATCH(vp.data[[#This Row],[SDate]],weather.data[Date],0))</f>
        <v>-5.8</v>
      </c>
      <c r="U647" s="2">
        <f ca="1">INDEX(INDIRECT(_xlfn.CONCAT("weather.data[",U$1,"]")),MATCH(vp.data[[#This Row],[SDate]],weather.data[Date],0))</f>
        <v>-1.7</v>
      </c>
      <c r="V647" s="2">
        <f ca="1">INDEX(INDIRECT(_xlfn.CONCAT("weather.data[",V$1,"]")),MATCH(vp.data[[#This Row],[SDate]],weather.data[Date],0))</f>
        <v>-5</v>
      </c>
      <c r="W647" t="s">
        <v>44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 s="4">
        <f>IF(AND(vp.data[[#This Row],[SDate]]&gt;=DATE(YEAR(vp.data[[#This Row],[SDate]]),5,1),vp.data[[#This Row],[SDate]]&lt;=DATE(YEAR(vp.data[[#This Row],[SDate]]),9,15)),1,0)</f>
        <v>0</v>
      </c>
      <c r="AJ647" s="4">
        <f>IF(vp.data[[#This Row],[SDate]]&lt;DATE(2016,12,1),0,1)</f>
        <v>1</v>
      </c>
      <c r="AK647">
        <f>MONTH(vp.data[[#This Row],[SDate]])</f>
        <v>1</v>
      </c>
      <c r="AL647" s="5">
        <f>(IF(post_aquisition_adj_bool,vp.data[[#This Row],[VP_Adjusted]],vp.data[[#This Row],[VP]])-INDEX(crudeBD.lkup[Mean_VP],MATCH(vp.data[[#This Row],[Crude_Breakdown]],crudeBD.lkup[Crude Breakdown],0)))^2</f>
        <v>1215.6294391294218</v>
      </c>
      <c r="AM647" s="5">
        <f>(vp.data[[#This Row],[Dens]]-INDEX(crudeBD.lkup[Mean_Dens],MATCH(vp.data[[#This Row],[Crude_Breakdown]],crudeBD.lkup[Crude Breakdown],0)))^2</f>
        <v>1710.1932442330231</v>
      </c>
      <c r="AN647" s="5">
        <f>(vp.data[[#This Row],[Sulf]]-INDEX(crudeBD.lkup[Mean_Sulf],MATCH(vp.data[[#This Row],[Crude_Breakdown]],crudeBD.lkup[Crude Breakdown],0)))^2</f>
        <v>0.30103759932245244</v>
      </c>
      <c r="AO6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1" hidden="1" x14ac:dyDescent="0.25">
      <c r="A648">
        <v>647</v>
      </c>
      <c r="B648" t="s">
        <v>64</v>
      </c>
      <c r="C648" t="s">
        <v>64</v>
      </c>
      <c r="D648" t="s">
        <v>121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Input]]="",INDEX([1]DATA!$Q:$Q,MATCH(1,(vp.data[[#This Row],[Battery]]=[1]DATA!$L:$L)*(EOMONTH(vp.data[[#This Row],[SDate]],-1)+1=[1]DATA!$G:$G),0)),vp.data[[#This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Input]]="",INDEX([1]DATA!$O:$O,MATCH(1,(vp.data[[#This Row],[Battery]]=[1]DATA!$L:$L)*(EOMONTH(vp.data[[#This Row],[SDate]],-1)+1=[1]DATA!$G:$G),0)),vp.data[[#This Row],[Dens Input]]),"")</f>
        <v>866</v>
      </c>
      <c r="O648" s="2">
        <f ca="1">INDEX(INDIRECT(_xlfn.CONCAT("weather.data[",O$1,"]")),MATCH(vp.data[[#This Row],[SDate]],weather.data[Date],0))</f>
        <v>-5.7333333333333334</v>
      </c>
      <c r="P648" s="2">
        <f ca="1">INDEX(INDIRECT(_xlfn.CONCAT("weather.data[",P$1,"]")),MATCH(vp.data[[#This Row],[SDate]],weather.data[Date],0))</f>
        <v>-5.7547619047619047</v>
      </c>
      <c r="Q648" s="2">
        <f ca="1">INDEX(INDIRECT(_xlfn.CONCAT("weather.data[",Q$1,"]")),MATCH(vp.data[[#This Row],[SDate]],weather.data[Date],0))</f>
        <v>-7</v>
      </c>
      <c r="R648" s="2">
        <f ca="1">INDEX(INDIRECT(_xlfn.CONCAT("weather.data[",R$1,"]")),MATCH(vp.data[[#This Row],[SDate]],weather.data[Date],0))</f>
        <v>-7.4</v>
      </c>
      <c r="S648" s="2">
        <f ca="1">INDEX(INDIRECT(_xlfn.CONCAT("weather.data[",S$1,"]")),MATCH(vp.data[[#This Row],[SDate]],weather.data[Date],0))</f>
        <v>-7.5</v>
      </c>
      <c r="T648" s="2">
        <f ca="1">INDEX(INDIRECT(_xlfn.CONCAT("weather.data[",T$1,"]")),MATCH(vp.data[[#This Row],[SDate]],weather.data[Date],0))</f>
        <v>-5.8</v>
      </c>
      <c r="U648" s="2">
        <f ca="1">INDEX(INDIRECT(_xlfn.CONCAT("weather.data[",U$1,"]")),MATCH(vp.data[[#This Row],[SDate]],weather.data[Date],0))</f>
        <v>-1.7</v>
      </c>
      <c r="V648" s="2">
        <f ca="1">INDEX(INDIRECT(_xlfn.CONCAT("weather.data[",V$1,"]")),MATCH(vp.data[[#This Row],[SDate]],weather.data[Date],0))</f>
        <v>-5</v>
      </c>
      <c r="W648" t="s">
        <v>44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 s="4">
        <f>IF(AND(vp.data[[#This Row],[SDate]]&gt;=DATE(YEAR(vp.data[[#This Row],[SDate]]),5,1),vp.data[[#This Row],[SDate]]&lt;=DATE(YEAR(vp.data[[#This Row],[SDate]]),9,15)),1,0)</f>
        <v>0</v>
      </c>
      <c r="AJ648" s="4">
        <f>IF(vp.data[[#This Row],[SDate]]&lt;DATE(2016,12,1),0,1)</f>
        <v>1</v>
      </c>
      <c r="AK648">
        <f>MONTH(vp.data[[#This Row],[SDate]])</f>
        <v>1</v>
      </c>
      <c r="AL648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648" s="5">
        <f>(vp.data[[#This Row],[Dens]]-INDEX(crudeBD.lkup[Mean_Dens],MATCH(vp.data[[#This Row],[Crude_Breakdown]],crudeBD.lkup[Crude Breakdown],0)))^2</f>
        <v>492.33674694207372</v>
      </c>
      <c r="AN648" s="5">
        <f>(vp.data[[#This Row],[Sulf]]-INDEX(crudeBD.lkup[Mean_Sulf],MATCH(vp.data[[#This Row],[Crude_Breakdown]],crudeBD.lkup[Crude Breakdown],0)))^2</f>
        <v>3.7335329250191278E-2</v>
      </c>
      <c r="AO6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1" hidden="1" x14ac:dyDescent="0.25">
      <c r="A649">
        <v>648</v>
      </c>
      <c r="B649" t="s">
        <v>45</v>
      </c>
      <c r="C649" t="s">
        <v>45</v>
      </c>
      <c r="D649" t="s">
        <v>77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Input]]="",INDEX([1]DATA!$Q:$Q,MATCH(1,(vp.data[[#This Row],[Battery]]=[1]DATA!$L:$L)*(EOMONTH(vp.data[[#This Row],[SDate]],-1)+1=[1]DATA!$G:$G),0)),vp.data[[#This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Input]]="",INDEX([1]DATA!$O:$O,MATCH(1,(vp.data[[#This Row],[Battery]]=[1]DATA!$L:$L)*(EOMONTH(vp.data[[#This Row],[SDate]],-1)+1=[1]DATA!$G:$G),0)),vp.data[[#This Row],[Dens Input]]),"")</f>
        <v>818</v>
      </c>
      <c r="O649" s="2">
        <f ca="1">INDEX(INDIRECT(_xlfn.CONCAT("weather.data[",O$1,"]")),MATCH(vp.data[[#This Row],[SDate]],weather.data[Date],0))</f>
        <v>-3.5833333333333335</v>
      </c>
      <c r="P649" s="2">
        <f ca="1">INDEX(INDIRECT(_xlfn.CONCAT("weather.data[",P$1,"]")),MATCH(vp.data[[#This Row],[SDate]],weather.data[Date],0))</f>
        <v>-4.4857142857142858</v>
      </c>
      <c r="Q649" s="2">
        <f ca="1">INDEX(INDIRECT(_xlfn.CONCAT("weather.data[",Q$1,"]")),MATCH(vp.data[[#This Row],[SDate]],weather.data[Date],0))</f>
        <v>-2.9</v>
      </c>
      <c r="R649" s="2">
        <f ca="1">INDEX(INDIRECT(_xlfn.CONCAT("weather.data[",R$1,"]")),MATCH(vp.data[[#This Row],[SDate]],weather.data[Date],0))</f>
        <v>-3.7</v>
      </c>
      <c r="S649" s="2">
        <f ca="1">INDEX(INDIRECT(_xlfn.CONCAT("weather.data[",S$1,"]")),MATCH(vp.data[[#This Row],[SDate]],weather.data[Date],0))</f>
        <v>-4</v>
      </c>
      <c r="T649" s="2">
        <f ca="1">INDEX(INDIRECT(_xlfn.CONCAT("weather.data[",T$1,"]")),MATCH(vp.data[[#This Row],[SDate]],weather.data[Date],0))</f>
        <v>-3.5</v>
      </c>
      <c r="U649" s="2">
        <f ca="1">INDEX(INDIRECT(_xlfn.CONCAT("weather.data[",U$1,"]")),MATCH(vp.data[[#This Row],[SDate]],weather.data[Date],0))</f>
        <v>-2.1</v>
      </c>
      <c r="V649" s="2">
        <f ca="1">INDEX(INDIRECT(_xlfn.CONCAT("weather.data[",V$1,"]")),MATCH(vp.data[[#This Row],[SDate]],weather.data[Date],0))</f>
        <v>-5.3</v>
      </c>
      <c r="W649" t="s">
        <v>44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 s="4">
        <f>IF(AND(vp.data[[#This Row],[SDate]]&gt;=DATE(YEAR(vp.data[[#This Row],[SDate]]),5,1),vp.data[[#This Row],[SDate]]&lt;=DATE(YEAR(vp.data[[#This Row],[SDate]]),9,15)),1,0)</f>
        <v>0</v>
      </c>
      <c r="AJ649" s="4">
        <f>IF(vp.data[[#This Row],[SDate]]&lt;DATE(2016,12,1),0,1)</f>
        <v>1</v>
      </c>
      <c r="AK649">
        <f>MONTH(vp.data[[#This Row],[SDate]])</f>
        <v>1</v>
      </c>
      <c r="AL649" s="5">
        <f>(IF(post_aquisition_adj_bool,vp.data[[#This Row],[VP_Adjusted]],vp.data[[#This Row],[VP]])-INDEX(crudeBD.lkup[Mean_VP],MATCH(vp.data[[#This Row],[Crude_Breakdown]],crudeBD.lkup[Crude Breakdown],0)))^2</f>
        <v>45.348400961482277</v>
      </c>
      <c r="AM649" s="5">
        <f>(vp.data[[#This Row],[Dens]]-INDEX(crudeBD.lkup[Mean_Dens],MATCH(vp.data[[#This Row],[Crude_Breakdown]],crudeBD.lkup[Crude Breakdown],0)))^2</f>
        <v>0.73014078477934552</v>
      </c>
      <c r="AN649" s="5">
        <f>(vp.data[[#This Row],[Sulf]]-INDEX(crudeBD.lkup[Mean_Sulf],MATCH(vp.data[[#This Row],[Crude_Breakdown]],crudeBD.lkup[Crude Breakdown],0)))^2</f>
        <v>0.18518482621900442</v>
      </c>
      <c r="AO6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1" hidden="1" x14ac:dyDescent="0.25">
      <c r="A650">
        <v>649</v>
      </c>
      <c r="B650" t="s">
        <v>45</v>
      </c>
      <c r="C650" t="s">
        <v>45</v>
      </c>
      <c r="D650" t="s">
        <v>71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Input]]="",INDEX([1]DATA!$Q:$Q,MATCH(1,(vp.data[[#This Row],[Battery]]=[1]DATA!$L:$L)*(EOMONTH(vp.data[[#This Row],[SDate]],-1)+1=[1]DATA!$G:$G),0)),vp.data[[#This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Input]]="",INDEX([1]DATA!$O:$O,MATCH(1,(vp.data[[#This Row],[Battery]]=[1]DATA!$L:$L)*(EOMONTH(vp.data[[#This Row],[SDate]],-1)+1=[1]DATA!$G:$G),0)),vp.data[[#This Row],[Dens Input]]),"")</f>
        <v>801.4</v>
      </c>
      <c r="O650" s="2">
        <f ca="1">INDEX(INDIRECT(_xlfn.CONCAT("weather.data[",O$1,"]")),MATCH(vp.data[[#This Row],[SDate]],weather.data[Date],0))</f>
        <v>-8.1666666666666661</v>
      </c>
      <c r="P650" s="2">
        <f ca="1">INDEX(INDIRECT(_xlfn.CONCAT("weather.data[",P$1,"]")),MATCH(vp.data[[#This Row],[SDate]],weather.data[Date],0))</f>
        <v>-4.473809523809523</v>
      </c>
      <c r="Q650" s="2">
        <f ca="1">INDEX(INDIRECT(_xlfn.CONCAT("weather.data[",Q$1,"]")),MATCH(vp.data[[#This Row],[SDate]],weather.data[Date],0))</f>
        <v>-8</v>
      </c>
      <c r="R650" s="2">
        <f ca="1">INDEX(INDIRECT(_xlfn.CONCAT("weather.data[",R$1,"]")),MATCH(vp.data[[#This Row],[SDate]],weather.data[Date],0))</f>
        <v>-8.9</v>
      </c>
      <c r="S650" s="2">
        <f ca="1">INDEX(INDIRECT(_xlfn.CONCAT("weather.data[",S$1,"]")),MATCH(vp.data[[#This Row],[SDate]],weather.data[Date],0))</f>
        <v>-8</v>
      </c>
      <c r="T650" s="2">
        <f ca="1">INDEX(INDIRECT(_xlfn.CONCAT("weather.data[",T$1,"]")),MATCH(vp.data[[#This Row],[SDate]],weather.data[Date],0))</f>
        <v>-8.9</v>
      </c>
      <c r="U650" s="2">
        <f ca="1">INDEX(INDIRECT(_xlfn.CONCAT("weather.data[",U$1,"]")),MATCH(vp.data[[#This Row],[SDate]],weather.data[Date],0))</f>
        <v>-6.2</v>
      </c>
      <c r="V650" s="2">
        <f ca="1">INDEX(INDIRECT(_xlfn.CONCAT("weather.data[",V$1,"]")),MATCH(vp.data[[#This Row],[SDate]],weather.data[Date],0))</f>
        <v>-9</v>
      </c>
      <c r="W650" t="s">
        <v>44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 s="4">
        <f>IF(AND(vp.data[[#This Row],[SDate]]&gt;=DATE(YEAR(vp.data[[#This Row],[SDate]]),5,1),vp.data[[#This Row],[SDate]]&lt;=DATE(YEAR(vp.data[[#This Row],[SDate]]),9,15)),1,0)</f>
        <v>0</v>
      </c>
      <c r="AJ650" s="4">
        <f>IF(vp.data[[#This Row],[SDate]]&lt;DATE(2016,12,1),0,1)</f>
        <v>1</v>
      </c>
      <c r="AK650">
        <f>MONTH(vp.data[[#This Row],[SDate]])</f>
        <v>1</v>
      </c>
      <c r="AL650" s="5">
        <f>(IF(post_aquisition_adj_bool,vp.data[[#This Row],[VP_Adjusted]],vp.data[[#This Row],[VP]])-INDEX(crudeBD.lkup[Mean_VP],MATCH(vp.data[[#This Row],[Crude_Breakdown]],crudeBD.lkup[Crude Breakdown],0)))^2</f>
        <v>86.378977398906756</v>
      </c>
      <c r="AM650" s="5">
        <f>(vp.data[[#This Row],[Dens]]-INDEX(crudeBD.lkup[Mean_Dens],MATCH(vp.data[[#This Row],[Crude_Breakdown]],crudeBD.lkup[Crude Breakdown],0)))^2</f>
        <v>52.68692629947553</v>
      </c>
      <c r="AN650" s="5">
        <f>(vp.data[[#This Row],[Sulf]]-INDEX(crudeBD.lkup[Mean_Sulf],MATCH(vp.data[[#This Row],[Crude_Breakdown]],crudeBD.lkup[Crude Breakdown],0)))^2</f>
        <v>3.844561832825351E-3</v>
      </c>
      <c r="AO6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1" hidden="1" x14ac:dyDescent="0.25">
      <c r="A651">
        <v>650</v>
      </c>
      <c r="B651" t="s">
        <v>45</v>
      </c>
      <c r="C651" t="s">
        <v>45</v>
      </c>
      <c r="D651" t="s">
        <v>76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Input]]="",INDEX([1]DATA!$O:$O,MATCH(1,(vp.data[[#This Row],[Battery]]=[1]DATA!$L:$L)*(EOMONTH(vp.data[[#This Row],[SDate]],-1)+1=[1]DATA!$G:$G),0)),vp.data[[#This Row],[Dens Input]]),"")</f>
        <v>813.8</v>
      </c>
      <c r="O651" s="2">
        <f ca="1">INDEX(INDIRECT(_xlfn.CONCAT("weather.data[",O$1,"]")),MATCH(vp.data[[#This Row],[SDate]],weather.data[Date],0))</f>
        <v>-8.1666666666666661</v>
      </c>
      <c r="P651" s="2">
        <f ca="1">INDEX(INDIRECT(_xlfn.CONCAT("weather.data[",P$1,"]")),MATCH(vp.data[[#This Row],[SDate]],weather.data[Date],0))</f>
        <v>-4.473809523809523</v>
      </c>
      <c r="Q651" s="2">
        <f ca="1">INDEX(INDIRECT(_xlfn.CONCAT("weather.data[",Q$1,"]")),MATCH(vp.data[[#This Row],[SDate]],weather.data[Date],0))</f>
        <v>-8</v>
      </c>
      <c r="R651" s="2">
        <f ca="1">INDEX(INDIRECT(_xlfn.CONCAT("weather.data[",R$1,"]")),MATCH(vp.data[[#This Row],[SDate]],weather.data[Date],0))</f>
        <v>-8.9</v>
      </c>
      <c r="S651" s="2">
        <f ca="1">INDEX(INDIRECT(_xlfn.CONCAT("weather.data[",S$1,"]")),MATCH(vp.data[[#This Row],[SDate]],weather.data[Date],0))</f>
        <v>-8</v>
      </c>
      <c r="T651" s="2">
        <f ca="1">INDEX(INDIRECT(_xlfn.CONCAT("weather.data[",T$1,"]")),MATCH(vp.data[[#This Row],[SDate]],weather.data[Date],0))</f>
        <v>-8.9</v>
      </c>
      <c r="U651" s="2">
        <f ca="1">INDEX(INDIRECT(_xlfn.CONCAT("weather.data[",U$1,"]")),MATCH(vp.data[[#This Row],[SDate]],weather.data[Date],0))</f>
        <v>-6.2</v>
      </c>
      <c r="V651" s="2">
        <f ca="1">INDEX(INDIRECT(_xlfn.CONCAT("weather.data[",V$1,"]")),MATCH(vp.data[[#This Row],[SDate]],weather.data[Date],0))</f>
        <v>-9</v>
      </c>
      <c r="W651" t="s">
        <v>44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 s="4">
        <f>IF(AND(vp.data[[#This Row],[SDate]]&gt;=DATE(YEAR(vp.data[[#This Row],[SDate]]),5,1),vp.data[[#This Row],[SDate]]&lt;=DATE(YEAR(vp.data[[#This Row],[SDate]]),9,15)),1,0)</f>
        <v>0</v>
      </c>
      <c r="AJ651" s="4">
        <f>IF(vp.data[[#This Row],[SDate]]&lt;DATE(2016,12,1),0,1)</f>
        <v>1</v>
      </c>
      <c r="AK651">
        <f>MONTH(vp.data[[#This Row],[SDate]])</f>
        <v>1</v>
      </c>
      <c r="AL651" s="5">
        <f>(IF(post_aquisition_adj_bool,vp.data[[#This Row],[VP_Adjusted]],vp.data[[#This Row],[VP]])-INDEX(crudeBD.lkup[Mean_VP],MATCH(vp.data[[#This Row],[Crude_Breakdown]],crudeBD.lkup[Crude Breakdown],0)))^2</f>
        <v>197.84892004545213</v>
      </c>
      <c r="AM651" s="5">
        <f>(vp.data[[#This Row],[Dens]]-INDEX(crudeBD.lkup[Mean_Dens],MATCH(vp.data[[#This Row],[Crude_Breakdown]],crudeBD.lkup[Crude Breakdown],0)))^2</f>
        <v>25.547795957190264</v>
      </c>
      <c r="AN651" s="5">
        <f>(vp.data[[#This Row],[Sulf]]-INDEX(crudeBD.lkup[Mean_Sulf],MATCH(vp.data[[#This Row],[Crude_Breakdown]],crudeBD.lkup[Crude Breakdown],0)))^2</f>
        <v>0.15470932734753104</v>
      </c>
      <c r="AO6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1" hidden="1" x14ac:dyDescent="0.25">
      <c r="A652">
        <v>651</v>
      </c>
      <c r="B652" t="s">
        <v>45</v>
      </c>
      <c r="C652" t="s">
        <v>45</v>
      </c>
      <c r="D652" t="s">
        <v>63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Input]]="",INDEX([1]DATA!$Q:$Q,MATCH(1,(vp.data[[#This Row],[Battery]]=[1]DATA!$L:$L)*(EOMONTH(vp.data[[#This Row],[SDate]],-1)+1=[1]DATA!$G:$G),0)),vp.data[[#This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Input]]="",INDEX([1]DATA!$O:$O,MATCH(1,(vp.data[[#This Row],[Battery]]=[1]DATA!$L:$L)*(EOMONTH(vp.data[[#This Row],[SDate]],-1)+1=[1]DATA!$G:$G),0)),vp.data[[#This Row],[Dens Input]]),"")</f>
        <v>822.3</v>
      </c>
      <c r="O652" s="2">
        <f ca="1">INDEX(INDIRECT(_xlfn.CONCAT("weather.data[",O$1,"]")),MATCH(vp.data[[#This Row],[SDate]],weather.data[Date],0))</f>
        <v>-8.1666666666666661</v>
      </c>
      <c r="P652" s="2">
        <f ca="1">INDEX(INDIRECT(_xlfn.CONCAT("weather.data[",P$1,"]")),MATCH(vp.data[[#This Row],[SDate]],weather.data[Date],0))</f>
        <v>-4.473809523809523</v>
      </c>
      <c r="Q652" s="2">
        <f ca="1">INDEX(INDIRECT(_xlfn.CONCAT("weather.data[",Q$1,"]")),MATCH(vp.data[[#This Row],[SDate]],weather.data[Date],0))</f>
        <v>-8</v>
      </c>
      <c r="R652" s="2">
        <f ca="1">INDEX(INDIRECT(_xlfn.CONCAT("weather.data[",R$1,"]")),MATCH(vp.data[[#This Row],[SDate]],weather.data[Date],0))</f>
        <v>-8.9</v>
      </c>
      <c r="S652" s="2">
        <f ca="1">INDEX(INDIRECT(_xlfn.CONCAT("weather.data[",S$1,"]")),MATCH(vp.data[[#This Row],[SDate]],weather.data[Date],0))</f>
        <v>-8</v>
      </c>
      <c r="T652" s="2">
        <f ca="1">INDEX(INDIRECT(_xlfn.CONCAT("weather.data[",T$1,"]")),MATCH(vp.data[[#This Row],[SDate]],weather.data[Date],0))</f>
        <v>-8.9</v>
      </c>
      <c r="U652" s="2">
        <f ca="1">INDEX(INDIRECT(_xlfn.CONCAT("weather.data[",U$1,"]")),MATCH(vp.data[[#This Row],[SDate]],weather.data[Date],0))</f>
        <v>-6.2</v>
      </c>
      <c r="V652" s="2">
        <f ca="1">INDEX(INDIRECT(_xlfn.CONCAT("weather.data[",V$1,"]")),MATCH(vp.data[[#This Row],[SDate]],weather.data[Date],0))</f>
        <v>-9</v>
      </c>
      <c r="W652" t="s">
        <v>44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 s="4">
        <f>IF(AND(vp.data[[#This Row],[SDate]]&gt;=DATE(YEAR(vp.data[[#This Row],[SDate]]),5,1),vp.data[[#This Row],[SDate]]&lt;=DATE(YEAR(vp.data[[#This Row],[SDate]]),9,15)),1,0)</f>
        <v>0</v>
      </c>
      <c r="AJ652" s="4">
        <f>IF(vp.data[[#This Row],[SDate]]&lt;DATE(2016,12,1),0,1)</f>
        <v>1</v>
      </c>
      <c r="AK652">
        <f>MONTH(vp.data[[#This Row],[SDate]])</f>
        <v>1</v>
      </c>
      <c r="AL652" s="5">
        <f>(IF(post_aquisition_adj_bool,vp.data[[#This Row],[VP_Adjusted]],vp.data[[#This Row],[VP]])-INDEX(crudeBD.lkup[Mean_VP],MATCH(vp.data[[#This Row],[Crude_Breakdown]],crudeBD.lkup[Crude Breakdown],0)))^2</f>
        <v>87.719668137055052</v>
      </c>
      <c r="AM652" s="5">
        <f>(vp.data[[#This Row],[Dens]]-INDEX(crudeBD.lkup[Mean_Dens],MATCH(vp.data[[#This Row],[Crude_Breakdown]],crudeBD.lkup[Crude Breakdown],0)))^2</f>
        <v>11.871589060644514</v>
      </c>
      <c r="AN652" s="5">
        <f>(vp.data[[#This Row],[Sulf]]-INDEX(crudeBD.lkup[Mean_Sulf],MATCH(vp.data[[#This Row],[Crude_Breakdown]],crudeBD.lkup[Crude Breakdown],0)))^2</f>
        <v>9.8301729240947974E-2</v>
      </c>
      <c r="AO6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1" hidden="1" x14ac:dyDescent="0.25">
      <c r="A653">
        <v>652</v>
      </c>
      <c r="B653" t="s">
        <v>45</v>
      </c>
      <c r="C653" t="s">
        <v>45</v>
      </c>
      <c r="D653" t="s">
        <v>85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Input]]="",INDEX([1]DATA!$Q:$Q,MATCH(1,(vp.data[[#This Row],[Battery]]=[1]DATA!$L:$L)*(EOMONTH(vp.data[[#This Row],[SDate]],-1)+1=[1]DATA!$G:$G),0)),vp.data[[#This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Input]]="",INDEX([1]DATA!$O:$O,MATCH(1,(vp.data[[#This Row],[Battery]]=[1]DATA!$L:$L)*(EOMONTH(vp.data[[#This Row],[SDate]],-1)+1=[1]DATA!$G:$G),0)),vp.data[[#This Row],[Dens Input]]),"")</f>
        <v>815</v>
      </c>
      <c r="O653" s="2">
        <f ca="1">INDEX(INDIRECT(_xlfn.CONCAT("weather.data[",O$1,"]")),MATCH(vp.data[[#This Row],[SDate]],weather.data[Date],0))</f>
        <v>-8.1666666666666661</v>
      </c>
      <c r="P653" s="2">
        <f ca="1">INDEX(INDIRECT(_xlfn.CONCAT("weather.data[",P$1,"]")),MATCH(vp.data[[#This Row],[SDate]],weather.data[Date],0))</f>
        <v>-4.473809523809523</v>
      </c>
      <c r="Q653" s="2">
        <f ca="1">INDEX(INDIRECT(_xlfn.CONCAT("weather.data[",Q$1,"]")),MATCH(vp.data[[#This Row],[SDate]],weather.data[Date],0))</f>
        <v>-8</v>
      </c>
      <c r="R653" s="2">
        <f ca="1">INDEX(INDIRECT(_xlfn.CONCAT("weather.data[",R$1,"]")),MATCH(vp.data[[#This Row],[SDate]],weather.data[Date],0))</f>
        <v>-8.9</v>
      </c>
      <c r="S653" s="2">
        <f ca="1">INDEX(INDIRECT(_xlfn.CONCAT("weather.data[",S$1,"]")),MATCH(vp.data[[#This Row],[SDate]],weather.data[Date],0))</f>
        <v>-8</v>
      </c>
      <c r="T653" s="2">
        <f ca="1">INDEX(INDIRECT(_xlfn.CONCAT("weather.data[",T$1,"]")),MATCH(vp.data[[#This Row],[SDate]],weather.data[Date],0))</f>
        <v>-8.9</v>
      </c>
      <c r="U653" s="2">
        <f ca="1">INDEX(INDIRECT(_xlfn.CONCAT("weather.data[",U$1,"]")),MATCH(vp.data[[#This Row],[SDate]],weather.data[Date],0))</f>
        <v>-6.2</v>
      </c>
      <c r="V653" s="2">
        <f ca="1">INDEX(INDIRECT(_xlfn.CONCAT("weather.data[",V$1,"]")),MATCH(vp.data[[#This Row],[SDate]],weather.data[Date],0))</f>
        <v>-9</v>
      </c>
      <c r="W653" t="s">
        <v>44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 s="4">
        <f>IF(AND(vp.data[[#This Row],[SDate]]&gt;=DATE(YEAR(vp.data[[#This Row],[SDate]]),5,1),vp.data[[#This Row],[SDate]]&lt;=DATE(YEAR(vp.data[[#This Row],[SDate]]),9,15)),1,0)</f>
        <v>0</v>
      </c>
      <c r="AJ653" s="4">
        <f>IF(vp.data[[#This Row],[SDate]]&lt;DATE(2016,12,1),0,1)</f>
        <v>1</v>
      </c>
      <c r="AK653">
        <f>MONTH(vp.data[[#This Row],[SDate]])</f>
        <v>1</v>
      </c>
      <c r="AL653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653" s="5">
        <f>(vp.data[[#This Row],[Dens]]-INDEX(crudeBD.lkup[Mean_Dens],MATCH(vp.data[[#This Row],[Crude_Breakdown]],crudeBD.lkup[Crude Breakdown],0)))^2</f>
        <v>14.857037336501103</v>
      </c>
      <c r="AN653" s="5">
        <f>(vp.data[[#This Row],[Sulf]]-INDEX(crudeBD.lkup[Mean_Sulf],MATCH(vp.data[[#This Row],[Crude_Breakdown]],crudeBD.lkup[Crude Breakdown],0)))^2</f>
        <v>8.959908697135549E-2</v>
      </c>
      <c r="AO6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1" hidden="1" x14ac:dyDescent="0.25">
      <c r="A654">
        <v>653</v>
      </c>
      <c r="B654" t="s">
        <v>45</v>
      </c>
      <c r="C654" t="s">
        <v>45</v>
      </c>
      <c r="D654" t="s">
        <v>144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Input]]="",INDEX([1]DATA!$Q:$Q,MATCH(1,(vp.data[[#This Row],[Battery]]=[1]DATA!$L:$L)*(EOMONTH(vp.data[[#This Row],[SDate]],-1)+1=[1]DATA!$G:$G),0)),vp.data[[#This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54" s="2">
        <f ca="1">INDEX(INDIRECT(_xlfn.CONCAT("weather.data[",O$1,"]")),MATCH(vp.data[[#This Row],[SDate]],weather.data[Date],0))</f>
        <v>-8.1666666666666661</v>
      </c>
      <c r="P654" s="2">
        <f ca="1">INDEX(INDIRECT(_xlfn.CONCAT("weather.data[",P$1,"]")),MATCH(vp.data[[#This Row],[SDate]],weather.data[Date],0))</f>
        <v>-4.473809523809523</v>
      </c>
      <c r="Q654" s="2">
        <f ca="1">INDEX(INDIRECT(_xlfn.CONCAT("weather.data[",Q$1,"]")),MATCH(vp.data[[#This Row],[SDate]],weather.data[Date],0))</f>
        <v>-8</v>
      </c>
      <c r="R654" s="2">
        <f ca="1">INDEX(INDIRECT(_xlfn.CONCAT("weather.data[",R$1,"]")),MATCH(vp.data[[#This Row],[SDate]],weather.data[Date],0))</f>
        <v>-8.9</v>
      </c>
      <c r="S654" s="2">
        <f ca="1">INDEX(INDIRECT(_xlfn.CONCAT("weather.data[",S$1,"]")),MATCH(vp.data[[#This Row],[SDate]],weather.data[Date],0))</f>
        <v>-8</v>
      </c>
      <c r="T654" s="2">
        <f ca="1">INDEX(INDIRECT(_xlfn.CONCAT("weather.data[",T$1,"]")),MATCH(vp.data[[#This Row],[SDate]],weather.data[Date],0))</f>
        <v>-8.9</v>
      </c>
      <c r="U654" s="2">
        <f ca="1">INDEX(INDIRECT(_xlfn.CONCAT("weather.data[",U$1,"]")),MATCH(vp.data[[#This Row],[SDate]],weather.data[Date],0))</f>
        <v>-6.2</v>
      </c>
      <c r="V654" s="2">
        <f ca="1">INDEX(INDIRECT(_xlfn.CONCAT("weather.data[",V$1,"]")),MATCH(vp.data[[#This Row],[SDate]],weather.data[Date],0))</f>
        <v>-9</v>
      </c>
      <c r="W654" t="s">
        <v>44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 s="4">
        <f>IF(AND(vp.data[[#This Row],[SDate]]&gt;=DATE(YEAR(vp.data[[#This Row],[SDate]]),5,1),vp.data[[#This Row],[SDate]]&lt;=DATE(YEAR(vp.data[[#This Row],[SDate]]),9,15)),1,0)</f>
        <v>0</v>
      </c>
      <c r="AJ654" s="4">
        <f>IF(vp.data[[#This Row],[SDate]]&lt;DATE(2016,12,1),0,1)</f>
        <v>1</v>
      </c>
      <c r="AK654">
        <f>MONTH(vp.data[[#This Row],[SDate]])</f>
        <v>1</v>
      </c>
      <c r="AL654" s="5">
        <f>(IF(post_aquisition_adj_bool,vp.data[[#This Row],[VP_Adjusted]],vp.data[[#This Row],[VP]])-INDEX(crudeBD.lkup[Mean_VP],MATCH(vp.data[[#This Row],[Crude_Breakdown]],crudeBD.lkup[Crude Breakdown],0)))^2</f>
        <v>39.410843107011388</v>
      </c>
      <c r="AM654" s="5">
        <f>(vp.data[[#This Row],[Dens]]-INDEX(crudeBD.lkup[Mean_Dens],MATCH(vp.data[[#This Row],[Crude_Breakdown]],crudeBD.lkup[Crude Breakdown],0)))^2</f>
        <v>114.24750767827088</v>
      </c>
      <c r="AN654" s="5">
        <f>(vp.data[[#This Row],[Sulf]]-INDEX(crudeBD.lkup[Mean_Sulf],MATCH(vp.data[[#This Row],[Crude_Breakdown]],crudeBD.lkup[Crude Breakdown],0)))^2</f>
        <v>0.18729548036675872</v>
      </c>
      <c r="AO6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1" hidden="1" x14ac:dyDescent="0.25">
      <c r="A655">
        <v>654</v>
      </c>
      <c r="B655" t="s">
        <v>58</v>
      </c>
      <c r="C655" t="s">
        <v>58</v>
      </c>
      <c r="D655" t="s">
        <v>75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Input]]="",INDEX([1]DATA!$O:$O,MATCH(1,(vp.data[[#This Row],[Battery]]=[1]DATA!$L:$L)*(EOMONTH(vp.data[[#This Row],[SDate]],-1)+1=[1]DATA!$G:$G),0)),vp.data[[#This Row],[Dens Input]]),"")</f>
        <v>805.3</v>
      </c>
      <c r="O655" s="2">
        <f ca="1">INDEX(INDIRECT(_xlfn.CONCAT("weather.data[",O$1,"]")),MATCH(vp.data[[#This Row],[SDate]],weather.data[Date],0))</f>
        <v>-8.1666666666666661</v>
      </c>
      <c r="P655" s="2">
        <f ca="1">INDEX(INDIRECT(_xlfn.CONCAT("weather.data[",P$1,"]")),MATCH(vp.data[[#This Row],[SDate]],weather.data[Date],0))</f>
        <v>-4.473809523809523</v>
      </c>
      <c r="Q655" s="2">
        <f ca="1">INDEX(INDIRECT(_xlfn.CONCAT("weather.data[",Q$1,"]")),MATCH(vp.data[[#This Row],[SDate]],weather.data[Date],0))</f>
        <v>-8</v>
      </c>
      <c r="R655" s="2">
        <f ca="1">INDEX(INDIRECT(_xlfn.CONCAT("weather.data[",R$1,"]")),MATCH(vp.data[[#This Row],[SDate]],weather.data[Date],0))</f>
        <v>-8.9</v>
      </c>
      <c r="S655" s="2">
        <f ca="1">INDEX(INDIRECT(_xlfn.CONCAT("weather.data[",S$1,"]")),MATCH(vp.data[[#This Row],[SDate]],weather.data[Date],0))</f>
        <v>-8</v>
      </c>
      <c r="T655" s="2">
        <f ca="1">INDEX(INDIRECT(_xlfn.CONCAT("weather.data[",T$1,"]")),MATCH(vp.data[[#This Row],[SDate]],weather.data[Date],0))</f>
        <v>-8.9</v>
      </c>
      <c r="U655" s="2">
        <f ca="1">INDEX(INDIRECT(_xlfn.CONCAT("weather.data[",U$1,"]")),MATCH(vp.data[[#This Row],[SDate]],weather.data[Date],0))</f>
        <v>-6.2</v>
      </c>
      <c r="V655" s="2">
        <f ca="1">INDEX(INDIRECT(_xlfn.CONCAT("weather.data[",V$1,"]")),MATCH(vp.data[[#This Row],[SDate]],weather.data[Date],0))</f>
        <v>-9</v>
      </c>
      <c r="W655" t="s">
        <v>44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 s="4">
        <f>IF(AND(vp.data[[#This Row],[SDate]]&gt;=DATE(YEAR(vp.data[[#This Row],[SDate]]),5,1),vp.data[[#This Row],[SDate]]&lt;=DATE(YEAR(vp.data[[#This Row],[SDate]]),9,15)),1,0)</f>
        <v>0</v>
      </c>
      <c r="AJ655" s="4">
        <f>IF(vp.data[[#This Row],[SDate]]&lt;DATE(2016,12,1),0,1)</f>
        <v>1</v>
      </c>
      <c r="AK655">
        <f>MONTH(vp.data[[#This Row],[SDate]])</f>
        <v>1</v>
      </c>
      <c r="AL655" s="5">
        <f>(IF(post_aquisition_adj_bool,vp.data[[#This Row],[VP_Adjusted]],vp.data[[#This Row],[VP]])-INDEX(crudeBD.lkup[Mean_VP],MATCH(vp.data[[#This Row],[Crude_Breakdown]],crudeBD.lkup[Crude Breakdown],0)))^2</f>
        <v>22.982715262984346</v>
      </c>
      <c r="AM655" s="5">
        <f>(vp.data[[#This Row],[Dens]]-INDEX(crudeBD.lkup[Mean_Dens],MATCH(vp.data[[#This Row],[Crude_Breakdown]],crudeBD.lkup[Crude Breakdown],0)))^2</f>
        <v>11.280033095590934</v>
      </c>
      <c r="AN655" s="5">
        <f>(vp.data[[#This Row],[Sulf]]-INDEX(crudeBD.lkup[Mean_Sulf],MATCH(vp.data[[#This Row],[Crude_Breakdown]],crudeBD.lkup[Crude Breakdown],0)))^2</f>
        <v>1.5996375609807394E-3</v>
      </c>
      <c r="AO6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1" hidden="1" x14ac:dyDescent="0.25">
      <c r="A656">
        <v>655</v>
      </c>
      <c r="B656" t="s">
        <v>58</v>
      </c>
      <c r="C656" t="s">
        <v>58</v>
      </c>
      <c r="D656" t="s">
        <v>79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Input]]="",INDEX([1]DATA!$O:$O,MATCH(1,(vp.data[[#This Row],[Battery]]=[1]DATA!$L:$L)*(EOMONTH(vp.data[[#This Row],[SDate]],-1)+1=[1]DATA!$G:$G),0)),vp.data[[#This Row],[Dens Input]]),"")</f>
        <v>807.3</v>
      </c>
      <c r="O656" s="2">
        <f ca="1">INDEX(INDIRECT(_xlfn.CONCAT("weather.data[",O$1,"]")),MATCH(vp.data[[#This Row],[SDate]],weather.data[Date],0))</f>
        <v>-8.1666666666666661</v>
      </c>
      <c r="P656" s="2">
        <f ca="1">INDEX(INDIRECT(_xlfn.CONCAT("weather.data[",P$1,"]")),MATCH(vp.data[[#This Row],[SDate]],weather.data[Date],0))</f>
        <v>-4.473809523809523</v>
      </c>
      <c r="Q656" s="2">
        <f ca="1">INDEX(INDIRECT(_xlfn.CONCAT("weather.data[",Q$1,"]")),MATCH(vp.data[[#This Row],[SDate]],weather.data[Date],0))</f>
        <v>-8</v>
      </c>
      <c r="R656" s="2">
        <f ca="1">INDEX(INDIRECT(_xlfn.CONCAT("weather.data[",R$1,"]")),MATCH(vp.data[[#This Row],[SDate]],weather.data[Date],0))</f>
        <v>-8.9</v>
      </c>
      <c r="S656" s="2">
        <f ca="1">INDEX(INDIRECT(_xlfn.CONCAT("weather.data[",S$1,"]")),MATCH(vp.data[[#This Row],[SDate]],weather.data[Date],0))</f>
        <v>-8</v>
      </c>
      <c r="T656" s="2">
        <f ca="1">INDEX(INDIRECT(_xlfn.CONCAT("weather.data[",T$1,"]")),MATCH(vp.data[[#This Row],[SDate]],weather.data[Date],0))</f>
        <v>-8.9</v>
      </c>
      <c r="U656" s="2">
        <f ca="1">INDEX(INDIRECT(_xlfn.CONCAT("weather.data[",U$1,"]")),MATCH(vp.data[[#This Row],[SDate]],weather.data[Date],0))</f>
        <v>-6.2</v>
      </c>
      <c r="V656" s="2">
        <f ca="1">INDEX(INDIRECT(_xlfn.CONCAT("weather.data[",V$1,"]")),MATCH(vp.data[[#This Row],[SDate]],weather.data[Date],0))</f>
        <v>-9</v>
      </c>
      <c r="W656" t="s">
        <v>44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 s="4">
        <f>IF(AND(vp.data[[#This Row],[SDate]]&gt;=DATE(YEAR(vp.data[[#This Row],[SDate]]),5,1),vp.data[[#This Row],[SDate]]&lt;=DATE(YEAR(vp.data[[#This Row],[SDate]]),9,15)),1,0)</f>
        <v>0</v>
      </c>
      <c r="AJ656" s="4">
        <f>IF(vp.data[[#This Row],[SDate]]&lt;DATE(2016,12,1),0,1)</f>
        <v>1</v>
      </c>
      <c r="AK656">
        <f>MONTH(vp.data[[#This Row],[SDate]])</f>
        <v>1</v>
      </c>
      <c r="AL656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656" s="5">
        <f>(vp.data[[#This Row],[Dens]]-INDEX(crudeBD.lkup[Mean_Dens],MATCH(vp.data[[#This Row],[Crude_Breakdown]],crudeBD.lkup[Crude Breakdown],0)))^2</f>
        <v>1.8457288884704568</v>
      </c>
      <c r="AN656" s="5">
        <f>(vp.data[[#This Row],[Sulf]]-INDEX(crudeBD.lkup[Mean_Sulf],MATCH(vp.data[[#This Row],[Crude_Breakdown]],crudeBD.lkup[Crude Breakdown],0)))^2</f>
        <v>4.9006343247347296E-3</v>
      </c>
      <c r="AO6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1" hidden="1" x14ac:dyDescent="0.25">
      <c r="A657">
        <v>656</v>
      </c>
      <c r="B657" t="s">
        <v>58</v>
      </c>
      <c r="C657" t="s">
        <v>58</v>
      </c>
      <c r="D657" t="s">
        <v>89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Input]]="",INDEX([1]DATA!$Q:$Q,MATCH(1,(vp.data[[#This Row],[Battery]]=[1]DATA!$L:$L)*(EOMONTH(vp.data[[#This Row],[SDate]],-1)+1=[1]DATA!$G:$G),0)),vp.data[[#This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Input]]="",INDEX([1]DATA!$O:$O,MATCH(1,(vp.data[[#This Row],[Battery]]=[1]DATA!$L:$L)*(EOMONTH(vp.data[[#This Row],[SDate]],-1)+1=[1]DATA!$G:$G),0)),vp.data[[#This Row],[Dens Input]]),"")</f>
        <v>810.2</v>
      </c>
      <c r="O657" s="2">
        <f ca="1">INDEX(INDIRECT(_xlfn.CONCAT("weather.data[",O$1,"]")),MATCH(vp.data[[#This Row],[SDate]],weather.data[Date],0))</f>
        <v>-8.1666666666666661</v>
      </c>
      <c r="P657" s="2">
        <f ca="1">INDEX(INDIRECT(_xlfn.CONCAT("weather.data[",P$1,"]")),MATCH(vp.data[[#This Row],[SDate]],weather.data[Date],0))</f>
        <v>-4.473809523809523</v>
      </c>
      <c r="Q657" s="2">
        <f ca="1">INDEX(INDIRECT(_xlfn.CONCAT("weather.data[",Q$1,"]")),MATCH(vp.data[[#This Row],[SDate]],weather.data[Date],0))</f>
        <v>-8</v>
      </c>
      <c r="R657" s="2">
        <f ca="1">INDEX(INDIRECT(_xlfn.CONCAT("weather.data[",R$1,"]")),MATCH(vp.data[[#This Row],[SDate]],weather.data[Date],0))</f>
        <v>-8.9</v>
      </c>
      <c r="S657" s="2">
        <f ca="1">INDEX(INDIRECT(_xlfn.CONCAT("weather.data[",S$1,"]")),MATCH(vp.data[[#This Row],[SDate]],weather.data[Date],0))</f>
        <v>-8</v>
      </c>
      <c r="T657" s="2">
        <f ca="1">INDEX(INDIRECT(_xlfn.CONCAT("weather.data[",T$1,"]")),MATCH(vp.data[[#This Row],[SDate]],weather.data[Date],0))</f>
        <v>-8.9</v>
      </c>
      <c r="U657" s="2">
        <f ca="1">INDEX(INDIRECT(_xlfn.CONCAT("weather.data[",U$1,"]")),MATCH(vp.data[[#This Row],[SDate]],weather.data[Date],0))</f>
        <v>-6.2</v>
      </c>
      <c r="V657" s="2">
        <f ca="1">INDEX(INDIRECT(_xlfn.CONCAT("weather.data[",V$1,"]")),MATCH(vp.data[[#This Row],[SDate]],weather.data[Date],0))</f>
        <v>-9</v>
      </c>
      <c r="W657" t="s">
        <v>44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 s="4">
        <f>IF(AND(vp.data[[#This Row],[SDate]]&gt;=DATE(YEAR(vp.data[[#This Row],[SDate]]),5,1),vp.data[[#This Row],[SDate]]&lt;=DATE(YEAR(vp.data[[#This Row],[SDate]]),9,15)),1,0)</f>
        <v>0</v>
      </c>
      <c r="AJ657" s="4">
        <f>IF(vp.data[[#This Row],[SDate]]&lt;DATE(2016,12,1),0,1)</f>
        <v>1</v>
      </c>
      <c r="AK657">
        <f>MONTH(vp.data[[#This Row],[SDate]])</f>
        <v>1</v>
      </c>
      <c r="AL657" s="5">
        <f>(IF(post_aquisition_adj_bool,vp.data[[#This Row],[VP_Adjusted]],vp.data[[#This Row],[VP]])-INDEX(crudeBD.lkup[Mean_VP],MATCH(vp.data[[#This Row],[Crude_Breakdown]],crudeBD.lkup[Crude Breakdown],0)))^2</f>
        <v>449.18687060279069</v>
      </c>
      <c r="AM657" s="5">
        <f>(vp.data[[#This Row],[Dens]]-INDEX(crudeBD.lkup[Mean_Dens],MATCH(vp.data[[#This Row],[Crude_Breakdown]],crudeBD.lkup[Crude Breakdown],0)))^2</f>
        <v>2.3759877881460465</v>
      </c>
      <c r="AN657" s="5">
        <f>(vp.data[[#This Row],[Sulf]]-INDEX(crudeBD.lkup[Mean_Sulf],MATCH(vp.data[[#This Row],[Crude_Breakdown]],crudeBD.lkup[Crude Breakdown],0)))^2</f>
        <v>3.6098278337679833E-2</v>
      </c>
      <c r="AO6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1" hidden="1" x14ac:dyDescent="0.25">
      <c r="A658">
        <v>657</v>
      </c>
      <c r="B658" t="s">
        <v>58</v>
      </c>
      <c r="C658" t="s">
        <v>58</v>
      </c>
      <c r="D658" t="s">
        <v>59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Input]]="",INDEX([1]DATA!$Q:$Q,MATCH(1,(vp.data[[#This Row],[Battery]]=[1]DATA!$L:$L)*(EOMONTH(vp.data[[#This Row],[SDate]],-1)+1=[1]DATA!$G:$G),0)),vp.data[[#This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Input]]="",INDEX([1]DATA!$O:$O,MATCH(1,(vp.data[[#This Row],[Battery]]=[1]DATA!$L:$L)*(EOMONTH(vp.data[[#This Row],[SDate]],-1)+1=[1]DATA!$G:$G),0)),vp.data[[#This Row],[Dens Input]]),"")</f>
        <v>823.8</v>
      </c>
      <c r="O658" s="2">
        <f ca="1">INDEX(INDIRECT(_xlfn.CONCAT("weather.data[",O$1,"]")),MATCH(vp.data[[#This Row],[SDate]],weather.data[Date],0))</f>
        <v>-8.1666666666666661</v>
      </c>
      <c r="P658" s="2">
        <f ca="1">INDEX(INDIRECT(_xlfn.CONCAT("weather.data[",P$1,"]")),MATCH(vp.data[[#This Row],[SDate]],weather.data[Date],0))</f>
        <v>-4.473809523809523</v>
      </c>
      <c r="Q658" s="2">
        <f ca="1">INDEX(INDIRECT(_xlfn.CONCAT("weather.data[",Q$1,"]")),MATCH(vp.data[[#This Row],[SDate]],weather.data[Date],0))</f>
        <v>-8</v>
      </c>
      <c r="R658" s="2">
        <f ca="1">INDEX(INDIRECT(_xlfn.CONCAT("weather.data[",R$1,"]")),MATCH(vp.data[[#This Row],[SDate]],weather.data[Date],0))</f>
        <v>-8.9</v>
      </c>
      <c r="S658" s="2">
        <f ca="1">INDEX(INDIRECT(_xlfn.CONCAT("weather.data[",S$1,"]")),MATCH(vp.data[[#This Row],[SDate]],weather.data[Date],0))</f>
        <v>-8</v>
      </c>
      <c r="T658" s="2">
        <f ca="1">INDEX(INDIRECT(_xlfn.CONCAT("weather.data[",T$1,"]")),MATCH(vp.data[[#This Row],[SDate]],weather.data[Date],0))</f>
        <v>-8.9</v>
      </c>
      <c r="U658" s="2">
        <f ca="1">INDEX(INDIRECT(_xlfn.CONCAT("weather.data[",U$1,"]")),MATCH(vp.data[[#This Row],[SDate]],weather.data[Date],0))</f>
        <v>-6.2</v>
      </c>
      <c r="V658" s="2">
        <f ca="1">INDEX(INDIRECT(_xlfn.CONCAT("weather.data[",V$1,"]")),MATCH(vp.data[[#This Row],[SDate]],weather.data[Date],0))</f>
        <v>-9</v>
      </c>
      <c r="W658" t="s">
        <v>44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 s="4">
        <f>IF(AND(vp.data[[#This Row],[SDate]]&gt;=DATE(YEAR(vp.data[[#This Row],[SDate]]),5,1),vp.data[[#This Row],[SDate]]&lt;=DATE(YEAR(vp.data[[#This Row],[SDate]]),9,15)),1,0)</f>
        <v>0</v>
      </c>
      <c r="AJ658" s="4">
        <f>IF(vp.data[[#This Row],[SDate]]&lt;DATE(2016,12,1),0,1)</f>
        <v>1</v>
      </c>
      <c r="AK658">
        <f>MONTH(vp.data[[#This Row],[SDate]])</f>
        <v>1</v>
      </c>
      <c r="AL65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658" s="5">
        <f>(vp.data[[#This Row],[Dens]]-INDEX(crudeBD.lkup[Mean_Dens],MATCH(vp.data[[#This Row],[Crude_Breakdown]],crudeBD.lkup[Crude Breakdown],0)))^2</f>
        <v>24.458140784783499</v>
      </c>
      <c r="AN658" s="5">
        <f>(vp.data[[#This Row],[Sulf]]-INDEX(crudeBD.lkup[Mean_Sulf],MATCH(vp.data[[#This Row],[Crude_Breakdown]],crudeBD.lkup[Crude Breakdown],0)))^2</f>
        <v>0.30103759932245244</v>
      </c>
      <c r="AO6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1" hidden="1" x14ac:dyDescent="0.25">
      <c r="A659">
        <v>658</v>
      </c>
      <c r="B659" t="s">
        <v>49</v>
      </c>
      <c r="C659" t="s">
        <v>49</v>
      </c>
      <c r="D659" t="s">
        <v>50</v>
      </c>
      <c r="E659" t="s">
        <v>51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Input]]="",INDEX([1]DATA!$Q:$Q,MATCH(1,(vp.data[[#This Row],[Battery]]=[1]DATA!$L:$L)*(EOMONTH(vp.data[[#This Row],[SDate]],-1)+1=[1]DATA!$G:$G),0)),vp.data[[#This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Input]]="",INDEX([1]DATA!$O:$O,MATCH(1,(vp.data[[#This Row],[Battery]]=[1]DATA!$L:$L)*(EOMONTH(vp.data[[#This Row],[SDate]],-1)+1=[1]DATA!$G:$G),0)),vp.data[[#This Row],[Dens Input]]),"")</f>
        <v>818</v>
      </c>
      <c r="O659" s="2">
        <f ca="1">INDEX(INDIRECT(_xlfn.CONCAT("weather.data[",O$1,"]")),MATCH(vp.data[[#This Row],[SDate]],weather.data[Date],0))</f>
        <v>-11.050000000000002</v>
      </c>
      <c r="P659" s="2">
        <f ca="1">INDEX(INDIRECT(_xlfn.CONCAT("weather.data[",P$1,"]")),MATCH(vp.data[[#This Row],[SDate]],weather.data[Date],0))</f>
        <v>-6.0166666666666666</v>
      </c>
      <c r="Q659" s="2">
        <f ca="1">INDEX(INDIRECT(_xlfn.CONCAT("weather.data[",Q$1,"]")),MATCH(vp.data[[#This Row],[SDate]],weather.data[Date],0))</f>
        <v>-12.3</v>
      </c>
      <c r="R659" s="2">
        <f ca="1">INDEX(INDIRECT(_xlfn.CONCAT("weather.data[",R$1,"]")),MATCH(vp.data[[#This Row],[SDate]],weather.data[Date],0))</f>
        <v>-12.8</v>
      </c>
      <c r="S659" s="2">
        <f ca="1">INDEX(INDIRECT(_xlfn.CONCAT("weather.data[",S$1,"]")),MATCH(vp.data[[#This Row],[SDate]],weather.data[Date],0))</f>
        <v>-8.8000000000000007</v>
      </c>
      <c r="T659" s="2">
        <f ca="1">INDEX(INDIRECT(_xlfn.CONCAT("weather.data[",T$1,"]")),MATCH(vp.data[[#This Row],[SDate]],weather.data[Date],0))</f>
        <v>-11.2</v>
      </c>
      <c r="U659" s="2">
        <f ca="1">INDEX(INDIRECT(_xlfn.CONCAT("weather.data[",U$1,"]")),MATCH(vp.data[[#This Row],[SDate]],weather.data[Date],0))</f>
        <v>-10.199999999999999</v>
      </c>
      <c r="V659" s="2">
        <f ca="1">INDEX(INDIRECT(_xlfn.CONCAT("weather.data[",V$1,"]")),MATCH(vp.data[[#This Row],[SDate]],weather.data[Date],0))</f>
        <v>-11</v>
      </c>
      <c r="W659" t="s">
        <v>44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 s="4">
        <f>IF(AND(vp.data[[#This Row],[SDate]]&gt;=DATE(YEAR(vp.data[[#This Row],[SDate]]),5,1),vp.data[[#This Row],[SDate]]&lt;=DATE(YEAR(vp.data[[#This Row],[SDate]]),9,15)),1,0)</f>
        <v>0</v>
      </c>
      <c r="AJ659" s="4">
        <f>IF(vp.data[[#This Row],[SDate]]&lt;DATE(2016,12,1),0,1)</f>
        <v>1</v>
      </c>
      <c r="AK659">
        <f>MONTH(vp.data[[#This Row],[SDate]])</f>
        <v>1</v>
      </c>
      <c r="AL659" s="5">
        <f>(IF(post_aquisition_adj_bool,vp.data[[#This Row],[VP_Adjusted]],vp.data[[#This Row],[VP]])-INDEX(crudeBD.lkup[Mean_VP],MATCH(vp.data[[#This Row],[Crude_Breakdown]],crudeBD.lkup[Crude Breakdown],0)))^2</f>
        <v>133.769530732475</v>
      </c>
      <c r="AM659" s="5">
        <f>(vp.data[[#This Row],[Dens]]-INDEX(crudeBD.lkup[Mean_Dens],MATCH(vp.data[[#This Row],[Crude_Breakdown]],crudeBD.lkup[Crude Breakdown],0)))^2</f>
        <v>0.73014078477934552</v>
      </c>
      <c r="AN659" s="5">
        <f>(vp.data[[#This Row],[Sulf]]-INDEX(crudeBD.lkup[Mean_Sulf],MATCH(vp.data[[#This Row],[Crude_Breakdown]],crudeBD.lkup[Crude Breakdown],0)))^2</f>
        <v>0.370477871422766</v>
      </c>
      <c r="AO6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1" hidden="1" x14ac:dyDescent="0.25">
      <c r="A660">
        <v>659</v>
      </c>
      <c r="B660" t="s">
        <v>56</v>
      </c>
      <c r="C660" t="s">
        <v>56</v>
      </c>
      <c r="D660" t="s">
        <v>57</v>
      </c>
      <c r="E660" t="s">
        <v>69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660" s="2">
        <f ca="1">INDEX(INDIRECT(_xlfn.CONCAT("weather.data[",O$1,"]")),MATCH(vp.data[[#This Row],[SDate]],weather.data[Date],0))</f>
        <v>-11.050000000000002</v>
      </c>
      <c r="P660" s="2">
        <f ca="1">INDEX(INDIRECT(_xlfn.CONCAT("weather.data[",P$1,"]")),MATCH(vp.data[[#This Row],[SDate]],weather.data[Date],0))</f>
        <v>-6.0166666666666666</v>
      </c>
      <c r="Q660" s="2">
        <f ca="1">INDEX(INDIRECT(_xlfn.CONCAT("weather.data[",Q$1,"]")),MATCH(vp.data[[#This Row],[SDate]],weather.data[Date],0))</f>
        <v>-12.3</v>
      </c>
      <c r="R660" s="2">
        <f ca="1">INDEX(INDIRECT(_xlfn.CONCAT("weather.data[",R$1,"]")),MATCH(vp.data[[#This Row],[SDate]],weather.data[Date],0))</f>
        <v>-12.8</v>
      </c>
      <c r="S660" s="2">
        <f ca="1">INDEX(INDIRECT(_xlfn.CONCAT("weather.data[",S$1,"]")),MATCH(vp.data[[#This Row],[SDate]],weather.data[Date],0))</f>
        <v>-8.8000000000000007</v>
      </c>
      <c r="T660" s="2">
        <f ca="1">INDEX(INDIRECT(_xlfn.CONCAT("weather.data[",T$1,"]")),MATCH(vp.data[[#This Row],[SDate]],weather.data[Date],0))</f>
        <v>-11.2</v>
      </c>
      <c r="U660" s="2">
        <f ca="1">INDEX(INDIRECT(_xlfn.CONCAT("weather.data[",U$1,"]")),MATCH(vp.data[[#This Row],[SDate]],weather.data[Date],0))</f>
        <v>-10.199999999999999</v>
      </c>
      <c r="V660" s="2">
        <f ca="1">INDEX(INDIRECT(_xlfn.CONCAT("weather.data[",V$1,"]")),MATCH(vp.data[[#This Row],[SDate]],weather.data[Date],0))</f>
        <v>-11</v>
      </c>
      <c r="W660" t="s">
        <v>44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 s="4">
        <f>IF(AND(vp.data[[#This Row],[SDate]]&gt;=DATE(YEAR(vp.data[[#This Row],[SDate]]),5,1),vp.data[[#This Row],[SDate]]&lt;=DATE(YEAR(vp.data[[#This Row],[SDate]]),9,15)),1,0)</f>
        <v>0</v>
      </c>
      <c r="AJ660" s="4">
        <f>IF(vp.data[[#This Row],[SDate]]&lt;DATE(2016,12,1),0,1)</f>
        <v>1</v>
      </c>
      <c r="AK660">
        <f>MONTH(vp.data[[#This Row],[SDate]])</f>
        <v>1</v>
      </c>
      <c r="AL660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660" s="5">
        <f>(vp.data[[#This Row],[Dens]]-INDEX(crudeBD.lkup[Mean_Dens],MATCH(vp.data[[#This Row],[Crude_Breakdown]],crudeBD.lkup[Crude Breakdown],0)))^2</f>
        <v>13.606231604651763</v>
      </c>
      <c r="AN660" s="5">
        <f>(vp.data[[#This Row],[Sulf]]-INDEX(crudeBD.lkup[Mean_Sulf],MATCH(vp.data[[#This Row],[Crude_Breakdown]],crudeBD.lkup[Crude Breakdown],0)))^2</f>
        <v>2.1543334648965896E-2</v>
      </c>
      <c r="AO6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1" hidden="1" x14ac:dyDescent="0.25">
      <c r="A661">
        <v>660</v>
      </c>
      <c r="B661" t="s">
        <v>52</v>
      </c>
      <c r="C661" t="s">
        <v>52</v>
      </c>
      <c r="D661" t="s">
        <v>53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Input]]="",INDEX([1]DATA!$Q:$Q,MATCH(1,(vp.data[[#This Row],[Battery]]=[1]DATA!$L:$L)*(EOMONTH(vp.data[[#This Row],[SDate]],-1)+1=[1]DATA!$G:$G),0)),vp.data[[#This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Input]]="",INDEX([1]DATA!$O:$O,MATCH(1,(vp.data[[#This Row],[Battery]]=[1]DATA!$L:$L)*(EOMONTH(vp.data[[#This Row],[SDate]],-1)+1=[1]DATA!$G:$G),0)),vp.data[[#This Row],[Dens Input]]),"")</f>
        <v>844.1</v>
      </c>
      <c r="O661" s="2">
        <f ca="1">INDEX(INDIRECT(_xlfn.CONCAT("weather.data[",O$1,"]")),MATCH(vp.data[[#This Row],[SDate]],weather.data[Date],0))</f>
        <v>-11.050000000000002</v>
      </c>
      <c r="P661" s="2">
        <f ca="1">INDEX(INDIRECT(_xlfn.CONCAT("weather.data[",P$1,"]")),MATCH(vp.data[[#This Row],[SDate]],weather.data[Date],0))</f>
        <v>-6.0166666666666666</v>
      </c>
      <c r="Q661" s="2">
        <f ca="1">INDEX(INDIRECT(_xlfn.CONCAT("weather.data[",Q$1,"]")),MATCH(vp.data[[#This Row],[SDate]],weather.data[Date],0))</f>
        <v>-12.3</v>
      </c>
      <c r="R661" s="2">
        <f ca="1">INDEX(INDIRECT(_xlfn.CONCAT("weather.data[",R$1,"]")),MATCH(vp.data[[#This Row],[SDate]],weather.data[Date],0))</f>
        <v>-12.8</v>
      </c>
      <c r="S661" s="2">
        <f ca="1">INDEX(INDIRECT(_xlfn.CONCAT("weather.data[",S$1,"]")),MATCH(vp.data[[#This Row],[SDate]],weather.data[Date],0))</f>
        <v>-8.8000000000000007</v>
      </c>
      <c r="T661" s="2">
        <f ca="1">INDEX(INDIRECT(_xlfn.CONCAT("weather.data[",T$1,"]")),MATCH(vp.data[[#This Row],[SDate]],weather.data[Date],0))</f>
        <v>-11.2</v>
      </c>
      <c r="U661" s="2">
        <f ca="1">INDEX(INDIRECT(_xlfn.CONCAT("weather.data[",U$1,"]")),MATCH(vp.data[[#This Row],[SDate]],weather.data[Date],0))</f>
        <v>-10.199999999999999</v>
      </c>
      <c r="V661" s="2">
        <f ca="1">INDEX(INDIRECT(_xlfn.CONCAT("weather.data[",V$1,"]")),MATCH(vp.data[[#This Row],[SDate]],weather.data[Date],0))</f>
        <v>-11</v>
      </c>
      <c r="W661" t="s">
        <v>44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 s="4">
        <f>IF(AND(vp.data[[#This Row],[SDate]]&gt;=DATE(YEAR(vp.data[[#This Row],[SDate]]),5,1),vp.data[[#This Row],[SDate]]&lt;=DATE(YEAR(vp.data[[#This Row],[SDate]]),9,15)),1,0)</f>
        <v>0</v>
      </c>
      <c r="AJ661" s="4">
        <f>IF(vp.data[[#This Row],[SDate]]&lt;DATE(2016,12,1),0,1)</f>
        <v>1</v>
      </c>
      <c r="AK661">
        <f>MONTH(vp.data[[#This Row],[SDate]])</f>
        <v>1</v>
      </c>
      <c r="AL661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661" s="5">
        <f>(vp.data[[#This Row],[Dens]]-INDEX(crudeBD.lkup[Mean_Dens],MATCH(vp.data[[#This Row],[Crude_Breakdown]],crudeBD.lkup[Crude Breakdown],0)))^2</f>
        <v>8.3326083179637064E-2</v>
      </c>
      <c r="AN661" s="5">
        <f>(vp.data[[#This Row],[Sulf]]-INDEX(crudeBD.lkup[Mean_Sulf],MATCH(vp.data[[#This Row],[Crude_Breakdown]],crudeBD.lkup[Crude Breakdown],0)))^2</f>
        <v>9.1944503974117062E-2</v>
      </c>
      <c r="AO6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1" hidden="1" x14ac:dyDescent="0.25">
      <c r="A662">
        <v>661</v>
      </c>
      <c r="B662" t="s">
        <v>56</v>
      </c>
      <c r="C662" t="s">
        <v>56</v>
      </c>
      <c r="D662" t="s">
        <v>57</v>
      </c>
      <c r="E662" t="s">
        <v>51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Input]]="",INDEX([1]DATA!$O:$O,MATCH(1,(vp.data[[#This Row],[Battery]]=[1]DATA!$L:$L)*(EOMONTH(vp.data[[#This Row],[SDate]],-1)+1=[1]DATA!$G:$G),0)),vp.data[[#This Row],[Dens Input]]),"")</f>
        <v>837.8</v>
      </c>
      <c r="O662" s="2">
        <f ca="1">INDEX(INDIRECT(_xlfn.CONCAT("weather.data[",O$1,"]")),MATCH(vp.data[[#This Row],[SDate]],weather.data[Date],0))</f>
        <v>-11.050000000000002</v>
      </c>
      <c r="P662" s="2">
        <f ca="1">INDEX(INDIRECT(_xlfn.CONCAT("weather.data[",P$1,"]")),MATCH(vp.data[[#This Row],[SDate]],weather.data[Date],0))</f>
        <v>-6.0166666666666666</v>
      </c>
      <c r="Q662" s="2">
        <f ca="1">INDEX(INDIRECT(_xlfn.CONCAT("weather.data[",Q$1,"]")),MATCH(vp.data[[#This Row],[SDate]],weather.data[Date],0))</f>
        <v>-12.3</v>
      </c>
      <c r="R662" s="2">
        <f ca="1">INDEX(INDIRECT(_xlfn.CONCAT("weather.data[",R$1,"]")),MATCH(vp.data[[#This Row],[SDate]],weather.data[Date],0))</f>
        <v>-12.8</v>
      </c>
      <c r="S662" s="2">
        <f ca="1">INDEX(INDIRECT(_xlfn.CONCAT("weather.data[",S$1,"]")),MATCH(vp.data[[#This Row],[SDate]],weather.data[Date],0))</f>
        <v>-8.8000000000000007</v>
      </c>
      <c r="T662" s="2">
        <f ca="1">INDEX(INDIRECT(_xlfn.CONCAT("weather.data[",T$1,"]")),MATCH(vp.data[[#This Row],[SDate]],weather.data[Date],0))</f>
        <v>-11.2</v>
      </c>
      <c r="U662" s="2">
        <f ca="1">INDEX(INDIRECT(_xlfn.CONCAT("weather.data[",U$1,"]")),MATCH(vp.data[[#This Row],[SDate]],weather.data[Date],0))</f>
        <v>-10.199999999999999</v>
      </c>
      <c r="V662" s="2">
        <f ca="1">INDEX(INDIRECT(_xlfn.CONCAT("weather.data[",V$1,"]")),MATCH(vp.data[[#This Row],[SDate]],weather.data[Date],0))</f>
        <v>-11</v>
      </c>
      <c r="W662" t="s">
        <v>44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 s="4">
        <f>IF(AND(vp.data[[#This Row],[SDate]]&gt;=DATE(YEAR(vp.data[[#This Row],[SDate]]),5,1),vp.data[[#This Row],[SDate]]&lt;=DATE(YEAR(vp.data[[#This Row],[SDate]]),9,15)),1,0)</f>
        <v>0</v>
      </c>
      <c r="AJ662" s="4">
        <f>IF(vp.data[[#This Row],[SDate]]&lt;DATE(2016,12,1),0,1)</f>
        <v>1</v>
      </c>
      <c r="AK662">
        <f>MONTH(vp.data[[#This Row],[SDate]])</f>
        <v>1</v>
      </c>
      <c r="AL662" s="5">
        <f>(IF(post_aquisition_adj_bool,vp.data[[#This Row],[VP_Adjusted]],vp.data[[#This Row],[VP]])-INDEX(crudeBD.lkup[Mean_VP],MATCH(vp.data[[#This Row],[Crude_Breakdown]],crudeBD.lkup[Crude Breakdown],0)))^2</f>
        <v>586.71470172262639</v>
      </c>
      <c r="AM662" s="5">
        <f>(vp.data[[#This Row],[Dens]]-INDEX(crudeBD.lkup[Mean_Dens],MATCH(vp.data[[#This Row],[Crude_Breakdown]],crudeBD.lkup[Crude Breakdown],0)))^2</f>
        <v>36.136177616922971</v>
      </c>
      <c r="AN662" s="5">
        <f>(vp.data[[#This Row],[Sulf]]-INDEX(crudeBD.lkup[Mean_Sulf],MATCH(vp.data[[#This Row],[Crude_Breakdown]],crudeBD.lkup[Crude Breakdown],0)))^2</f>
        <v>2.1543334648965896E-2</v>
      </c>
      <c r="AO6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1" hidden="1" x14ac:dyDescent="0.25">
      <c r="A663">
        <v>662</v>
      </c>
      <c r="B663" t="s">
        <v>56</v>
      </c>
      <c r="C663" t="s">
        <v>56</v>
      </c>
      <c r="D663" t="s">
        <v>57</v>
      </c>
      <c r="E663" t="s">
        <v>69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Input]]="",INDEX([1]DATA!$Q:$Q,MATCH(1,(vp.data[[#This Row],[Battery]]=[1]DATA!$L:$L)*(EOMONTH(vp.data[[#This Row],[SDate]],-1)+1=[1]DATA!$G:$G),0)),vp.data[[#This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Input]]="",INDEX([1]DATA!$O:$O,MATCH(1,(vp.data[[#This Row],[Battery]]=[1]DATA!$L:$L)*(EOMONTH(vp.data[[#This Row],[SDate]],-1)+1=[1]DATA!$G:$G),0)),vp.data[[#This Row],[Dens Input]]),"")</f>
        <v>848.7</v>
      </c>
      <c r="O663" s="2">
        <f ca="1">INDEX(INDIRECT(_xlfn.CONCAT("weather.data[",O$1,"]")),MATCH(vp.data[[#This Row],[SDate]],weather.data[Date],0))</f>
        <v>-11.866666666666667</v>
      </c>
      <c r="P663" s="2">
        <f ca="1">INDEX(INDIRECT(_xlfn.CONCAT("weather.data[",P$1,"]")),MATCH(vp.data[[#This Row],[SDate]],weather.data[Date],0))</f>
        <v>-7.5095238095238104</v>
      </c>
      <c r="Q663" s="2">
        <f ca="1">INDEX(INDIRECT(_xlfn.CONCAT("weather.data[",Q$1,"]")),MATCH(vp.data[[#This Row],[SDate]],weather.data[Date],0))</f>
        <v>-12.9</v>
      </c>
      <c r="R663" s="2">
        <f ca="1">INDEX(INDIRECT(_xlfn.CONCAT("weather.data[",R$1,"]")),MATCH(vp.data[[#This Row],[SDate]],weather.data[Date],0))</f>
        <v>-12.1</v>
      </c>
      <c r="S663" s="2">
        <f ca="1">INDEX(INDIRECT(_xlfn.CONCAT("weather.data[",S$1,"]")),MATCH(vp.data[[#This Row],[SDate]],weather.data[Date],0))</f>
        <v>-13.5</v>
      </c>
      <c r="T663" s="2">
        <f ca="1">INDEX(INDIRECT(_xlfn.CONCAT("weather.data[",T$1,"]")),MATCH(vp.data[[#This Row],[SDate]],weather.data[Date],0))</f>
        <v>-11.3</v>
      </c>
      <c r="U663" s="2">
        <f ca="1">INDEX(INDIRECT(_xlfn.CONCAT("weather.data[",U$1,"]")),MATCH(vp.data[[#This Row],[SDate]],weather.data[Date],0))</f>
        <v>-10.6</v>
      </c>
      <c r="V663" s="2">
        <f ca="1">INDEX(INDIRECT(_xlfn.CONCAT("weather.data[",V$1,"]")),MATCH(vp.data[[#This Row],[SDate]],weather.data[Date],0))</f>
        <v>-10.8</v>
      </c>
      <c r="W663" t="s">
        <v>44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 s="4">
        <f>IF(AND(vp.data[[#This Row],[SDate]]&gt;=DATE(YEAR(vp.data[[#This Row],[SDate]]),5,1),vp.data[[#This Row],[SDate]]&lt;=DATE(YEAR(vp.data[[#This Row],[SDate]]),9,15)),1,0)</f>
        <v>0</v>
      </c>
      <c r="AJ663" s="4">
        <f>IF(vp.data[[#This Row],[SDate]]&lt;DATE(2016,12,1),0,1)</f>
        <v>1</v>
      </c>
      <c r="AK663">
        <f>MONTH(vp.data[[#This Row],[SDate]])</f>
        <v>1</v>
      </c>
      <c r="AL663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663" s="5">
        <f>(vp.data[[#This Row],[Dens]]-INDEX(crudeBD.lkup[Mean_Dens],MATCH(vp.data[[#This Row],[Crude_Breakdown]],crudeBD.lkup[Crude Breakdown],0)))^2</f>
        <v>23.899021788701198</v>
      </c>
      <c r="AN663" s="5">
        <f>(vp.data[[#This Row],[Sulf]]-INDEX(crudeBD.lkup[Mean_Sulf],MATCH(vp.data[[#This Row],[Crude_Breakdown]],crudeBD.lkup[Crude Breakdown],0)))^2</f>
        <v>0.18299271558148261</v>
      </c>
      <c r="AO6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1" hidden="1" x14ac:dyDescent="0.25">
      <c r="A664">
        <v>663</v>
      </c>
      <c r="B664" t="s">
        <v>45</v>
      </c>
      <c r="C664" t="s">
        <v>45</v>
      </c>
      <c r="D664" t="s">
        <v>88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Input]]="",INDEX([1]DATA!$Q:$Q,MATCH(1,(vp.data[[#This Row],[Battery]]=[1]DATA!$L:$L)*(EOMONTH(vp.data[[#This Row],[SDate]],-1)+1=[1]DATA!$G:$G),0)),vp.data[[#This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Input]]="",INDEX([1]DATA!$O:$O,MATCH(1,(vp.data[[#This Row],[Battery]]=[1]DATA!$L:$L)*(EOMONTH(vp.data[[#This Row],[SDate]],-1)+1=[1]DATA!$G:$G),0)),vp.data[[#This Row],[Dens Input]]),"")</f>
        <v>819</v>
      </c>
      <c r="O664" s="2">
        <f ca="1">INDEX(INDIRECT(_xlfn.CONCAT("weather.data[",O$1,"]")),MATCH(vp.data[[#This Row],[SDate]],weather.data[Date],0))</f>
        <v>-11.866666666666667</v>
      </c>
      <c r="P664" s="2">
        <f ca="1">INDEX(INDIRECT(_xlfn.CONCAT("weather.data[",P$1,"]")),MATCH(vp.data[[#This Row],[SDate]],weather.data[Date],0))</f>
        <v>-7.5095238095238104</v>
      </c>
      <c r="Q664" s="2">
        <f ca="1">INDEX(INDIRECT(_xlfn.CONCAT("weather.data[",Q$1,"]")),MATCH(vp.data[[#This Row],[SDate]],weather.data[Date],0))</f>
        <v>-12.9</v>
      </c>
      <c r="R664" s="2">
        <f ca="1">INDEX(INDIRECT(_xlfn.CONCAT("weather.data[",R$1,"]")),MATCH(vp.data[[#This Row],[SDate]],weather.data[Date],0))</f>
        <v>-12.1</v>
      </c>
      <c r="S664" s="2">
        <f ca="1">INDEX(INDIRECT(_xlfn.CONCAT("weather.data[",S$1,"]")),MATCH(vp.data[[#This Row],[SDate]],weather.data[Date],0))</f>
        <v>-13.5</v>
      </c>
      <c r="T664" s="2">
        <f ca="1">INDEX(INDIRECT(_xlfn.CONCAT("weather.data[",T$1,"]")),MATCH(vp.data[[#This Row],[SDate]],weather.data[Date],0))</f>
        <v>-11.3</v>
      </c>
      <c r="U664" s="2">
        <f ca="1">INDEX(INDIRECT(_xlfn.CONCAT("weather.data[",U$1,"]")),MATCH(vp.data[[#This Row],[SDate]],weather.data[Date],0))</f>
        <v>-10.6</v>
      </c>
      <c r="V664" s="2">
        <f ca="1">INDEX(INDIRECT(_xlfn.CONCAT("weather.data[",V$1,"]")),MATCH(vp.data[[#This Row],[SDate]],weather.data[Date],0))</f>
        <v>-10.8</v>
      </c>
      <c r="W664" t="s">
        <v>44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 s="4">
        <f>IF(AND(vp.data[[#This Row],[SDate]]&gt;=DATE(YEAR(vp.data[[#This Row],[SDate]]),5,1),vp.data[[#This Row],[SDate]]&lt;=DATE(YEAR(vp.data[[#This Row],[SDate]]),9,15)),1,0)</f>
        <v>0</v>
      </c>
      <c r="AJ664" s="4">
        <f>IF(vp.data[[#This Row],[SDate]]&lt;DATE(2016,12,1),0,1)</f>
        <v>1</v>
      </c>
      <c r="AK664">
        <f>MONTH(vp.data[[#This Row],[SDate]])</f>
        <v>1</v>
      </c>
      <c r="AL66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664" s="5">
        <f>(vp.data[[#This Row],[Dens]]-INDEX(crudeBD.lkup[Mean_Dens],MATCH(vp.data[[#This Row],[Crude_Breakdown]],crudeBD.lkup[Crude Breakdown],0)))^2</f>
        <v>106.9450492768166</v>
      </c>
      <c r="AN664" s="5">
        <f>(vp.data[[#This Row],[Sulf]]-INDEX(crudeBD.lkup[Mean_Sulf],MATCH(vp.data[[#This Row],[Crude_Breakdown]],crudeBD.lkup[Crude Breakdown],0)))^2</f>
        <v>5.42868886936669E-2</v>
      </c>
      <c r="AO6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1" hidden="1" x14ac:dyDescent="0.25">
      <c r="A665">
        <v>664</v>
      </c>
      <c r="B665" t="s">
        <v>45</v>
      </c>
      <c r="C665" t="s">
        <v>45</v>
      </c>
      <c r="D665" t="s">
        <v>76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Input]]="",INDEX([1]DATA!$O:$O,MATCH(1,(vp.data[[#This Row],[Battery]]=[1]DATA!$L:$L)*(EOMONTH(vp.data[[#This Row],[SDate]],-1)+1=[1]DATA!$G:$G),0)),vp.data[[#This Row],[Dens Input]]),"")</f>
        <v>816.9</v>
      </c>
      <c r="O665" s="2">
        <f ca="1">INDEX(INDIRECT(_xlfn.CONCAT("weather.data[",O$1,"]")),MATCH(vp.data[[#This Row],[SDate]],weather.data[Date],0))</f>
        <v>-11.866666666666667</v>
      </c>
      <c r="P665" s="2">
        <f ca="1">INDEX(INDIRECT(_xlfn.CONCAT("weather.data[",P$1,"]")),MATCH(vp.data[[#This Row],[SDate]],weather.data[Date],0))</f>
        <v>-7.5095238095238104</v>
      </c>
      <c r="Q665" s="2">
        <f ca="1">INDEX(INDIRECT(_xlfn.CONCAT("weather.data[",Q$1,"]")),MATCH(vp.data[[#This Row],[SDate]],weather.data[Date],0))</f>
        <v>-12.9</v>
      </c>
      <c r="R665" s="2">
        <f ca="1">INDEX(INDIRECT(_xlfn.CONCAT("weather.data[",R$1,"]")),MATCH(vp.data[[#This Row],[SDate]],weather.data[Date],0))</f>
        <v>-12.1</v>
      </c>
      <c r="S665" s="2">
        <f ca="1">INDEX(INDIRECT(_xlfn.CONCAT("weather.data[",S$1,"]")),MATCH(vp.data[[#This Row],[SDate]],weather.data[Date],0))</f>
        <v>-13.5</v>
      </c>
      <c r="T665" s="2">
        <f ca="1">INDEX(INDIRECT(_xlfn.CONCAT("weather.data[",T$1,"]")),MATCH(vp.data[[#This Row],[SDate]],weather.data[Date],0))</f>
        <v>-11.3</v>
      </c>
      <c r="U665" s="2">
        <f ca="1">INDEX(INDIRECT(_xlfn.CONCAT("weather.data[",U$1,"]")),MATCH(vp.data[[#This Row],[SDate]],weather.data[Date],0))</f>
        <v>-10.6</v>
      </c>
      <c r="V665" s="2">
        <f ca="1">INDEX(INDIRECT(_xlfn.CONCAT("weather.data[",V$1,"]")),MATCH(vp.data[[#This Row],[SDate]],weather.data[Date],0))</f>
        <v>-10.8</v>
      </c>
      <c r="W665" t="s">
        <v>44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 s="4">
        <f>IF(AND(vp.data[[#This Row],[SDate]]&gt;=DATE(YEAR(vp.data[[#This Row],[SDate]]),5,1),vp.data[[#This Row],[SDate]]&lt;=DATE(YEAR(vp.data[[#This Row],[SDate]]),9,15)),1,0)</f>
        <v>0</v>
      </c>
      <c r="AJ665" s="4">
        <f>IF(vp.data[[#This Row],[SDate]]&lt;DATE(2016,12,1),0,1)</f>
        <v>1</v>
      </c>
      <c r="AK665">
        <f>MONTH(vp.data[[#This Row],[SDate]])</f>
        <v>1</v>
      </c>
      <c r="AL665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665" s="5">
        <f>(vp.data[[#This Row],[Dens]]-INDEX(crudeBD.lkup[Mean_Dens],MATCH(vp.data[[#This Row],[Crude_Breakdown]],crudeBD.lkup[Crude Breakdown],0)))^2</f>
        <v>3.8200028537440787</v>
      </c>
      <c r="AN665" s="5">
        <f>(vp.data[[#This Row],[Sulf]]-INDEX(crudeBD.lkup[Mean_Sulf],MATCH(vp.data[[#This Row],[Crude_Breakdown]],crudeBD.lkup[Crude Breakdown],0)))^2</f>
        <v>0.15628665161085392</v>
      </c>
      <c r="AO6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1" hidden="1" x14ac:dyDescent="0.25">
      <c r="A666">
        <v>665</v>
      </c>
      <c r="B666" t="s">
        <v>45</v>
      </c>
      <c r="C666" t="s">
        <v>45</v>
      </c>
      <c r="D666" t="s">
        <v>85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Input]]="",INDEX([1]DATA!$Q:$Q,MATCH(1,(vp.data[[#This Row],[Battery]]=[1]DATA!$L:$L)*(EOMONTH(vp.data[[#This Row],[SDate]],-1)+1=[1]DATA!$G:$G),0)),vp.data[[#This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Input]]="",INDEX([1]DATA!$O:$O,MATCH(1,(vp.data[[#This Row],[Battery]]=[1]DATA!$L:$L)*(EOMONTH(vp.data[[#This Row],[SDate]],-1)+1=[1]DATA!$G:$G),0)),vp.data[[#This Row],[Dens Input]]),"")</f>
        <v>816.7</v>
      </c>
      <c r="O666" s="2">
        <f ca="1">INDEX(INDIRECT(_xlfn.CONCAT("weather.data[",O$1,"]")),MATCH(vp.data[[#This Row],[SDate]],weather.data[Date],0))</f>
        <v>-11.866666666666667</v>
      </c>
      <c r="P666" s="2">
        <f ca="1">INDEX(INDIRECT(_xlfn.CONCAT("weather.data[",P$1,"]")),MATCH(vp.data[[#This Row],[SDate]],weather.data[Date],0))</f>
        <v>-7.5095238095238104</v>
      </c>
      <c r="Q666" s="2">
        <f ca="1">INDEX(INDIRECT(_xlfn.CONCAT("weather.data[",Q$1,"]")),MATCH(vp.data[[#This Row],[SDate]],weather.data[Date],0))</f>
        <v>-12.9</v>
      </c>
      <c r="R666" s="2">
        <f ca="1">INDEX(INDIRECT(_xlfn.CONCAT("weather.data[",R$1,"]")),MATCH(vp.data[[#This Row],[SDate]],weather.data[Date],0))</f>
        <v>-12.1</v>
      </c>
      <c r="S666" s="2">
        <f ca="1">INDEX(INDIRECT(_xlfn.CONCAT("weather.data[",S$1,"]")),MATCH(vp.data[[#This Row],[SDate]],weather.data[Date],0))</f>
        <v>-13.5</v>
      </c>
      <c r="T666" s="2">
        <f ca="1">INDEX(INDIRECT(_xlfn.CONCAT("weather.data[",T$1,"]")),MATCH(vp.data[[#This Row],[SDate]],weather.data[Date],0))</f>
        <v>-11.3</v>
      </c>
      <c r="U666" s="2">
        <f ca="1">INDEX(INDIRECT(_xlfn.CONCAT("weather.data[",U$1,"]")),MATCH(vp.data[[#This Row],[SDate]],weather.data[Date],0))</f>
        <v>-10.6</v>
      </c>
      <c r="V666" s="2">
        <f ca="1">INDEX(INDIRECT(_xlfn.CONCAT("weather.data[",V$1,"]")),MATCH(vp.data[[#This Row],[SDate]],weather.data[Date],0))</f>
        <v>-10.8</v>
      </c>
      <c r="W666" t="s">
        <v>44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 s="4">
        <f>IF(AND(vp.data[[#This Row],[SDate]]&gt;=DATE(YEAR(vp.data[[#This Row],[SDate]]),5,1),vp.data[[#This Row],[SDate]]&lt;=DATE(YEAR(vp.data[[#This Row],[SDate]]),9,15)),1,0)</f>
        <v>0</v>
      </c>
      <c r="AJ666" s="4">
        <f>IF(vp.data[[#This Row],[SDate]]&lt;DATE(2016,12,1),0,1)</f>
        <v>1</v>
      </c>
      <c r="AK666">
        <f>MONTH(vp.data[[#This Row],[SDate]])</f>
        <v>1</v>
      </c>
      <c r="AL666" s="5">
        <f>(IF(post_aquisition_adj_bool,vp.data[[#This Row],[VP_Adjusted]],vp.data[[#This Row],[VP]])-INDEX(crudeBD.lkup[Mean_VP],MATCH(vp.data[[#This Row],[Crude_Breakdown]],crudeBD.lkup[Crude Breakdown],0)))^2</f>
        <v>513.74201928209391</v>
      </c>
      <c r="AM666" s="5">
        <f>(vp.data[[#This Row],[Dens]]-INDEX(crudeBD.lkup[Mean_Dens],MATCH(vp.data[[#This Row],[Crude_Breakdown]],crudeBD.lkup[Crude Breakdown],0)))^2</f>
        <v>4.6417959571919107</v>
      </c>
      <c r="AN666" s="5">
        <f>(vp.data[[#This Row],[Sulf]]-INDEX(crudeBD.lkup[Mean_Sulf],MATCH(vp.data[[#This Row],[Crude_Breakdown]],crudeBD.lkup[Crude Breakdown],0)))^2</f>
        <v>7.4709871548157988E-2</v>
      </c>
      <c r="AO6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1" hidden="1" x14ac:dyDescent="0.25">
      <c r="A667">
        <v>666</v>
      </c>
      <c r="B667" t="s">
        <v>45</v>
      </c>
      <c r="C667" t="s">
        <v>45</v>
      </c>
      <c r="D667" t="s">
        <v>63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Input]]="",INDEX([1]DATA!$Q:$Q,MATCH(1,(vp.data[[#This Row],[Battery]]=[1]DATA!$L:$L)*(EOMONTH(vp.data[[#This Row],[SDate]],-1)+1=[1]DATA!$G:$G),0)),vp.data[[#This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667" s="2">
        <f ca="1">INDEX(INDIRECT(_xlfn.CONCAT("weather.data[",O$1,"]")),MATCH(vp.data[[#This Row],[SDate]],weather.data[Date],0))</f>
        <v>-11.866666666666667</v>
      </c>
      <c r="P667" s="2">
        <f ca="1">INDEX(INDIRECT(_xlfn.CONCAT("weather.data[",P$1,"]")),MATCH(vp.data[[#This Row],[SDate]],weather.data[Date],0))</f>
        <v>-7.5095238095238104</v>
      </c>
      <c r="Q667" s="2">
        <f ca="1">INDEX(INDIRECT(_xlfn.CONCAT("weather.data[",Q$1,"]")),MATCH(vp.data[[#This Row],[SDate]],weather.data[Date],0))</f>
        <v>-12.9</v>
      </c>
      <c r="R667" s="2">
        <f ca="1">INDEX(INDIRECT(_xlfn.CONCAT("weather.data[",R$1,"]")),MATCH(vp.data[[#This Row],[SDate]],weather.data[Date],0))</f>
        <v>-12.1</v>
      </c>
      <c r="S667" s="2">
        <f ca="1">INDEX(INDIRECT(_xlfn.CONCAT("weather.data[",S$1,"]")),MATCH(vp.data[[#This Row],[SDate]],weather.data[Date],0))</f>
        <v>-13.5</v>
      </c>
      <c r="T667" s="2">
        <f ca="1">INDEX(INDIRECT(_xlfn.CONCAT("weather.data[",T$1,"]")),MATCH(vp.data[[#This Row],[SDate]],weather.data[Date],0))</f>
        <v>-11.3</v>
      </c>
      <c r="U667" s="2">
        <f ca="1">INDEX(INDIRECT(_xlfn.CONCAT("weather.data[",U$1,"]")),MATCH(vp.data[[#This Row],[SDate]],weather.data[Date],0))</f>
        <v>-10.6</v>
      </c>
      <c r="V667" s="2">
        <f ca="1">INDEX(INDIRECT(_xlfn.CONCAT("weather.data[",V$1,"]")),MATCH(vp.data[[#This Row],[SDate]],weather.data[Date],0))</f>
        <v>-10.8</v>
      </c>
      <c r="W667" t="s">
        <v>44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 s="4">
        <f>IF(AND(vp.data[[#This Row],[SDate]]&gt;=DATE(YEAR(vp.data[[#This Row],[SDate]]),5,1),vp.data[[#This Row],[SDate]]&lt;=DATE(YEAR(vp.data[[#This Row],[SDate]]),9,15)),1,0)</f>
        <v>0</v>
      </c>
      <c r="AJ667" s="4">
        <f>IF(vp.data[[#This Row],[SDate]]&lt;DATE(2016,12,1),0,1)</f>
        <v>1</v>
      </c>
      <c r="AK667">
        <f>MONTH(vp.data[[#This Row],[SDate]])</f>
        <v>1</v>
      </c>
      <c r="AL667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667" s="5">
        <f>(vp.data[[#This Row],[Dens]]-INDEX(crudeBD.lkup[Mean_Dens],MATCH(vp.data[[#This Row],[Crude_Breakdown]],crudeBD.lkup[Crude Breakdown],0)))^2</f>
        <v>22.519933888232281</v>
      </c>
      <c r="AN667" s="5">
        <f>(vp.data[[#This Row],[Sulf]]-INDEX(crudeBD.lkup[Mean_Sulf],MATCH(vp.data[[#This Row],[Crude_Breakdown]],crudeBD.lkup[Crude Breakdown],0)))^2</f>
        <v>5.4443386281700333E-2</v>
      </c>
      <c r="AO6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1" hidden="1" x14ac:dyDescent="0.25">
      <c r="A668">
        <v>667</v>
      </c>
      <c r="B668" t="s">
        <v>45</v>
      </c>
      <c r="C668" t="s">
        <v>45</v>
      </c>
      <c r="D668" t="s">
        <v>46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Input]]="",INDEX([1]DATA!$Q:$Q,MATCH(1,(vp.data[[#This Row],[Battery]]=[1]DATA!$L:$L)*(EOMONTH(vp.data[[#This Row],[SDate]],-1)+1=[1]DATA!$G:$G),0)),vp.data[[#This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68" s="2">
        <f ca="1">INDEX(INDIRECT(_xlfn.CONCAT("weather.data[",O$1,"]")),MATCH(vp.data[[#This Row],[SDate]],weather.data[Date],0))</f>
        <v>-11.866666666666667</v>
      </c>
      <c r="P668" s="2">
        <f ca="1">INDEX(INDIRECT(_xlfn.CONCAT("weather.data[",P$1,"]")),MATCH(vp.data[[#This Row],[SDate]],weather.data[Date],0))</f>
        <v>-7.5095238095238104</v>
      </c>
      <c r="Q668" s="2">
        <f ca="1">INDEX(INDIRECT(_xlfn.CONCAT("weather.data[",Q$1,"]")),MATCH(vp.data[[#This Row],[SDate]],weather.data[Date],0))</f>
        <v>-12.9</v>
      </c>
      <c r="R668" s="2">
        <f ca="1">INDEX(INDIRECT(_xlfn.CONCAT("weather.data[",R$1,"]")),MATCH(vp.data[[#This Row],[SDate]],weather.data[Date],0))</f>
        <v>-12.1</v>
      </c>
      <c r="S668" s="2">
        <f ca="1">INDEX(INDIRECT(_xlfn.CONCAT("weather.data[",S$1,"]")),MATCH(vp.data[[#This Row],[SDate]],weather.data[Date],0))</f>
        <v>-13.5</v>
      </c>
      <c r="T668" s="2">
        <f ca="1">INDEX(INDIRECT(_xlfn.CONCAT("weather.data[",T$1,"]")),MATCH(vp.data[[#This Row],[SDate]],weather.data[Date],0))</f>
        <v>-11.3</v>
      </c>
      <c r="U668" s="2">
        <f ca="1">INDEX(INDIRECT(_xlfn.CONCAT("weather.data[",U$1,"]")),MATCH(vp.data[[#This Row],[SDate]],weather.data[Date],0))</f>
        <v>-10.6</v>
      </c>
      <c r="V668" s="2">
        <f ca="1">INDEX(INDIRECT(_xlfn.CONCAT("weather.data[",V$1,"]")),MATCH(vp.data[[#This Row],[SDate]],weather.data[Date],0))</f>
        <v>-10.8</v>
      </c>
      <c r="W668" t="s">
        <v>44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 s="4">
        <f>IF(AND(vp.data[[#This Row],[SDate]]&gt;=DATE(YEAR(vp.data[[#This Row],[SDate]]),5,1),vp.data[[#This Row],[SDate]]&lt;=DATE(YEAR(vp.data[[#This Row],[SDate]]),9,15)),1,0)</f>
        <v>0</v>
      </c>
      <c r="AJ668" s="4">
        <f>IF(vp.data[[#This Row],[SDate]]&lt;DATE(2016,12,1),0,1)</f>
        <v>1</v>
      </c>
      <c r="AK668">
        <f>MONTH(vp.data[[#This Row],[SDate]])</f>
        <v>1</v>
      </c>
      <c r="AL668" s="5">
        <f>(IF(post_aquisition_adj_bool,vp.data[[#This Row],[VP_Adjusted]],vp.data[[#This Row],[VP]])-INDEX(crudeBD.lkup[Mean_VP],MATCH(vp.data[[#This Row],[Crude_Breakdown]],crudeBD.lkup[Crude Breakdown],0)))^2</f>
        <v>121.48876946931099</v>
      </c>
      <c r="AM668" s="5">
        <f>(vp.data[[#This Row],[Dens]]-INDEX(crudeBD.lkup[Mean_Dens],MATCH(vp.data[[#This Row],[Crude_Breakdown]],crudeBD.lkup[Crude Breakdown],0)))^2</f>
        <v>179.25628559238231</v>
      </c>
      <c r="AN668" s="5">
        <f>(vp.data[[#This Row],[Sulf]]-INDEX(crudeBD.lkup[Mean_Sulf],MATCH(vp.data[[#This Row],[Crude_Breakdown]],crudeBD.lkup[Crude Breakdown],0)))^2</f>
        <v>2.123500391532394</v>
      </c>
      <c r="AO6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1" hidden="1" x14ac:dyDescent="0.25">
      <c r="A669">
        <v>668</v>
      </c>
      <c r="B669" t="s">
        <v>58</v>
      </c>
      <c r="C669" t="s">
        <v>58</v>
      </c>
      <c r="D669" t="s">
        <v>89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Input]]="",INDEX([1]DATA!$Q:$Q,MATCH(1,(vp.data[[#This Row],[Battery]]=[1]DATA!$L:$L)*(EOMONTH(vp.data[[#This Row],[SDate]],-1)+1=[1]DATA!$G:$G),0)),vp.data[[#This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Input]]="",INDEX([1]DATA!$O:$O,MATCH(1,(vp.data[[#This Row],[Battery]]=[1]DATA!$L:$L)*(EOMONTH(vp.data[[#This Row],[SDate]],-1)+1=[1]DATA!$G:$G),0)),vp.data[[#This Row],[Dens Input]]),"")</f>
        <v>808.7</v>
      </c>
      <c r="O669" s="2">
        <f ca="1">INDEX(INDIRECT(_xlfn.CONCAT("weather.data[",O$1,"]")),MATCH(vp.data[[#This Row],[SDate]],weather.data[Date],0))</f>
        <v>-11.866666666666667</v>
      </c>
      <c r="P669" s="2">
        <f ca="1">INDEX(INDIRECT(_xlfn.CONCAT("weather.data[",P$1,"]")),MATCH(vp.data[[#This Row],[SDate]],weather.data[Date],0))</f>
        <v>-7.5095238095238104</v>
      </c>
      <c r="Q669" s="2">
        <f ca="1">INDEX(INDIRECT(_xlfn.CONCAT("weather.data[",Q$1,"]")),MATCH(vp.data[[#This Row],[SDate]],weather.data[Date],0))</f>
        <v>-12.9</v>
      </c>
      <c r="R669" s="2">
        <f ca="1">INDEX(INDIRECT(_xlfn.CONCAT("weather.data[",R$1,"]")),MATCH(vp.data[[#This Row],[SDate]],weather.data[Date],0))</f>
        <v>-12.1</v>
      </c>
      <c r="S669" s="2">
        <f ca="1">INDEX(INDIRECT(_xlfn.CONCAT("weather.data[",S$1,"]")),MATCH(vp.data[[#This Row],[SDate]],weather.data[Date],0))</f>
        <v>-13.5</v>
      </c>
      <c r="T669" s="2">
        <f ca="1">INDEX(INDIRECT(_xlfn.CONCAT("weather.data[",T$1,"]")),MATCH(vp.data[[#This Row],[SDate]],weather.data[Date],0))</f>
        <v>-11.3</v>
      </c>
      <c r="U669" s="2">
        <f ca="1">INDEX(INDIRECT(_xlfn.CONCAT("weather.data[",U$1,"]")),MATCH(vp.data[[#This Row],[SDate]],weather.data[Date],0))</f>
        <v>-10.6</v>
      </c>
      <c r="V669" s="2">
        <f ca="1">INDEX(INDIRECT(_xlfn.CONCAT("weather.data[",V$1,"]")),MATCH(vp.data[[#This Row],[SDate]],weather.data[Date],0))</f>
        <v>-10.8</v>
      </c>
      <c r="W669" t="s">
        <v>44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 s="4">
        <f>IF(AND(vp.data[[#This Row],[SDate]]&gt;=DATE(YEAR(vp.data[[#This Row],[SDate]]),5,1),vp.data[[#This Row],[SDate]]&lt;=DATE(YEAR(vp.data[[#This Row],[SDate]]),9,15)),1,0)</f>
        <v>0</v>
      </c>
      <c r="AJ669" s="4">
        <f>IF(vp.data[[#This Row],[SDate]]&lt;DATE(2016,12,1),0,1)</f>
        <v>1</v>
      </c>
      <c r="AK669">
        <f>MONTH(vp.data[[#This Row],[SDate]])</f>
        <v>1</v>
      </c>
      <c r="AL669" s="5">
        <f>(IF(post_aquisition_adj_bool,vp.data[[#This Row],[VP_Adjusted]],vp.data[[#This Row],[VP]])-INDEX(crudeBD.lkup[Mean_VP],MATCH(vp.data[[#This Row],[Crude_Breakdown]],crudeBD.lkup[Crude Breakdown],0)))^2</f>
        <v>364.58194827269324</v>
      </c>
      <c r="AM669" s="5">
        <f>(vp.data[[#This Row],[Dens]]-INDEX(crudeBD.lkup[Mean_Dens],MATCH(vp.data[[#This Row],[Crude_Breakdown]],crudeBD.lkup[Crude Breakdown],0)))^2</f>
        <v>1.71594348613091E-3</v>
      </c>
      <c r="AN669" s="5">
        <f>(vp.data[[#This Row],[Sulf]]-INDEX(crudeBD.lkup[Mean_Sulf],MATCH(vp.data[[#This Row],[Crude_Breakdown]],crudeBD.lkup[Crude Breakdown],0)))^2</f>
        <v>3.6098278337679833E-2</v>
      </c>
      <c r="AO6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1" hidden="1" x14ac:dyDescent="0.25">
      <c r="A670">
        <v>669</v>
      </c>
      <c r="B670" t="s">
        <v>52</v>
      </c>
      <c r="C670" t="s">
        <v>52</v>
      </c>
      <c r="D670" t="s">
        <v>145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Input]]="",INDEX([1]DATA!$Q:$Q,MATCH(1,(vp.data[[#This Row],[Battery]]=[1]DATA!$L:$L)*(EOMONTH(vp.data[[#This Row],[SDate]],-1)+1=[1]DATA!$G:$G),0)),vp.data[[#This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Input]]="",INDEX([1]DATA!$O:$O,MATCH(1,(vp.data[[#This Row],[Battery]]=[1]DATA!$L:$L)*(EOMONTH(vp.data[[#This Row],[SDate]],-1)+1=[1]DATA!$G:$G),0)),vp.data[[#This Row],[Dens Input]]),"")</f>
        <v>824.6</v>
      </c>
      <c r="O670" s="2">
        <f ca="1">INDEX(INDIRECT(_xlfn.CONCAT("weather.data[",O$1,"]")),MATCH(vp.data[[#This Row],[SDate]],weather.data[Date],0))</f>
        <v>-11.866666666666667</v>
      </c>
      <c r="P670" s="2">
        <f ca="1">INDEX(INDIRECT(_xlfn.CONCAT("weather.data[",P$1,"]")),MATCH(vp.data[[#This Row],[SDate]],weather.data[Date],0))</f>
        <v>-7.5095238095238104</v>
      </c>
      <c r="Q670" s="2">
        <f ca="1">INDEX(INDIRECT(_xlfn.CONCAT("weather.data[",Q$1,"]")),MATCH(vp.data[[#This Row],[SDate]],weather.data[Date],0))</f>
        <v>-12.9</v>
      </c>
      <c r="R670" s="2">
        <f ca="1">INDEX(INDIRECT(_xlfn.CONCAT("weather.data[",R$1,"]")),MATCH(vp.data[[#This Row],[SDate]],weather.data[Date],0))</f>
        <v>-12.1</v>
      </c>
      <c r="S670" s="2">
        <f ca="1">INDEX(INDIRECT(_xlfn.CONCAT("weather.data[",S$1,"]")),MATCH(vp.data[[#This Row],[SDate]],weather.data[Date],0))</f>
        <v>-13.5</v>
      </c>
      <c r="T670" s="2">
        <f ca="1">INDEX(INDIRECT(_xlfn.CONCAT("weather.data[",T$1,"]")),MATCH(vp.data[[#This Row],[SDate]],weather.data[Date],0))</f>
        <v>-11.3</v>
      </c>
      <c r="U670" s="2">
        <f ca="1">INDEX(INDIRECT(_xlfn.CONCAT("weather.data[",U$1,"]")),MATCH(vp.data[[#This Row],[SDate]],weather.data[Date],0))</f>
        <v>-10.6</v>
      </c>
      <c r="V670" s="2">
        <f ca="1">INDEX(INDIRECT(_xlfn.CONCAT("weather.data[",V$1,"]")),MATCH(vp.data[[#This Row],[SDate]],weather.data[Date],0))</f>
        <v>-10.8</v>
      </c>
      <c r="W670" t="s">
        <v>44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 s="4">
        <f>IF(AND(vp.data[[#This Row],[SDate]]&gt;=DATE(YEAR(vp.data[[#This Row],[SDate]]),5,1),vp.data[[#This Row],[SDate]]&lt;=DATE(YEAR(vp.data[[#This Row],[SDate]]),9,15)),1,0)</f>
        <v>0</v>
      </c>
      <c r="AJ670" s="4">
        <f>IF(vp.data[[#This Row],[SDate]]&lt;DATE(2016,12,1),0,1)</f>
        <v>1</v>
      </c>
      <c r="AK670">
        <f>MONTH(vp.data[[#This Row],[SDate]])</f>
        <v>1</v>
      </c>
      <c r="AL670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670" s="5">
        <f>(vp.data[[#This Row],[Dens]]-INDEX(crudeBD.lkup[Mean_Dens],MATCH(vp.data[[#This Row],[Crude_Breakdown]],crudeBD.lkup[Crude Breakdown],0)))^2</f>
        <v>33.010968370991741</v>
      </c>
      <c r="AN670" s="5">
        <f>(vp.data[[#This Row],[Sulf]]-INDEX(crudeBD.lkup[Mean_Sulf],MATCH(vp.data[[#This Row],[Crude_Breakdown]],crudeBD.lkup[Crude Breakdown],0)))^2</f>
        <v>4.4660819385148591E-2</v>
      </c>
      <c r="AO6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1" hidden="1" x14ac:dyDescent="0.25">
      <c r="A671">
        <v>670</v>
      </c>
      <c r="B671" t="s">
        <v>47</v>
      </c>
      <c r="C671" t="s">
        <v>47</v>
      </c>
      <c r="D671" t="s">
        <v>68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Input]]="",INDEX([1]DATA!$O:$O,MATCH(1,(vp.data[[#This Row],[Battery]]=[1]DATA!$L:$L)*(EOMONTH(vp.data[[#This Row],[SDate]],-1)+1=[1]DATA!$G:$G),0)),vp.data[[#This Row],[Dens Input]]),"")</f>
        <v>833.2</v>
      </c>
      <c r="O671" s="2">
        <f ca="1">INDEX(INDIRECT(_xlfn.CONCAT("weather.data[",O$1,"]")),MATCH(vp.data[[#This Row],[SDate]],weather.data[Date],0))</f>
        <v>-11.866666666666667</v>
      </c>
      <c r="P671" s="2">
        <f ca="1">INDEX(INDIRECT(_xlfn.CONCAT("weather.data[",P$1,"]")),MATCH(vp.data[[#This Row],[SDate]],weather.data[Date],0))</f>
        <v>-7.5095238095238104</v>
      </c>
      <c r="Q671" s="2">
        <f ca="1">INDEX(INDIRECT(_xlfn.CONCAT("weather.data[",Q$1,"]")),MATCH(vp.data[[#This Row],[SDate]],weather.data[Date],0))</f>
        <v>-12.9</v>
      </c>
      <c r="R671" s="2">
        <f ca="1">INDEX(INDIRECT(_xlfn.CONCAT("weather.data[",R$1,"]")),MATCH(vp.data[[#This Row],[SDate]],weather.data[Date],0))</f>
        <v>-12.1</v>
      </c>
      <c r="S671" s="2">
        <f ca="1">INDEX(INDIRECT(_xlfn.CONCAT("weather.data[",S$1,"]")),MATCH(vp.data[[#This Row],[SDate]],weather.data[Date],0))</f>
        <v>-13.5</v>
      </c>
      <c r="T671" s="2">
        <f ca="1">INDEX(INDIRECT(_xlfn.CONCAT("weather.data[",T$1,"]")),MATCH(vp.data[[#This Row],[SDate]],weather.data[Date],0))</f>
        <v>-11.3</v>
      </c>
      <c r="U671" s="2">
        <f ca="1">INDEX(INDIRECT(_xlfn.CONCAT("weather.data[",U$1,"]")),MATCH(vp.data[[#This Row],[SDate]],weather.data[Date],0))</f>
        <v>-10.6</v>
      </c>
      <c r="V671" s="2">
        <f ca="1">INDEX(INDIRECT(_xlfn.CONCAT("weather.data[",V$1,"]")),MATCH(vp.data[[#This Row],[SDate]],weather.data[Date],0))</f>
        <v>-10.8</v>
      </c>
      <c r="W671" t="s">
        <v>44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 s="4">
        <f>IF(AND(vp.data[[#This Row],[SDate]]&gt;=DATE(YEAR(vp.data[[#This Row],[SDate]]),5,1),vp.data[[#This Row],[SDate]]&lt;=DATE(YEAR(vp.data[[#This Row],[SDate]]),9,15)),1,0)</f>
        <v>0</v>
      </c>
      <c r="AJ671" s="4">
        <f>IF(vp.data[[#This Row],[SDate]]&lt;DATE(2016,12,1),0,1)</f>
        <v>1</v>
      </c>
      <c r="AK671">
        <f>MONTH(vp.data[[#This Row],[SDate]])</f>
        <v>1</v>
      </c>
      <c r="AL671" s="5">
        <f>(IF(post_aquisition_adj_bool,vp.data[[#This Row],[VP_Adjusted]],vp.data[[#This Row],[VP]])-INDEX(crudeBD.lkup[Mean_VP],MATCH(vp.data[[#This Row],[Crude_Breakdown]],crudeBD.lkup[Crude Breakdown],0)))^2</f>
        <v>354.27500216445225</v>
      </c>
      <c r="AM671" s="5">
        <f>(vp.data[[#This Row],[Dens]]-INDEX(crudeBD.lkup[Mean_Dens],MATCH(vp.data[[#This Row],[Crude_Breakdown]],crudeBD.lkup[Crude Breakdown],0)))^2</f>
        <v>112.60048191140034</v>
      </c>
      <c r="AN671" s="5">
        <f>(vp.data[[#This Row],[Sulf]]-INDEX(crudeBD.lkup[Mean_Sulf],MATCH(vp.data[[#This Row],[Crude_Breakdown]],crudeBD.lkup[Crude Breakdown],0)))^2</f>
        <v>4.6992041642831286E-2</v>
      </c>
      <c r="AO6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1" hidden="1" x14ac:dyDescent="0.25">
      <c r="A672">
        <v>671</v>
      </c>
      <c r="B672" t="s">
        <v>45</v>
      </c>
      <c r="C672" t="s">
        <v>45</v>
      </c>
      <c r="D672" t="s">
        <v>55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Input]]="",INDEX([1]DATA!$Q:$Q,MATCH(1,(vp.data[[#This Row],[Battery]]=[1]DATA!$L:$L)*(EOMONTH(vp.data[[#This Row],[SDate]],-1)+1=[1]DATA!$G:$G),0)),vp.data[[#This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Input]]="",INDEX([1]DATA!$O:$O,MATCH(1,(vp.data[[#This Row],[Battery]]=[1]DATA!$L:$L)*(EOMONTH(vp.data[[#This Row],[SDate]],-1)+1=[1]DATA!$G:$G),0)),vp.data[[#This Row],[Dens Input]]),"")</f>
        <v>840</v>
      </c>
      <c r="O672" s="2">
        <f ca="1">INDEX(INDIRECT(_xlfn.CONCAT("weather.data[",O$1,"]")),MATCH(vp.data[[#This Row],[SDate]],weather.data[Date],0))</f>
        <v>-11.866666666666667</v>
      </c>
      <c r="P672" s="2">
        <f ca="1">INDEX(INDIRECT(_xlfn.CONCAT("weather.data[",P$1,"]")),MATCH(vp.data[[#This Row],[SDate]],weather.data[Date],0))</f>
        <v>-7.5095238095238104</v>
      </c>
      <c r="Q672" s="2">
        <f ca="1">INDEX(INDIRECT(_xlfn.CONCAT("weather.data[",Q$1,"]")),MATCH(vp.data[[#This Row],[SDate]],weather.data[Date],0))</f>
        <v>-12.9</v>
      </c>
      <c r="R672" s="2">
        <f ca="1">INDEX(INDIRECT(_xlfn.CONCAT("weather.data[",R$1,"]")),MATCH(vp.data[[#This Row],[SDate]],weather.data[Date],0))</f>
        <v>-12.1</v>
      </c>
      <c r="S672" s="2">
        <f ca="1">INDEX(INDIRECT(_xlfn.CONCAT("weather.data[",S$1,"]")),MATCH(vp.data[[#This Row],[SDate]],weather.data[Date],0))</f>
        <v>-13.5</v>
      </c>
      <c r="T672" s="2">
        <f ca="1">INDEX(INDIRECT(_xlfn.CONCAT("weather.data[",T$1,"]")),MATCH(vp.data[[#This Row],[SDate]],weather.data[Date],0))</f>
        <v>-11.3</v>
      </c>
      <c r="U672" s="2">
        <f ca="1">INDEX(INDIRECT(_xlfn.CONCAT("weather.data[",U$1,"]")),MATCH(vp.data[[#This Row],[SDate]],weather.data[Date],0))</f>
        <v>-10.6</v>
      </c>
      <c r="V672" s="2">
        <f ca="1">INDEX(INDIRECT(_xlfn.CONCAT("weather.data[",V$1,"]")),MATCH(vp.data[[#This Row],[SDate]],weather.data[Date],0))</f>
        <v>-10.8</v>
      </c>
      <c r="W672" t="s">
        <v>44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 s="4">
        <f>IF(AND(vp.data[[#This Row],[SDate]]&gt;=DATE(YEAR(vp.data[[#This Row],[SDate]]),5,1),vp.data[[#This Row],[SDate]]&lt;=DATE(YEAR(vp.data[[#This Row],[SDate]]),9,15)),1,0)</f>
        <v>0</v>
      </c>
      <c r="AJ672" s="4">
        <f>IF(vp.data[[#This Row],[SDate]]&lt;DATE(2016,12,1),0,1)</f>
        <v>1</v>
      </c>
      <c r="AK672">
        <f>MONTH(vp.data[[#This Row],[SDate]])</f>
        <v>1</v>
      </c>
      <c r="AL672" s="5">
        <f>(IF(post_aquisition_adj_bool,vp.data[[#This Row],[VP_Adjusted]],vp.data[[#This Row],[VP]])-INDEX(crudeBD.lkup[Mean_VP],MATCH(vp.data[[#This Row],[Crude_Breakdown]],crudeBD.lkup[Crude Breakdown],0)))^2</f>
        <v>59.632286405982214</v>
      </c>
      <c r="AM672" s="5">
        <f>(vp.data[[#This Row],[Dens]]-INDEX(crudeBD.lkup[Mean_Dens],MATCH(vp.data[[#This Row],[Crude_Breakdown]],crudeBD.lkup[Crude Breakdown],0)))^2</f>
        <v>14.526292954345573</v>
      </c>
      <c r="AN672" s="5">
        <f>(vp.data[[#This Row],[Sulf]]-INDEX(crudeBD.lkup[Mean_Sulf],MATCH(vp.data[[#This Row],[Crude_Breakdown]],crudeBD.lkup[Crude Breakdown],0)))^2</f>
        <v>0.17075367869804298</v>
      </c>
      <c r="AO6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1" hidden="1" x14ac:dyDescent="0.25">
      <c r="A673">
        <v>672</v>
      </c>
      <c r="B673" t="s">
        <v>47</v>
      </c>
      <c r="C673" t="s">
        <v>47</v>
      </c>
      <c r="D673" t="s">
        <v>91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Input]]="",INDEX([1]DATA!$O:$O,MATCH(1,(vp.data[[#This Row],[Battery]]=[1]DATA!$L:$L)*(EOMONTH(vp.data[[#This Row],[SDate]],-1)+1=[1]DATA!$G:$G),0)),vp.data[[#This Row],[Dens Input]]),"")</f>
        <v>843.3</v>
      </c>
      <c r="O673" s="2">
        <f ca="1">INDEX(INDIRECT(_xlfn.CONCAT("weather.data[",O$1,"]")),MATCH(vp.data[[#This Row],[SDate]],weather.data[Date],0))</f>
        <v>-11.866666666666667</v>
      </c>
      <c r="P673" s="2">
        <f ca="1">INDEX(INDIRECT(_xlfn.CONCAT("weather.data[",P$1,"]")),MATCH(vp.data[[#This Row],[SDate]],weather.data[Date],0))</f>
        <v>-7.5095238095238104</v>
      </c>
      <c r="Q673" s="2">
        <f ca="1">INDEX(INDIRECT(_xlfn.CONCAT("weather.data[",Q$1,"]")),MATCH(vp.data[[#This Row],[SDate]],weather.data[Date],0))</f>
        <v>-12.9</v>
      </c>
      <c r="R673" s="2">
        <f ca="1">INDEX(INDIRECT(_xlfn.CONCAT("weather.data[",R$1,"]")),MATCH(vp.data[[#This Row],[SDate]],weather.data[Date],0))</f>
        <v>-12.1</v>
      </c>
      <c r="S673" s="2">
        <f ca="1">INDEX(INDIRECT(_xlfn.CONCAT("weather.data[",S$1,"]")),MATCH(vp.data[[#This Row],[SDate]],weather.data[Date],0))</f>
        <v>-13.5</v>
      </c>
      <c r="T673" s="2">
        <f ca="1">INDEX(INDIRECT(_xlfn.CONCAT("weather.data[",T$1,"]")),MATCH(vp.data[[#This Row],[SDate]],weather.data[Date],0))</f>
        <v>-11.3</v>
      </c>
      <c r="U673" s="2">
        <f ca="1">INDEX(INDIRECT(_xlfn.CONCAT("weather.data[",U$1,"]")),MATCH(vp.data[[#This Row],[SDate]],weather.data[Date],0))</f>
        <v>-10.6</v>
      </c>
      <c r="V673" s="2">
        <f ca="1">INDEX(INDIRECT(_xlfn.CONCAT("weather.data[",V$1,"]")),MATCH(vp.data[[#This Row],[SDate]],weather.data[Date],0))</f>
        <v>-10.8</v>
      </c>
      <c r="W673" t="s">
        <v>44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 s="4">
        <f>IF(AND(vp.data[[#This Row],[SDate]]&gt;=DATE(YEAR(vp.data[[#This Row],[SDate]]),5,1),vp.data[[#This Row],[SDate]]&lt;=DATE(YEAR(vp.data[[#This Row],[SDate]]),9,15)),1,0)</f>
        <v>0</v>
      </c>
      <c r="AJ673" s="4">
        <f>IF(vp.data[[#This Row],[SDate]]&lt;DATE(2016,12,1),0,1)</f>
        <v>1</v>
      </c>
      <c r="AK673">
        <f>MONTH(vp.data[[#This Row],[SDate]])</f>
        <v>1</v>
      </c>
      <c r="AL673" s="5">
        <f>(IF(post_aquisition_adj_bool,vp.data[[#This Row],[VP_Adjusted]],vp.data[[#This Row],[VP]])-INDEX(crudeBD.lkup[Mean_VP],MATCH(vp.data[[#This Row],[Crude_Breakdown]],crudeBD.lkup[Crude Breakdown],0)))^2</f>
        <v>192.59348817328421</v>
      </c>
      <c r="AM673" s="5">
        <f>(vp.data[[#This Row],[Dens]]-INDEX(crudeBD.lkup[Mean_Dens],MATCH(vp.data[[#This Row],[Crude_Breakdown]],crudeBD.lkup[Crude Breakdown],0)))^2</f>
        <v>0.26146596048034354</v>
      </c>
      <c r="AN673" s="5">
        <f>(vp.data[[#This Row],[Sulf]]-INDEX(crudeBD.lkup[Mean_Sulf],MATCH(vp.data[[#This Row],[Crude_Breakdown]],crudeBD.lkup[Crude Breakdown],0)))^2</f>
        <v>2.4578864219518094E-2</v>
      </c>
      <c r="AO6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1" hidden="1" x14ac:dyDescent="0.25">
      <c r="A674">
        <v>673</v>
      </c>
      <c r="B674" t="s">
        <v>52</v>
      </c>
      <c r="C674" t="s">
        <v>52</v>
      </c>
      <c r="D674" t="s">
        <v>90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Input]]="",INDEX([1]DATA!$Q:$Q,MATCH(1,(vp.data[[#This Row],[Battery]]=[1]DATA!$L:$L)*(EOMONTH(vp.data[[#This Row],[SDate]],-1)+1=[1]DATA!$G:$G),0)),vp.data[[#This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Input]]="",INDEX([1]DATA!$O:$O,MATCH(1,(vp.data[[#This Row],[Battery]]=[1]DATA!$L:$L)*(EOMONTH(vp.data[[#This Row],[SDate]],-1)+1=[1]DATA!$G:$G),0)),vp.data[[#This Row],[Dens Input]]),"")</f>
        <v>855.7</v>
      </c>
      <c r="O674" s="2">
        <f ca="1">INDEX(INDIRECT(_xlfn.CONCAT("weather.data[",O$1,"]")),MATCH(vp.data[[#This Row],[SDate]],weather.data[Date],0))</f>
        <v>-11.866666666666667</v>
      </c>
      <c r="P674" s="2">
        <f ca="1">INDEX(INDIRECT(_xlfn.CONCAT("weather.data[",P$1,"]")),MATCH(vp.data[[#This Row],[SDate]],weather.data[Date],0))</f>
        <v>-7.5095238095238104</v>
      </c>
      <c r="Q674" s="2">
        <f ca="1">INDEX(INDIRECT(_xlfn.CONCAT("weather.data[",Q$1,"]")),MATCH(vp.data[[#This Row],[SDate]],weather.data[Date],0))</f>
        <v>-12.9</v>
      </c>
      <c r="R674" s="2">
        <f ca="1">INDEX(INDIRECT(_xlfn.CONCAT("weather.data[",R$1,"]")),MATCH(vp.data[[#This Row],[SDate]],weather.data[Date],0))</f>
        <v>-12.1</v>
      </c>
      <c r="S674" s="2">
        <f ca="1">INDEX(INDIRECT(_xlfn.CONCAT("weather.data[",S$1,"]")),MATCH(vp.data[[#This Row],[SDate]],weather.data[Date],0))</f>
        <v>-13.5</v>
      </c>
      <c r="T674" s="2">
        <f ca="1">INDEX(INDIRECT(_xlfn.CONCAT("weather.data[",T$1,"]")),MATCH(vp.data[[#This Row],[SDate]],weather.data[Date],0))</f>
        <v>-11.3</v>
      </c>
      <c r="U674" s="2">
        <f ca="1">INDEX(INDIRECT(_xlfn.CONCAT("weather.data[",U$1,"]")),MATCH(vp.data[[#This Row],[SDate]],weather.data[Date],0))</f>
        <v>-10.6</v>
      </c>
      <c r="V674" s="2">
        <f ca="1">INDEX(INDIRECT(_xlfn.CONCAT("weather.data[",V$1,"]")),MATCH(vp.data[[#This Row],[SDate]],weather.data[Date],0))</f>
        <v>-10.8</v>
      </c>
      <c r="W674" t="s">
        <v>44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 s="4">
        <f>IF(AND(vp.data[[#This Row],[SDate]]&gt;=DATE(YEAR(vp.data[[#This Row],[SDate]]),5,1),vp.data[[#This Row],[SDate]]&lt;=DATE(YEAR(vp.data[[#This Row],[SDate]]),9,15)),1,0)</f>
        <v>0</v>
      </c>
      <c r="AJ674" s="4">
        <f>IF(vp.data[[#This Row],[SDate]]&lt;DATE(2016,12,1),0,1)</f>
        <v>1</v>
      </c>
      <c r="AK674">
        <f>MONTH(vp.data[[#This Row],[SDate]])</f>
        <v>1</v>
      </c>
      <c r="AL674" s="5">
        <f>(IF(post_aquisition_adj_bool,vp.data[[#This Row],[VP_Adjusted]],vp.data[[#This Row],[VP]])-INDEX(crudeBD.lkup[Mean_VP],MATCH(vp.data[[#This Row],[Crude_Breakdown]],crudeBD.lkup[Crude Breakdown],0)))^2</f>
        <v>9.7480978934632638</v>
      </c>
      <c r="AM674" s="5">
        <f>(vp.data[[#This Row],[Dens]]-INDEX(crudeBD.lkup[Mean_Dens],MATCH(vp.data[[#This Row],[Crude_Breakdown]],crudeBD.lkup[Crude Breakdown],0)))^2</f>
        <v>141.34029786232094</v>
      </c>
      <c r="AN674" s="5">
        <f>(vp.data[[#This Row],[Sulf]]-INDEX(crudeBD.lkup[Mean_Sulf],MATCH(vp.data[[#This Row],[Crude_Breakdown]],crudeBD.lkup[Crude Breakdown],0)))^2</f>
        <v>0.36387861685755124</v>
      </c>
      <c r="AO6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1" hidden="1" x14ac:dyDescent="0.25">
      <c r="A675">
        <v>674</v>
      </c>
      <c r="B675" t="s">
        <v>47</v>
      </c>
      <c r="C675" t="s">
        <v>47</v>
      </c>
      <c r="D675" t="s">
        <v>54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Input]]="",INDEX([1]DATA!$Q:$Q,MATCH(1,(vp.data[[#This Row],[Battery]]=[1]DATA!$L:$L)*(EOMONTH(vp.data[[#This Row],[SDate]],-1)+1=[1]DATA!$G:$G),0)),vp.data[[#This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75" s="2">
        <f ca="1">INDEX(INDIRECT(_xlfn.CONCAT("weather.data[",O$1,"]")),MATCH(vp.data[[#This Row],[SDate]],weather.data[Date],0))</f>
        <v>-11.866666666666667</v>
      </c>
      <c r="P675" s="2">
        <f ca="1">INDEX(INDIRECT(_xlfn.CONCAT("weather.data[",P$1,"]")),MATCH(vp.data[[#This Row],[SDate]],weather.data[Date],0))</f>
        <v>-7.5095238095238104</v>
      </c>
      <c r="Q675" s="2">
        <f ca="1">INDEX(INDIRECT(_xlfn.CONCAT("weather.data[",Q$1,"]")),MATCH(vp.data[[#This Row],[SDate]],weather.data[Date],0))</f>
        <v>-12.9</v>
      </c>
      <c r="R675" s="2">
        <f ca="1">INDEX(INDIRECT(_xlfn.CONCAT("weather.data[",R$1,"]")),MATCH(vp.data[[#This Row],[SDate]],weather.data[Date],0))</f>
        <v>-12.1</v>
      </c>
      <c r="S675" s="2">
        <f ca="1">INDEX(INDIRECT(_xlfn.CONCAT("weather.data[",S$1,"]")),MATCH(vp.data[[#This Row],[SDate]],weather.data[Date],0))</f>
        <v>-13.5</v>
      </c>
      <c r="T675" s="2">
        <f ca="1">INDEX(INDIRECT(_xlfn.CONCAT("weather.data[",T$1,"]")),MATCH(vp.data[[#This Row],[SDate]],weather.data[Date],0))</f>
        <v>-11.3</v>
      </c>
      <c r="U675" s="2">
        <f ca="1">INDEX(INDIRECT(_xlfn.CONCAT("weather.data[",U$1,"]")),MATCH(vp.data[[#This Row],[SDate]],weather.data[Date],0))</f>
        <v>-10.6</v>
      </c>
      <c r="V675" s="2">
        <f ca="1">INDEX(INDIRECT(_xlfn.CONCAT("weather.data[",V$1,"]")),MATCH(vp.data[[#This Row],[SDate]],weather.data[Date],0))</f>
        <v>-10.8</v>
      </c>
      <c r="W675" t="s">
        <v>44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 s="4">
        <f>IF(AND(vp.data[[#This Row],[SDate]]&gt;=DATE(YEAR(vp.data[[#This Row],[SDate]]),5,1),vp.data[[#This Row],[SDate]]&lt;=DATE(YEAR(vp.data[[#This Row],[SDate]]),9,15)),1,0)</f>
        <v>0</v>
      </c>
      <c r="AJ675" s="4">
        <f>IF(vp.data[[#This Row],[SDate]]&lt;DATE(2016,12,1),0,1)</f>
        <v>1</v>
      </c>
      <c r="AK675">
        <f>MONTH(vp.data[[#This Row],[SDate]])</f>
        <v>1</v>
      </c>
      <c r="AL675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675" s="5">
        <f>(vp.data[[#This Row],[Dens]]-INDEX(crudeBD.lkup[Mean_Dens],MATCH(vp.data[[#This Row],[Crude_Breakdown]],crudeBD.lkup[Crude Breakdown],0)))^2</f>
        <v>179.25628559238231</v>
      </c>
      <c r="AN675" s="5">
        <f>(vp.data[[#This Row],[Sulf]]-INDEX(crudeBD.lkup[Mean_Sulf],MATCH(vp.data[[#This Row],[Crude_Breakdown]],crudeBD.lkup[Crude Breakdown],0)))^2</f>
        <v>6.9286622256325828E-2</v>
      </c>
      <c r="AO6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1" hidden="1" x14ac:dyDescent="0.25">
      <c r="A676">
        <v>675</v>
      </c>
      <c r="B676" t="s">
        <v>42</v>
      </c>
      <c r="C676" t="s">
        <v>42</v>
      </c>
      <c r="D676" t="s">
        <v>43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Input]]="",INDEX([1]DATA!$O:$O,MATCH(1,(vp.data[[#This Row],[Battery]]=[1]DATA!$L:$L)*(EOMONTH(vp.data[[#This Row],[SDate]],-1)+1=[1]DATA!$G:$G),0)),vp.data[[#This Row],[Dens Input]]),"")</f>
        <v>865.8</v>
      </c>
      <c r="O676" s="2">
        <f ca="1">INDEX(INDIRECT(_xlfn.CONCAT("weather.data[",O$1,"]")),MATCH(vp.data[[#This Row],[SDate]],weather.data[Date],0))</f>
        <v>-11.866666666666667</v>
      </c>
      <c r="P676" s="2">
        <f ca="1">INDEX(INDIRECT(_xlfn.CONCAT("weather.data[",P$1,"]")),MATCH(vp.data[[#This Row],[SDate]],weather.data[Date],0))</f>
        <v>-7.5095238095238104</v>
      </c>
      <c r="Q676" s="2">
        <f ca="1">INDEX(INDIRECT(_xlfn.CONCAT("weather.data[",Q$1,"]")),MATCH(vp.data[[#This Row],[SDate]],weather.data[Date],0))</f>
        <v>-12.9</v>
      </c>
      <c r="R676" s="2">
        <f ca="1">INDEX(INDIRECT(_xlfn.CONCAT("weather.data[",R$1,"]")),MATCH(vp.data[[#This Row],[SDate]],weather.data[Date],0))</f>
        <v>-12.1</v>
      </c>
      <c r="S676" s="2">
        <f ca="1">INDEX(INDIRECT(_xlfn.CONCAT("weather.data[",S$1,"]")),MATCH(vp.data[[#This Row],[SDate]],weather.data[Date],0))</f>
        <v>-13.5</v>
      </c>
      <c r="T676" s="2">
        <f ca="1">INDEX(INDIRECT(_xlfn.CONCAT("weather.data[",T$1,"]")),MATCH(vp.data[[#This Row],[SDate]],weather.data[Date],0))</f>
        <v>-11.3</v>
      </c>
      <c r="U676" s="2">
        <f ca="1">INDEX(INDIRECT(_xlfn.CONCAT("weather.data[",U$1,"]")),MATCH(vp.data[[#This Row],[SDate]],weather.data[Date],0))</f>
        <v>-10.6</v>
      </c>
      <c r="V676" s="2">
        <f ca="1">INDEX(INDIRECT(_xlfn.CONCAT("weather.data[",V$1,"]")),MATCH(vp.data[[#This Row],[SDate]],weather.data[Date],0))</f>
        <v>-10.8</v>
      </c>
      <c r="W676" t="s">
        <v>44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 s="4">
        <f>IF(AND(vp.data[[#This Row],[SDate]]&gt;=DATE(YEAR(vp.data[[#This Row],[SDate]]),5,1),vp.data[[#This Row],[SDate]]&lt;=DATE(YEAR(vp.data[[#This Row],[SDate]]),9,15)),1,0)</f>
        <v>0</v>
      </c>
      <c r="AJ676" s="4">
        <f>IF(vp.data[[#This Row],[SDate]]&lt;DATE(2016,12,1),0,1)</f>
        <v>1</v>
      </c>
      <c r="AK676">
        <f>MONTH(vp.data[[#This Row],[SDate]])</f>
        <v>1</v>
      </c>
      <c r="AL676" s="5">
        <f>(IF(post_aquisition_adj_bool,vp.data[[#This Row],[VP_Adjusted]],vp.data[[#This Row],[VP]])-INDEX(crudeBD.lkup[Mean_VP],MATCH(vp.data[[#This Row],[Crude_Breakdown]],crudeBD.lkup[Crude Breakdown],0)))^2</f>
        <v>29.868601134215524</v>
      </c>
      <c r="AM676" s="5">
        <f>(vp.data[[#This Row],[Dens]]-INDEX(crudeBD.lkup[Mean_Dens],MATCH(vp.data[[#This Row],[Crude_Breakdown]],crudeBD.lkup[Crude Breakdown],0)))^2</f>
        <v>80.248263926448118</v>
      </c>
      <c r="AN676" s="5">
        <f>(vp.data[[#This Row],[Sulf]]-INDEX(crudeBD.lkup[Mean_Sulf],MATCH(vp.data[[#This Row],[Crude_Breakdown]],crudeBD.lkup[Crude Breakdown],0)))^2</f>
        <v>9.9085079073315888E-3</v>
      </c>
      <c r="AO6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1" hidden="1" x14ac:dyDescent="0.25">
      <c r="A677">
        <v>676</v>
      </c>
      <c r="B677" t="s">
        <v>56</v>
      </c>
      <c r="C677" t="s">
        <v>56</v>
      </c>
      <c r="D677" t="s">
        <v>57</v>
      </c>
      <c r="E677" t="s">
        <v>51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Input]]="",INDEX([1]DATA!$Q:$Q,MATCH(1,(vp.data[[#This Row],[Battery]]=[1]DATA!$L:$L)*(EOMONTH(vp.data[[#This Row],[SDate]],-1)+1=[1]DATA!$G:$G),0)),vp.data[[#This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Input]]="",INDEX([1]DATA!$O:$O,MATCH(1,(vp.data[[#This Row],[Battery]]=[1]DATA!$L:$L)*(EOMONTH(vp.data[[#This Row],[SDate]],-1)+1=[1]DATA!$G:$G),0)),vp.data[[#This Row],[Dens Input]]),"")</f>
        <v>838.8</v>
      </c>
      <c r="O677" s="2">
        <f ca="1">INDEX(INDIRECT(_xlfn.CONCAT("weather.data[",O$1,"]")),MATCH(vp.data[[#This Row],[SDate]],weather.data[Date],0))</f>
        <v>-11.866666666666667</v>
      </c>
      <c r="P677" s="2">
        <f ca="1">INDEX(INDIRECT(_xlfn.CONCAT("weather.data[",P$1,"]")),MATCH(vp.data[[#This Row],[SDate]],weather.data[Date],0))</f>
        <v>-7.5095238095238104</v>
      </c>
      <c r="Q677" s="2">
        <f ca="1">INDEX(INDIRECT(_xlfn.CONCAT("weather.data[",Q$1,"]")),MATCH(vp.data[[#This Row],[SDate]],weather.data[Date],0))</f>
        <v>-12.9</v>
      </c>
      <c r="R677" s="2">
        <f ca="1">INDEX(INDIRECT(_xlfn.CONCAT("weather.data[",R$1,"]")),MATCH(vp.data[[#This Row],[SDate]],weather.data[Date],0))</f>
        <v>-12.1</v>
      </c>
      <c r="S677" s="2">
        <f ca="1">INDEX(INDIRECT(_xlfn.CONCAT("weather.data[",S$1,"]")),MATCH(vp.data[[#This Row],[SDate]],weather.data[Date],0))</f>
        <v>-13.5</v>
      </c>
      <c r="T677" s="2">
        <f ca="1">INDEX(INDIRECT(_xlfn.CONCAT("weather.data[",T$1,"]")),MATCH(vp.data[[#This Row],[SDate]],weather.data[Date],0))</f>
        <v>-11.3</v>
      </c>
      <c r="U677" s="2">
        <f ca="1">INDEX(INDIRECT(_xlfn.CONCAT("weather.data[",U$1,"]")),MATCH(vp.data[[#This Row],[SDate]],weather.data[Date],0))</f>
        <v>-10.6</v>
      </c>
      <c r="V677" s="2">
        <f ca="1">INDEX(INDIRECT(_xlfn.CONCAT("weather.data[",V$1,"]")),MATCH(vp.data[[#This Row],[SDate]],weather.data[Date],0))</f>
        <v>-10.8</v>
      </c>
      <c r="W677" t="s">
        <v>44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 s="4">
        <f>IF(AND(vp.data[[#This Row],[SDate]]&gt;=DATE(YEAR(vp.data[[#This Row],[SDate]]),5,1),vp.data[[#This Row],[SDate]]&lt;=DATE(YEAR(vp.data[[#This Row],[SDate]]),9,15)),1,0)</f>
        <v>0</v>
      </c>
      <c r="AJ677" s="4">
        <f>IF(vp.data[[#This Row],[SDate]]&lt;DATE(2016,12,1),0,1)</f>
        <v>1</v>
      </c>
      <c r="AK677">
        <f>MONTH(vp.data[[#This Row],[SDate]])</f>
        <v>1</v>
      </c>
      <c r="AL677" s="5">
        <f>(IF(post_aquisition_adj_bool,vp.data[[#This Row],[VP_Adjusted]],vp.data[[#This Row],[VP]])-INDEX(crudeBD.lkup[Mean_VP],MATCH(vp.data[[#This Row],[Crude_Breakdown]],crudeBD.lkup[Crude Breakdown],0)))^2</f>
        <v>343.07168552233105</v>
      </c>
      <c r="AM677" s="5">
        <f>(vp.data[[#This Row],[Dens]]-INDEX(crudeBD.lkup[Mean_Dens],MATCH(vp.data[[#This Row],[Crude_Breakdown]],crudeBD.lkup[Crude Breakdown],0)))^2</f>
        <v>25.113502770297039</v>
      </c>
      <c r="AN677" s="5">
        <f>(vp.data[[#This Row],[Sulf]]-INDEX(crudeBD.lkup[Mean_Sulf],MATCH(vp.data[[#This Row],[Crude_Breakdown]],crudeBD.lkup[Crude Breakdown],0)))^2</f>
        <v>2.2134440563076334E-2</v>
      </c>
      <c r="AO6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1" hidden="1" x14ac:dyDescent="0.25">
      <c r="A678">
        <v>677</v>
      </c>
      <c r="B678" t="s">
        <v>49</v>
      </c>
      <c r="C678" t="s">
        <v>49</v>
      </c>
      <c r="D678" t="s">
        <v>50</v>
      </c>
      <c r="E678" t="s">
        <v>51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Input]]="",INDEX([1]DATA!$Q:$Q,MATCH(1,(vp.data[[#This Row],[Battery]]=[1]DATA!$L:$L)*(EOMONTH(vp.data[[#This Row],[SDate]],-1)+1=[1]DATA!$G:$G),0)),vp.data[[#This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Input]]="",INDEX([1]DATA!$O:$O,MATCH(1,(vp.data[[#This Row],[Battery]]=[1]DATA!$L:$L)*(EOMONTH(vp.data[[#This Row],[SDate]],-1)+1=[1]DATA!$G:$G),0)),vp.data[[#This Row],[Dens Input]]),"")</f>
        <v>822</v>
      </c>
      <c r="O678" s="2">
        <f ca="1">INDEX(INDIRECT(_xlfn.CONCAT("weather.data[",O$1,"]")),MATCH(vp.data[[#This Row],[SDate]],weather.data[Date],0))</f>
        <v>-5.1499999999999995</v>
      </c>
      <c r="P678" s="2">
        <f ca="1">INDEX(INDIRECT(_xlfn.CONCAT("weather.data[",P$1,"]")),MATCH(vp.data[[#This Row],[SDate]],weather.data[Date],0))</f>
        <v>-7.4119047619047622</v>
      </c>
      <c r="Q678" s="2">
        <f ca="1">INDEX(INDIRECT(_xlfn.CONCAT("weather.data[",Q$1,"]")),MATCH(vp.data[[#This Row],[SDate]],weather.data[Date],0))</f>
        <v>-5.9</v>
      </c>
      <c r="R678" s="2">
        <f ca="1">INDEX(INDIRECT(_xlfn.CONCAT("weather.data[",R$1,"]")),MATCH(vp.data[[#This Row],[SDate]],weather.data[Date],0))</f>
        <v>-4.0999999999999996</v>
      </c>
      <c r="S678" s="2">
        <f ca="1">INDEX(INDIRECT(_xlfn.CONCAT("weather.data[",S$1,"]")),MATCH(vp.data[[#This Row],[SDate]],weather.data[Date],0))</f>
        <v>-6.5</v>
      </c>
      <c r="T678" s="2">
        <f ca="1">INDEX(INDIRECT(_xlfn.CONCAT("weather.data[",T$1,"]")),MATCH(vp.data[[#This Row],[SDate]],weather.data[Date],0))</f>
        <v>-2.4</v>
      </c>
      <c r="U678" s="2">
        <f ca="1">INDEX(INDIRECT(_xlfn.CONCAT("weather.data[",U$1,"]")),MATCH(vp.data[[#This Row],[SDate]],weather.data[Date],0))</f>
        <v>-7.2</v>
      </c>
      <c r="V678" s="2">
        <f ca="1">INDEX(INDIRECT(_xlfn.CONCAT("weather.data[",V$1,"]")),MATCH(vp.data[[#This Row],[SDate]],weather.data[Date],0))</f>
        <v>-4.8</v>
      </c>
      <c r="W678" t="s">
        <v>44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 s="4">
        <f>IF(AND(vp.data[[#This Row],[SDate]]&gt;=DATE(YEAR(vp.data[[#This Row],[SDate]]),5,1),vp.data[[#This Row],[SDate]]&lt;=DATE(YEAR(vp.data[[#This Row],[SDate]]),9,15)),1,0)</f>
        <v>0</v>
      </c>
      <c r="AJ678" s="4">
        <f>IF(vp.data[[#This Row],[SDate]]&lt;DATE(2016,12,1),0,1)</f>
        <v>1</v>
      </c>
      <c r="AK678">
        <f>MONTH(vp.data[[#This Row],[SDate]])</f>
        <v>1</v>
      </c>
      <c r="AL678" s="5">
        <f>(IF(post_aquisition_adj_bool,vp.data[[#This Row],[VP_Adjusted]],vp.data[[#This Row],[VP]])-INDEX(crudeBD.lkup[Mean_VP],MATCH(vp.data[[#This Row],[Crude_Breakdown]],crudeBD.lkup[Crude Breakdown],0)))^2</f>
        <v>105.38824828972695</v>
      </c>
      <c r="AM678" s="5">
        <f>(vp.data[[#This Row],[Dens]]-INDEX(crudeBD.lkup[Mean_Dens],MATCH(vp.data[[#This Row],[Crude_Breakdown]],crudeBD.lkup[Crude Breakdown],0)))^2</f>
        <v>9.8942787158170038</v>
      </c>
      <c r="AN678" s="5">
        <f>(vp.data[[#This Row],[Sulf]]-INDEX(crudeBD.lkup[Mean_Sulf],MATCH(vp.data[[#This Row],[Crude_Breakdown]],crudeBD.lkup[Crude Breakdown],0)))^2</f>
        <v>0.48813827957323602</v>
      </c>
      <c r="AO6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1" hidden="1" x14ac:dyDescent="0.25">
      <c r="A679">
        <v>678</v>
      </c>
      <c r="B679" t="s">
        <v>45</v>
      </c>
      <c r="C679" t="s">
        <v>45</v>
      </c>
      <c r="D679" t="s">
        <v>71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Input]]="",INDEX([1]DATA!$Q:$Q,MATCH(1,(vp.data[[#This Row],[Battery]]=[1]DATA!$L:$L)*(EOMONTH(vp.data[[#This Row],[SDate]],-1)+1=[1]DATA!$G:$G),0)),vp.data[[#This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Input]]="",INDEX([1]DATA!$O:$O,MATCH(1,(vp.data[[#This Row],[Battery]]=[1]DATA!$L:$L)*(EOMONTH(vp.data[[#This Row],[SDate]],-1)+1=[1]DATA!$G:$G),0)),vp.data[[#This Row],[Dens Input]]),"")</f>
        <v>801</v>
      </c>
      <c r="O679" s="2">
        <f ca="1">INDEX(INDIRECT(_xlfn.CONCAT("weather.data[",O$1,"]")),MATCH(vp.data[[#This Row],[SDate]],weather.data[Date],0))</f>
        <v>-5.1499999999999995</v>
      </c>
      <c r="P679" s="2">
        <f ca="1">INDEX(INDIRECT(_xlfn.CONCAT("weather.data[",P$1,"]")),MATCH(vp.data[[#This Row],[SDate]],weather.data[Date],0))</f>
        <v>-7.4119047619047622</v>
      </c>
      <c r="Q679" s="2">
        <f ca="1">INDEX(INDIRECT(_xlfn.CONCAT("weather.data[",Q$1,"]")),MATCH(vp.data[[#This Row],[SDate]],weather.data[Date],0))</f>
        <v>-5.9</v>
      </c>
      <c r="R679" s="2">
        <f ca="1">INDEX(INDIRECT(_xlfn.CONCAT("weather.data[",R$1,"]")),MATCH(vp.data[[#This Row],[SDate]],weather.data[Date],0))</f>
        <v>-4.0999999999999996</v>
      </c>
      <c r="S679" s="2">
        <f ca="1">INDEX(INDIRECT(_xlfn.CONCAT("weather.data[",S$1,"]")),MATCH(vp.data[[#This Row],[SDate]],weather.data[Date],0))</f>
        <v>-6.5</v>
      </c>
      <c r="T679" s="2">
        <f ca="1">INDEX(INDIRECT(_xlfn.CONCAT("weather.data[",T$1,"]")),MATCH(vp.data[[#This Row],[SDate]],weather.data[Date],0))</f>
        <v>-2.4</v>
      </c>
      <c r="U679" s="2">
        <f ca="1">INDEX(INDIRECT(_xlfn.CONCAT("weather.data[",U$1,"]")),MATCH(vp.data[[#This Row],[SDate]],weather.data[Date],0))</f>
        <v>-7.2</v>
      </c>
      <c r="V679" s="2">
        <f ca="1">INDEX(INDIRECT(_xlfn.CONCAT("weather.data[",V$1,"]")),MATCH(vp.data[[#This Row],[SDate]],weather.data[Date],0))</f>
        <v>-4.8</v>
      </c>
      <c r="W679" t="s">
        <v>44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 s="4">
        <f>IF(AND(vp.data[[#This Row],[SDate]]&gt;=DATE(YEAR(vp.data[[#This Row],[SDate]]),5,1),vp.data[[#This Row],[SDate]]&lt;=DATE(YEAR(vp.data[[#This Row],[SDate]]),9,15)),1,0)</f>
        <v>0</v>
      </c>
      <c r="AJ679" s="4">
        <f>IF(vp.data[[#This Row],[SDate]]&lt;DATE(2016,12,1),0,1)</f>
        <v>1</v>
      </c>
      <c r="AK679">
        <f>MONTH(vp.data[[#This Row],[SDate]])</f>
        <v>1</v>
      </c>
      <c r="AL679" s="5">
        <f>(IF(post_aquisition_adj_bool,vp.data[[#This Row],[VP_Adjusted]],vp.data[[#This Row],[VP]])-INDEX(crudeBD.lkup[Mean_VP],MATCH(vp.data[[#This Row],[Crude_Breakdown]],crudeBD.lkup[Crude Breakdown],0)))^2</f>
        <v>62.315695845508813</v>
      </c>
      <c r="AM679" s="5">
        <f>(vp.data[[#This Row],[Dens]]-INDEX(crudeBD.lkup[Mean_Dens],MATCH(vp.data[[#This Row],[Crude_Breakdown]],crudeBD.lkup[Crude Breakdown],0)))^2</f>
        <v>58.653787140899261</v>
      </c>
      <c r="AN679" s="5">
        <f>(vp.data[[#This Row],[Sulf]]-INDEX(crudeBD.lkup[Mean_Sulf],MATCH(vp.data[[#This Row],[Crude_Breakdown]],crudeBD.lkup[Crude Breakdown],0)))^2</f>
        <v>8.2818246159968578E-3</v>
      </c>
      <c r="AO6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1" hidden="1" x14ac:dyDescent="0.25">
      <c r="A680">
        <v>679</v>
      </c>
      <c r="B680" t="s">
        <v>45</v>
      </c>
      <c r="C680" t="s">
        <v>45</v>
      </c>
      <c r="D680" t="s">
        <v>63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Input]]="",INDEX([1]DATA!$Q:$Q,MATCH(1,(vp.data[[#This Row],[Battery]]=[1]DATA!$L:$L)*(EOMONTH(vp.data[[#This Row],[SDate]],-1)+1=[1]DATA!$G:$G),0)),vp.data[[#This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680" s="2">
        <f ca="1">INDEX(INDIRECT(_xlfn.CONCAT("weather.data[",O$1,"]")),MATCH(vp.data[[#This Row],[SDate]],weather.data[Date],0))</f>
        <v>-5.1499999999999995</v>
      </c>
      <c r="P680" s="2">
        <f ca="1">INDEX(INDIRECT(_xlfn.CONCAT("weather.data[",P$1,"]")),MATCH(vp.data[[#This Row],[SDate]],weather.data[Date],0))</f>
        <v>-7.4119047619047622</v>
      </c>
      <c r="Q680" s="2">
        <f ca="1">INDEX(INDIRECT(_xlfn.CONCAT("weather.data[",Q$1,"]")),MATCH(vp.data[[#This Row],[SDate]],weather.data[Date],0))</f>
        <v>-5.9</v>
      </c>
      <c r="R680" s="2">
        <f ca="1">INDEX(INDIRECT(_xlfn.CONCAT("weather.data[",R$1,"]")),MATCH(vp.data[[#This Row],[SDate]],weather.data[Date],0))</f>
        <v>-4.0999999999999996</v>
      </c>
      <c r="S680" s="2">
        <f ca="1">INDEX(INDIRECT(_xlfn.CONCAT("weather.data[",S$1,"]")),MATCH(vp.data[[#This Row],[SDate]],weather.data[Date],0))</f>
        <v>-6.5</v>
      </c>
      <c r="T680" s="2">
        <f ca="1">INDEX(INDIRECT(_xlfn.CONCAT("weather.data[",T$1,"]")),MATCH(vp.data[[#This Row],[SDate]],weather.data[Date],0))</f>
        <v>-2.4</v>
      </c>
      <c r="U680" s="2">
        <f ca="1">INDEX(INDIRECT(_xlfn.CONCAT("weather.data[",U$1,"]")),MATCH(vp.data[[#This Row],[SDate]],weather.data[Date],0))</f>
        <v>-7.2</v>
      </c>
      <c r="V680" s="2">
        <f ca="1">INDEX(INDIRECT(_xlfn.CONCAT("weather.data[",V$1,"]")),MATCH(vp.data[[#This Row],[SDate]],weather.data[Date],0))</f>
        <v>-4.8</v>
      </c>
      <c r="W680" t="s">
        <v>44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 s="4">
        <f>IF(AND(vp.data[[#This Row],[SDate]]&gt;=DATE(YEAR(vp.data[[#This Row],[SDate]]),5,1),vp.data[[#This Row],[SDate]]&lt;=DATE(YEAR(vp.data[[#This Row],[SDate]]),9,15)),1,0)</f>
        <v>0</v>
      </c>
      <c r="AJ680" s="4">
        <f>IF(vp.data[[#This Row],[SDate]]&lt;DATE(2016,12,1),0,1)</f>
        <v>1</v>
      </c>
      <c r="AK680">
        <f>MONTH(vp.data[[#This Row],[SDate]])</f>
        <v>1</v>
      </c>
      <c r="AL680" s="5">
        <f>(IF(post_aquisition_adj_bool,vp.data[[#This Row],[VP_Adjusted]],vp.data[[#This Row],[VP]])-INDEX(crudeBD.lkup[Mean_VP],MATCH(vp.data[[#This Row],[Crude_Breakdown]],crudeBD.lkup[Crude Breakdown],0)))^2</f>
        <v>99.318721572169736</v>
      </c>
      <c r="AM680" s="5">
        <f>(vp.data[[#This Row],[Dens]]-INDEX(crudeBD.lkup[Mean_Dens],MATCH(vp.data[[#This Row],[Crude_Breakdown]],crudeBD.lkup[Crude Breakdown],0)))^2</f>
        <v>18.024416646852551</v>
      </c>
      <c r="AN680" s="5">
        <f>(vp.data[[#This Row],[Sulf]]-INDEX(crudeBD.lkup[Mean_Sulf],MATCH(vp.data[[#This Row],[Crude_Breakdown]],crudeBD.lkup[Crude Breakdown],0)))^2</f>
        <v>6.0187331861637591E-2</v>
      </c>
      <c r="AO6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1" hidden="1" x14ac:dyDescent="0.25">
      <c r="A681">
        <v>680</v>
      </c>
      <c r="B681" t="s">
        <v>58</v>
      </c>
      <c r="C681" t="s">
        <v>58</v>
      </c>
      <c r="D681" t="s">
        <v>75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681" s="2">
        <f ca="1">INDEX(INDIRECT(_xlfn.CONCAT("weather.data[",O$1,"]")),MATCH(vp.data[[#This Row],[SDate]],weather.data[Date],0))</f>
        <v>-5.1499999999999995</v>
      </c>
      <c r="P681" s="2">
        <f ca="1">INDEX(INDIRECT(_xlfn.CONCAT("weather.data[",P$1,"]")),MATCH(vp.data[[#This Row],[SDate]],weather.data[Date],0))</f>
        <v>-7.4119047619047622</v>
      </c>
      <c r="Q681" s="2">
        <f ca="1">INDEX(INDIRECT(_xlfn.CONCAT("weather.data[",Q$1,"]")),MATCH(vp.data[[#This Row],[SDate]],weather.data[Date],0))</f>
        <v>-5.9</v>
      </c>
      <c r="R681" s="2">
        <f ca="1">INDEX(INDIRECT(_xlfn.CONCAT("weather.data[",R$1,"]")),MATCH(vp.data[[#This Row],[SDate]],weather.data[Date],0))</f>
        <v>-4.0999999999999996</v>
      </c>
      <c r="S681" s="2">
        <f ca="1">INDEX(INDIRECT(_xlfn.CONCAT("weather.data[",S$1,"]")),MATCH(vp.data[[#This Row],[SDate]],weather.data[Date],0))</f>
        <v>-6.5</v>
      </c>
      <c r="T681" s="2">
        <f ca="1">INDEX(INDIRECT(_xlfn.CONCAT("weather.data[",T$1,"]")),MATCH(vp.data[[#This Row],[SDate]],weather.data[Date],0))</f>
        <v>-2.4</v>
      </c>
      <c r="U681" s="2">
        <f ca="1">INDEX(INDIRECT(_xlfn.CONCAT("weather.data[",U$1,"]")),MATCH(vp.data[[#This Row],[SDate]],weather.data[Date],0))</f>
        <v>-7.2</v>
      </c>
      <c r="V681" s="2">
        <f ca="1">INDEX(INDIRECT(_xlfn.CONCAT("weather.data[",V$1,"]")),MATCH(vp.data[[#This Row],[SDate]],weather.data[Date],0))</f>
        <v>-4.8</v>
      </c>
      <c r="W681" t="s">
        <v>44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 s="4">
        <f>IF(AND(vp.data[[#This Row],[SDate]]&gt;=DATE(YEAR(vp.data[[#This Row],[SDate]]),5,1),vp.data[[#This Row],[SDate]]&lt;=DATE(YEAR(vp.data[[#This Row],[SDate]]),9,15)),1,0)</f>
        <v>0</v>
      </c>
      <c r="AJ681" s="4">
        <f>IF(vp.data[[#This Row],[SDate]]&lt;DATE(2016,12,1),0,1)</f>
        <v>1</v>
      </c>
      <c r="AK681">
        <f>MONTH(vp.data[[#This Row],[SDate]])</f>
        <v>1</v>
      </c>
      <c r="AL681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681" s="5">
        <f>(vp.data[[#This Row],[Dens]]-INDEX(crudeBD.lkup[Mean_Dens],MATCH(vp.data[[#This Row],[Crude_Breakdown]],crudeBD.lkup[Crude Breakdown],0)))^2</f>
        <v>18.997185199151172</v>
      </c>
      <c r="AN681" s="5">
        <f>(vp.data[[#This Row],[Sulf]]-INDEX(crudeBD.lkup[Mean_Sulf],MATCH(vp.data[[#This Row],[Crude_Breakdown]],crudeBD.lkup[Crude Breakdown],0)))^2</f>
        <v>1.5996375609807394E-3</v>
      </c>
      <c r="AO6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1" hidden="1" x14ac:dyDescent="0.25">
      <c r="A682">
        <v>681</v>
      </c>
      <c r="B682" t="s">
        <v>58</v>
      </c>
      <c r="C682" t="s">
        <v>58</v>
      </c>
      <c r="D682" t="s">
        <v>59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682" s="2">
        <f ca="1">INDEX(INDIRECT(_xlfn.CONCAT("weather.data[",O$1,"]")),MATCH(vp.data[[#This Row],[SDate]],weather.data[Date],0))</f>
        <v>-5.1499999999999995</v>
      </c>
      <c r="P682" s="2">
        <f ca="1">INDEX(INDIRECT(_xlfn.CONCAT("weather.data[",P$1,"]")),MATCH(vp.data[[#This Row],[SDate]],weather.data[Date],0))</f>
        <v>-7.4119047619047622</v>
      </c>
      <c r="Q682" s="2">
        <f ca="1">INDEX(INDIRECT(_xlfn.CONCAT("weather.data[",Q$1,"]")),MATCH(vp.data[[#This Row],[SDate]],weather.data[Date],0))</f>
        <v>-5.9</v>
      </c>
      <c r="R682" s="2">
        <f ca="1">INDEX(INDIRECT(_xlfn.CONCAT("weather.data[",R$1,"]")),MATCH(vp.data[[#This Row],[SDate]],weather.data[Date],0))</f>
        <v>-4.0999999999999996</v>
      </c>
      <c r="S682" s="2">
        <f ca="1">INDEX(INDIRECT(_xlfn.CONCAT("weather.data[",S$1,"]")),MATCH(vp.data[[#This Row],[SDate]],weather.data[Date],0))</f>
        <v>-6.5</v>
      </c>
      <c r="T682" s="2">
        <f ca="1">INDEX(INDIRECT(_xlfn.CONCAT("weather.data[",T$1,"]")),MATCH(vp.data[[#This Row],[SDate]],weather.data[Date],0))</f>
        <v>-2.4</v>
      </c>
      <c r="U682" s="2">
        <f ca="1">INDEX(INDIRECT(_xlfn.CONCAT("weather.data[",U$1,"]")),MATCH(vp.data[[#This Row],[SDate]],weather.data[Date],0))</f>
        <v>-7.2</v>
      </c>
      <c r="V682" s="2">
        <f ca="1">INDEX(INDIRECT(_xlfn.CONCAT("weather.data[",V$1,"]")),MATCH(vp.data[[#This Row],[SDate]],weather.data[Date],0))</f>
        <v>-4.8</v>
      </c>
      <c r="W682" t="s">
        <v>44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 s="4">
        <f>IF(AND(vp.data[[#This Row],[SDate]]&gt;=DATE(YEAR(vp.data[[#This Row],[SDate]]),5,1),vp.data[[#This Row],[SDate]]&lt;=DATE(YEAR(vp.data[[#This Row],[SDate]]),9,15)),1,0)</f>
        <v>0</v>
      </c>
      <c r="AJ682" s="4">
        <f>IF(vp.data[[#This Row],[SDate]]&lt;DATE(2016,12,1),0,1)</f>
        <v>1</v>
      </c>
      <c r="AK682">
        <f>MONTH(vp.data[[#This Row],[SDate]])</f>
        <v>1</v>
      </c>
      <c r="AL682" s="5">
        <f>(IF(post_aquisition_adj_bool,vp.data[[#This Row],[VP_Adjusted]],vp.data[[#This Row],[VP]])-INDEX(crudeBD.lkup[Mean_VP],MATCH(vp.data[[#This Row],[Crude_Breakdown]],crudeBD.lkup[Crude Breakdown],0)))^2</f>
        <v>1549.6723398927807</v>
      </c>
      <c r="AM682" s="5">
        <f>(vp.data[[#This Row],[Dens]]-INDEX(crudeBD.lkup[Mean_Dens],MATCH(vp.data[[#This Row],[Crude_Breakdown]],crudeBD.lkup[Crude Breakdown],0)))^2</f>
        <v>208.93207181925197</v>
      </c>
      <c r="AN682" s="5">
        <f>(vp.data[[#This Row],[Sulf]]-INDEX(crudeBD.lkup[Mean_Sulf],MATCH(vp.data[[#This Row],[Crude_Breakdown]],crudeBD.lkup[Crude Breakdown],0)))^2</f>
        <v>0.30103759932245244</v>
      </c>
      <c r="AO6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1" hidden="1" x14ac:dyDescent="0.25">
      <c r="A683">
        <v>682</v>
      </c>
      <c r="B683" t="s">
        <v>58</v>
      </c>
      <c r="C683" t="s">
        <v>58</v>
      </c>
      <c r="D683" t="s">
        <v>79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Input]]="",INDEX([1]DATA!$O:$O,MATCH(1,(vp.data[[#This Row],[Battery]]=[1]DATA!$L:$L)*(EOMONTH(vp.data[[#This Row],[SDate]],-1)+1=[1]DATA!$G:$G),0)),vp.data[[#This Row],[Dens Input]]),"")</f>
        <v>807.5</v>
      </c>
      <c r="O683" s="2">
        <f ca="1">INDEX(INDIRECT(_xlfn.CONCAT("weather.data[",O$1,"]")),MATCH(vp.data[[#This Row],[SDate]],weather.data[Date],0))</f>
        <v>-5.1499999999999995</v>
      </c>
      <c r="P683" s="2">
        <f ca="1">INDEX(INDIRECT(_xlfn.CONCAT("weather.data[",P$1,"]")),MATCH(vp.data[[#This Row],[SDate]],weather.data[Date],0))</f>
        <v>-7.4119047619047622</v>
      </c>
      <c r="Q683" s="2">
        <f ca="1">INDEX(INDIRECT(_xlfn.CONCAT("weather.data[",Q$1,"]")),MATCH(vp.data[[#This Row],[SDate]],weather.data[Date],0))</f>
        <v>-5.9</v>
      </c>
      <c r="R683" s="2">
        <f ca="1">INDEX(INDIRECT(_xlfn.CONCAT("weather.data[",R$1,"]")),MATCH(vp.data[[#This Row],[SDate]],weather.data[Date],0))</f>
        <v>-4.0999999999999996</v>
      </c>
      <c r="S683" s="2">
        <f ca="1">INDEX(INDIRECT(_xlfn.CONCAT("weather.data[",S$1,"]")),MATCH(vp.data[[#This Row],[SDate]],weather.data[Date],0))</f>
        <v>-6.5</v>
      </c>
      <c r="T683" s="2">
        <f ca="1">INDEX(INDIRECT(_xlfn.CONCAT("weather.data[",T$1,"]")),MATCH(vp.data[[#This Row],[SDate]],weather.data[Date],0))</f>
        <v>-2.4</v>
      </c>
      <c r="U683" s="2">
        <f ca="1">INDEX(INDIRECT(_xlfn.CONCAT("weather.data[",U$1,"]")),MATCH(vp.data[[#This Row],[SDate]],weather.data[Date],0))</f>
        <v>-7.2</v>
      </c>
      <c r="V683" s="2">
        <f ca="1">INDEX(INDIRECT(_xlfn.CONCAT("weather.data[",V$1,"]")),MATCH(vp.data[[#This Row],[SDate]],weather.data[Date],0))</f>
        <v>-4.8</v>
      </c>
      <c r="W683" t="s">
        <v>44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 s="4">
        <f>IF(AND(vp.data[[#This Row],[SDate]]&gt;=DATE(YEAR(vp.data[[#This Row],[SDate]]),5,1),vp.data[[#This Row],[SDate]]&lt;=DATE(YEAR(vp.data[[#This Row],[SDate]]),9,15)),1,0)</f>
        <v>0</v>
      </c>
      <c r="AJ683" s="4">
        <f>IF(vp.data[[#This Row],[SDate]]&lt;DATE(2016,12,1),0,1)</f>
        <v>1</v>
      </c>
      <c r="AK683">
        <f>MONTH(vp.data[[#This Row],[SDate]])</f>
        <v>1</v>
      </c>
      <c r="AL683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683" s="5">
        <f>(vp.data[[#This Row],[Dens]]-INDEX(crudeBD.lkup[Mean_Dens],MATCH(vp.data[[#This Row],[Crude_Breakdown]],crudeBD.lkup[Crude Breakdown],0)))^2</f>
        <v>1.3422984677583039</v>
      </c>
      <c r="AN683" s="5">
        <f>(vp.data[[#This Row],[Sulf]]-INDEX(crudeBD.lkup[Mean_Sulf],MATCH(vp.data[[#This Row],[Crude_Breakdown]],crudeBD.lkup[Crude Breakdown],0)))^2</f>
        <v>4.9006343247347296E-3</v>
      </c>
      <c r="AO6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1" hidden="1" x14ac:dyDescent="0.25">
      <c r="A684">
        <v>683</v>
      </c>
      <c r="B684" t="s">
        <v>47</v>
      </c>
      <c r="C684" t="s">
        <v>47</v>
      </c>
      <c r="D684" t="s">
        <v>67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Input]]="",INDEX([1]DATA!$Q:$Q,MATCH(1,(vp.data[[#This Row],[Battery]]=[1]DATA!$L:$L)*(EOMONTH(vp.data[[#This Row],[SDate]],-1)+1=[1]DATA!$G:$G),0)),vp.data[[#This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Input]]="",INDEX([1]DATA!$O:$O,MATCH(1,(vp.data[[#This Row],[Battery]]=[1]DATA!$L:$L)*(EOMONTH(vp.data[[#This Row],[SDate]],-1)+1=[1]DATA!$G:$G),0)),vp.data[[#This Row],[Dens Input]]),"")</f>
        <v>833.3</v>
      </c>
      <c r="O684" s="2">
        <f ca="1">INDEX(INDIRECT(_xlfn.CONCAT("weather.data[",O$1,"]")),MATCH(vp.data[[#This Row],[SDate]],weather.data[Date],0))</f>
        <v>-5.1499999999999995</v>
      </c>
      <c r="P684" s="2">
        <f ca="1">INDEX(INDIRECT(_xlfn.CONCAT("weather.data[",P$1,"]")),MATCH(vp.data[[#This Row],[SDate]],weather.data[Date],0))</f>
        <v>-7.4119047619047622</v>
      </c>
      <c r="Q684" s="2">
        <f ca="1">INDEX(INDIRECT(_xlfn.CONCAT("weather.data[",Q$1,"]")),MATCH(vp.data[[#This Row],[SDate]],weather.data[Date],0))</f>
        <v>-5.9</v>
      </c>
      <c r="R684" s="2">
        <f ca="1">INDEX(INDIRECT(_xlfn.CONCAT("weather.data[",R$1,"]")),MATCH(vp.data[[#This Row],[SDate]],weather.data[Date],0))</f>
        <v>-4.0999999999999996</v>
      </c>
      <c r="S684" s="2">
        <f ca="1">INDEX(INDIRECT(_xlfn.CONCAT("weather.data[",S$1,"]")),MATCH(vp.data[[#This Row],[SDate]],weather.data[Date],0))</f>
        <v>-6.5</v>
      </c>
      <c r="T684" s="2">
        <f ca="1">INDEX(INDIRECT(_xlfn.CONCAT("weather.data[",T$1,"]")),MATCH(vp.data[[#This Row],[SDate]],weather.data[Date],0))</f>
        <v>-2.4</v>
      </c>
      <c r="U684" s="2">
        <f ca="1">INDEX(INDIRECT(_xlfn.CONCAT("weather.data[",U$1,"]")),MATCH(vp.data[[#This Row],[SDate]],weather.data[Date],0))</f>
        <v>-7.2</v>
      </c>
      <c r="V684" s="2">
        <f ca="1">INDEX(INDIRECT(_xlfn.CONCAT("weather.data[",V$1,"]")),MATCH(vp.data[[#This Row],[SDate]],weather.data[Date],0))</f>
        <v>-4.8</v>
      </c>
      <c r="W684" t="s">
        <v>44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 s="4">
        <f>IF(AND(vp.data[[#This Row],[SDate]]&gt;=DATE(YEAR(vp.data[[#This Row],[SDate]]),5,1),vp.data[[#This Row],[SDate]]&lt;=DATE(YEAR(vp.data[[#This Row],[SDate]]),9,15)),1,0)</f>
        <v>0</v>
      </c>
      <c r="AJ684" s="4">
        <f>IF(vp.data[[#This Row],[SDate]]&lt;DATE(2016,12,1),0,1)</f>
        <v>1</v>
      </c>
      <c r="AK684">
        <f>MONTH(vp.data[[#This Row],[SDate]])</f>
        <v>1</v>
      </c>
      <c r="AL684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684" s="5">
        <f>(vp.data[[#This Row],[Dens]]-INDEX(crudeBD.lkup[Mean_Dens],MATCH(vp.data[[#This Row],[Crude_Breakdown]],crudeBD.lkup[Crude Breakdown],0)))^2</f>
        <v>110.48821442673967</v>
      </c>
      <c r="AN684" s="5">
        <f>(vp.data[[#This Row],[Sulf]]-INDEX(crudeBD.lkup[Mean_Sulf],MATCH(vp.data[[#This Row],[Crude_Breakdown]],crudeBD.lkup[Crude Breakdown],0)))^2</f>
        <v>1.8682728084741741E-3</v>
      </c>
      <c r="AO6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1" hidden="1" x14ac:dyDescent="0.25">
      <c r="A685">
        <v>684</v>
      </c>
      <c r="B685" t="s">
        <v>47</v>
      </c>
      <c r="C685" t="s">
        <v>47</v>
      </c>
      <c r="D685" t="s">
        <v>122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Input]]="",INDEX([1]DATA!$Q:$Q,MATCH(1,(vp.data[[#This Row],[Battery]]=[1]DATA!$L:$L)*(EOMONTH(vp.data[[#This Row],[SDate]],-1)+1=[1]DATA!$G:$G),0)),vp.data[[#This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85" s="2">
        <f ca="1">INDEX(INDIRECT(_xlfn.CONCAT("weather.data[",O$1,"]")),MATCH(vp.data[[#This Row],[SDate]],weather.data[Date],0))</f>
        <v>-5.1499999999999995</v>
      </c>
      <c r="P685" s="2">
        <f ca="1">INDEX(INDIRECT(_xlfn.CONCAT("weather.data[",P$1,"]")),MATCH(vp.data[[#This Row],[SDate]],weather.data[Date],0))</f>
        <v>-7.4119047619047622</v>
      </c>
      <c r="Q685" s="2">
        <f ca="1">INDEX(INDIRECT(_xlfn.CONCAT("weather.data[",Q$1,"]")),MATCH(vp.data[[#This Row],[SDate]],weather.data[Date],0))</f>
        <v>-5.9</v>
      </c>
      <c r="R685" s="2">
        <f ca="1">INDEX(INDIRECT(_xlfn.CONCAT("weather.data[",R$1,"]")),MATCH(vp.data[[#This Row],[SDate]],weather.data[Date],0))</f>
        <v>-4.0999999999999996</v>
      </c>
      <c r="S685" s="2">
        <f ca="1">INDEX(INDIRECT(_xlfn.CONCAT("weather.data[",S$1,"]")),MATCH(vp.data[[#This Row],[SDate]],weather.data[Date],0))</f>
        <v>-6.5</v>
      </c>
      <c r="T685" s="2">
        <f ca="1">INDEX(INDIRECT(_xlfn.CONCAT("weather.data[",T$1,"]")),MATCH(vp.data[[#This Row],[SDate]],weather.data[Date],0))</f>
        <v>-2.4</v>
      </c>
      <c r="U685" s="2">
        <f ca="1">INDEX(INDIRECT(_xlfn.CONCAT("weather.data[",U$1,"]")),MATCH(vp.data[[#This Row],[SDate]],weather.data[Date],0))</f>
        <v>-7.2</v>
      </c>
      <c r="V685" s="2">
        <f ca="1">INDEX(INDIRECT(_xlfn.CONCAT("weather.data[",V$1,"]")),MATCH(vp.data[[#This Row],[SDate]],weather.data[Date],0))</f>
        <v>-4.8</v>
      </c>
      <c r="W685" t="s">
        <v>44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 s="4">
        <f>IF(AND(vp.data[[#This Row],[SDate]]&gt;=DATE(YEAR(vp.data[[#This Row],[SDate]]),5,1),vp.data[[#This Row],[SDate]]&lt;=DATE(YEAR(vp.data[[#This Row],[SDate]]),9,15)),1,0)</f>
        <v>0</v>
      </c>
      <c r="AJ685" s="4">
        <f>IF(vp.data[[#This Row],[SDate]]&lt;DATE(2016,12,1),0,1)</f>
        <v>1</v>
      </c>
      <c r="AK685">
        <f>MONTH(vp.data[[#This Row],[SDate]])</f>
        <v>1</v>
      </c>
      <c r="AL685" s="5">
        <f>(IF(post_aquisition_adj_bool,vp.data[[#This Row],[VP_Adjusted]],vp.data[[#This Row],[VP]])-INDEX(crudeBD.lkup[Mean_VP],MATCH(vp.data[[#This Row],[Crude_Breakdown]],crudeBD.lkup[Crude Breakdown],0)))^2</f>
        <v>1226.554100838975</v>
      </c>
      <c r="AM685" s="5">
        <f>(vp.data[[#This Row],[Dens]]-INDEX(crudeBD.lkup[Mean_Dens],MATCH(vp.data[[#This Row],[Crude_Breakdown]],crudeBD.lkup[Crude Breakdown],0)))^2</f>
        <v>2.8515812979034458</v>
      </c>
      <c r="AN685" s="5">
        <f>(vp.data[[#This Row],[Sulf]]-INDEX(crudeBD.lkup[Mean_Sulf],MATCH(vp.data[[#This Row],[Crude_Breakdown]],crudeBD.lkup[Crude Breakdown],0)))^2</f>
        <v>0.1110379152624605</v>
      </c>
      <c r="AO6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1" hidden="1" x14ac:dyDescent="0.25">
      <c r="A686">
        <v>685</v>
      </c>
      <c r="B686" t="s">
        <v>45</v>
      </c>
      <c r="C686" t="s">
        <v>45</v>
      </c>
      <c r="D686" t="s">
        <v>77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Input]]="",INDEX([1]DATA!$Q:$Q,MATCH(1,(vp.data[[#This Row],[Battery]]=[1]DATA!$L:$L)*(EOMONTH(vp.data[[#This Row],[SDate]],-1)+1=[1]DATA!$G:$G),0)),vp.data[[#This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Input]]="",INDEX([1]DATA!$O:$O,MATCH(1,(vp.data[[#This Row],[Battery]]=[1]DATA!$L:$L)*(EOMONTH(vp.data[[#This Row],[SDate]],-1)+1=[1]DATA!$G:$G),0)),vp.data[[#This Row],[Dens Input]]),"")</f>
        <v>812.2</v>
      </c>
      <c r="O686" s="2">
        <f ca="1">INDEX(INDIRECT(_xlfn.CONCAT("weather.data[",O$1,"]")),MATCH(vp.data[[#This Row],[SDate]],weather.data[Date],0))</f>
        <v>-2.0500000000000003</v>
      </c>
      <c r="P686" s="2">
        <f ca="1">INDEX(INDIRECT(_xlfn.CONCAT("weather.data[",P$1,"]")),MATCH(vp.data[[#This Row],[SDate]],weather.data[Date],0))</f>
        <v>-6.545238095238096</v>
      </c>
      <c r="Q686" s="2">
        <f ca="1">INDEX(INDIRECT(_xlfn.CONCAT("weather.data[",Q$1,"]")),MATCH(vp.data[[#This Row],[SDate]],weather.data[Date],0))</f>
        <v>-2</v>
      </c>
      <c r="R686" s="2">
        <f ca="1">INDEX(INDIRECT(_xlfn.CONCAT("weather.data[",R$1,"]")),MATCH(vp.data[[#This Row],[SDate]],weather.data[Date],0))</f>
        <v>-0.6</v>
      </c>
      <c r="S686" s="2">
        <f ca="1">INDEX(INDIRECT(_xlfn.CONCAT("weather.data[",S$1,"]")),MATCH(vp.data[[#This Row],[SDate]],weather.data[Date],0))</f>
        <v>-2.2999999999999998</v>
      </c>
      <c r="T686" s="2">
        <f ca="1">INDEX(INDIRECT(_xlfn.CONCAT("weather.data[",T$1,"]")),MATCH(vp.data[[#This Row],[SDate]],weather.data[Date],0))</f>
        <v>0.7</v>
      </c>
      <c r="U686" s="2">
        <f ca="1">INDEX(INDIRECT(_xlfn.CONCAT("weather.data[",U$1,"]")),MATCH(vp.data[[#This Row],[SDate]],weather.data[Date],0))</f>
        <v>-5.8</v>
      </c>
      <c r="V686" s="2">
        <f ca="1">INDEX(INDIRECT(_xlfn.CONCAT("weather.data[",V$1,"]")),MATCH(vp.data[[#This Row],[SDate]],weather.data[Date],0))</f>
        <v>-2.2999999999999998</v>
      </c>
      <c r="W686" t="s">
        <v>44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 s="4">
        <f>IF(AND(vp.data[[#This Row],[SDate]]&gt;=DATE(YEAR(vp.data[[#This Row],[SDate]]),5,1),vp.data[[#This Row],[SDate]]&lt;=DATE(YEAR(vp.data[[#This Row],[SDate]]),9,15)),1,0)</f>
        <v>0</v>
      </c>
      <c r="AJ686" s="4">
        <f>IF(vp.data[[#This Row],[SDate]]&lt;DATE(2016,12,1),0,1)</f>
        <v>1</v>
      </c>
      <c r="AK686">
        <f>MONTH(vp.data[[#This Row],[SDate]])</f>
        <v>1</v>
      </c>
      <c r="AL686" s="5">
        <f>(IF(post_aquisition_adj_bool,vp.data[[#This Row],[VP_Adjusted]],vp.data[[#This Row],[VP]])-INDEX(crudeBD.lkup[Mean_VP],MATCH(vp.data[[#This Row],[Crude_Breakdown]],crudeBD.lkup[Crude Breakdown],0)))^2</f>
        <v>2.4519734805664273</v>
      </c>
      <c r="AM686" s="5">
        <f>(vp.data[[#This Row],[Dens]]-INDEX(crudeBD.lkup[Mean_Dens],MATCH(vp.data[[#This Row],[Crude_Breakdown]],crudeBD.lkup[Crude Breakdown],0)))^2</f>
        <v>44.282140784774136</v>
      </c>
      <c r="AN686" s="5">
        <f>(vp.data[[#This Row],[Sulf]]-INDEX(crudeBD.lkup[Mean_Sulf],MATCH(vp.data[[#This Row],[Crude_Breakdown]],crudeBD.lkup[Crude Breakdown],0)))^2</f>
        <v>0.13937608471430218</v>
      </c>
      <c r="AO6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1" hidden="1" x14ac:dyDescent="0.25">
      <c r="A687">
        <v>686</v>
      </c>
      <c r="B687" t="s">
        <v>45</v>
      </c>
      <c r="C687" t="s">
        <v>45</v>
      </c>
      <c r="D687" t="s">
        <v>85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Input]]="",INDEX([1]DATA!$O:$O,MATCH(1,(vp.data[[#This Row],[Battery]]=[1]DATA!$L:$L)*(EOMONTH(vp.data[[#This Row],[SDate]],-1)+1=[1]DATA!$G:$G),0)),vp.data[[#This Row],[Dens Input]]),"")</f>
        <v>815.9</v>
      </c>
      <c r="O687" s="2">
        <f ca="1">INDEX(INDIRECT(_xlfn.CONCAT("weather.data[",O$1,"]")),MATCH(vp.data[[#This Row],[SDate]],weather.data[Date],0))</f>
        <v>-2.0500000000000003</v>
      </c>
      <c r="P687" s="2">
        <f ca="1">INDEX(INDIRECT(_xlfn.CONCAT("weather.data[",P$1,"]")),MATCH(vp.data[[#This Row],[SDate]],weather.data[Date],0))</f>
        <v>-6.545238095238096</v>
      </c>
      <c r="Q687" s="2">
        <f ca="1">INDEX(INDIRECT(_xlfn.CONCAT("weather.data[",Q$1,"]")),MATCH(vp.data[[#This Row],[SDate]],weather.data[Date],0))</f>
        <v>-2</v>
      </c>
      <c r="R687" s="2">
        <f ca="1">INDEX(INDIRECT(_xlfn.CONCAT("weather.data[",R$1,"]")),MATCH(vp.data[[#This Row],[SDate]],weather.data[Date],0))</f>
        <v>-0.6</v>
      </c>
      <c r="S687" s="2">
        <f ca="1">INDEX(INDIRECT(_xlfn.CONCAT("weather.data[",S$1,"]")),MATCH(vp.data[[#This Row],[SDate]],weather.data[Date],0))</f>
        <v>-2.2999999999999998</v>
      </c>
      <c r="T687" s="2">
        <f ca="1">INDEX(INDIRECT(_xlfn.CONCAT("weather.data[",T$1,"]")),MATCH(vp.data[[#This Row],[SDate]],weather.data[Date],0))</f>
        <v>0.7</v>
      </c>
      <c r="U687" s="2">
        <f ca="1">INDEX(INDIRECT(_xlfn.CONCAT("weather.data[",U$1,"]")),MATCH(vp.data[[#This Row],[SDate]],weather.data[Date],0))</f>
        <v>-5.8</v>
      </c>
      <c r="V687" s="2">
        <f ca="1">INDEX(INDIRECT(_xlfn.CONCAT("weather.data[",V$1,"]")),MATCH(vp.data[[#This Row],[SDate]],weather.data[Date],0))</f>
        <v>-2.2999999999999998</v>
      </c>
      <c r="W687" t="s">
        <v>44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 s="4">
        <f>IF(AND(vp.data[[#This Row],[SDate]]&gt;=DATE(YEAR(vp.data[[#This Row],[SDate]]),5,1),vp.data[[#This Row],[SDate]]&lt;=DATE(YEAR(vp.data[[#This Row],[SDate]]),9,15)),1,0)</f>
        <v>0</v>
      </c>
      <c r="AJ687" s="4">
        <f>IF(vp.data[[#This Row],[SDate]]&lt;DATE(2016,12,1),0,1)</f>
        <v>1</v>
      </c>
      <c r="AK687">
        <f>MONTH(vp.data[[#This Row],[SDate]])</f>
        <v>1</v>
      </c>
      <c r="AL687" s="5">
        <f>(IF(post_aquisition_adj_bool,vp.data[[#This Row],[VP_Adjusted]],vp.data[[#This Row],[VP]])-INDEX(crudeBD.lkup[Mean_VP],MATCH(vp.data[[#This Row],[Crude_Breakdown]],crudeBD.lkup[Crude Breakdown],0)))^2</f>
        <v>394.653103251559</v>
      </c>
      <c r="AM687" s="5">
        <f>(vp.data[[#This Row],[Dens]]-INDEX(crudeBD.lkup[Mean_Dens],MATCH(vp.data[[#This Row],[Crude_Breakdown]],crudeBD.lkup[Crude Breakdown],0)))^2</f>
        <v>8.7289683709847097</v>
      </c>
      <c r="AN687" s="5">
        <f>(vp.data[[#This Row],[Sulf]]-INDEX(crudeBD.lkup[Mean_Sulf],MATCH(vp.data[[#This Row],[Crude_Breakdown]],crudeBD.lkup[Crude Breakdown],0)))^2</f>
        <v>6.5705615309913465E-2</v>
      </c>
      <c r="AO6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1" hidden="1" x14ac:dyDescent="0.25">
      <c r="A688">
        <v>687</v>
      </c>
      <c r="B688" t="s">
        <v>45</v>
      </c>
      <c r="C688" t="s">
        <v>45</v>
      </c>
      <c r="D688" t="s">
        <v>63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Input]]="",INDEX([1]DATA!$Q:$Q,MATCH(1,(vp.data[[#This Row],[Battery]]=[1]DATA!$L:$L)*(EOMONTH(vp.data[[#This Row],[SDate]],-1)+1=[1]DATA!$G:$G),0)),vp.data[[#This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Input]]="",INDEX([1]DATA!$O:$O,MATCH(1,(vp.data[[#This Row],[Battery]]=[1]DATA!$L:$L)*(EOMONTH(vp.data[[#This Row],[SDate]],-1)+1=[1]DATA!$G:$G),0)),vp.data[[#This Row],[Dens Input]]),"")</f>
        <v>824.7</v>
      </c>
      <c r="O688" s="2">
        <f ca="1">INDEX(INDIRECT(_xlfn.CONCAT("weather.data[",O$1,"]")),MATCH(vp.data[[#This Row],[SDate]],weather.data[Date],0))</f>
        <v>-2.0500000000000003</v>
      </c>
      <c r="P688" s="2">
        <f ca="1">INDEX(INDIRECT(_xlfn.CONCAT("weather.data[",P$1,"]")),MATCH(vp.data[[#This Row],[SDate]],weather.data[Date],0))</f>
        <v>-6.545238095238096</v>
      </c>
      <c r="Q688" s="2">
        <f ca="1">INDEX(INDIRECT(_xlfn.CONCAT("weather.data[",Q$1,"]")),MATCH(vp.data[[#This Row],[SDate]],weather.data[Date],0))</f>
        <v>-2</v>
      </c>
      <c r="R688" s="2">
        <f ca="1">INDEX(INDIRECT(_xlfn.CONCAT("weather.data[",R$1,"]")),MATCH(vp.data[[#This Row],[SDate]],weather.data[Date],0))</f>
        <v>-0.6</v>
      </c>
      <c r="S688" s="2">
        <f ca="1">INDEX(INDIRECT(_xlfn.CONCAT("weather.data[",S$1,"]")),MATCH(vp.data[[#This Row],[SDate]],weather.data[Date],0))</f>
        <v>-2.2999999999999998</v>
      </c>
      <c r="T688" s="2">
        <f ca="1">INDEX(INDIRECT(_xlfn.CONCAT("weather.data[",T$1,"]")),MATCH(vp.data[[#This Row],[SDate]],weather.data[Date],0))</f>
        <v>0.7</v>
      </c>
      <c r="U688" s="2">
        <f ca="1">INDEX(INDIRECT(_xlfn.CONCAT("weather.data[",U$1,"]")),MATCH(vp.data[[#This Row],[SDate]],weather.data[Date],0))</f>
        <v>-5.8</v>
      </c>
      <c r="V688" s="2">
        <f ca="1">INDEX(INDIRECT(_xlfn.CONCAT("weather.data[",V$1,"]")),MATCH(vp.data[[#This Row],[SDate]],weather.data[Date],0))</f>
        <v>-2.2999999999999998</v>
      </c>
      <c r="W688" t="s">
        <v>44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 s="4">
        <f>IF(AND(vp.data[[#This Row],[SDate]]&gt;=DATE(YEAR(vp.data[[#This Row],[SDate]]),5,1),vp.data[[#This Row],[SDate]]&lt;=DATE(YEAR(vp.data[[#This Row],[SDate]]),9,15)),1,0)</f>
        <v>0</v>
      </c>
      <c r="AJ688" s="4">
        <f>IF(vp.data[[#This Row],[SDate]]&lt;DATE(2016,12,1),0,1)</f>
        <v>1</v>
      </c>
      <c r="AK688">
        <f>MONTH(vp.data[[#This Row],[SDate]])</f>
        <v>1</v>
      </c>
      <c r="AL688" s="5">
        <f>(IF(post_aquisition_adj_bool,vp.data[[#This Row],[VP_Adjusted]],vp.data[[#This Row],[VP]])-INDEX(crudeBD.lkup[Mean_VP],MATCH(vp.data[[#This Row],[Crude_Breakdown]],crudeBD.lkup[Crude Breakdown],0)))^2</f>
        <v>9.3996070683527133</v>
      </c>
      <c r="AM688" s="5">
        <f>(vp.data[[#This Row],[Dens]]-INDEX(crudeBD.lkup[Mean_Dens],MATCH(vp.data[[#This Row],[Crude_Breakdown]],crudeBD.lkup[Crude Breakdown],0)))^2</f>
        <v>34.170071819267953</v>
      </c>
      <c r="AN688" s="5">
        <f>(vp.data[[#This Row],[Sulf]]-INDEX(crudeBD.lkup[Mean_Sulf],MATCH(vp.data[[#This Row],[Crude_Breakdown]],crudeBD.lkup[Crude Breakdown],0)))^2</f>
        <v>8.7106878490984044E-3</v>
      </c>
      <c r="AO6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1" hidden="1" x14ac:dyDescent="0.25">
      <c r="A689">
        <v>688</v>
      </c>
      <c r="B689" t="s">
        <v>45</v>
      </c>
      <c r="C689" t="s">
        <v>45</v>
      </c>
      <c r="D689" t="s">
        <v>66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Input]]="",INDEX([1]DATA!$Q:$Q,MATCH(1,(vp.data[[#This Row],[Battery]]=[1]DATA!$L:$L)*(EOMONTH(vp.data[[#This Row],[SDate]],-1)+1=[1]DATA!$G:$G),0)),vp.data[[#This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689" s="2">
        <f ca="1">INDEX(INDIRECT(_xlfn.CONCAT("weather.data[",O$1,"]")),MATCH(vp.data[[#This Row],[SDate]],weather.data[Date],0))</f>
        <v>-2.0500000000000003</v>
      </c>
      <c r="P689" s="2">
        <f ca="1">INDEX(INDIRECT(_xlfn.CONCAT("weather.data[",P$1,"]")),MATCH(vp.data[[#This Row],[SDate]],weather.data[Date],0))</f>
        <v>-6.545238095238096</v>
      </c>
      <c r="Q689" s="2">
        <f ca="1">INDEX(INDIRECT(_xlfn.CONCAT("weather.data[",Q$1,"]")),MATCH(vp.data[[#This Row],[SDate]],weather.data[Date],0))</f>
        <v>-2</v>
      </c>
      <c r="R689" s="2">
        <f ca="1">INDEX(INDIRECT(_xlfn.CONCAT("weather.data[",R$1,"]")),MATCH(vp.data[[#This Row],[SDate]],weather.data[Date],0))</f>
        <v>-0.6</v>
      </c>
      <c r="S689" s="2">
        <f ca="1">INDEX(INDIRECT(_xlfn.CONCAT("weather.data[",S$1,"]")),MATCH(vp.data[[#This Row],[SDate]],weather.data[Date],0))</f>
        <v>-2.2999999999999998</v>
      </c>
      <c r="T689" s="2">
        <f ca="1">INDEX(INDIRECT(_xlfn.CONCAT("weather.data[",T$1,"]")),MATCH(vp.data[[#This Row],[SDate]],weather.data[Date],0))</f>
        <v>0.7</v>
      </c>
      <c r="U689" s="2">
        <f ca="1">INDEX(INDIRECT(_xlfn.CONCAT("weather.data[",U$1,"]")),MATCH(vp.data[[#This Row],[SDate]],weather.data[Date],0))</f>
        <v>-5.8</v>
      </c>
      <c r="V689" s="2">
        <f ca="1">INDEX(INDIRECT(_xlfn.CONCAT("weather.data[",V$1,"]")),MATCH(vp.data[[#This Row],[SDate]],weather.data[Date],0))</f>
        <v>-2.2999999999999998</v>
      </c>
      <c r="W689" t="s">
        <v>44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 s="4">
        <f>IF(AND(vp.data[[#This Row],[SDate]]&gt;=DATE(YEAR(vp.data[[#This Row],[SDate]]),5,1),vp.data[[#This Row],[SDate]]&lt;=DATE(YEAR(vp.data[[#This Row],[SDate]]),9,15)),1,0)</f>
        <v>0</v>
      </c>
      <c r="AJ689" s="4">
        <f>IF(vp.data[[#This Row],[SDate]]&lt;DATE(2016,12,1),0,1)</f>
        <v>1</v>
      </c>
      <c r="AK689">
        <f>MONTH(vp.data[[#This Row],[SDate]])</f>
        <v>1</v>
      </c>
      <c r="AL689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689" s="5">
        <f>(vp.data[[#This Row],[Dens]]-INDEX(crudeBD.lkup[Mean_Dens],MATCH(vp.data[[#This Row],[Crude_Breakdown]],crudeBD.lkup[Crude Breakdown],0)))^2</f>
        <v>346.38188068440633</v>
      </c>
      <c r="AN689" s="5">
        <f>(vp.data[[#This Row],[Sulf]]-INDEX(crudeBD.lkup[Mean_Sulf],MATCH(vp.data[[#This Row],[Crude_Breakdown]],crudeBD.lkup[Crude Breakdown],0)))^2</f>
        <v>0.17203952713976475</v>
      </c>
      <c r="AO6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1" hidden="1" x14ac:dyDescent="0.25">
      <c r="A690">
        <v>689</v>
      </c>
      <c r="B690" t="s">
        <v>45</v>
      </c>
      <c r="C690" t="s">
        <v>45</v>
      </c>
      <c r="D690" t="s">
        <v>146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Input]]="",INDEX([1]DATA!$O:$O,MATCH(1,(vp.data[[#This Row],[Battery]]=[1]DATA!$L:$L)*(EOMONTH(vp.data[[#This Row],[SDate]],-1)+1=[1]DATA!$G:$G),0)),vp.data[[#This Row],[Dens Input]]),"")</f>
        <v>841.7</v>
      </c>
      <c r="O690" s="2">
        <f ca="1">INDEX(INDIRECT(_xlfn.CONCAT("weather.data[",O$1,"]")),MATCH(vp.data[[#This Row],[SDate]],weather.data[Date],0))</f>
        <v>-2.0500000000000003</v>
      </c>
      <c r="P690" s="2">
        <f ca="1">INDEX(INDIRECT(_xlfn.CONCAT("weather.data[",P$1,"]")),MATCH(vp.data[[#This Row],[SDate]],weather.data[Date],0))</f>
        <v>-6.545238095238096</v>
      </c>
      <c r="Q690" s="2">
        <f ca="1">INDEX(INDIRECT(_xlfn.CONCAT("weather.data[",Q$1,"]")),MATCH(vp.data[[#This Row],[SDate]],weather.data[Date],0))</f>
        <v>-2</v>
      </c>
      <c r="R690" s="2">
        <f ca="1">INDEX(INDIRECT(_xlfn.CONCAT("weather.data[",R$1,"]")),MATCH(vp.data[[#This Row],[SDate]],weather.data[Date],0))</f>
        <v>-0.6</v>
      </c>
      <c r="S690" s="2">
        <f ca="1">INDEX(INDIRECT(_xlfn.CONCAT("weather.data[",S$1,"]")),MATCH(vp.data[[#This Row],[SDate]],weather.data[Date],0))</f>
        <v>-2.2999999999999998</v>
      </c>
      <c r="T690" s="2">
        <f ca="1">INDEX(INDIRECT(_xlfn.CONCAT("weather.data[",T$1,"]")),MATCH(vp.data[[#This Row],[SDate]],weather.data[Date],0))</f>
        <v>0.7</v>
      </c>
      <c r="U690" s="2">
        <f ca="1">INDEX(INDIRECT(_xlfn.CONCAT("weather.data[",U$1,"]")),MATCH(vp.data[[#This Row],[SDate]],weather.data[Date],0))</f>
        <v>-5.8</v>
      </c>
      <c r="V690" s="2">
        <f ca="1">INDEX(INDIRECT(_xlfn.CONCAT("weather.data[",V$1,"]")),MATCH(vp.data[[#This Row],[SDate]],weather.data[Date],0))</f>
        <v>-2.2999999999999998</v>
      </c>
      <c r="W690" t="s">
        <v>44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 s="4">
        <f>IF(AND(vp.data[[#This Row],[SDate]]&gt;=DATE(YEAR(vp.data[[#This Row],[SDate]]),5,1),vp.data[[#This Row],[SDate]]&lt;=DATE(YEAR(vp.data[[#This Row],[SDate]]),9,15)),1,0)</f>
        <v>0</v>
      </c>
      <c r="AJ690" s="4">
        <f>IF(vp.data[[#This Row],[SDate]]&lt;DATE(2016,12,1),0,1)</f>
        <v>1</v>
      </c>
      <c r="AK690">
        <f>MONTH(vp.data[[#This Row],[SDate]])</f>
        <v>1</v>
      </c>
      <c r="AL690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690" s="5">
        <f>(vp.data[[#This Row],[Dens]]-INDEX(crudeBD.lkup[Mean_Dens],MATCH(vp.data[[#This Row],[Crude_Breakdown]],crudeBD.lkup[Crude Breakdown],0)))^2</f>
        <v>4.457745715081451</v>
      </c>
      <c r="AN690" s="5">
        <f>(vp.data[[#This Row],[Sulf]]-INDEX(crudeBD.lkup[Mean_Sulf],MATCH(vp.data[[#This Row],[Crude_Breakdown]],crudeBD.lkup[Crude Breakdown],0)))^2</f>
        <v>7.1169689495592173E-2</v>
      </c>
      <c r="AO6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1" hidden="1" x14ac:dyDescent="0.25">
      <c r="A691">
        <v>690</v>
      </c>
      <c r="B691" t="s">
        <v>45</v>
      </c>
      <c r="C691" t="s">
        <v>45</v>
      </c>
      <c r="D691" t="s">
        <v>55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Input]]="",INDEX([1]DATA!$O:$O,MATCH(1,(vp.data[[#This Row],[Battery]]=[1]DATA!$L:$L)*(EOMONTH(vp.data[[#This Row],[SDate]],-1)+1=[1]DATA!$G:$G),0)),vp.data[[#This Row],[Dens Input]]),"")</f>
        <v>858.6</v>
      </c>
      <c r="O691" s="2">
        <f ca="1">INDEX(INDIRECT(_xlfn.CONCAT("weather.data[",O$1,"]")),MATCH(vp.data[[#This Row],[SDate]],weather.data[Date],0))</f>
        <v>-2.0500000000000003</v>
      </c>
      <c r="P691" s="2">
        <f ca="1">INDEX(INDIRECT(_xlfn.CONCAT("weather.data[",P$1,"]")),MATCH(vp.data[[#This Row],[SDate]],weather.data[Date],0))</f>
        <v>-6.545238095238096</v>
      </c>
      <c r="Q691" s="2">
        <f ca="1">INDEX(INDIRECT(_xlfn.CONCAT("weather.data[",Q$1,"]")),MATCH(vp.data[[#This Row],[SDate]],weather.data[Date],0))</f>
        <v>-2</v>
      </c>
      <c r="R691" s="2">
        <f ca="1">INDEX(INDIRECT(_xlfn.CONCAT("weather.data[",R$1,"]")),MATCH(vp.data[[#This Row],[SDate]],weather.data[Date],0))</f>
        <v>-0.6</v>
      </c>
      <c r="S691" s="2">
        <f ca="1">INDEX(INDIRECT(_xlfn.CONCAT("weather.data[",S$1,"]")),MATCH(vp.data[[#This Row],[SDate]],weather.data[Date],0))</f>
        <v>-2.2999999999999998</v>
      </c>
      <c r="T691" s="2">
        <f ca="1">INDEX(INDIRECT(_xlfn.CONCAT("weather.data[",T$1,"]")),MATCH(vp.data[[#This Row],[SDate]],weather.data[Date],0))</f>
        <v>0.7</v>
      </c>
      <c r="U691" s="2">
        <f ca="1">INDEX(INDIRECT(_xlfn.CONCAT("weather.data[",U$1,"]")),MATCH(vp.data[[#This Row],[SDate]],weather.data[Date],0))</f>
        <v>-5.8</v>
      </c>
      <c r="V691" s="2">
        <f ca="1">INDEX(INDIRECT(_xlfn.CONCAT("weather.data[",V$1,"]")),MATCH(vp.data[[#This Row],[SDate]],weather.data[Date],0))</f>
        <v>-2.2999999999999998</v>
      </c>
      <c r="W691" t="s">
        <v>44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 s="4">
        <f>IF(AND(vp.data[[#This Row],[SDate]]&gt;=DATE(YEAR(vp.data[[#This Row],[SDate]]),5,1),vp.data[[#This Row],[SDate]]&lt;=DATE(YEAR(vp.data[[#This Row],[SDate]]),9,15)),1,0)</f>
        <v>0</v>
      </c>
      <c r="AJ691" s="4">
        <f>IF(vp.data[[#This Row],[SDate]]&lt;DATE(2016,12,1),0,1)</f>
        <v>1</v>
      </c>
      <c r="AK691">
        <f>MONTH(vp.data[[#This Row],[SDate]])</f>
        <v>1</v>
      </c>
      <c r="AL691" s="5">
        <f>(IF(post_aquisition_adj_bool,vp.data[[#This Row],[VP_Adjusted]],vp.data[[#This Row],[VP]])-INDEX(crudeBD.lkup[Mean_VP],MATCH(vp.data[[#This Row],[Crude_Breakdown]],crudeBD.lkup[Crude Breakdown],0)))^2</f>
        <v>0.45942042659970705</v>
      </c>
      <c r="AM691" s="5">
        <f>(vp.data[[#This Row],[Dens]]-INDEX(crudeBD.lkup[Mean_Dens],MATCH(vp.data[[#This Row],[Crude_Breakdown]],crudeBD.lkup[Crude Breakdown],0)))^2</f>
        <v>218.70454080710559</v>
      </c>
      <c r="AN691" s="5">
        <f>(vp.data[[#This Row],[Sulf]]-INDEX(crudeBD.lkup[Mean_Sulf],MATCH(vp.data[[#This Row],[Crude_Breakdown]],crudeBD.lkup[Crude Breakdown],0)))^2</f>
        <v>3.969001150785996E-2</v>
      </c>
      <c r="AO6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1" hidden="1" x14ac:dyDescent="0.25">
      <c r="A692">
        <v>691</v>
      </c>
      <c r="B692" t="s">
        <v>58</v>
      </c>
      <c r="C692" t="s">
        <v>58</v>
      </c>
      <c r="D692" t="s">
        <v>59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692" s="2">
        <f ca="1">INDEX(INDIRECT(_xlfn.CONCAT("weather.data[",O$1,"]")),MATCH(vp.data[[#This Row],[SDate]],weather.data[Date],0))</f>
        <v>-2.0500000000000003</v>
      </c>
      <c r="P692" s="2">
        <f ca="1">INDEX(INDIRECT(_xlfn.CONCAT("weather.data[",P$1,"]")),MATCH(vp.data[[#This Row],[SDate]],weather.data[Date],0))</f>
        <v>-6.545238095238096</v>
      </c>
      <c r="Q692" s="2">
        <f ca="1">INDEX(INDIRECT(_xlfn.CONCAT("weather.data[",Q$1,"]")),MATCH(vp.data[[#This Row],[SDate]],weather.data[Date],0))</f>
        <v>-2</v>
      </c>
      <c r="R692" s="2">
        <f ca="1">INDEX(INDIRECT(_xlfn.CONCAT("weather.data[",R$1,"]")),MATCH(vp.data[[#This Row],[SDate]],weather.data[Date],0))</f>
        <v>-0.6</v>
      </c>
      <c r="S692" s="2">
        <f ca="1">INDEX(INDIRECT(_xlfn.CONCAT("weather.data[",S$1,"]")),MATCH(vp.data[[#This Row],[SDate]],weather.data[Date],0))</f>
        <v>-2.2999999999999998</v>
      </c>
      <c r="T692" s="2">
        <f ca="1">INDEX(INDIRECT(_xlfn.CONCAT("weather.data[",T$1,"]")),MATCH(vp.data[[#This Row],[SDate]],weather.data[Date],0))</f>
        <v>0.7</v>
      </c>
      <c r="U692" s="2">
        <f ca="1">INDEX(INDIRECT(_xlfn.CONCAT("weather.data[",U$1,"]")),MATCH(vp.data[[#This Row],[SDate]],weather.data[Date],0))</f>
        <v>-5.8</v>
      </c>
      <c r="V692" s="2">
        <f ca="1">INDEX(INDIRECT(_xlfn.CONCAT("weather.data[",V$1,"]")),MATCH(vp.data[[#This Row],[SDate]],weather.data[Date],0))</f>
        <v>-2.2999999999999998</v>
      </c>
      <c r="W692" t="s">
        <v>44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 s="4">
        <f>IF(AND(vp.data[[#This Row],[SDate]]&gt;=DATE(YEAR(vp.data[[#This Row],[SDate]]),5,1),vp.data[[#This Row],[SDate]]&lt;=DATE(YEAR(vp.data[[#This Row],[SDate]]),9,15)),1,0)</f>
        <v>0</v>
      </c>
      <c r="AJ692" s="4">
        <f>IF(vp.data[[#This Row],[SDate]]&lt;DATE(2016,12,1),0,1)</f>
        <v>1</v>
      </c>
      <c r="AK692">
        <f>MONTH(vp.data[[#This Row],[SDate]])</f>
        <v>1</v>
      </c>
      <c r="AL692" s="5">
        <f>(IF(post_aquisition_adj_bool,vp.data[[#This Row],[VP_Adjusted]],vp.data[[#This Row],[VP]])-INDEX(crudeBD.lkup[Mean_VP],MATCH(vp.data[[#This Row],[Crude_Breakdown]],crudeBD.lkup[Crude Breakdown],0)))^2</f>
        <v>623.2950574500328</v>
      </c>
      <c r="AM692" s="5">
        <f>(vp.data[[#This Row],[Dens]]-INDEX(crudeBD.lkup[Mean_Dens],MATCH(vp.data[[#This Row],[Crude_Breakdown]],crudeBD.lkup[Crude Breakdown],0)))^2</f>
        <v>58.59110630201463</v>
      </c>
      <c r="AN692" s="5">
        <f>(vp.data[[#This Row],[Sulf]]-INDEX(crudeBD.lkup[Mean_Sulf],MATCH(vp.data[[#This Row],[Crude_Breakdown]],crudeBD.lkup[Crude Breakdown],0)))^2</f>
        <v>0.30103759932245244</v>
      </c>
      <c r="AO6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1" hidden="1" x14ac:dyDescent="0.25">
      <c r="A693">
        <v>692</v>
      </c>
      <c r="B693" t="s">
        <v>47</v>
      </c>
      <c r="C693" t="s">
        <v>47</v>
      </c>
      <c r="D693" t="s">
        <v>136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Input]]="",INDEX([1]DATA!$Q:$Q,MATCH(1,(vp.data[[#This Row],[Battery]]=[1]DATA!$L:$L)*(EOMONTH(vp.data[[#This Row],[SDate]],-1)+1=[1]DATA!$G:$G),0)),vp.data[[#This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Input]]="",INDEX([1]DATA!$O:$O,MATCH(1,(vp.data[[#This Row],[Battery]]=[1]DATA!$L:$L)*(EOMONTH(vp.data[[#This Row],[SDate]],-1)+1=[1]DATA!$G:$G),0)),vp.data[[#This Row],[Dens Input]]),"")</f>
        <v>824.8</v>
      </c>
      <c r="O693" s="2">
        <f ca="1">INDEX(INDIRECT(_xlfn.CONCAT("weather.data[",O$1,"]")),MATCH(vp.data[[#This Row],[SDate]],weather.data[Date],0))</f>
        <v>-2.0500000000000003</v>
      </c>
      <c r="P693" s="2">
        <f ca="1">INDEX(INDIRECT(_xlfn.CONCAT("weather.data[",P$1,"]")),MATCH(vp.data[[#This Row],[SDate]],weather.data[Date],0))</f>
        <v>-6.545238095238096</v>
      </c>
      <c r="Q693" s="2">
        <f ca="1">INDEX(INDIRECT(_xlfn.CONCAT("weather.data[",Q$1,"]")),MATCH(vp.data[[#This Row],[SDate]],weather.data[Date],0))</f>
        <v>-2</v>
      </c>
      <c r="R693" s="2">
        <f ca="1">INDEX(INDIRECT(_xlfn.CONCAT("weather.data[",R$1,"]")),MATCH(vp.data[[#This Row],[SDate]],weather.data[Date],0))</f>
        <v>-0.6</v>
      </c>
      <c r="S693" s="2">
        <f ca="1">INDEX(INDIRECT(_xlfn.CONCAT("weather.data[",S$1,"]")),MATCH(vp.data[[#This Row],[SDate]],weather.data[Date],0))</f>
        <v>-2.2999999999999998</v>
      </c>
      <c r="T693" s="2">
        <f ca="1">INDEX(INDIRECT(_xlfn.CONCAT("weather.data[",T$1,"]")),MATCH(vp.data[[#This Row],[SDate]],weather.data[Date],0))</f>
        <v>0.7</v>
      </c>
      <c r="U693" s="2">
        <f ca="1">INDEX(INDIRECT(_xlfn.CONCAT("weather.data[",U$1,"]")),MATCH(vp.data[[#This Row],[SDate]],weather.data[Date],0))</f>
        <v>-5.8</v>
      </c>
      <c r="V693" s="2">
        <f ca="1">INDEX(INDIRECT(_xlfn.CONCAT("weather.data[",V$1,"]")),MATCH(vp.data[[#This Row],[SDate]],weather.data[Date],0))</f>
        <v>-2.2999999999999998</v>
      </c>
      <c r="W693" t="s">
        <v>44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 s="4">
        <f>IF(AND(vp.data[[#This Row],[SDate]]&gt;=DATE(YEAR(vp.data[[#This Row],[SDate]]),5,1),vp.data[[#This Row],[SDate]]&lt;=DATE(YEAR(vp.data[[#This Row],[SDate]]),9,15)),1,0)</f>
        <v>0</v>
      </c>
      <c r="AJ693" s="4">
        <f>IF(vp.data[[#This Row],[SDate]]&lt;DATE(2016,12,1),0,1)</f>
        <v>1</v>
      </c>
      <c r="AK693">
        <f>MONTH(vp.data[[#This Row],[SDate]])</f>
        <v>1</v>
      </c>
      <c r="AL693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693" s="5">
        <f>(vp.data[[#This Row],[Dens]]-INDEX(crudeBD.lkup[Mean_Dens],MATCH(vp.data[[#This Row],[Crude_Breakdown]],crudeBD.lkup[Crude Breakdown],0)))^2</f>
        <v>35.349175267542826</v>
      </c>
      <c r="AN693" s="5">
        <f>(vp.data[[#This Row],[Sulf]]-INDEX(crudeBD.lkup[Mean_Sulf],MATCH(vp.data[[#This Row],[Crude_Breakdown]],crudeBD.lkup[Crude Breakdown],0)))^2</f>
        <v>0.15314000308420816</v>
      </c>
      <c r="AO6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1" hidden="1" x14ac:dyDescent="0.25">
      <c r="A694">
        <v>693</v>
      </c>
      <c r="B694" t="s">
        <v>47</v>
      </c>
      <c r="C694" t="s">
        <v>47</v>
      </c>
      <c r="D694" t="s">
        <v>62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Input]]="",INDEX([1]DATA!$Q:$Q,MATCH(1,(vp.data[[#This Row],[Battery]]=[1]DATA!$L:$L)*(EOMONTH(vp.data[[#This Row],[SDate]],-1)+1=[1]DATA!$G:$G),0)),vp.data[[#This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Input]]="",INDEX([1]DATA!$O:$O,MATCH(1,(vp.data[[#This Row],[Battery]]=[1]DATA!$L:$L)*(EOMONTH(vp.data[[#This Row],[SDate]],-1)+1=[1]DATA!$G:$G),0)),vp.data[[#This Row],[Dens Input]]),"")</f>
        <v>825.1</v>
      </c>
      <c r="O694" s="2">
        <f ca="1">INDEX(INDIRECT(_xlfn.CONCAT("weather.data[",O$1,"]")),MATCH(vp.data[[#This Row],[SDate]],weather.data[Date],0))</f>
        <v>-2.0500000000000003</v>
      </c>
      <c r="P694" s="2">
        <f ca="1">INDEX(INDIRECT(_xlfn.CONCAT("weather.data[",P$1,"]")),MATCH(vp.data[[#This Row],[SDate]],weather.data[Date],0))</f>
        <v>-6.545238095238096</v>
      </c>
      <c r="Q694" s="2">
        <f ca="1">INDEX(INDIRECT(_xlfn.CONCAT("weather.data[",Q$1,"]")),MATCH(vp.data[[#This Row],[SDate]],weather.data[Date],0))</f>
        <v>-2</v>
      </c>
      <c r="R694" s="2">
        <f ca="1">INDEX(INDIRECT(_xlfn.CONCAT("weather.data[",R$1,"]")),MATCH(vp.data[[#This Row],[SDate]],weather.data[Date],0))</f>
        <v>-0.6</v>
      </c>
      <c r="S694" s="2">
        <f ca="1">INDEX(INDIRECT(_xlfn.CONCAT("weather.data[",S$1,"]")),MATCH(vp.data[[#This Row],[SDate]],weather.data[Date],0))</f>
        <v>-2.2999999999999998</v>
      </c>
      <c r="T694" s="2">
        <f ca="1">INDEX(INDIRECT(_xlfn.CONCAT("weather.data[",T$1,"]")),MATCH(vp.data[[#This Row],[SDate]],weather.data[Date],0))</f>
        <v>0.7</v>
      </c>
      <c r="U694" s="2">
        <f ca="1">INDEX(INDIRECT(_xlfn.CONCAT("weather.data[",U$1,"]")),MATCH(vp.data[[#This Row],[SDate]],weather.data[Date],0))</f>
        <v>-5.8</v>
      </c>
      <c r="V694" s="2">
        <f ca="1">INDEX(INDIRECT(_xlfn.CONCAT("weather.data[",V$1,"]")),MATCH(vp.data[[#This Row],[SDate]],weather.data[Date],0))</f>
        <v>-2.2999999999999998</v>
      </c>
      <c r="W694" t="s">
        <v>44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 s="4">
        <f>IF(AND(vp.data[[#This Row],[SDate]]&gt;=DATE(YEAR(vp.data[[#This Row],[SDate]]),5,1),vp.data[[#This Row],[SDate]]&lt;=DATE(YEAR(vp.data[[#This Row],[SDate]]),9,15)),1,0)</f>
        <v>0</v>
      </c>
      <c r="AJ694" s="4">
        <f>IF(vp.data[[#This Row],[SDate]]&lt;DATE(2016,12,1),0,1)</f>
        <v>1</v>
      </c>
      <c r="AK694">
        <f>MONTH(vp.data[[#This Row],[SDate]])</f>
        <v>1</v>
      </c>
      <c r="AL694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694" s="5">
        <f>(vp.data[[#This Row],[Dens]]-INDEX(crudeBD.lkup[Mean_Dens],MATCH(vp.data[[#This Row],[Crude_Breakdown]],crudeBD.lkup[Crude Breakdown],0)))^2</f>
        <v>350.11414816906978</v>
      </c>
      <c r="AN694" s="5">
        <f>(vp.data[[#This Row],[Sulf]]-INDEX(crudeBD.lkup[Mean_Sulf],MATCH(vp.data[[#This Row],[Crude_Breakdown]],crudeBD.lkup[Crude Breakdown],0)))^2</f>
        <v>5.9157681397430328E-2</v>
      </c>
      <c r="AO6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1" hidden="1" x14ac:dyDescent="0.25">
      <c r="A695">
        <v>694</v>
      </c>
      <c r="B695" t="s">
        <v>92</v>
      </c>
      <c r="C695" t="s">
        <v>92</v>
      </c>
      <c r="D695" t="s">
        <v>93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Input]]="",INDEX([1]DATA!$Q:$Q,MATCH(1,(vp.data[[#This Row],[Battery]]=[1]DATA!$L:$L)*(EOMONTH(vp.data[[#This Row],[SDate]],-1)+1=[1]DATA!$G:$G),0)),vp.data[[#This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695" s="2">
        <f ca="1">INDEX(INDIRECT(_xlfn.CONCAT("weather.data[",O$1,"]")),MATCH(vp.data[[#This Row],[SDate]],weather.data[Date],0))</f>
        <v>-2.0500000000000003</v>
      </c>
      <c r="P695" s="2">
        <f ca="1">INDEX(INDIRECT(_xlfn.CONCAT("weather.data[",P$1,"]")),MATCH(vp.data[[#This Row],[SDate]],weather.data[Date],0))</f>
        <v>-6.545238095238096</v>
      </c>
      <c r="Q695" s="2">
        <f ca="1">INDEX(INDIRECT(_xlfn.CONCAT("weather.data[",Q$1,"]")),MATCH(vp.data[[#This Row],[SDate]],weather.data[Date],0))</f>
        <v>-2</v>
      </c>
      <c r="R695" s="2">
        <f ca="1">INDEX(INDIRECT(_xlfn.CONCAT("weather.data[",R$1,"]")),MATCH(vp.data[[#This Row],[SDate]],weather.data[Date],0))</f>
        <v>-0.6</v>
      </c>
      <c r="S695" s="2">
        <f ca="1">INDEX(INDIRECT(_xlfn.CONCAT("weather.data[",S$1,"]")),MATCH(vp.data[[#This Row],[SDate]],weather.data[Date],0))</f>
        <v>-2.2999999999999998</v>
      </c>
      <c r="T695" s="2">
        <f ca="1">INDEX(INDIRECT(_xlfn.CONCAT("weather.data[",T$1,"]")),MATCH(vp.data[[#This Row],[SDate]],weather.data[Date],0))</f>
        <v>0.7</v>
      </c>
      <c r="U695" s="2">
        <f ca="1">INDEX(INDIRECT(_xlfn.CONCAT("weather.data[",U$1,"]")),MATCH(vp.data[[#This Row],[SDate]],weather.data[Date],0))</f>
        <v>-5.8</v>
      </c>
      <c r="V695" s="2">
        <f ca="1">INDEX(INDIRECT(_xlfn.CONCAT("weather.data[",V$1,"]")),MATCH(vp.data[[#This Row],[SDate]],weather.data[Date],0))</f>
        <v>-2.2999999999999998</v>
      </c>
      <c r="W695" t="s">
        <v>44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 s="4">
        <f>IF(AND(vp.data[[#This Row],[SDate]]&gt;=DATE(YEAR(vp.data[[#This Row],[SDate]]),5,1),vp.data[[#This Row],[SDate]]&lt;=DATE(YEAR(vp.data[[#This Row],[SDate]]),9,15)),1,0)</f>
        <v>0</v>
      </c>
      <c r="AJ695" s="4">
        <f>IF(vp.data[[#This Row],[SDate]]&lt;DATE(2016,12,1),0,1)</f>
        <v>1</v>
      </c>
      <c r="AK695">
        <f>MONTH(vp.data[[#This Row],[SDate]])</f>
        <v>1</v>
      </c>
      <c r="AL695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695" s="5">
        <f>(vp.data[[#This Row],[Dens]]-INDEX(crudeBD.lkup[Mean_Dens],MATCH(vp.data[[#This Row],[Crude_Breakdown]],crudeBD.lkup[Crude Breakdown],0)))^2</f>
        <v>253.17065859851897</v>
      </c>
      <c r="AN695" s="5">
        <f>(vp.data[[#This Row],[Sulf]]-INDEX(crudeBD.lkup[Mean_Sulf],MATCH(vp.data[[#This Row],[Crude_Breakdown]],crudeBD.lkup[Crude Breakdown],0)))^2</f>
        <v>0.34430663575326242</v>
      </c>
      <c r="AO6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1" hidden="1" x14ac:dyDescent="0.25">
      <c r="A696">
        <v>695</v>
      </c>
      <c r="B696" t="s">
        <v>104</v>
      </c>
      <c r="C696" t="s">
        <v>104</v>
      </c>
      <c r="D696" t="s">
        <v>105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Input]]="",INDEX([1]DATA!$Q:$Q,MATCH(1,(vp.data[[#This Row],[Battery]]=[1]DATA!$L:$L)*(EOMONTH(vp.data[[#This Row],[SDate]],-1)+1=[1]DATA!$G:$G),0)),vp.data[[#This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Input]]="",INDEX([1]DATA!$O:$O,MATCH(1,(vp.data[[#This Row],[Battery]]=[1]DATA!$L:$L)*(EOMONTH(vp.data[[#This Row],[SDate]],-1)+1=[1]DATA!$G:$G),0)),vp.data[[#This Row],[Dens Input]]),"")</f>
        <v>836.3</v>
      </c>
      <c r="O696" s="2">
        <f ca="1">INDEX(INDIRECT(_xlfn.CONCAT("weather.data[",O$1,"]")),MATCH(vp.data[[#This Row],[SDate]],weather.data[Date],0))</f>
        <v>-2.0500000000000003</v>
      </c>
      <c r="P696" s="2">
        <f ca="1">INDEX(INDIRECT(_xlfn.CONCAT("weather.data[",P$1,"]")),MATCH(vp.data[[#This Row],[SDate]],weather.data[Date],0))</f>
        <v>-6.545238095238096</v>
      </c>
      <c r="Q696" s="2">
        <f ca="1">INDEX(INDIRECT(_xlfn.CONCAT("weather.data[",Q$1,"]")),MATCH(vp.data[[#This Row],[SDate]],weather.data[Date],0))</f>
        <v>-2</v>
      </c>
      <c r="R696" s="2">
        <f ca="1">INDEX(INDIRECT(_xlfn.CONCAT("weather.data[",R$1,"]")),MATCH(vp.data[[#This Row],[SDate]],weather.data[Date],0))</f>
        <v>-0.6</v>
      </c>
      <c r="S696" s="2">
        <f ca="1">INDEX(INDIRECT(_xlfn.CONCAT("weather.data[",S$1,"]")),MATCH(vp.data[[#This Row],[SDate]],weather.data[Date],0))</f>
        <v>-2.2999999999999998</v>
      </c>
      <c r="T696" s="2">
        <f ca="1">INDEX(INDIRECT(_xlfn.CONCAT("weather.data[",T$1,"]")),MATCH(vp.data[[#This Row],[SDate]],weather.data[Date],0))</f>
        <v>0.7</v>
      </c>
      <c r="U696" s="2">
        <f ca="1">INDEX(INDIRECT(_xlfn.CONCAT("weather.data[",U$1,"]")),MATCH(vp.data[[#This Row],[SDate]],weather.data[Date],0))</f>
        <v>-5.8</v>
      </c>
      <c r="V696" s="2">
        <f ca="1">INDEX(INDIRECT(_xlfn.CONCAT("weather.data[",V$1,"]")),MATCH(vp.data[[#This Row],[SDate]],weather.data[Date],0))</f>
        <v>-2.2999999999999998</v>
      </c>
      <c r="W696" t="s">
        <v>44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 s="4">
        <f>IF(AND(vp.data[[#This Row],[SDate]]&gt;=DATE(YEAR(vp.data[[#This Row],[SDate]]),5,1),vp.data[[#This Row],[SDate]]&lt;=DATE(YEAR(vp.data[[#This Row],[SDate]]),9,15)),1,0)</f>
        <v>0</v>
      </c>
      <c r="AJ696" s="4">
        <f>IF(vp.data[[#This Row],[SDate]]&lt;DATE(2016,12,1),0,1)</f>
        <v>1</v>
      </c>
      <c r="AK696">
        <f>MONTH(vp.data[[#This Row],[SDate]])</f>
        <v>1</v>
      </c>
      <c r="AL696" s="5">
        <f>(IF(post_aquisition_adj_bool,vp.data[[#This Row],[VP_Adjusted]],vp.data[[#This Row],[VP]])-INDEX(crudeBD.lkup[Mean_VP],MATCH(vp.data[[#This Row],[Crude_Breakdown]],crudeBD.lkup[Crude Breakdown],0)))^2</f>
        <v>26.236875507601976</v>
      </c>
      <c r="AM696" s="5">
        <f>(vp.data[[#This Row],[Dens]]-INDEX(crudeBD.lkup[Mean_Dens],MATCH(vp.data[[#This Row],[Crude_Breakdown]],crudeBD.lkup[Crude Breakdown],0)))^2</f>
        <v>56.42018988686187</v>
      </c>
      <c r="AN696" s="5">
        <f>(vp.data[[#This Row],[Sulf]]-INDEX(crudeBD.lkup[Mean_Sulf],MATCH(vp.data[[#This Row],[Crude_Breakdown]],crudeBD.lkup[Crude Breakdown],0)))^2</f>
        <v>0.35614216532381465</v>
      </c>
      <c r="AO6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1" hidden="1" x14ac:dyDescent="0.25">
      <c r="A697">
        <v>696</v>
      </c>
      <c r="B697" t="s">
        <v>47</v>
      </c>
      <c r="C697" t="s">
        <v>47</v>
      </c>
      <c r="D697" t="s">
        <v>68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Input]]="",INDEX([1]DATA!$O:$O,MATCH(1,(vp.data[[#This Row],[Battery]]=[1]DATA!$L:$L)*(EOMONTH(vp.data[[#This Row],[SDate]],-1)+1=[1]DATA!$G:$G),0)),vp.data[[#This Row],[Dens Input]]),"")</f>
        <v>838.2</v>
      </c>
      <c r="O697" s="2">
        <f ca="1">INDEX(INDIRECT(_xlfn.CONCAT("weather.data[",O$1,"]")),MATCH(vp.data[[#This Row],[SDate]],weather.data[Date],0))</f>
        <v>-2.0500000000000003</v>
      </c>
      <c r="P697" s="2">
        <f ca="1">INDEX(INDIRECT(_xlfn.CONCAT("weather.data[",P$1,"]")),MATCH(vp.data[[#This Row],[SDate]],weather.data[Date],0))</f>
        <v>-6.545238095238096</v>
      </c>
      <c r="Q697" s="2">
        <f ca="1">INDEX(INDIRECT(_xlfn.CONCAT("weather.data[",Q$1,"]")),MATCH(vp.data[[#This Row],[SDate]],weather.data[Date],0))</f>
        <v>-2</v>
      </c>
      <c r="R697" s="2">
        <f ca="1">INDEX(INDIRECT(_xlfn.CONCAT("weather.data[",R$1,"]")),MATCH(vp.data[[#This Row],[SDate]],weather.data[Date],0))</f>
        <v>-0.6</v>
      </c>
      <c r="S697" s="2">
        <f ca="1">INDEX(INDIRECT(_xlfn.CONCAT("weather.data[",S$1,"]")),MATCH(vp.data[[#This Row],[SDate]],weather.data[Date],0))</f>
        <v>-2.2999999999999998</v>
      </c>
      <c r="T697" s="2">
        <f ca="1">INDEX(INDIRECT(_xlfn.CONCAT("weather.data[",T$1,"]")),MATCH(vp.data[[#This Row],[SDate]],weather.data[Date],0))</f>
        <v>0.7</v>
      </c>
      <c r="U697" s="2">
        <f ca="1">INDEX(INDIRECT(_xlfn.CONCAT("weather.data[",U$1,"]")),MATCH(vp.data[[#This Row],[SDate]],weather.data[Date],0))</f>
        <v>-5.8</v>
      </c>
      <c r="V697" s="2">
        <f ca="1">INDEX(INDIRECT(_xlfn.CONCAT("weather.data[",V$1,"]")),MATCH(vp.data[[#This Row],[SDate]],weather.data[Date],0))</f>
        <v>-2.2999999999999998</v>
      </c>
      <c r="W697" t="s">
        <v>44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 s="4">
        <f>IF(AND(vp.data[[#This Row],[SDate]]&gt;=DATE(YEAR(vp.data[[#This Row],[SDate]]),5,1),vp.data[[#This Row],[SDate]]&lt;=DATE(YEAR(vp.data[[#This Row],[SDate]]),9,15)),1,0)</f>
        <v>0</v>
      </c>
      <c r="AJ697" s="4">
        <f>IF(vp.data[[#This Row],[SDate]]&lt;DATE(2016,12,1),0,1)</f>
        <v>1</v>
      </c>
      <c r="AK697">
        <f>MONTH(vp.data[[#This Row],[SDate]])</f>
        <v>1</v>
      </c>
      <c r="AL697" s="5">
        <f>(IF(post_aquisition_adj_bool,vp.data[[#This Row],[VP_Adjusted]],vp.data[[#This Row],[VP]])-INDEX(crudeBD.lkup[Mean_VP],MATCH(vp.data[[#This Row],[Crude_Breakdown]],crudeBD.lkup[Crude Breakdown],0)))^2</f>
        <v>39.970142076085239</v>
      </c>
      <c r="AM697" s="5">
        <f>(vp.data[[#This Row],[Dens]]-INDEX(crudeBD.lkup[Mean_Dens],MATCH(vp.data[[#This Row],[Crude_Breakdown]],crudeBD.lkup[Crude Breakdown],0)))^2</f>
        <v>31.487107678271578</v>
      </c>
      <c r="AN697" s="5">
        <f>(vp.data[[#This Row],[Sulf]]-INDEX(crudeBD.lkup[Mean_Sulf],MATCH(vp.data[[#This Row],[Crude_Breakdown]],crudeBD.lkup[Crude Breakdown],0)))^2</f>
        <v>4.6992041642831286E-2</v>
      </c>
      <c r="AO6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1" hidden="1" x14ac:dyDescent="0.25">
      <c r="A698">
        <v>697</v>
      </c>
      <c r="B698" t="s">
        <v>64</v>
      </c>
      <c r="C698" t="s">
        <v>64</v>
      </c>
      <c r="D698" t="s">
        <v>94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Input]]="",INDEX([1]DATA!$Q:$Q,MATCH(1,(vp.data[[#This Row],[Battery]]=[1]DATA!$L:$L)*(EOMONTH(vp.data[[#This Row],[SDate]],-1)+1=[1]DATA!$G:$G),0)),vp.data[[#This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98" s="2">
        <f ca="1">INDEX(INDIRECT(_xlfn.CONCAT("weather.data[",O$1,"]")),MATCH(vp.data[[#This Row],[SDate]],weather.data[Date],0))</f>
        <v>-2.0500000000000003</v>
      </c>
      <c r="P698" s="2">
        <f ca="1">INDEX(INDIRECT(_xlfn.CONCAT("weather.data[",P$1,"]")),MATCH(vp.data[[#This Row],[SDate]],weather.data[Date],0))</f>
        <v>-6.545238095238096</v>
      </c>
      <c r="Q698" s="2">
        <f ca="1">INDEX(INDIRECT(_xlfn.CONCAT("weather.data[",Q$1,"]")),MATCH(vp.data[[#This Row],[SDate]],weather.data[Date],0))</f>
        <v>-2</v>
      </c>
      <c r="R698" s="2">
        <f ca="1">INDEX(INDIRECT(_xlfn.CONCAT("weather.data[",R$1,"]")),MATCH(vp.data[[#This Row],[SDate]],weather.data[Date],0))</f>
        <v>-0.6</v>
      </c>
      <c r="S698" s="2">
        <f ca="1">INDEX(INDIRECT(_xlfn.CONCAT("weather.data[",S$1,"]")),MATCH(vp.data[[#This Row],[SDate]],weather.data[Date],0))</f>
        <v>-2.2999999999999998</v>
      </c>
      <c r="T698" s="2">
        <f ca="1">INDEX(INDIRECT(_xlfn.CONCAT("weather.data[",T$1,"]")),MATCH(vp.data[[#This Row],[SDate]],weather.data[Date],0))</f>
        <v>0.7</v>
      </c>
      <c r="U698" s="2">
        <f ca="1">INDEX(INDIRECT(_xlfn.CONCAT("weather.data[",U$1,"]")),MATCH(vp.data[[#This Row],[SDate]],weather.data[Date],0))</f>
        <v>-5.8</v>
      </c>
      <c r="V698" s="2">
        <f ca="1">INDEX(INDIRECT(_xlfn.CONCAT("weather.data[",V$1,"]")),MATCH(vp.data[[#This Row],[SDate]],weather.data[Date],0))</f>
        <v>-2.2999999999999998</v>
      </c>
      <c r="W698" t="s">
        <v>44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 s="4">
        <f>IF(AND(vp.data[[#This Row],[SDate]]&gt;=DATE(YEAR(vp.data[[#This Row],[SDate]]),5,1),vp.data[[#This Row],[SDate]]&lt;=DATE(YEAR(vp.data[[#This Row],[SDate]]),9,15)),1,0)</f>
        <v>0</v>
      </c>
      <c r="AJ698" s="4">
        <f>IF(vp.data[[#This Row],[SDate]]&lt;DATE(2016,12,1),0,1)</f>
        <v>1</v>
      </c>
      <c r="AK698">
        <f>MONTH(vp.data[[#This Row],[SDate]])</f>
        <v>1</v>
      </c>
      <c r="AL698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698" s="5">
        <f>(vp.data[[#This Row],[Dens]]-INDEX(crudeBD.lkup[Mean_Dens],MATCH(vp.data[[#This Row],[Crude_Breakdown]],crudeBD.lkup[Crude Breakdown],0)))^2</f>
        <v>114.24750767827088</v>
      </c>
      <c r="AN698" s="5">
        <f>(vp.data[[#This Row],[Sulf]]-INDEX(crudeBD.lkup[Mean_Sulf],MATCH(vp.data[[#This Row],[Crude_Breakdown]],crudeBD.lkup[Crude Breakdown],0)))^2</f>
        <v>1.3636745937309302E-2</v>
      </c>
      <c r="AO6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1" hidden="1" x14ac:dyDescent="0.25">
      <c r="A699">
        <v>698</v>
      </c>
      <c r="B699" t="s">
        <v>64</v>
      </c>
      <c r="C699" t="s">
        <v>64</v>
      </c>
      <c r="D699" t="s">
        <v>65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Input]]="",INDEX([1]DATA!$O:$O,MATCH(1,(vp.data[[#This Row],[Battery]]=[1]DATA!$L:$L)*(EOMONTH(vp.data[[#This Row],[SDate]],-1)+1=[1]DATA!$G:$G),0)),vp.data[[#This Row],[Dens Input]]),"")</f>
        <v>862.1</v>
      </c>
      <c r="O699" s="2">
        <f ca="1">INDEX(INDIRECT(_xlfn.CONCAT("weather.data[",O$1,"]")),MATCH(vp.data[[#This Row],[SDate]],weather.data[Date],0))</f>
        <v>-2.0500000000000003</v>
      </c>
      <c r="P699" s="2">
        <f ca="1">INDEX(INDIRECT(_xlfn.CONCAT("weather.data[",P$1,"]")),MATCH(vp.data[[#This Row],[SDate]],weather.data[Date],0))</f>
        <v>-6.545238095238096</v>
      </c>
      <c r="Q699" s="2">
        <f ca="1">INDEX(INDIRECT(_xlfn.CONCAT("weather.data[",Q$1,"]")),MATCH(vp.data[[#This Row],[SDate]],weather.data[Date],0))</f>
        <v>-2</v>
      </c>
      <c r="R699" s="2">
        <f ca="1">INDEX(INDIRECT(_xlfn.CONCAT("weather.data[",R$1,"]")),MATCH(vp.data[[#This Row],[SDate]],weather.data[Date],0))</f>
        <v>-0.6</v>
      </c>
      <c r="S699" s="2">
        <f ca="1">INDEX(INDIRECT(_xlfn.CONCAT("weather.data[",S$1,"]")),MATCH(vp.data[[#This Row],[SDate]],weather.data[Date],0))</f>
        <v>-2.2999999999999998</v>
      </c>
      <c r="T699" s="2">
        <f ca="1">INDEX(INDIRECT(_xlfn.CONCAT("weather.data[",T$1,"]")),MATCH(vp.data[[#This Row],[SDate]],weather.data[Date],0))</f>
        <v>0.7</v>
      </c>
      <c r="U699" s="2">
        <f ca="1">INDEX(INDIRECT(_xlfn.CONCAT("weather.data[",U$1,"]")),MATCH(vp.data[[#This Row],[SDate]],weather.data[Date],0))</f>
        <v>-5.8</v>
      </c>
      <c r="V699" s="2">
        <f ca="1">INDEX(INDIRECT(_xlfn.CONCAT("weather.data[",V$1,"]")),MATCH(vp.data[[#This Row],[SDate]],weather.data[Date],0))</f>
        <v>-2.2999999999999998</v>
      </c>
      <c r="W699" t="s">
        <v>44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 s="4">
        <f>IF(AND(vp.data[[#This Row],[SDate]]&gt;=DATE(YEAR(vp.data[[#This Row],[SDate]]),5,1),vp.data[[#This Row],[SDate]]&lt;=DATE(YEAR(vp.data[[#This Row],[SDate]]),9,15)),1,0)</f>
        <v>0</v>
      </c>
      <c r="AJ699" s="4">
        <f>IF(vp.data[[#This Row],[SDate]]&lt;DATE(2016,12,1),0,1)</f>
        <v>1</v>
      </c>
      <c r="AK699">
        <f>MONTH(vp.data[[#This Row],[SDate]])</f>
        <v>1</v>
      </c>
      <c r="AL699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699" s="5">
        <f>(vp.data[[#This Row],[Dens]]-INDEX(crudeBD.lkup[Mean_Dens],MATCH(vp.data[[#This Row],[Crude_Breakdown]],crudeBD.lkup[Crude Breakdown],0)))^2</f>
        <v>334.47517884391533</v>
      </c>
      <c r="AN699" s="5">
        <f>(vp.data[[#This Row],[Sulf]]-INDEX(crudeBD.lkup[Mean_Sulf],MATCH(vp.data[[#This Row],[Crude_Breakdown]],crudeBD.lkup[Crude Breakdown],0)))^2</f>
        <v>0.16258920826859519</v>
      </c>
      <c r="AO6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1" hidden="1" x14ac:dyDescent="0.25">
      <c r="A700">
        <v>699</v>
      </c>
      <c r="B700" t="s">
        <v>49</v>
      </c>
      <c r="C700" t="s">
        <v>49</v>
      </c>
      <c r="D700" t="s">
        <v>50</v>
      </c>
      <c r="E700" t="s">
        <v>51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Input]]="",INDEX([1]DATA!$Q:$Q,MATCH(1,(vp.data[[#This Row],[Battery]]=[1]DATA!$L:$L)*(EOMONTH(vp.data[[#This Row],[SDate]],-1)+1=[1]DATA!$G:$G),0)),vp.data[[#This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00" s="2">
        <f ca="1">INDEX(INDIRECT(_xlfn.CONCAT("weather.data[",O$1,"]")),MATCH(vp.data[[#This Row],[SDate]],weather.data[Date],0))</f>
        <v>-10.783333333333333</v>
      </c>
      <c r="P700" s="2">
        <f ca="1">INDEX(INDIRECT(_xlfn.CONCAT("weather.data[",P$1,"]")),MATCH(vp.data[[#This Row],[SDate]],weather.data[Date],0))</f>
        <v>-5.9547619047619049</v>
      </c>
      <c r="Q700" s="2">
        <f ca="1">INDEX(INDIRECT(_xlfn.CONCAT("weather.data[",Q$1,"]")),MATCH(vp.data[[#This Row],[SDate]],weather.data[Date],0))</f>
        <v>-10.6</v>
      </c>
      <c r="R700" s="2">
        <f ca="1">INDEX(INDIRECT(_xlfn.CONCAT("weather.data[",R$1,"]")),MATCH(vp.data[[#This Row],[SDate]],weather.data[Date],0))</f>
        <v>-11.6</v>
      </c>
      <c r="S700" s="2">
        <f ca="1">INDEX(INDIRECT(_xlfn.CONCAT("weather.data[",S$1,"]")),MATCH(vp.data[[#This Row],[SDate]],weather.data[Date],0))</f>
        <v>-9.3000000000000007</v>
      </c>
      <c r="T700" s="2">
        <f ca="1">INDEX(INDIRECT(_xlfn.CONCAT("weather.data[",T$1,"]")),MATCH(vp.data[[#This Row],[SDate]],weather.data[Date],0))</f>
        <v>-11.2</v>
      </c>
      <c r="U700" s="2">
        <f ca="1">INDEX(INDIRECT(_xlfn.CONCAT("weather.data[",U$1,"]")),MATCH(vp.data[[#This Row],[SDate]],weather.data[Date],0))</f>
        <v>-11</v>
      </c>
      <c r="V700" s="2">
        <f ca="1">INDEX(INDIRECT(_xlfn.CONCAT("weather.data[",V$1,"]")),MATCH(vp.data[[#This Row],[SDate]],weather.data[Date],0))</f>
        <v>-11</v>
      </c>
      <c r="W700" t="s">
        <v>44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 s="4">
        <f>IF(AND(vp.data[[#This Row],[SDate]]&gt;=DATE(YEAR(vp.data[[#This Row],[SDate]]),5,1),vp.data[[#This Row],[SDate]]&lt;=DATE(YEAR(vp.data[[#This Row],[SDate]]),9,15)),1,0)</f>
        <v>0</v>
      </c>
      <c r="AJ700" s="4">
        <f>IF(vp.data[[#This Row],[SDate]]&lt;DATE(2016,12,1),0,1)</f>
        <v>1</v>
      </c>
      <c r="AK700">
        <f>MONTH(vp.data[[#This Row],[SDate]])</f>
        <v>1</v>
      </c>
      <c r="AL700" s="5">
        <f>(IF(post_aquisition_adj_bool,vp.data[[#This Row],[VP_Adjusted]],vp.data[[#This Row],[VP]])-INDEX(crudeBD.lkup[Mean_VP],MATCH(vp.data[[#This Row],[Crude_Breakdown]],crudeBD.lkup[Crude Breakdown],0)))^2</f>
        <v>213.80856917476086</v>
      </c>
      <c r="AM700" s="5">
        <f>(vp.data[[#This Row],[Dens]]-INDEX(crudeBD.lkup[Mean_Dens],MATCH(vp.data[[#This Row],[Crude_Breakdown]],crudeBD.lkup[Crude Breakdown],0)))^2</f>
        <v>272.62426350649525</v>
      </c>
      <c r="AN700" s="5">
        <f>(vp.data[[#This Row],[Sulf]]-INDEX(crudeBD.lkup[Mean_Sulf],MATCH(vp.data[[#This Row],[Crude_Breakdown]],crudeBD.lkup[Crude Breakdown],0)))^2</f>
        <v>2.6641917961847849E-2</v>
      </c>
      <c r="AO7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1" hidden="1" x14ac:dyDescent="0.25">
      <c r="A701">
        <v>700</v>
      </c>
      <c r="B701" t="s">
        <v>45</v>
      </c>
      <c r="C701" t="s">
        <v>45</v>
      </c>
      <c r="D701" t="s">
        <v>71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Input]]="",INDEX([1]DATA!$Q:$Q,MATCH(1,(vp.data[[#This Row],[Battery]]=[1]DATA!$L:$L)*(EOMONTH(vp.data[[#This Row],[SDate]],-1)+1=[1]DATA!$G:$G),0)),vp.data[[#This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701" s="2">
        <f ca="1">INDEX(INDIRECT(_xlfn.CONCAT("weather.data[",O$1,"]")),MATCH(vp.data[[#This Row],[SDate]],weather.data[Date],0))</f>
        <v>-10.783333333333333</v>
      </c>
      <c r="P701" s="2">
        <f ca="1">INDEX(INDIRECT(_xlfn.CONCAT("weather.data[",P$1,"]")),MATCH(vp.data[[#This Row],[SDate]],weather.data[Date],0))</f>
        <v>-5.9547619047619049</v>
      </c>
      <c r="Q701" s="2">
        <f ca="1">INDEX(INDIRECT(_xlfn.CONCAT("weather.data[",Q$1,"]")),MATCH(vp.data[[#This Row],[SDate]],weather.data[Date],0))</f>
        <v>-10.6</v>
      </c>
      <c r="R701" s="2">
        <f ca="1">INDEX(INDIRECT(_xlfn.CONCAT("weather.data[",R$1,"]")),MATCH(vp.data[[#This Row],[SDate]],weather.data[Date],0))</f>
        <v>-11.6</v>
      </c>
      <c r="S701" s="2">
        <f ca="1">INDEX(INDIRECT(_xlfn.CONCAT("weather.data[",S$1,"]")),MATCH(vp.data[[#This Row],[SDate]],weather.data[Date],0))</f>
        <v>-9.3000000000000007</v>
      </c>
      <c r="T701" s="2">
        <f ca="1">INDEX(INDIRECT(_xlfn.CONCAT("weather.data[",T$1,"]")),MATCH(vp.data[[#This Row],[SDate]],weather.data[Date],0))</f>
        <v>-11.2</v>
      </c>
      <c r="U701" s="2">
        <f ca="1">INDEX(INDIRECT(_xlfn.CONCAT("weather.data[",U$1,"]")),MATCH(vp.data[[#This Row],[SDate]],weather.data[Date],0))</f>
        <v>-11</v>
      </c>
      <c r="V701" s="2">
        <f ca="1">INDEX(INDIRECT(_xlfn.CONCAT("weather.data[",V$1,"]")),MATCH(vp.data[[#This Row],[SDate]],weather.data[Date],0))</f>
        <v>-11</v>
      </c>
      <c r="W701" t="s">
        <v>44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 s="4">
        <f>IF(AND(vp.data[[#This Row],[SDate]]&gt;=DATE(YEAR(vp.data[[#This Row],[SDate]]),5,1),vp.data[[#This Row],[SDate]]&lt;=DATE(YEAR(vp.data[[#This Row],[SDate]]),9,15)),1,0)</f>
        <v>0</v>
      </c>
      <c r="AJ701" s="4">
        <f>IF(vp.data[[#This Row],[SDate]]&lt;DATE(2016,12,1),0,1)</f>
        <v>1</v>
      </c>
      <c r="AK701">
        <f>MONTH(vp.data[[#This Row],[SDate]])</f>
        <v>1</v>
      </c>
      <c r="AL701" s="5">
        <f>(IF(post_aquisition_adj_bool,vp.data[[#This Row],[VP_Adjusted]],vp.data[[#This Row],[VP]])-INDEX(crudeBD.lkup[Mean_VP],MATCH(vp.data[[#This Row],[Crude_Breakdown]],crudeBD.lkup[Crude Breakdown],0)))^2</f>
        <v>166.2559871076449</v>
      </c>
      <c r="AM701" s="5">
        <f>(vp.data[[#This Row],[Dens]]-INDEX(crudeBD.lkup[Mean_Dens],MATCH(vp.data[[#This Row],[Crude_Breakdown]],crudeBD.lkup[Crude Breakdown],0)))^2</f>
        <v>83.879515296239475</v>
      </c>
      <c r="AN701" s="5">
        <f>(vp.data[[#This Row],[Sulf]]-INDEX(crudeBD.lkup[Mean_Sulf],MATCH(vp.data[[#This Row],[Crude_Breakdown]],crudeBD.lkup[Crude Breakdown],0)))^2</f>
        <v>2.0254077875179141E-3</v>
      </c>
      <c r="AO7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1" hidden="1" x14ac:dyDescent="0.25">
      <c r="A702">
        <v>701</v>
      </c>
      <c r="B702" t="s">
        <v>45</v>
      </c>
      <c r="C702" t="s">
        <v>45</v>
      </c>
      <c r="D702" t="s">
        <v>96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Input]]="",INDEX([1]DATA!$Q:$Q,MATCH(1,(vp.data[[#This Row],[Battery]]=[1]DATA!$L:$L)*(EOMONTH(vp.data[[#This Row],[SDate]],-1)+1=[1]DATA!$G:$G),0)),vp.data[[#This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Input]]="",INDEX([1]DATA!$O:$O,MATCH(1,(vp.data[[#This Row],[Battery]]=[1]DATA!$L:$L)*(EOMONTH(vp.data[[#This Row],[SDate]],-1)+1=[1]DATA!$G:$G),0)),vp.data[[#This Row],[Dens Input]]),"")</f>
        <v>821.1</v>
      </c>
      <c r="O702" s="2">
        <f ca="1">INDEX(INDIRECT(_xlfn.CONCAT("weather.data[",O$1,"]")),MATCH(vp.data[[#This Row],[SDate]],weather.data[Date],0))</f>
        <v>-10.783333333333333</v>
      </c>
      <c r="P702" s="2">
        <f ca="1">INDEX(INDIRECT(_xlfn.CONCAT("weather.data[",P$1,"]")),MATCH(vp.data[[#This Row],[SDate]],weather.data[Date],0))</f>
        <v>-5.9547619047619049</v>
      </c>
      <c r="Q702" s="2">
        <f ca="1">INDEX(INDIRECT(_xlfn.CONCAT("weather.data[",Q$1,"]")),MATCH(vp.data[[#This Row],[SDate]],weather.data[Date],0))</f>
        <v>-10.6</v>
      </c>
      <c r="R702" s="2">
        <f ca="1">INDEX(INDIRECT(_xlfn.CONCAT("weather.data[",R$1,"]")),MATCH(vp.data[[#This Row],[SDate]],weather.data[Date],0))</f>
        <v>-11.6</v>
      </c>
      <c r="S702" s="2">
        <f ca="1">INDEX(INDIRECT(_xlfn.CONCAT("weather.data[",S$1,"]")),MATCH(vp.data[[#This Row],[SDate]],weather.data[Date],0))</f>
        <v>-9.3000000000000007</v>
      </c>
      <c r="T702" s="2">
        <f ca="1">INDEX(INDIRECT(_xlfn.CONCAT("weather.data[",T$1,"]")),MATCH(vp.data[[#This Row],[SDate]],weather.data[Date],0))</f>
        <v>-11.2</v>
      </c>
      <c r="U702" s="2">
        <f ca="1">INDEX(INDIRECT(_xlfn.CONCAT("weather.data[",U$1,"]")),MATCH(vp.data[[#This Row],[SDate]],weather.data[Date],0))</f>
        <v>-11</v>
      </c>
      <c r="V702" s="2">
        <f ca="1">INDEX(INDIRECT(_xlfn.CONCAT("weather.data[",V$1,"]")),MATCH(vp.data[[#This Row],[SDate]],weather.data[Date],0))</f>
        <v>-11</v>
      </c>
      <c r="W702" t="s">
        <v>44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 s="4">
        <f>IF(AND(vp.data[[#This Row],[SDate]]&gt;=DATE(YEAR(vp.data[[#This Row],[SDate]]),5,1),vp.data[[#This Row],[SDate]]&lt;=DATE(YEAR(vp.data[[#This Row],[SDate]]),9,15)),1,0)</f>
        <v>0</v>
      </c>
      <c r="AJ702" s="4">
        <f>IF(vp.data[[#This Row],[SDate]]&lt;DATE(2016,12,1),0,1)</f>
        <v>1</v>
      </c>
      <c r="AK702">
        <f>MONTH(vp.data[[#This Row],[SDate]])</f>
        <v>1</v>
      </c>
      <c r="AL702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702" s="5">
        <f>(vp.data[[#This Row],[Dens]]-INDEX(crudeBD.lkup[Mean_Dens],MATCH(vp.data[[#This Row],[Crude_Breakdown]],crudeBD.lkup[Crude Breakdown],0)))^2</f>
        <v>5.0423476813336325</v>
      </c>
      <c r="AN702" s="5">
        <f>(vp.data[[#This Row],[Sulf]]-INDEX(crudeBD.lkup[Mean_Sulf],MATCH(vp.data[[#This Row],[Crude_Breakdown]],crudeBD.lkup[Crude Breakdown],0)))^2</f>
        <v>0.10325365386790723</v>
      </c>
      <c r="AO7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1" hidden="1" x14ac:dyDescent="0.25">
      <c r="A703">
        <v>702</v>
      </c>
      <c r="B703" t="s">
        <v>45</v>
      </c>
      <c r="C703" t="s">
        <v>45</v>
      </c>
      <c r="D703" t="s">
        <v>76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Input]]="",INDEX([1]DATA!$Q:$Q,MATCH(1,(vp.data[[#This Row],[Battery]]=[1]DATA!$L:$L)*(EOMONTH(vp.data[[#This Row],[SDate]],-1)+1=[1]DATA!$G:$G),0)),vp.data[[#This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Input]]="",INDEX([1]DATA!$O:$O,MATCH(1,(vp.data[[#This Row],[Battery]]=[1]DATA!$L:$L)*(EOMONTH(vp.data[[#This Row],[SDate]],-1)+1=[1]DATA!$G:$G),0)),vp.data[[#This Row],[Dens Input]]),"")</f>
        <v>823.2</v>
      </c>
      <c r="O703" s="2">
        <f ca="1">INDEX(INDIRECT(_xlfn.CONCAT("weather.data[",O$1,"]")),MATCH(vp.data[[#This Row],[SDate]],weather.data[Date],0))</f>
        <v>-10.783333333333333</v>
      </c>
      <c r="P703" s="2">
        <f ca="1">INDEX(INDIRECT(_xlfn.CONCAT("weather.data[",P$1,"]")),MATCH(vp.data[[#This Row],[SDate]],weather.data[Date],0))</f>
        <v>-5.9547619047619049</v>
      </c>
      <c r="Q703" s="2">
        <f ca="1">INDEX(INDIRECT(_xlfn.CONCAT("weather.data[",Q$1,"]")),MATCH(vp.data[[#This Row],[SDate]],weather.data[Date],0))</f>
        <v>-10.6</v>
      </c>
      <c r="R703" s="2">
        <f ca="1">INDEX(INDIRECT(_xlfn.CONCAT("weather.data[",R$1,"]")),MATCH(vp.data[[#This Row],[SDate]],weather.data[Date],0))</f>
        <v>-11.6</v>
      </c>
      <c r="S703" s="2">
        <f ca="1">INDEX(INDIRECT(_xlfn.CONCAT("weather.data[",S$1,"]")),MATCH(vp.data[[#This Row],[SDate]],weather.data[Date],0))</f>
        <v>-9.3000000000000007</v>
      </c>
      <c r="T703" s="2">
        <f ca="1">INDEX(INDIRECT(_xlfn.CONCAT("weather.data[",T$1,"]")),MATCH(vp.data[[#This Row],[SDate]],weather.data[Date],0))</f>
        <v>-11.2</v>
      </c>
      <c r="U703" s="2">
        <f ca="1">INDEX(INDIRECT(_xlfn.CONCAT("weather.data[",U$1,"]")),MATCH(vp.data[[#This Row],[SDate]],weather.data[Date],0))</f>
        <v>-11</v>
      </c>
      <c r="V703" s="2">
        <f ca="1">INDEX(INDIRECT(_xlfn.CONCAT("weather.data[",V$1,"]")),MATCH(vp.data[[#This Row],[SDate]],weather.data[Date],0))</f>
        <v>-11</v>
      </c>
      <c r="W703" t="s">
        <v>44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 s="4">
        <f>IF(AND(vp.data[[#This Row],[SDate]]&gt;=DATE(YEAR(vp.data[[#This Row],[SDate]]),5,1),vp.data[[#This Row],[SDate]]&lt;=DATE(YEAR(vp.data[[#This Row],[SDate]]),9,15)),1,0)</f>
        <v>0</v>
      </c>
      <c r="AJ703" s="4">
        <f>IF(vp.data[[#This Row],[SDate]]&lt;DATE(2016,12,1),0,1)</f>
        <v>1</v>
      </c>
      <c r="AK703">
        <f>MONTH(vp.data[[#This Row],[SDate]])</f>
        <v>1</v>
      </c>
      <c r="AL703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703" s="5">
        <f>(vp.data[[#This Row],[Dens]]-INDEX(crudeBD.lkup[Mean_Dens],MATCH(vp.data[[#This Row],[Crude_Breakdown]],crudeBD.lkup[Crude Breakdown],0)))^2</f>
        <v>18.883520095128695</v>
      </c>
      <c r="AN703" s="5">
        <f>(vp.data[[#This Row],[Sulf]]-INDEX(crudeBD.lkup[Mean_Sulf],MATCH(vp.data[[#This Row],[Crude_Breakdown]],crudeBD.lkup[Crude Breakdown],0)))^2</f>
        <v>9.3227059761324158E-2</v>
      </c>
      <c r="AO7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1" hidden="1" x14ac:dyDescent="0.25">
      <c r="A704">
        <v>703</v>
      </c>
      <c r="B704" t="s">
        <v>45</v>
      </c>
      <c r="C704" t="s">
        <v>45</v>
      </c>
      <c r="D704" t="s">
        <v>85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Input]]="",INDEX([1]DATA!$Q:$Q,MATCH(1,(vp.data[[#This Row],[Battery]]=[1]DATA!$L:$L)*(EOMONTH(vp.data[[#This Row],[SDate]],-1)+1=[1]DATA!$G:$G),0)),vp.data[[#This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04" s="2">
        <f ca="1">INDEX(INDIRECT(_xlfn.CONCAT("weather.data[",O$1,"]")),MATCH(vp.data[[#This Row],[SDate]],weather.data[Date],0))</f>
        <v>-10.783333333333333</v>
      </c>
      <c r="P704" s="2">
        <f ca="1">INDEX(INDIRECT(_xlfn.CONCAT("weather.data[",P$1,"]")),MATCH(vp.data[[#This Row],[SDate]],weather.data[Date],0))</f>
        <v>-5.9547619047619049</v>
      </c>
      <c r="Q704" s="2">
        <f ca="1">INDEX(INDIRECT(_xlfn.CONCAT("weather.data[",Q$1,"]")),MATCH(vp.data[[#This Row],[SDate]],weather.data[Date],0))</f>
        <v>-10.6</v>
      </c>
      <c r="R704" s="2">
        <f ca="1">INDEX(INDIRECT(_xlfn.CONCAT("weather.data[",R$1,"]")),MATCH(vp.data[[#This Row],[SDate]],weather.data[Date],0))</f>
        <v>-11.6</v>
      </c>
      <c r="S704" s="2">
        <f ca="1">INDEX(INDIRECT(_xlfn.CONCAT("weather.data[",S$1,"]")),MATCH(vp.data[[#This Row],[SDate]],weather.data[Date],0))</f>
        <v>-9.3000000000000007</v>
      </c>
      <c r="T704" s="2">
        <f ca="1">INDEX(INDIRECT(_xlfn.CONCAT("weather.data[",T$1,"]")),MATCH(vp.data[[#This Row],[SDate]],weather.data[Date],0))</f>
        <v>-11.2</v>
      </c>
      <c r="U704" s="2">
        <f ca="1">INDEX(INDIRECT(_xlfn.CONCAT("weather.data[",U$1,"]")),MATCH(vp.data[[#This Row],[SDate]],weather.data[Date],0))</f>
        <v>-11</v>
      </c>
      <c r="V704" s="2">
        <f ca="1">INDEX(INDIRECT(_xlfn.CONCAT("weather.data[",V$1,"]")),MATCH(vp.data[[#This Row],[SDate]],weather.data[Date],0))</f>
        <v>-11</v>
      </c>
      <c r="W704" t="s">
        <v>44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 s="4">
        <f>IF(AND(vp.data[[#This Row],[SDate]]&gt;=DATE(YEAR(vp.data[[#This Row],[SDate]]),5,1),vp.data[[#This Row],[SDate]]&lt;=DATE(YEAR(vp.data[[#This Row],[SDate]]),9,15)),1,0)</f>
        <v>0</v>
      </c>
      <c r="AJ704" s="4">
        <f>IF(vp.data[[#This Row],[SDate]]&lt;DATE(2016,12,1),0,1)</f>
        <v>1</v>
      </c>
      <c r="AK704">
        <f>MONTH(vp.data[[#This Row],[SDate]])</f>
        <v>1</v>
      </c>
      <c r="AL704" s="5">
        <f>(IF(post_aquisition_adj_bool,vp.data[[#This Row],[VP_Adjusted]],vp.data[[#This Row],[VP]])-INDEX(crudeBD.lkup[Mean_VP],MATCH(vp.data[[#This Row],[Crude_Breakdown]],crudeBD.lkup[Crude Breakdown],0)))^2</f>
        <v>284.45783607598645</v>
      </c>
      <c r="AM704" s="5">
        <f>(vp.data[[#This Row],[Dens]]-INDEX(crudeBD.lkup[Mean_Dens],MATCH(vp.data[[#This Row],[Crude_Breakdown]],crudeBD.lkup[Crude Breakdown],0)))^2</f>
        <v>0.42834768133116891</v>
      </c>
      <c r="AN704" s="5">
        <f>(vp.data[[#This Row],[Sulf]]-INDEX(crudeBD.lkup[Mean_Sulf],MATCH(vp.data[[#This Row],[Crude_Breakdown]],crudeBD.lkup[Crude Breakdown],0)))^2</f>
        <v>6.4176628914929132E-2</v>
      </c>
      <c r="AO7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1" hidden="1" x14ac:dyDescent="0.25">
      <c r="A705">
        <v>704</v>
      </c>
      <c r="B705" t="s">
        <v>45</v>
      </c>
      <c r="C705" t="s">
        <v>45</v>
      </c>
      <c r="D705" t="s">
        <v>63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Input]]="",INDEX([1]DATA!$Q:$Q,MATCH(1,(vp.data[[#This Row],[Battery]]=[1]DATA!$L:$L)*(EOMONTH(vp.data[[#This Row],[SDate]],-1)+1=[1]DATA!$G:$G),0)),vp.data[[#This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Input]]="",INDEX([1]DATA!$O:$O,MATCH(1,(vp.data[[#This Row],[Battery]]=[1]DATA!$L:$L)*(EOMONTH(vp.data[[#This Row],[SDate]],-1)+1=[1]DATA!$G:$G),0)),vp.data[[#This Row],[Dens Input]]),"")</f>
        <v>825.7</v>
      </c>
      <c r="O705" s="2">
        <f ca="1">INDEX(INDIRECT(_xlfn.CONCAT("weather.data[",O$1,"]")),MATCH(vp.data[[#This Row],[SDate]],weather.data[Date],0))</f>
        <v>-10.783333333333333</v>
      </c>
      <c r="P705" s="2">
        <f ca="1">INDEX(INDIRECT(_xlfn.CONCAT("weather.data[",P$1,"]")),MATCH(vp.data[[#This Row],[SDate]],weather.data[Date],0))</f>
        <v>-5.9547619047619049</v>
      </c>
      <c r="Q705" s="2">
        <f ca="1">INDEX(INDIRECT(_xlfn.CONCAT("weather.data[",Q$1,"]")),MATCH(vp.data[[#This Row],[SDate]],weather.data[Date],0))</f>
        <v>-10.6</v>
      </c>
      <c r="R705" s="2">
        <f ca="1">INDEX(INDIRECT(_xlfn.CONCAT("weather.data[",R$1,"]")),MATCH(vp.data[[#This Row],[SDate]],weather.data[Date],0))</f>
        <v>-11.6</v>
      </c>
      <c r="S705" s="2">
        <f ca="1">INDEX(INDIRECT(_xlfn.CONCAT("weather.data[",S$1,"]")),MATCH(vp.data[[#This Row],[SDate]],weather.data[Date],0))</f>
        <v>-9.3000000000000007</v>
      </c>
      <c r="T705" s="2">
        <f ca="1">INDEX(INDIRECT(_xlfn.CONCAT("weather.data[",T$1,"]")),MATCH(vp.data[[#This Row],[SDate]],weather.data[Date],0))</f>
        <v>-11.2</v>
      </c>
      <c r="U705" s="2">
        <f ca="1">INDEX(INDIRECT(_xlfn.CONCAT("weather.data[",U$1,"]")),MATCH(vp.data[[#This Row],[SDate]],weather.data[Date],0))</f>
        <v>-11</v>
      </c>
      <c r="V705" s="2">
        <f ca="1">INDEX(INDIRECT(_xlfn.CONCAT("weather.data[",V$1,"]")),MATCH(vp.data[[#This Row],[SDate]],weather.data[Date],0))</f>
        <v>-11</v>
      </c>
      <c r="W705" t="s">
        <v>44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 s="4">
        <f>IF(AND(vp.data[[#This Row],[SDate]]&gt;=DATE(YEAR(vp.data[[#This Row],[SDate]]),5,1),vp.data[[#This Row],[SDate]]&lt;=DATE(YEAR(vp.data[[#This Row],[SDate]]),9,15)),1,0)</f>
        <v>0</v>
      </c>
      <c r="AJ705" s="4">
        <f>IF(vp.data[[#This Row],[SDate]]&lt;DATE(2016,12,1),0,1)</f>
        <v>1</v>
      </c>
      <c r="AK705">
        <f>MONTH(vp.data[[#This Row],[SDate]])</f>
        <v>1</v>
      </c>
      <c r="AL705" s="5">
        <f>(IF(post_aquisition_adj_bool,vp.data[[#This Row],[VP_Adjusted]],vp.data[[#This Row],[VP]])-INDEX(crudeBD.lkup[Mean_VP],MATCH(vp.data[[#This Row],[Crude_Breakdown]],crudeBD.lkup[Crude Breakdown],0)))^2</f>
        <v>199.43637477122618</v>
      </c>
      <c r="AM705" s="5">
        <f>(vp.data[[#This Row],[Dens]]-INDEX(crudeBD.lkup[Mean_Dens],MATCH(vp.data[[#This Row],[Crude_Breakdown]],crudeBD.lkup[Crude Breakdown],0)))^2</f>
        <v>328.02054326109345</v>
      </c>
      <c r="AN705" s="5">
        <f>(vp.data[[#This Row],[Sulf]]-INDEX(crudeBD.lkup[Mean_Sulf],MATCH(vp.data[[#This Row],[Crude_Breakdown]],crudeBD.lkup[Crude Breakdown],0)))^2</f>
        <v>0.38412288333608469</v>
      </c>
      <c r="AO7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1" hidden="1" x14ac:dyDescent="0.25">
      <c r="A706">
        <v>705</v>
      </c>
      <c r="B706" t="s">
        <v>56</v>
      </c>
      <c r="C706" t="s">
        <v>56</v>
      </c>
      <c r="D706" t="s">
        <v>57</v>
      </c>
      <c r="E706" t="s">
        <v>69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Input]]="",INDEX([1]DATA!$O:$O,MATCH(1,(vp.data[[#This Row],[Battery]]=[1]DATA!$L:$L)*(EOMONTH(vp.data[[#This Row],[SDate]],-1)+1=[1]DATA!$G:$G),0)),vp.data[[#This Row],[Dens Input]]),"")</f>
        <v>843</v>
      </c>
      <c r="O706" s="2">
        <f ca="1">INDEX(INDIRECT(_xlfn.CONCAT("weather.data[",O$1,"]")),MATCH(vp.data[[#This Row],[SDate]],weather.data[Date],0))</f>
        <v>-10.783333333333333</v>
      </c>
      <c r="P706" s="2">
        <f ca="1">INDEX(INDIRECT(_xlfn.CONCAT("weather.data[",P$1,"]")),MATCH(vp.data[[#This Row],[SDate]],weather.data[Date],0))</f>
        <v>-5.9547619047619049</v>
      </c>
      <c r="Q706" s="2">
        <f ca="1">INDEX(INDIRECT(_xlfn.CONCAT("weather.data[",Q$1,"]")),MATCH(vp.data[[#This Row],[SDate]],weather.data[Date],0))</f>
        <v>-10.6</v>
      </c>
      <c r="R706" s="2">
        <f ca="1">INDEX(INDIRECT(_xlfn.CONCAT("weather.data[",R$1,"]")),MATCH(vp.data[[#This Row],[SDate]],weather.data[Date],0))</f>
        <v>-11.6</v>
      </c>
      <c r="S706" s="2">
        <f ca="1">INDEX(INDIRECT(_xlfn.CONCAT("weather.data[",S$1,"]")),MATCH(vp.data[[#This Row],[SDate]],weather.data[Date],0))</f>
        <v>-9.3000000000000007</v>
      </c>
      <c r="T706" s="2">
        <f ca="1">INDEX(INDIRECT(_xlfn.CONCAT("weather.data[",T$1,"]")),MATCH(vp.data[[#This Row],[SDate]],weather.data[Date],0))</f>
        <v>-11.2</v>
      </c>
      <c r="U706" s="2">
        <f ca="1">INDEX(INDIRECT(_xlfn.CONCAT("weather.data[",U$1,"]")),MATCH(vp.data[[#This Row],[SDate]],weather.data[Date],0))</f>
        <v>-11</v>
      </c>
      <c r="V706" s="2">
        <f ca="1">INDEX(INDIRECT(_xlfn.CONCAT("weather.data[",V$1,"]")),MATCH(vp.data[[#This Row],[SDate]],weather.data[Date],0))</f>
        <v>-11</v>
      </c>
      <c r="W706" t="s">
        <v>44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 s="4">
        <f>IF(AND(vp.data[[#This Row],[SDate]]&gt;=DATE(YEAR(vp.data[[#This Row],[SDate]]),5,1),vp.data[[#This Row],[SDate]]&lt;=DATE(YEAR(vp.data[[#This Row],[SDate]]),9,15)),1,0)</f>
        <v>0</v>
      </c>
      <c r="AJ706" s="4">
        <f>IF(vp.data[[#This Row],[SDate]]&lt;DATE(2016,12,1),0,1)</f>
        <v>1</v>
      </c>
      <c r="AK706">
        <f>MONTH(vp.data[[#This Row],[SDate]])</f>
        <v>1</v>
      </c>
      <c r="AL706" s="5">
        <f>(IF(post_aquisition_adj_bool,vp.data[[#This Row],[VP_Adjusted]],vp.data[[#This Row],[VP]])-INDEX(crudeBD.lkup[Mean_VP],MATCH(vp.data[[#This Row],[Crude_Breakdown]],crudeBD.lkup[Crude Breakdown],0)))^2</f>
        <v>10.744009528219422</v>
      </c>
      <c r="AM706" s="5">
        <f>(vp.data[[#This Row],[Dens]]-INDEX(crudeBD.lkup[Mean_Dens],MATCH(vp.data[[#This Row],[Crude_Breakdown]],crudeBD.lkup[Crude Breakdown],0)))^2</f>
        <v>0.65826841446804951</v>
      </c>
      <c r="AN706" s="5">
        <f>(vp.data[[#This Row],[Sulf]]-INDEX(crudeBD.lkup[Mean_Sulf],MATCH(vp.data[[#This Row],[Crude_Breakdown]],crudeBD.lkup[Crude Breakdown],0)))^2</f>
        <v>5.6063100783935692E-2</v>
      </c>
      <c r="AO7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1" hidden="1" x14ac:dyDescent="0.25">
      <c r="A707">
        <v>706</v>
      </c>
      <c r="B707" t="s">
        <v>58</v>
      </c>
      <c r="C707" t="s">
        <v>58</v>
      </c>
      <c r="D707" t="s">
        <v>79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Input]]="",INDEX([1]DATA!$O:$O,MATCH(1,(vp.data[[#This Row],[Battery]]=[1]DATA!$L:$L)*(EOMONTH(vp.data[[#This Row],[SDate]],-1)+1=[1]DATA!$G:$G),0)),vp.data[[#This Row],[Dens Input]]),"")</f>
        <v>807.3</v>
      </c>
      <c r="O707" s="2">
        <f ca="1">INDEX(INDIRECT(_xlfn.CONCAT("weather.data[",O$1,"]")),MATCH(vp.data[[#This Row],[SDate]],weather.data[Date],0))</f>
        <v>-10.783333333333333</v>
      </c>
      <c r="P707" s="2">
        <f ca="1">INDEX(INDIRECT(_xlfn.CONCAT("weather.data[",P$1,"]")),MATCH(vp.data[[#This Row],[SDate]],weather.data[Date],0))</f>
        <v>-5.9547619047619049</v>
      </c>
      <c r="Q707" s="2">
        <f ca="1">INDEX(INDIRECT(_xlfn.CONCAT("weather.data[",Q$1,"]")),MATCH(vp.data[[#This Row],[SDate]],weather.data[Date],0))</f>
        <v>-10.6</v>
      </c>
      <c r="R707" s="2">
        <f ca="1">INDEX(INDIRECT(_xlfn.CONCAT("weather.data[",R$1,"]")),MATCH(vp.data[[#This Row],[SDate]],weather.data[Date],0))</f>
        <v>-11.6</v>
      </c>
      <c r="S707" s="2">
        <f ca="1">INDEX(INDIRECT(_xlfn.CONCAT("weather.data[",S$1,"]")),MATCH(vp.data[[#This Row],[SDate]],weather.data[Date],0))</f>
        <v>-9.3000000000000007</v>
      </c>
      <c r="T707" s="2">
        <f ca="1">INDEX(INDIRECT(_xlfn.CONCAT("weather.data[",T$1,"]")),MATCH(vp.data[[#This Row],[SDate]],weather.data[Date],0))</f>
        <v>-11.2</v>
      </c>
      <c r="U707" s="2">
        <f ca="1">INDEX(INDIRECT(_xlfn.CONCAT("weather.data[",U$1,"]")),MATCH(vp.data[[#This Row],[SDate]],weather.data[Date],0))</f>
        <v>-11</v>
      </c>
      <c r="V707" s="2">
        <f ca="1">INDEX(INDIRECT(_xlfn.CONCAT("weather.data[",V$1,"]")),MATCH(vp.data[[#This Row],[SDate]],weather.data[Date],0))</f>
        <v>-11</v>
      </c>
      <c r="W707" t="s">
        <v>44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 s="4">
        <f>IF(AND(vp.data[[#This Row],[SDate]]&gt;=DATE(YEAR(vp.data[[#This Row],[SDate]]),5,1),vp.data[[#This Row],[SDate]]&lt;=DATE(YEAR(vp.data[[#This Row],[SDate]]),9,15)),1,0)</f>
        <v>0</v>
      </c>
      <c r="AJ707" s="4">
        <f>IF(vp.data[[#This Row],[SDate]]&lt;DATE(2016,12,1),0,1)</f>
        <v>1</v>
      </c>
      <c r="AK707">
        <f>MONTH(vp.data[[#This Row],[SDate]])</f>
        <v>1</v>
      </c>
      <c r="AL707" s="5">
        <f>(IF(post_aquisition_adj_bool,vp.data[[#This Row],[VP_Adjusted]],vp.data[[#This Row],[VP]])-INDEX(crudeBD.lkup[Mean_VP],MATCH(vp.data[[#This Row],[Crude_Breakdown]],crudeBD.lkup[Crude Breakdown],0)))^2</f>
        <v>0.49839487463473109</v>
      </c>
      <c r="AM707" s="5">
        <f>(vp.data[[#This Row],[Dens]]-INDEX(crudeBD.lkup[Mean_Dens],MATCH(vp.data[[#This Row],[Crude_Breakdown]],crudeBD.lkup[Crude Breakdown],0)))^2</f>
        <v>1.8457288884704568</v>
      </c>
      <c r="AN707" s="5">
        <f>(vp.data[[#This Row],[Sulf]]-INDEX(crudeBD.lkup[Mean_Sulf],MATCH(vp.data[[#This Row],[Crude_Breakdown]],crudeBD.lkup[Crude Breakdown],0)))^2</f>
        <v>4.9006343247347296E-3</v>
      </c>
      <c r="AO7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1" hidden="1" x14ac:dyDescent="0.25">
      <c r="A708">
        <v>707</v>
      </c>
      <c r="B708" t="s">
        <v>58</v>
      </c>
      <c r="C708" t="s">
        <v>58</v>
      </c>
      <c r="D708" t="s">
        <v>75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Input]]="",INDEX([1]DATA!$O:$O,MATCH(1,(vp.data[[#This Row],[Battery]]=[1]DATA!$L:$L)*(EOMONTH(vp.data[[#This Row],[SDate]],-1)+1=[1]DATA!$G:$G),0)),vp.data[[#This Row],[Dens Input]]),"")</f>
        <v>808</v>
      </c>
      <c r="O708" s="2">
        <f ca="1">INDEX(INDIRECT(_xlfn.CONCAT("weather.data[",O$1,"]")),MATCH(vp.data[[#This Row],[SDate]],weather.data[Date],0))</f>
        <v>-10.783333333333333</v>
      </c>
      <c r="P708" s="2">
        <f ca="1">INDEX(INDIRECT(_xlfn.CONCAT("weather.data[",P$1,"]")),MATCH(vp.data[[#This Row],[SDate]],weather.data[Date],0))</f>
        <v>-5.9547619047619049</v>
      </c>
      <c r="Q708" s="2">
        <f ca="1">INDEX(INDIRECT(_xlfn.CONCAT("weather.data[",Q$1,"]")),MATCH(vp.data[[#This Row],[SDate]],weather.data[Date],0))</f>
        <v>-10.6</v>
      </c>
      <c r="R708" s="2">
        <f ca="1">INDEX(INDIRECT(_xlfn.CONCAT("weather.data[",R$1,"]")),MATCH(vp.data[[#This Row],[SDate]],weather.data[Date],0))</f>
        <v>-11.6</v>
      </c>
      <c r="S708" s="2">
        <f ca="1">INDEX(INDIRECT(_xlfn.CONCAT("weather.data[",S$1,"]")),MATCH(vp.data[[#This Row],[SDate]],weather.data[Date],0))</f>
        <v>-9.3000000000000007</v>
      </c>
      <c r="T708" s="2">
        <f ca="1">INDEX(INDIRECT(_xlfn.CONCAT("weather.data[",T$1,"]")),MATCH(vp.data[[#This Row],[SDate]],weather.data[Date],0))</f>
        <v>-11.2</v>
      </c>
      <c r="U708" s="2">
        <f ca="1">INDEX(INDIRECT(_xlfn.CONCAT("weather.data[",U$1,"]")),MATCH(vp.data[[#This Row],[SDate]],weather.data[Date],0))</f>
        <v>-11</v>
      </c>
      <c r="V708" s="2">
        <f ca="1">INDEX(INDIRECT(_xlfn.CONCAT("weather.data[",V$1,"]")),MATCH(vp.data[[#This Row],[SDate]],weather.data[Date],0))</f>
        <v>-11</v>
      </c>
      <c r="W708" t="s">
        <v>44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 s="4">
        <f>IF(AND(vp.data[[#This Row],[SDate]]&gt;=DATE(YEAR(vp.data[[#This Row],[SDate]]),5,1),vp.data[[#This Row],[SDate]]&lt;=DATE(YEAR(vp.data[[#This Row],[SDate]]),9,15)),1,0)</f>
        <v>0</v>
      </c>
      <c r="AJ708" s="4">
        <f>IF(vp.data[[#This Row],[SDate]]&lt;DATE(2016,12,1),0,1)</f>
        <v>1</v>
      </c>
      <c r="AK708">
        <f>MONTH(vp.data[[#This Row],[SDate]])</f>
        <v>1</v>
      </c>
      <c r="AL708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708" s="5">
        <f>(vp.data[[#This Row],[Dens]]-INDEX(crudeBD.lkup[Mean_Dens],MATCH(vp.data[[#This Row],[Crude_Breakdown]],crudeBD.lkup[Crude Breakdown],0)))^2</f>
        <v>0.43372241597823019</v>
      </c>
      <c r="AN708" s="5">
        <f>(vp.data[[#This Row],[Sulf]]-INDEX(crudeBD.lkup[Mean_Sulf],MATCH(vp.data[[#This Row],[Crude_Breakdown]],crudeBD.lkup[Crude Breakdown],0)))^2</f>
        <v>1.5996375609807394E-3</v>
      </c>
      <c r="AO7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1" hidden="1" x14ac:dyDescent="0.25">
      <c r="A709">
        <v>708</v>
      </c>
      <c r="B709" t="s">
        <v>58</v>
      </c>
      <c r="C709" t="s">
        <v>58</v>
      </c>
      <c r="D709" t="s">
        <v>83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Input]]="",INDEX([1]DATA!$Q:$Q,MATCH(1,(vp.data[[#This Row],[Battery]]=[1]DATA!$L:$L)*(EOMONTH(vp.data[[#This Row],[SDate]],-1)+1=[1]DATA!$G:$G),0)),vp.data[[#This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Input]]="",INDEX([1]DATA!$O:$O,MATCH(1,(vp.data[[#This Row],[Battery]]=[1]DATA!$L:$L)*(EOMONTH(vp.data[[#This Row],[SDate]],-1)+1=[1]DATA!$G:$G),0)),vp.data[[#This Row],[Dens Input]]),"")</f>
        <v>810</v>
      </c>
      <c r="O709" s="2">
        <f ca="1">INDEX(INDIRECT(_xlfn.CONCAT("weather.data[",O$1,"]")),MATCH(vp.data[[#This Row],[SDate]],weather.data[Date],0))</f>
        <v>-10.783333333333333</v>
      </c>
      <c r="P709" s="2">
        <f ca="1">INDEX(INDIRECT(_xlfn.CONCAT("weather.data[",P$1,"]")),MATCH(vp.data[[#This Row],[SDate]],weather.data[Date],0))</f>
        <v>-5.9547619047619049</v>
      </c>
      <c r="Q709" s="2">
        <f ca="1">INDEX(INDIRECT(_xlfn.CONCAT("weather.data[",Q$1,"]")),MATCH(vp.data[[#This Row],[SDate]],weather.data[Date],0))</f>
        <v>-10.6</v>
      </c>
      <c r="R709" s="2">
        <f ca="1">INDEX(INDIRECT(_xlfn.CONCAT("weather.data[",R$1,"]")),MATCH(vp.data[[#This Row],[SDate]],weather.data[Date],0))</f>
        <v>-11.6</v>
      </c>
      <c r="S709" s="2">
        <f ca="1">INDEX(INDIRECT(_xlfn.CONCAT("weather.data[",S$1,"]")),MATCH(vp.data[[#This Row],[SDate]],weather.data[Date],0))</f>
        <v>-9.3000000000000007</v>
      </c>
      <c r="T709" s="2">
        <f ca="1">INDEX(INDIRECT(_xlfn.CONCAT("weather.data[",T$1,"]")),MATCH(vp.data[[#This Row],[SDate]],weather.data[Date],0))</f>
        <v>-11.2</v>
      </c>
      <c r="U709" s="2">
        <f ca="1">INDEX(INDIRECT(_xlfn.CONCAT("weather.data[",U$1,"]")),MATCH(vp.data[[#This Row],[SDate]],weather.data[Date],0))</f>
        <v>-11</v>
      </c>
      <c r="V709" s="2">
        <f ca="1">INDEX(INDIRECT(_xlfn.CONCAT("weather.data[",V$1,"]")),MATCH(vp.data[[#This Row],[SDate]],weather.data[Date],0))</f>
        <v>-11</v>
      </c>
      <c r="W709" t="s">
        <v>44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 s="4">
        <f>IF(AND(vp.data[[#This Row],[SDate]]&gt;=DATE(YEAR(vp.data[[#This Row],[SDate]]),5,1),vp.data[[#This Row],[SDate]]&lt;=DATE(YEAR(vp.data[[#This Row],[SDate]]),9,15)),1,0)</f>
        <v>0</v>
      </c>
      <c r="AJ709" s="4">
        <f>IF(vp.data[[#This Row],[SDate]]&lt;DATE(2016,12,1),0,1)</f>
        <v>1</v>
      </c>
      <c r="AK709">
        <f>MONTH(vp.data[[#This Row],[SDate]])</f>
        <v>1</v>
      </c>
      <c r="AL709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709" s="5">
        <f>(vp.data[[#This Row],[Dens]]-INDEX(crudeBD.lkup[Mean_Dens],MATCH(vp.data[[#This Row],[Crude_Breakdown]],crudeBD.lkup[Crude Breakdown],0)))^2</f>
        <v>1.7994182088579358</v>
      </c>
      <c r="AN709" s="5">
        <f>(vp.data[[#This Row],[Sulf]]-INDEX(crudeBD.lkup[Mean_Sulf],MATCH(vp.data[[#This Row],[Crude_Breakdown]],crudeBD.lkup[Crude Breakdown],0)))^2</f>
        <v>2.5004530949612777E-3</v>
      </c>
      <c r="AO7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1" hidden="1" x14ac:dyDescent="0.25">
      <c r="A710">
        <v>709</v>
      </c>
      <c r="B710" t="s">
        <v>58</v>
      </c>
      <c r="C710" t="s">
        <v>58</v>
      </c>
      <c r="D710" t="s">
        <v>59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Input]]="",INDEX([1]DATA!$Q:$Q,MATCH(1,(vp.data[[#This Row],[Battery]]=[1]DATA!$L:$L)*(EOMONTH(vp.data[[#This Row],[SDate]],-1)+1=[1]DATA!$G:$G),0)),vp.data[[#This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10" s="2">
        <f ca="1">INDEX(INDIRECT(_xlfn.CONCAT("weather.data[",O$1,"]")),MATCH(vp.data[[#This Row],[SDate]],weather.data[Date],0))</f>
        <v>-10.783333333333333</v>
      </c>
      <c r="P710" s="2">
        <f ca="1">INDEX(INDIRECT(_xlfn.CONCAT("weather.data[",P$1,"]")),MATCH(vp.data[[#This Row],[SDate]],weather.data[Date],0))</f>
        <v>-5.9547619047619049</v>
      </c>
      <c r="Q710" s="2">
        <f ca="1">INDEX(INDIRECT(_xlfn.CONCAT("weather.data[",Q$1,"]")),MATCH(vp.data[[#This Row],[SDate]],weather.data[Date],0))</f>
        <v>-10.6</v>
      </c>
      <c r="R710" s="2">
        <f ca="1">INDEX(INDIRECT(_xlfn.CONCAT("weather.data[",R$1,"]")),MATCH(vp.data[[#This Row],[SDate]],weather.data[Date],0))</f>
        <v>-11.6</v>
      </c>
      <c r="S710" s="2">
        <f ca="1">INDEX(INDIRECT(_xlfn.CONCAT("weather.data[",S$1,"]")),MATCH(vp.data[[#This Row],[SDate]],weather.data[Date],0))</f>
        <v>-9.3000000000000007</v>
      </c>
      <c r="T710" s="2">
        <f ca="1">INDEX(INDIRECT(_xlfn.CONCAT("weather.data[",T$1,"]")),MATCH(vp.data[[#This Row],[SDate]],weather.data[Date],0))</f>
        <v>-11.2</v>
      </c>
      <c r="U710" s="2">
        <f ca="1">INDEX(INDIRECT(_xlfn.CONCAT("weather.data[",U$1,"]")),MATCH(vp.data[[#This Row],[SDate]],weather.data[Date],0))</f>
        <v>-11</v>
      </c>
      <c r="V710" s="2">
        <f ca="1">INDEX(INDIRECT(_xlfn.CONCAT("weather.data[",V$1,"]")),MATCH(vp.data[[#This Row],[SDate]],weather.data[Date],0))</f>
        <v>-11</v>
      </c>
      <c r="W710" t="s">
        <v>44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 s="4">
        <f>IF(AND(vp.data[[#This Row],[SDate]]&gt;=DATE(YEAR(vp.data[[#This Row],[SDate]]),5,1),vp.data[[#This Row],[SDate]]&lt;=DATE(YEAR(vp.data[[#This Row],[SDate]]),9,15)),1,0)</f>
        <v>0</v>
      </c>
      <c r="AJ710" s="4">
        <f>IF(vp.data[[#This Row],[SDate]]&lt;DATE(2016,12,1),0,1)</f>
        <v>1</v>
      </c>
      <c r="AK710">
        <f>MONTH(vp.data[[#This Row],[SDate]])</f>
        <v>1</v>
      </c>
      <c r="AL710" s="5">
        <f>(IF(post_aquisition_adj_bool,vp.data[[#This Row],[VP_Adjusted]],vp.data[[#This Row],[VP]])-INDEX(crudeBD.lkup[Mean_VP],MATCH(vp.data[[#This Row],[Crude_Breakdown]],crudeBD.lkup[Crude Breakdown],0)))^2</f>
        <v>1130.4519565090786</v>
      </c>
      <c r="AM710" s="5">
        <f>(vp.data[[#This Row],[Dens]]-INDEX(crudeBD.lkup[Mean_Dens],MATCH(vp.data[[#This Row],[Crude_Breakdown]],crudeBD.lkup[Crude Breakdown],0)))^2</f>
        <v>272.62426350649525</v>
      </c>
      <c r="AN710" s="5">
        <f>(vp.data[[#This Row],[Sulf]]-INDEX(crudeBD.lkup[Mean_Sulf],MATCH(vp.data[[#This Row],[Crude_Breakdown]],crudeBD.lkup[Crude Breakdown],0)))^2</f>
        <v>1.0655095385161005E-2</v>
      </c>
      <c r="AO7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1" hidden="1" x14ac:dyDescent="0.25">
      <c r="A711">
        <v>710</v>
      </c>
      <c r="B711" t="s">
        <v>47</v>
      </c>
      <c r="C711" t="s">
        <v>47</v>
      </c>
      <c r="D711" t="s">
        <v>91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Input]]="",INDEX([1]DATA!$Q:$Q,MATCH(1,(vp.data[[#This Row],[Battery]]=[1]DATA!$L:$L)*(EOMONTH(vp.data[[#This Row],[SDate]],-1)+1=[1]DATA!$G:$G),0)),vp.data[[#This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Input]]="",INDEX([1]DATA!$O:$O,MATCH(1,(vp.data[[#This Row],[Battery]]=[1]DATA!$L:$L)*(EOMONTH(vp.data[[#This Row],[SDate]],-1)+1=[1]DATA!$G:$G),0)),vp.data[[#This Row],[Dens Input]]),"")</f>
        <v>843.8</v>
      </c>
      <c r="O711" s="2">
        <f ca="1">INDEX(INDIRECT(_xlfn.CONCAT("weather.data[",O$1,"]")),MATCH(vp.data[[#This Row],[SDate]],weather.data[Date],0))</f>
        <v>-10.783333333333333</v>
      </c>
      <c r="P711" s="2">
        <f ca="1">INDEX(INDIRECT(_xlfn.CONCAT("weather.data[",P$1,"]")),MATCH(vp.data[[#This Row],[SDate]],weather.data[Date],0))</f>
        <v>-5.9547619047619049</v>
      </c>
      <c r="Q711" s="2">
        <f ca="1">INDEX(INDIRECT(_xlfn.CONCAT("weather.data[",Q$1,"]")),MATCH(vp.data[[#This Row],[SDate]],weather.data[Date],0))</f>
        <v>-10.6</v>
      </c>
      <c r="R711" s="2">
        <f ca="1">INDEX(INDIRECT(_xlfn.CONCAT("weather.data[",R$1,"]")),MATCH(vp.data[[#This Row],[SDate]],weather.data[Date],0))</f>
        <v>-11.6</v>
      </c>
      <c r="S711" s="2">
        <f ca="1">INDEX(INDIRECT(_xlfn.CONCAT("weather.data[",S$1,"]")),MATCH(vp.data[[#This Row],[SDate]],weather.data[Date],0))</f>
        <v>-9.3000000000000007</v>
      </c>
      <c r="T711" s="2">
        <f ca="1">INDEX(INDIRECT(_xlfn.CONCAT("weather.data[",T$1,"]")),MATCH(vp.data[[#This Row],[SDate]],weather.data[Date],0))</f>
        <v>-11.2</v>
      </c>
      <c r="U711" s="2">
        <f ca="1">INDEX(INDIRECT(_xlfn.CONCAT("weather.data[",U$1,"]")),MATCH(vp.data[[#This Row],[SDate]],weather.data[Date],0))</f>
        <v>-11</v>
      </c>
      <c r="V711" s="2">
        <f ca="1">INDEX(INDIRECT(_xlfn.CONCAT("weather.data[",V$1,"]")),MATCH(vp.data[[#This Row],[SDate]],weather.data[Date],0))</f>
        <v>-11</v>
      </c>
      <c r="W711" t="s">
        <v>44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 s="4">
        <f>IF(AND(vp.data[[#This Row],[SDate]]&gt;=DATE(YEAR(vp.data[[#This Row],[SDate]]),5,1),vp.data[[#This Row],[SDate]]&lt;=DATE(YEAR(vp.data[[#This Row],[SDate]]),9,15)),1,0)</f>
        <v>0</v>
      </c>
      <c r="AJ711" s="4">
        <f>IF(vp.data[[#This Row],[SDate]]&lt;DATE(2016,12,1),0,1)</f>
        <v>1</v>
      </c>
      <c r="AK711">
        <f>MONTH(vp.data[[#This Row],[SDate]])</f>
        <v>1</v>
      </c>
      <c r="AL711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711" s="5">
        <f>(vp.data[[#This Row],[Dens]]-INDEX(crudeBD.lkup[Mean_Dens],MATCH(vp.data[[#This Row],[Crude_Breakdown]],crudeBD.lkup[Crude Breakdown],0)))^2</f>
        <v>1.2853716737738872E-4</v>
      </c>
      <c r="AN711" s="5">
        <f>(vp.data[[#This Row],[Sulf]]-INDEX(crudeBD.lkup[Mean_Sulf],MATCH(vp.data[[#This Row],[Crude_Breakdown]],crudeBD.lkup[Crude Breakdown],0)))^2</f>
        <v>2.4578864219518094E-2</v>
      </c>
      <c r="AO7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1" hidden="1" x14ac:dyDescent="0.25">
      <c r="A712">
        <v>711</v>
      </c>
      <c r="B712" t="s">
        <v>56</v>
      </c>
      <c r="C712" t="s">
        <v>56</v>
      </c>
      <c r="D712" t="s">
        <v>57</v>
      </c>
      <c r="E712" t="s">
        <v>51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Input]]="",INDEX([1]DATA!$Q:$Q,MATCH(1,(vp.data[[#This Row],[Battery]]=[1]DATA!$L:$L)*(EOMONTH(vp.data[[#This Row],[SDate]],-1)+1=[1]DATA!$G:$G),0)),vp.data[[#This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Input]]="",INDEX([1]DATA!$O:$O,MATCH(1,(vp.data[[#This Row],[Battery]]=[1]DATA!$L:$L)*(EOMONTH(vp.data[[#This Row],[SDate]],-1)+1=[1]DATA!$G:$G),0)),vp.data[[#This Row],[Dens Input]]),"")</f>
        <v>836.9</v>
      </c>
      <c r="O712" s="2">
        <f ca="1">INDEX(INDIRECT(_xlfn.CONCAT("weather.data[",O$1,"]")),MATCH(vp.data[[#This Row],[SDate]],weather.data[Date],0))</f>
        <v>-10.783333333333333</v>
      </c>
      <c r="P712" s="2">
        <f ca="1">INDEX(INDIRECT(_xlfn.CONCAT("weather.data[",P$1,"]")),MATCH(vp.data[[#This Row],[SDate]],weather.data[Date],0))</f>
        <v>-5.9547619047619049</v>
      </c>
      <c r="Q712" s="2">
        <f ca="1">INDEX(INDIRECT(_xlfn.CONCAT("weather.data[",Q$1,"]")),MATCH(vp.data[[#This Row],[SDate]],weather.data[Date],0))</f>
        <v>-10.6</v>
      </c>
      <c r="R712" s="2">
        <f ca="1">INDEX(INDIRECT(_xlfn.CONCAT("weather.data[",R$1,"]")),MATCH(vp.data[[#This Row],[SDate]],weather.data[Date],0))</f>
        <v>-11.6</v>
      </c>
      <c r="S712" s="2">
        <f ca="1">INDEX(INDIRECT(_xlfn.CONCAT("weather.data[",S$1,"]")),MATCH(vp.data[[#This Row],[SDate]],weather.data[Date],0))</f>
        <v>-9.3000000000000007</v>
      </c>
      <c r="T712" s="2">
        <f ca="1">INDEX(INDIRECT(_xlfn.CONCAT("weather.data[",T$1,"]")),MATCH(vp.data[[#This Row],[SDate]],weather.data[Date],0))</f>
        <v>-11.2</v>
      </c>
      <c r="U712" s="2">
        <f ca="1">INDEX(INDIRECT(_xlfn.CONCAT("weather.data[",U$1,"]")),MATCH(vp.data[[#This Row],[SDate]],weather.data[Date],0))</f>
        <v>-11</v>
      </c>
      <c r="V712" s="2">
        <f ca="1">INDEX(INDIRECT(_xlfn.CONCAT("weather.data[",V$1,"]")),MATCH(vp.data[[#This Row],[SDate]],weather.data[Date],0))</f>
        <v>-11</v>
      </c>
      <c r="W712" t="s">
        <v>44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 s="4">
        <f>IF(AND(vp.data[[#This Row],[SDate]]&gt;=DATE(YEAR(vp.data[[#This Row],[SDate]]),5,1),vp.data[[#This Row],[SDate]]&lt;=DATE(YEAR(vp.data[[#This Row],[SDate]]),9,15)),1,0)</f>
        <v>0</v>
      </c>
      <c r="AJ712" s="4">
        <f>IF(vp.data[[#This Row],[SDate]]&lt;DATE(2016,12,1),0,1)</f>
        <v>1</v>
      </c>
      <c r="AK712">
        <f>MONTH(vp.data[[#This Row],[SDate]])</f>
        <v>1</v>
      </c>
      <c r="AL712" s="5">
        <f>(IF(post_aquisition_adj_bool,vp.data[[#This Row],[VP_Adjusted]],vp.data[[#This Row],[VP]])-INDEX(crudeBD.lkup[Mean_VP],MATCH(vp.data[[#This Row],[Crude_Breakdown]],crudeBD.lkup[Crude Breakdown],0)))^2</f>
        <v>276.29734678889957</v>
      </c>
      <c r="AM712" s="5">
        <f>(vp.data[[#This Row],[Dens]]-INDEX(crudeBD.lkup[Mean_Dens],MATCH(vp.data[[#This Row],[Crude_Breakdown]],crudeBD.lkup[Crude Breakdown],0)))^2</f>
        <v>47.766584978885994</v>
      </c>
      <c r="AN712" s="5">
        <f>(vp.data[[#This Row],[Sulf]]-INDEX(crudeBD.lkup[Mean_Sulf],MATCH(vp.data[[#This Row],[Crude_Breakdown]],crudeBD.lkup[Crude Breakdown],0)))^2</f>
        <v>3.2680135188843371E-2</v>
      </c>
      <c r="AO7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1" hidden="1" x14ac:dyDescent="0.25">
      <c r="A713">
        <v>712</v>
      </c>
      <c r="B713" t="s">
        <v>45</v>
      </c>
      <c r="C713" t="s">
        <v>45</v>
      </c>
      <c r="D713" t="s">
        <v>147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Input]]="",INDEX([1]DATA!$Q:$Q,MATCH(1,(vp.data[[#This Row],[Battery]]=[1]DATA!$L:$L)*(EOMONTH(vp.data[[#This Row],[SDate]],-1)+1=[1]DATA!$G:$G),0)),vp.data[[#This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Input]]="",INDEX([1]DATA!$O:$O,MATCH(1,(vp.data[[#This Row],[Battery]]=[1]DATA!$L:$L)*(EOMONTH(vp.data[[#This Row],[SDate]],-1)+1=[1]DATA!$G:$G),0)),vp.data[[#This Row],[Dens Input]]),"")</f>
        <v>821.8</v>
      </c>
      <c r="O713" s="2">
        <f ca="1">INDEX(INDIRECT(_xlfn.CONCAT("weather.data[",O$1,"]")),MATCH(vp.data[[#This Row],[SDate]],weather.data[Date],0))</f>
        <v>-17.433333333333334</v>
      </c>
      <c r="P713" s="2">
        <f ca="1">INDEX(INDIRECT(_xlfn.CONCAT("weather.data[",P$1,"]")),MATCH(vp.data[[#This Row],[SDate]],weather.data[Date],0))</f>
        <v>-6.8666666666666663</v>
      </c>
      <c r="Q713" s="2">
        <f ca="1">INDEX(INDIRECT(_xlfn.CONCAT("weather.data[",Q$1,"]")),MATCH(vp.data[[#This Row],[SDate]],weather.data[Date],0))</f>
        <v>-18</v>
      </c>
      <c r="R713" s="2">
        <f ca="1">INDEX(INDIRECT(_xlfn.CONCAT("weather.data[",R$1,"]")),MATCH(vp.data[[#This Row],[SDate]],weather.data[Date],0))</f>
        <v>-17.2</v>
      </c>
      <c r="S713" s="2">
        <f ca="1">INDEX(INDIRECT(_xlfn.CONCAT("weather.data[",S$1,"]")),MATCH(vp.data[[#This Row],[SDate]],weather.data[Date],0))</f>
        <v>-19.3</v>
      </c>
      <c r="T713" s="2">
        <f ca="1">INDEX(INDIRECT(_xlfn.CONCAT("weather.data[",T$1,"]")),MATCH(vp.data[[#This Row],[SDate]],weather.data[Date],0))</f>
        <v>-11.2</v>
      </c>
      <c r="U713" s="2">
        <f ca="1">INDEX(INDIRECT(_xlfn.CONCAT("weather.data[",U$1,"]")),MATCH(vp.data[[#This Row],[SDate]],weather.data[Date],0))</f>
        <v>-19.399999999999999</v>
      </c>
      <c r="V713" s="2">
        <f ca="1">INDEX(INDIRECT(_xlfn.CONCAT("weather.data[",V$1,"]")),MATCH(vp.data[[#This Row],[SDate]],weather.data[Date],0))</f>
        <v>-19.5</v>
      </c>
      <c r="W713" t="s">
        <v>44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 s="4">
        <f>IF(AND(vp.data[[#This Row],[SDate]]&gt;=DATE(YEAR(vp.data[[#This Row],[SDate]]),5,1),vp.data[[#This Row],[SDate]]&lt;=DATE(YEAR(vp.data[[#This Row],[SDate]]),9,15)),1,0)</f>
        <v>0</v>
      </c>
      <c r="AJ713" s="4">
        <f>IF(vp.data[[#This Row],[SDate]]&lt;DATE(2016,12,1),0,1)</f>
        <v>1</v>
      </c>
      <c r="AK713">
        <f>MONTH(vp.data[[#This Row],[SDate]])</f>
        <v>2</v>
      </c>
      <c r="AL713" s="5">
        <f>(IF(post_aquisition_adj_bool,vp.data[[#This Row],[VP_Adjusted]],vp.data[[#This Row],[VP]])-INDEX(crudeBD.lkup[Mean_VP],MATCH(vp.data[[#This Row],[Crude_Breakdown]],crudeBD.lkup[Crude Breakdown],0)))^2</f>
        <v>288.79702594259629</v>
      </c>
      <c r="AM713" s="5">
        <f>(vp.data[[#This Row],[Dens]]-INDEX(crudeBD.lkup[Mean_Dens],MATCH(vp.data[[#This Row],[Crude_Breakdown]],crudeBD.lkup[Crude Breakdown],0)))^2</f>
        <v>172.69702338684701</v>
      </c>
      <c r="AN713" s="5">
        <f>(vp.data[[#This Row],[Sulf]]-INDEX(crudeBD.lkup[Mean_Sulf],MATCH(vp.data[[#This Row],[Crude_Breakdown]],crudeBD.lkup[Crude Breakdown],0)))^2</f>
        <v>2.5279559243828697E-2</v>
      </c>
      <c r="AO7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1" hidden="1" x14ac:dyDescent="0.25">
      <c r="A714">
        <v>713</v>
      </c>
      <c r="B714" t="s">
        <v>45</v>
      </c>
      <c r="C714" t="s">
        <v>45</v>
      </c>
      <c r="D714" t="s">
        <v>85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Input]]="",INDEX([1]DATA!$Q:$Q,MATCH(1,(vp.data[[#This Row],[Battery]]=[1]DATA!$L:$L)*(EOMONTH(vp.data[[#This Row],[SDate]],-1)+1=[1]DATA!$G:$G),0)),vp.data[[#This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14" s="2">
        <f ca="1">INDEX(INDIRECT(_xlfn.CONCAT("weather.data[",O$1,"]")),MATCH(vp.data[[#This Row],[SDate]],weather.data[Date],0))</f>
        <v>-17.433333333333334</v>
      </c>
      <c r="P714" s="2">
        <f ca="1">INDEX(INDIRECT(_xlfn.CONCAT("weather.data[",P$1,"]")),MATCH(vp.data[[#This Row],[SDate]],weather.data[Date],0))</f>
        <v>-6.8666666666666663</v>
      </c>
      <c r="Q714" s="2">
        <f ca="1">INDEX(INDIRECT(_xlfn.CONCAT("weather.data[",Q$1,"]")),MATCH(vp.data[[#This Row],[SDate]],weather.data[Date],0))</f>
        <v>-18</v>
      </c>
      <c r="R714" s="2">
        <f ca="1">INDEX(INDIRECT(_xlfn.CONCAT("weather.data[",R$1,"]")),MATCH(vp.data[[#This Row],[SDate]],weather.data[Date],0))</f>
        <v>-17.2</v>
      </c>
      <c r="S714" s="2">
        <f ca="1">INDEX(INDIRECT(_xlfn.CONCAT("weather.data[",S$1,"]")),MATCH(vp.data[[#This Row],[SDate]],weather.data[Date],0))</f>
        <v>-19.3</v>
      </c>
      <c r="T714" s="2">
        <f ca="1">INDEX(INDIRECT(_xlfn.CONCAT("weather.data[",T$1,"]")),MATCH(vp.data[[#This Row],[SDate]],weather.data[Date],0))</f>
        <v>-11.2</v>
      </c>
      <c r="U714" s="2">
        <f ca="1">INDEX(INDIRECT(_xlfn.CONCAT("weather.data[",U$1,"]")),MATCH(vp.data[[#This Row],[SDate]],weather.data[Date],0))</f>
        <v>-19.399999999999999</v>
      </c>
      <c r="V714" s="2">
        <f ca="1">INDEX(INDIRECT(_xlfn.CONCAT("weather.data[",V$1,"]")),MATCH(vp.data[[#This Row],[SDate]],weather.data[Date],0))</f>
        <v>-19.5</v>
      </c>
      <c r="W714" t="s">
        <v>44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 s="4">
        <f>IF(AND(vp.data[[#This Row],[SDate]]&gt;=DATE(YEAR(vp.data[[#This Row],[SDate]]),5,1),vp.data[[#This Row],[SDate]]&lt;=DATE(YEAR(vp.data[[#This Row],[SDate]]),9,15)),1,0)</f>
        <v>0</v>
      </c>
      <c r="AJ714" s="4">
        <f>IF(vp.data[[#This Row],[SDate]]&lt;DATE(2016,12,1),0,1)</f>
        <v>1</v>
      </c>
      <c r="AK714">
        <f>MONTH(vp.data[[#This Row],[SDate]])</f>
        <v>2</v>
      </c>
      <c r="AL714" s="5">
        <f>(IF(post_aquisition_adj_bool,vp.data[[#This Row],[VP_Adjusted]],vp.data[[#This Row],[VP]])-INDEX(crudeBD.lkup[Mean_VP],MATCH(vp.data[[#This Row],[Crude_Breakdown]],crudeBD.lkup[Crude Breakdown],0)))^2</f>
        <v>663.8804620301853</v>
      </c>
      <c r="AM714" s="5">
        <f>(vp.data[[#This Row],[Dens]]-INDEX(crudeBD.lkup[Mean_Dens],MATCH(vp.data[[#This Row],[Crude_Breakdown]],crudeBD.lkup[Crude Breakdown],0)))^2</f>
        <v>3.7850373365055292</v>
      </c>
      <c r="AN714" s="5">
        <f>(vp.data[[#This Row],[Sulf]]-INDEX(crudeBD.lkup[Mean_Sulf],MATCH(vp.data[[#This Row],[Crude_Breakdown]],crudeBD.lkup[Crude Breakdown],0)))^2</f>
        <v>9.6927032551292813E-2</v>
      </c>
      <c r="AO7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1" hidden="1" x14ac:dyDescent="0.25">
      <c r="A715">
        <v>714</v>
      </c>
      <c r="B715" t="s">
        <v>45</v>
      </c>
      <c r="C715" t="s">
        <v>45</v>
      </c>
      <c r="D715" t="s">
        <v>63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Input]]="",INDEX([1]DATA!$Q:$Q,MATCH(1,(vp.data[[#This Row],[Battery]]=[1]DATA!$L:$L)*(EOMONTH(vp.data[[#This Row],[SDate]],-1)+1=[1]DATA!$G:$G),0)),vp.data[[#This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715" s="2">
        <f ca="1">INDEX(INDIRECT(_xlfn.CONCAT("weather.data[",O$1,"]")),MATCH(vp.data[[#This Row],[SDate]],weather.data[Date],0))</f>
        <v>-17.433333333333334</v>
      </c>
      <c r="P715" s="2">
        <f ca="1">INDEX(INDIRECT(_xlfn.CONCAT("weather.data[",P$1,"]")),MATCH(vp.data[[#This Row],[SDate]],weather.data[Date],0))</f>
        <v>-6.8666666666666663</v>
      </c>
      <c r="Q715" s="2">
        <f ca="1">INDEX(INDIRECT(_xlfn.CONCAT("weather.data[",Q$1,"]")),MATCH(vp.data[[#This Row],[SDate]],weather.data[Date],0))</f>
        <v>-18</v>
      </c>
      <c r="R715" s="2">
        <f ca="1">INDEX(INDIRECT(_xlfn.CONCAT("weather.data[",R$1,"]")),MATCH(vp.data[[#This Row],[SDate]],weather.data[Date],0))</f>
        <v>-17.2</v>
      </c>
      <c r="S715" s="2">
        <f ca="1">INDEX(INDIRECT(_xlfn.CONCAT("weather.data[",S$1,"]")),MATCH(vp.data[[#This Row],[SDate]],weather.data[Date],0))</f>
        <v>-19.3</v>
      </c>
      <c r="T715" s="2">
        <f ca="1">INDEX(INDIRECT(_xlfn.CONCAT("weather.data[",T$1,"]")),MATCH(vp.data[[#This Row],[SDate]],weather.data[Date],0))</f>
        <v>-11.2</v>
      </c>
      <c r="U715" s="2">
        <f ca="1">INDEX(INDIRECT(_xlfn.CONCAT("weather.data[",U$1,"]")),MATCH(vp.data[[#This Row],[SDate]],weather.data[Date],0))</f>
        <v>-19.399999999999999</v>
      </c>
      <c r="V715" s="2">
        <f ca="1">INDEX(INDIRECT(_xlfn.CONCAT("weather.data[",V$1,"]")),MATCH(vp.data[[#This Row],[SDate]],weather.data[Date],0))</f>
        <v>-19.5</v>
      </c>
      <c r="W715" t="s">
        <v>44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 s="4">
        <f>IF(AND(vp.data[[#This Row],[SDate]]&gt;=DATE(YEAR(vp.data[[#This Row],[SDate]]),5,1),vp.data[[#This Row],[SDate]]&lt;=DATE(YEAR(vp.data[[#This Row],[SDate]]),9,15)),1,0)</f>
        <v>0</v>
      </c>
      <c r="AJ715" s="4">
        <f>IF(vp.data[[#This Row],[SDate]]&lt;DATE(2016,12,1),0,1)</f>
        <v>1</v>
      </c>
      <c r="AK715">
        <f>MONTH(vp.data[[#This Row],[SDate]])</f>
        <v>2</v>
      </c>
      <c r="AL715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715" s="5">
        <f>(vp.data[[#This Row],[Dens]]-INDEX(crudeBD.lkup[Mean_Dens],MATCH(vp.data[[#This Row],[Crude_Breakdown]],crudeBD.lkup[Crude Breakdown],0)))^2</f>
        <v>350.11414816906978</v>
      </c>
      <c r="AN715" s="5">
        <f>(vp.data[[#This Row],[Sulf]]-INDEX(crudeBD.lkup[Mean_Sulf],MATCH(vp.data[[#This Row],[Crude_Breakdown]],crudeBD.lkup[Crude Breakdown],0)))^2</f>
        <v>0.40675883656307871</v>
      </c>
      <c r="AO7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1" hidden="1" x14ac:dyDescent="0.25">
      <c r="A716">
        <v>715</v>
      </c>
      <c r="B716" t="s">
        <v>45</v>
      </c>
      <c r="C716" t="s">
        <v>45</v>
      </c>
      <c r="D716" t="s">
        <v>148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Input]]="",INDEX([1]DATA!$Q:$Q,MATCH(1,(vp.data[[#This Row],[Battery]]=[1]DATA!$L:$L)*(EOMONTH(vp.data[[#This Row],[SDate]],-1)+1=[1]DATA!$G:$G),0)),vp.data[[#This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16" s="2">
        <f ca="1">INDEX(INDIRECT(_xlfn.CONCAT("weather.data[",O$1,"]")),MATCH(vp.data[[#This Row],[SDate]],weather.data[Date],0))</f>
        <v>-17.433333333333334</v>
      </c>
      <c r="P716" s="2">
        <f ca="1">INDEX(INDIRECT(_xlfn.CONCAT("weather.data[",P$1,"]")),MATCH(vp.data[[#This Row],[SDate]],weather.data[Date],0))</f>
        <v>-6.8666666666666663</v>
      </c>
      <c r="Q716" s="2">
        <f ca="1">INDEX(INDIRECT(_xlfn.CONCAT("weather.data[",Q$1,"]")),MATCH(vp.data[[#This Row],[SDate]],weather.data[Date],0))</f>
        <v>-18</v>
      </c>
      <c r="R716" s="2">
        <f ca="1">INDEX(INDIRECT(_xlfn.CONCAT("weather.data[",R$1,"]")),MATCH(vp.data[[#This Row],[SDate]],weather.data[Date],0))</f>
        <v>-17.2</v>
      </c>
      <c r="S716" s="2">
        <f ca="1">INDEX(INDIRECT(_xlfn.CONCAT("weather.data[",S$1,"]")),MATCH(vp.data[[#This Row],[SDate]],weather.data[Date],0))</f>
        <v>-19.3</v>
      </c>
      <c r="T716" s="2">
        <f ca="1">INDEX(INDIRECT(_xlfn.CONCAT("weather.data[",T$1,"]")),MATCH(vp.data[[#This Row],[SDate]],weather.data[Date],0))</f>
        <v>-11.2</v>
      </c>
      <c r="U716" s="2">
        <f ca="1">INDEX(INDIRECT(_xlfn.CONCAT("weather.data[",U$1,"]")),MATCH(vp.data[[#This Row],[SDate]],weather.data[Date],0))</f>
        <v>-19.399999999999999</v>
      </c>
      <c r="V716" s="2">
        <f ca="1">INDEX(INDIRECT(_xlfn.CONCAT("weather.data[",V$1,"]")),MATCH(vp.data[[#This Row],[SDate]],weather.data[Date],0))</f>
        <v>-19.5</v>
      </c>
      <c r="W716" t="s">
        <v>44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 s="4">
        <f>IF(AND(vp.data[[#This Row],[SDate]]&gt;=DATE(YEAR(vp.data[[#This Row],[SDate]]),5,1),vp.data[[#This Row],[SDate]]&lt;=DATE(YEAR(vp.data[[#This Row],[SDate]]),9,15)),1,0)</f>
        <v>0</v>
      </c>
      <c r="AJ716" s="4">
        <f>IF(vp.data[[#This Row],[SDate]]&lt;DATE(2016,12,1),0,1)</f>
        <v>1</v>
      </c>
      <c r="AK716">
        <f>MONTH(vp.data[[#This Row],[SDate]])</f>
        <v>2</v>
      </c>
      <c r="AL716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716" s="5">
        <f>(vp.data[[#This Row],[Dens]]-INDEX(crudeBD.lkup[Mean_Dens],MATCH(vp.data[[#This Row],[Crude_Breakdown]],crudeBD.lkup[Crude Breakdown],0)))^2</f>
        <v>1.4673383531183308</v>
      </c>
      <c r="AN716" s="5">
        <f>(vp.data[[#This Row],[Sulf]]-INDEX(crudeBD.lkup[Mean_Sulf],MATCH(vp.data[[#This Row],[Crude_Breakdown]],crudeBD.lkup[Crude Breakdown],0)))^2</f>
        <v>0.34196352983915201</v>
      </c>
      <c r="AO7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1" hidden="1" x14ac:dyDescent="0.25">
      <c r="A717">
        <v>716</v>
      </c>
      <c r="B717" t="s">
        <v>45</v>
      </c>
      <c r="C717" t="s">
        <v>45</v>
      </c>
      <c r="D717" t="s">
        <v>55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717" s="2">
        <f ca="1">INDEX(INDIRECT(_xlfn.CONCAT("weather.data[",O$1,"]")),MATCH(vp.data[[#This Row],[SDate]],weather.data[Date],0))</f>
        <v>-17.433333333333334</v>
      </c>
      <c r="P717" s="2">
        <f ca="1">INDEX(INDIRECT(_xlfn.CONCAT("weather.data[",P$1,"]")),MATCH(vp.data[[#This Row],[SDate]],weather.data[Date],0))</f>
        <v>-6.8666666666666663</v>
      </c>
      <c r="Q717" s="2">
        <f ca="1">INDEX(INDIRECT(_xlfn.CONCAT("weather.data[",Q$1,"]")),MATCH(vp.data[[#This Row],[SDate]],weather.data[Date],0))</f>
        <v>-18</v>
      </c>
      <c r="R717" s="2">
        <f ca="1">INDEX(INDIRECT(_xlfn.CONCAT("weather.data[",R$1,"]")),MATCH(vp.data[[#This Row],[SDate]],weather.data[Date],0))</f>
        <v>-17.2</v>
      </c>
      <c r="S717" s="2">
        <f ca="1">INDEX(INDIRECT(_xlfn.CONCAT("weather.data[",S$1,"]")),MATCH(vp.data[[#This Row],[SDate]],weather.data[Date],0))</f>
        <v>-19.3</v>
      </c>
      <c r="T717" s="2">
        <f ca="1">INDEX(INDIRECT(_xlfn.CONCAT("weather.data[",T$1,"]")),MATCH(vp.data[[#This Row],[SDate]],weather.data[Date],0))</f>
        <v>-11.2</v>
      </c>
      <c r="U717" s="2">
        <f ca="1">INDEX(INDIRECT(_xlfn.CONCAT("weather.data[",U$1,"]")),MATCH(vp.data[[#This Row],[SDate]],weather.data[Date],0))</f>
        <v>-19.399999999999999</v>
      </c>
      <c r="V717" s="2">
        <f ca="1">INDEX(INDIRECT(_xlfn.CONCAT("weather.data[",V$1,"]")),MATCH(vp.data[[#This Row],[SDate]],weather.data[Date],0))</f>
        <v>-19.5</v>
      </c>
      <c r="W717" t="s">
        <v>44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 s="4">
        <f>IF(AND(vp.data[[#This Row],[SDate]]&gt;=DATE(YEAR(vp.data[[#This Row],[SDate]]),5,1),vp.data[[#This Row],[SDate]]&lt;=DATE(YEAR(vp.data[[#This Row],[SDate]]),9,15)),1,0)</f>
        <v>0</v>
      </c>
      <c r="AJ717" s="4">
        <f>IF(vp.data[[#This Row],[SDate]]&lt;DATE(2016,12,1),0,1)</f>
        <v>1</v>
      </c>
      <c r="AK717">
        <f>MONTH(vp.data[[#This Row],[SDate]])</f>
        <v>2</v>
      </c>
      <c r="AL717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717" s="5">
        <f>(vp.data[[#This Row],[Dens]]-INDEX(crudeBD.lkup[Mean_Dens],MATCH(vp.data[[#This Row],[Crude_Breakdown]],crudeBD.lkup[Crude Breakdown],0)))^2</f>
        <v>44.738207064774237</v>
      </c>
      <c r="AN717" s="5">
        <f>(vp.data[[#This Row],[Sulf]]-INDEX(crudeBD.lkup[Mean_Sulf],MATCH(vp.data[[#This Row],[Crude_Breakdown]],crudeBD.lkup[Crude Breakdown],0)))^2</f>
        <v>3.969001150785996E-2</v>
      </c>
      <c r="AO7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1" hidden="1" x14ac:dyDescent="0.25">
      <c r="A718">
        <v>717</v>
      </c>
      <c r="B718" t="s">
        <v>58</v>
      </c>
      <c r="C718" t="s">
        <v>58</v>
      </c>
      <c r="D718" t="s">
        <v>59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Input]]="",INDEX([1]DATA!$O:$O,MATCH(1,(vp.data[[#This Row],[Battery]]=[1]DATA!$L:$L)*(EOMONTH(vp.data[[#This Row],[SDate]],-1)+1=[1]DATA!$G:$G),0)),vp.data[[#This Row],[Dens Input]]),"")</f>
        <v>823.9</v>
      </c>
      <c r="O718" s="2">
        <f ca="1">INDEX(INDIRECT(_xlfn.CONCAT("weather.data[",O$1,"]")),MATCH(vp.data[[#This Row],[SDate]],weather.data[Date],0))</f>
        <v>-17.433333333333334</v>
      </c>
      <c r="P718" s="2">
        <f ca="1">INDEX(INDIRECT(_xlfn.CONCAT("weather.data[",P$1,"]")),MATCH(vp.data[[#This Row],[SDate]],weather.data[Date],0))</f>
        <v>-6.8666666666666663</v>
      </c>
      <c r="Q718" s="2">
        <f ca="1">INDEX(INDIRECT(_xlfn.CONCAT("weather.data[",Q$1,"]")),MATCH(vp.data[[#This Row],[SDate]],weather.data[Date],0))</f>
        <v>-18</v>
      </c>
      <c r="R718" s="2">
        <f ca="1">INDEX(INDIRECT(_xlfn.CONCAT("weather.data[",R$1,"]")),MATCH(vp.data[[#This Row],[SDate]],weather.data[Date],0))</f>
        <v>-17.2</v>
      </c>
      <c r="S718" s="2">
        <f ca="1">INDEX(INDIRECT(_xlfn.CONCAT("weather.data[",S$1,"]")),MATCH(vp.data[[#This Row],[SDate]],weather.data[Date],0))</f>
        <v>-19.3</v>
      </c>
      <c r="T718" s="2">
        <f ca="1">INDEX(INDIRECT(_xlfn.CONCAT("weather.data[",T$1,"]")),MATCH(vp.data[[#This Row],[SDate]],weather.data[Date],0))</f>
        <v>-11.2</v>
      </c>
      <c r="U718" s="2">
        <f ca="1">INDEX(INDIRECT(_xlfn.CONCAT("weather.data[",U$1,"]")),MATCH(vp.data[[#This Row],[SDate]],weather.data[Date],0))</f>
        <v>-19.399999999999999</v>
      </c>
      <c r="V718" s="2">
        <f ca="1">INDEX(INDIRECT(_xlfn.CONCAT("weather.data[",V$1,"]")),MATCH(vp.data[[#This Row],[SDate]],weather.data[Date],0))</f>
        <v>-19.5</v>
      </c>
      <c r="W718" t="s">
        <v>44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 s="4">
        <f>IF(AND(vp.data[[#This Row],[SDate]]&gt;=DATE(YEAR(vp.data[[#This Row],[SDate]]),5,1),vp.data[[#This Row],[SDate]]&lt;=DATE(YEAR(vp.data[[#This Row],[SDate]]),9,15)),1,0)</f>
        <v>0</v>
      </c>
      <c r="AJ718" s="4">
        <f>IF(vp.data[[#This Row],[SDate]]&lt;DATE(2016,12,1),0,1)</f>
        <v>1</v>
      </c>
      <c r="AK718">
        <f>MONTH(vp.data[[#This Row],[SDate]])</f>
        <v>2</v>
      </c>
      <c r="AL718" s="5">
        <f>(IF(post_aquisition_adj_bool,vp.data[[#This Row],[VP_Adjusted]],vp.data[[#This Row],[VP]])-INDEX(crudeBD.lkup[Mean_VP],MATCH(vp.data[[#This Row],[Crude_Breakdown]],crudeBD.lkup[Crude Breakdown],0)))^2</f>
        <v>833.23890477827661</v>
      </c>
      <c r="AM718" s="5">
        <f>(vp.data[[#This Row],[Dens]]-INDEX(crudeBD.lkup[Mean_Dens],MATCH(vp.data[[#This Row],[Crude_Breakdown]],crudeBD.lkup[Crude Breakdown],0)))^2</f>
        <v>25.457244233059662</v>
      </c>
      <c r="AN718" s="5">
        <f>(vp.data[[#This Row],[Sulf]]-INDEX(crudeBD.lkup[Mean_Sulf],MATCH(vp.data[[#This Row],[Crude_Breakdown]],crudeBD.lkup[Crude Breakdown],0)))^2</f>
        <v>0.35840449273938041</v>
      </c>
      <c r="AO7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1" hidden="1" x14ac:dyDescent="0.25">
      <c r="A719">
        <v>718</v>
      </c>
      <c r="B719" t="s">
        <v>47</v>
      </c>
      <c r="C719" t="s">
        <v>47</v>
      </c>
      <c r="D719" t="s">
        <v>149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Input]]="",INDEX([1]DATA!$Q:$Q,MATCH(1,(vp.data[[#This Row],[Battery]]=[1]DATA!$L:$L)*(EOMONTH(vp.data[[#This Row],[SDate]],-1)+1=[1]DATA!$G:$G),0)),vp.data[[#This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Input]]="",INDEX([1]DATA!$O:$O,MATCH(1,(vp.data[[#This Row],[Battery]]=[1]DATA!$L:$L)*(EOMONTH(vp.data[[#This Row],[SDate]],-1)+1=[1]DATA!$G:$G),0)),vp.data[[#This Row],[Dens Input]]),"")</f>
        <v>834.8</v>
      </c>
      <c r="O719" s="2">
        <f ca="1">INDEX(INDIRECT(_xlfn.CONCAT("weather.data[",O$1,"]")),MATCH(vp.data[[#This Row],[SDate]],weather.data[Date],0))</f>
        <v>-17.433333333333334</v>
      </c>
      <c r="P719" s="2">
        <f ca="1">INDEX(INDIRECT(_xlfn.CONCAT("weather.data[",P$1,"]")),MATCH(vp.data[[#This Row],[SDate]],weather.data[Date],0))</f>
        <v>-6.8666666666666663</v>
      </c>
      <c r="Q719" s="2">
        <f ca="1">INDEX(INDIRECT(_xlfn.CONCAT("weather.data[",Q$1,"]")),MATCH(vp.data[[#This Row],[SDate]],weather.data[Date],0))</f>
        <v>-18</v>
      </c>
      <c r="R719" s="2">
        <f ca="1">INDEX(INDIRECT(_xlfn.CONCAT("weather.data[",R$1,"]")),MATCH(vp.data[[#This Row],[SDate]],weather.data[Date],0))</f>
        <v>-17.2</v>
      </c>
      <c r="S719" s="2">
        <f ca="1">INDEX(INDIRECT(_xlfn.CONCAT("weather.data[",S$1,"]")),MATCH(vp.data[[#This Row],[SDate]],weather.data[Date],0))</f>
        <v>-19.3</v>
      </c>
      <c r="T719" s="2">
        <f ca="1">INDEX(INDIRECT(_xlfn.CONCAT("weather.data[",T$1,"]")),MATCH(vp.data[[#This Row],[SDate]],weather.data[Date],0))</f>
        <v>-11.2</v>
      </c>
      <c r="U719" s="2">
        <f ca="1">INDEX(INDIRECT(_xlfn.CONCAT("weather.data[",U$1,"]")),MATCH(vp.data[[#This Row],[SDate]],weather.data[Date],0))</f>
        <v>-19.399999999999999</v>
      </c>
      <c r="V719" s="2">
        <f ca="1">INDEX(INDIRECT(_xlfn.CONCAT("weather.data[",V$1,"]")),MATCH(vp.data[[#This Row],[SDate]],weather.data[Date],0))</f>
        <v>-19.5</v>
      </c>
      <c r="W719" t="s">
        <v>44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 s="4">
        <f>IF(AND(vp.data[[#This Row],[SDate]]&gt;=DATE(YEAR(vp.data[[#This Row],[SDate]]),5,1),vp.data[[#This Row],[SDate]]&lt;=DATE(YEAR(vp.data[[#This Row],[SDate]]),9,15)),1,0)</f>
        <v>0</v>
      </c>
      <c r="AJ719" s="4">
        <f>IF(vp.data[[#This Row],[SDate]]&lt;DATE(2016,12,1),0,1)</f>
        <v>1</v>
      </c>
      <c r="AK719">
        <f>MONTH(vp.data[[#This Row],[SDate]])</f>
        <v>2</v>
      </c>
      <c r="AL719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719" s="5">
        <f>(vp.data[[#This Row],[Dens]]-INDEX(crudeBD.lkup[Mean_Dens],MATCH(vp.data[[#This Row],[Crude_Breakdown]],crudeBD.lkup[Crude Breakdown],0)))^2</f>
        <v>81.204202156800775</v>
      </c>
      <c r="AN719" s="5">
        <f>(vp.data[[#This Row],[Sulf]]-INDEX(crudeBD.lkup[Mean_Sulf],MATCH(vp.data[[#This Row],[Crude_Breakdown]],crudeBD.lkup[Crude Breakdown],0)))^2</f>
        <v>0.14959604434221857</v>
      </c>
      <c r="AO7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1" hidden="1" x14ac:dyDescent="0.25">
      <c r="A720">
        <v>719</v>
      </c>
      <c r="B720" t="s">
        <v>47</v>
      </c>
      <c r="C720" t="s">
        <v>47</v>
      </c>
      <c r="D720" t="s">
        <v>68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Input]]="",INDEX([1]DATA!$O:$O,MATCH(1,(vp.data[[#This Row],[Battery]]=[1]DATA!$L:$L)*(EOMONTH(vp.data[[#This Row],[SDate]],-1)+1=[1]DATA!$G:$G),0)),vp.data[[#This Row],[Dens Input]]),"")</f>
        <v>835.1</v>
      </c>
      <c r="O720" s="2">
        <f ca="1">INDEX(INDIRECT(_xlfn.CONCAT("weather.data[",O$1,"]")),MATCH(vp.data[[#This Row],[SDate]],weather.data[Date],0))</f>
        <v>-17.433333333333334</v>
      </c>
      <c r="P720" s="2">
        <f ca="1">INDEX(INDIRECT(_xlfn.CONCAT("weather.data[",P$1,"]")),MATCH(vp.data[[#This Row],[SDate]],weather.data[Date],0))</f>
        <v>-6.8666666666666663</v>
      </c>
      <c r="Q720" s="2">
        <f ca="1">INDEX(INDIRECT(_xlfn.CONCAT("weather.data[",Q$1,"]")),MATCH(vp.data[[#This Row],[SDate]],weather.data[Date],0))</f>
        <v>-18</v>
      </c>
      <c r="R720" s="2">
        <f ca="1">INDEX(INDIRECT(_xlfn.CONCAT("weather.data[",R$1,"]")),MATCH(vp.data[[#This Row],[SDate]],weather.data[Date],0))</f>
        <v>-17.2</v>
      </c>
      <c r="S720" s="2">
        <f ca="1">INDEX(INDIRECT(_xlfn.CONCAT("weather.data[",S$1,"]")),MATCH(vp.data[[#This Row],[SDate]],weather.data[Date],0))</f>
        <v>-19.3</v>
      </c>
      <c r="T720" s="2">
        <f ca="1">INDEX(INDIRECT(_xlfn.CONCAT("weather.data[",T$1,"]")),MATCH(vp.data[[#This Row],[SDate]],weather.data[Date],0))</f>
        <v>-11.2</v>
      </c>
      <c r="U720" s="2">
        <f ca="1">INDEX(INDIRECT(_xlfn.CONCAT("weather.data[",U$1,"]")),MATCH(vp.data[[#This Row],[SDate]],weather.data[Date],0))</f>
        <v>-19.399999999999999</v>
      </c>
      <c r="V720" s="2">
        <f ca="1">INDEX(INDIRECT(_xlfn.CONCAT("weather.data[",V$1,"]")),MATCH(vp.data[[#This Row],[SDate]],weather.data[Date],0))</f>
        <v>-19.5</v>
      </c>
      <c r="W720" t="s">
        <v>44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 s="4">
        <f>IF(AND(vp.data[[#This Row],[SDate]]&gt;=DATE(YEAR(vp.data[[#This Row],[SDate]]),5,1),vp.data[[#This Row],[SDate]]&lt;=DATE(YEAR(vp.data[[#This Row],[SDate]]),9,15)),1,0)</f>
        <v>0</v>
      </c>
      <c r="AJ720" s="4">
        <f>IF(vp.data[[#This Row],[SDate]]&lt;DATE(2016,12,1),0,1)</f>
        <v>1</v>
      </c>
      <c r="AK720">
        <f>MONTH(vp.data[[#This Row],[SDate]])</f>
        <v>2</v>
      </c>
      <c r="AL720" s="5">
        <f>(IF(post_aquisition_adj_bool,vp.data[[#This Row],[VP_Adjusted]],vp.data[[#This Row],[VP]])-INDEX(crudeBD.lkup[Mean_VP],MATCH(vp.data[[#This Row],[Crude_Breakdown]],crudeBD.lkup[Crude Breakdown],0)))^2</f>
        <v>373.34719656798694</v>
      </c>
      <c r="AM720" s="5">
        <f>(vp.data[[#This Row],[Dens]]-INDEX(crudeBD.lkup[Mean_Dens],MATCH(vp.data[[#This Row],[Crude_Breakdown]],crudeBD.lkup[Crude Breakdown],0)))^2</f>
        <v>75.887399702811805</v>
      </c>
      <c r="AN720" s="5">
        <f>(vp.data[[#This Row],[Sulf]]-INDEX(crudeBD.lkup[Mean_Sulf],MATCH(vp.data[[#This Row],[Crude_Breakdown]],crudeBD.lkup[Crude Breakdown],0)))^2</f>
        <v>6.0898630354487893E-2</v>
      </c>
      <c r="AO7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1" hidden="1" x14ac:dyDescent="0.25">
      <c r="A721">
        <v>720</v>
      </c>
      <c r="B721" t="s">
        <v>64</v>
      </c>
      <c r="C721" t="s">
        <v>64</v>
      </c>
      <c r="D721" t="s">
        <v>94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Input]]="",INDEX([1]DATA!$O:$O,MATCH(1,(vp.data[[#This Row],[Battery]]=[1]DATA!$L:$L)*(EOMONTH(vp.data[[#This Row],[SDate]],-1)+1=[1]DATA!$G:$G),0)),vp.data[[#This Row],[Dens Input]]),"")</f>
        <v>853.9</v>
      </c>
      <c r="O721" s="2">
        <f ca="1">INDEX(INDIRECT(_xlfn.CONCAT("weather.data[",O$1,"]")),MATCH(vp.data[[#This Row],[SDate]],weather.data[Date],0))</f>
        <v>-17.433333333333334</v>
      </c>
      <c r="P721" s="2">
        <f ca="1">INDEX(INDIRECT(_xlfn.CONCAT("weather.data[",P$1,"]")),MATCH(vp.data[[#This Row],[SDate]],weather.data[Date],0))</f>
        <v>-6.8666666666666663</v>
      </c>
      <c r="Q721" s="2">
        <f ca="1">INDEX(INDIRECT(_xlfn.CONCAT("weather.data[",Q$1,"]")),MATCH(vp.data[[#This Row],[SDate]],weather.data[Date],0))</f>
        <v>-18</v>
      </c>
      <c r="R721" s="2">
        <f ca="1">INDEX(INDIRECT(_xlfn.CONCAT("weather.data[",R$1,"]")),MATCH(vp.data[[#This Row],[SDate]],weather.data[Date],0))</f>
        <v>-17.2</v>
      </c>
      <c r="S721" s="2">
        <f ca="1">INDEX(INDIRECT(_xlfn.CONCAT("weather.data[",S$1,"]")),MATCH(vp.data[[#This Row],[SDate]],weather.data[Date],0))</f>
        <v>-19.3</v>
      </c>
      <c r="T721" s="2">
        <f ca="1">INDEX(INDIRECT(_xlfn.CONCAT("weather.data[",T$1,"]")),MATCH(vp.data[[#This Row],[SDate]],weather.data[Date],0))</f>
        <v>-11.2</v>
      </c>
      <c r="U721" s="2">
        <f ca="1">INDEX(INDIRECT(_xlfn.CONCAT("weather.data[",U$1,"]")),MATCH(vp.data[[#This Row],[SDate]],weather.data[Date],0))</f>
        <v>-19.399999999999999</v>
      </c>
      <c r="V721" s="2">
        <f ca="1">INDEX(INDIRECT(_xlfn.CONCAT("weather.data[",V$1,"]")),MATCH(vp.data[[#This Row],[SDate]],weather.data[Date],0))</f>
        <v>-19.5</v>
      </c>
      <c r="W721" t="s">
        <v>44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 s="4">
        <f>IF(AND(vp.data[[#This Row],[SDate]]&gt;=DATE(YEAR(vp.data[[#This Row],[SDate]]),5,1),vp.data[[#This Row],[SDate]]&lt;=DATE(YEAR(vp.data[[#This Row],[SDate]]),9,15)),1,0)</f>
        <v>0</v>
      </c>
      <c r="AJ721" s="4">
        <f>IF(vp.data[[#This Row],[SDate]]&lt;DATE(2016,12,1),0,1)</f>
        <v>1</v>
      </c>
      <c r="AK721">
        <f>MONTH(vp.data[[#This Row],[SDate]])</f>
        <v>2</v>
      </c>
      <c r="AL721" s="5">
        <f>(IF(post_aquisition_adj_bool,vp.data[[#This Row],[VP_Adjusted]],vp.data[[#This Row],[VP]])-INDEX(crudeBD.lkup[Mean_VP],MATCH(vp.data[[#This Row],[Crude_Breakdown]],crudeBD.lkup[Crude Breakdown],0)))^2</f>
        <v>319.61593294500676</v>
      </c>
      <c r="AM721" s="5">
        <f>(vp.data[[#This Row],[Dens]]-INDEX(crudeBD.lkup[Mean_Dens],MATCH(vp.data[[#This Row],[Crude_Breakdown]],crudeBD.lkup[Crude Breakdown],0)))^2</f>
        <v>101.78111258624592</v>
      </c>
      <c r="AN721" s="5">
        <f>(vp.data[[#This Row],[Sulf]]-INDEX(crudeBD.lkup[Mean_Sulf],MATCH(vp.data[[#This Row],[Crude_Breakdown]],crudeBD.lkup[Crude Breakdown],0)))^2</f>
        <v>2.1880389434439304E-3</v>
      </c>
      <c r="AO7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1" hidden="1" x14ac:dyDescent="0.25">
      <c r="A722">
        <v>721</v>
      </c>
      <c r="B722" t="s">
        <v>58</v>
      </c>
      <c r="C722" t="s">
        <v>58</v>
      </c>
      <c r="D722" t="s">
        <v>59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722" s="2">
        <f ca="1">INDEX(INDIRECT(_xlfn.CONCAT("weather.data[",O$1,"]")),MATCH(vp.data[[#This Row],[SDate]],weather.data[Date],0))</f>
        <v>-15.966666666666667</v>
      </c>
      <c r="P722" s="2">
        <f ca="1">INDEX(INDIRECT(_xlfn.CONCAT("weather.data[",P$1,"]")),MATCH(vp.data[[#This Row],[SDate]],weather.data[Date],0))</f>
        <v>-9.2309523809523828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-16.5</v>
      </c>
      <c r="T722" s="2">
        <f ca="1">INDEX(INDIRECT(_xlfn.CONCAT("weather.data[",T$1,"]")),MATCH(vp.data[[#This Row],[SDate]],weather.data[Date],0))</f>
        <v>-13.4</v>
      </c>
      <c r="U722" s="2">
        <f ca="1">INDEX(INDIRECT(_xlfn.CONCAT("weather.data[",U$1,"]")),MATCH(vp.data[[#This Row],[SDate]],weather.data[Date],0))</f>
        <v>-17.399999999999999</v>
      </c>
      <c r="V722" s="2">
        <f ca="1">INDEX(INDIRECT(_xlfn.CONCAT("weather.data[",V$1,"]")),MATCH(vp.data[[#This Row],[SDate]],weather.data[Date],0))</f>
        <v>-16.5</v>
      </c>
      <c r="W722" t="s">
        <v>44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 s="4">
        <f>IF(AND(vp.data[[#This Row],[SDate]]&gt;=DATE(YEAR(vp.data[[#This Row],[SDate]]),5,1),vp.data[[#This Row],[SDate]]&lt;=DATE(YEAR(vp.data[[#This Row],[SDate]]),9,15)),1,0)</f>
        <v>0</v>
      </c>
      <c r="AJ722" s="4">
        <f>IF(vp.data[[#This Row],[SDate]]&lt;DATE(2016,12,1),0,1)</f>
        <v>1</v>
      </c>
      <c r="AK722">
        <f>MONTH(vp.data[[#This Row],[SDate]])</f>
        <v>2</v>
      </c>
      <c r="AL722" s="5">
        <f>(IF(post_aquisition_adj_bool,vp.data[[#This Row],[VP_Adjusted]],vp.data[[#This Row],[VP]])-INDEX(crudeBD.lkup[Mean_VP],MATCH(vp.data[[#This Row],[Crude_Breakdown]],crudeBD.lkup[Crude Breakdown],0)))^2</f>
        <v>1171.1585897933198</v>
      </c>
      <c r="AM722" s="5">
        <f>(vp.data[[#This Row],[Dens]]-INDEX(crudeBD.lkup[Mean_Dens],MATCH(vp.data[[#This Row],[Crude_Breakdown]],crudeBD.lkup[Crude Breakdown],0)))^2</f>
        <v>154.04129663532837</v>
      </c>
      <c r="AN722" s="5">
        <f>(vp.data[[#This Row],[Sulf]]-INDEX(crudeBD.lkup[Mean_Sulf],MATCH(vp.data[[#This Row],[Crude_Breakdown]],crudeBD.lkup[Crude Breakdown],0)))^2</f>
        <v>2.3477447532400043E-2</v>
      </c>
      <c r="AO7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1" hidden="1" x14ac:dyDescent="0.25">
      <c r="A723">
        <v>722</v>
      </c>
      <c r="B723" t="s">
        <v>56</v>
      </c>
      <c r="C723" t="s">
        <v>56</v>
      </c>
      <c r="D723" t="s">
        <v>57</v>
      </c>
      <c r="E723" t="s">
        <v>69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Input]]="",INDEX([1]DATA!$Q:$Q,MATCH(1,(vp.data[[#This Row],[Battery]]=[1]DATA!$L:$L)*(EOMONTH(vp.data[[#This Row],[SDate]],-1)+1=[1]DATA!$G:$G),0)),vp.data[[#This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Input]]="",INDEX([1]DATA!$O:$O,MATCH(1,(vp.data[[#This Row],[Battery]]=[1]DATA!$L:$L)*(EOMONTH(vp.data[[#This Row],[SDate]],-1)+1=[1]DATA!$G:$G),0)),vp.data[[#This Row],[Dens Input]]),"")</f>
        <v>839.5</v>
      </c>
      <c r="O723" s="2">
        <f ca="1">INDEX(INDIRECT(_xlfn.CONCAT("weather.data[",O$1,"]")),MATCH(vp.data[[#This Row],[SDate]],weather.data[Date],0))</f>
        <v>-14.933333333333332</v>
      </c>
      <c r="P723" s="2">
        <f ca="1">INDEX(INDIRECT(_xlfn.CONCAT("weather.data[",P$1,"]")),MATCH(vp.data[[#This Row],[SDate]],weather.data[Date],0))</f>
        <v>-11.192857142857145</v>
      </c>
      <c r="Q723" s="2">
        <f ca="1">INDEX(INDIRECT(_xlfn.CONCAT("weather.data[",Q$1,"]")),MATCH(vp.data[[#This Row],[SDate]],weather.data[Date],0))</f>
        <v>-14.5</v>
      </c>
      <c r="R723" s="2">
        <f ca="1">INDEX(INDIRECT(_xlfn.CONCAT("weather.data[",R$1,"]")),MATCH(vp.data[[#This Row],[SDate]],weather.data[Date],0))</f>
        <v>-15</v>
      </c>
      <c r="S723" s="2">
        <f ca="1">INDEX(INDIRECT(_xlfn.CONCAT("weather.data[",S$1,"]")),MATCH(vp.data[[#This Row],[SDate]],weather.data[Date],0))</f>
        <v>-14.5</v>
      </c>
      <c r="T723" s="2">
        <f ca="1">INDEX(INDIRECT(_xlfn.CONCAT("weather.data[",T$1,"]")),MATCH(vp.data[[#This Row],[SDate]],weather.data[Date],0))</f>
        <v>-14.2</v>
      </c>
      <c r="U723" s="2">
        <f ca="1">INDEX(INDIRECT(_xlfn.CONCAT("weather.data[",U$1,"]")),MATCH(vp.data[[#This Row],[SDate]],weather.data[Date],0))</f>
        <v>-15.6</v>
      </c>
      <c r="V723" s="2">
        <f ca="1">INDEX(INDIRECT(_xlfn.CONCAT("weather.data[",V$1,"]")),MATCH(vp.data[[#This Row],[SDate]],weather.data[Date],0))</f>
        <v>-15.8</v>
      </c>
      <c r="W723" t="s">
        <v>44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 s="4">
        <f>IF(AND(vp.data[[#This Row],[SDate]]&gt;=DATE(YEAR(vp.data[[#This Row],[SDate]]),5,1),vp.data[[#This Row],[SDate]]&lt;=DATE(YEAR(vp.data[[#This Row],[SDate]]),9,15)),1,0)</f>
        <v>0</v>
      </c>
      <c r="AJ723" s="4">
        <f>IF(vp.data[[#This Row],[SDate]]&lt;DATE(2016,12,1),0,1)</f>
        <v>1</v>
      </c>
      <c r="AK723">
        <f>MONTH(vp.data[[#This Row],[SDate]])</f>
        <v>2</v>
      </c>
      <c r="AL723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723" s="5">
        <f>(vp.data[[#This Row],[Dens]]-INDEX(crudeBD.lkup[Mean_Dens],MATCH(vp.data[[#This Row],[Crude_Breakdown]],crudeBD.lkup[Crude Breakdown],0)))^2</f>
        <v>18.587630377658495</v>
      </c>
      <c r="AN723" s="5">
        <f>(vp.data[[#This Row],[Sulf]]-INDEX(crudeBD.lkup[Mean_Sulf],MATCH(vp.data[[#This Row],[Crude_Breakdown]],crudeBD.lkup[Crude Breakdown],0)))^2</f>
        <v>3.054681744651205E-2</v>
      </c>
      <c r="AO7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1" hidden="1" x14ac:dyDescent="0.25">
      <c r="A724">
        <v>723</v>
      </c>
      <c r="B724" t="s">
        <v>45</v>
      </c>
      <c r="C724" t="s">
        <v>45</v>
      </c>
      <c r="D724" t="s">
        <v>150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Input]]="",INDEX([1]DATA!$Q:$Q,MATCH(1,(vp.data[[#This Row],[Battery]]=[1]DATA!$L:$L)*(EOMONTH(vp.data[[#This Row],[SDate]],-1)+1=[1]DATA!$G:$G),0)),vp.data[[#This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Input]]="",INDEX([1]DATA!$O:$O,MATCH(1,(vp.data[[#This Row],[Battery]]=[1]DATA!$L:$L)*(EOMONTH(vp.data[[#This Row],[SDate]],-1)+1=[1]DATA!$G:$G),0)),vp.data[[#This Row],[Dens Input]]),"")</f>
        <v>840.1</v>
      </c>
      <c r="O724" s="2">
        <f ca="1">INDEX(INDIRECT(_xlfn.CONCAT("weather.data[",O$1,"]")),MATCH(vp.data[[#This Row],[SDate]],weather.data[Date],0))</f>
        <v>-14.933333333333332</v>
      </c>
      <c r="P724" s="2">
        <f ca="1">INDEX(INDIRECT(_xlfn.CONCAT("weather.data[",P$1,"]")),MATCH(vp.data[[#This Row],[SDate]],weather.data[Date],0))</f>
        <v>-11.192857142857145</v>
      </c>
      <c r="Q724" s="2">
        <f ca="1">INDEX(INDIRECT(_xlfn.CONCAT("weather.data[",Q$1,"]")),MATCH(vp.data[[#This Row],[SDate]],weather.data[Date],0))</f>
        <v>-14.5</v>
      </c>
      <c r="R724" s="2">
        <f ca="1">INDEX(INDIRECT(_xlfn.CONCAT("weather.data[",R$1,"]")),MATCH(vp.data[[#This Row],[SDate]],weather.data[Date],0))</f>
        <v>-15</v>
      </c>
      <c r="S724" s="2">
        <f ca="1">INDEX(INDIRECT(_xlfn.CONCAT("weather.data[",S$1,"]")),MATCH(vp.data[[#This Row],[SDate]],weather.data[Date],0))</f>
        <v>-14.5</v>
      </c>
      <c r="T724" s="2">
        <f ca="1">INDEX(INDIRECT(_xlfn.CONCAT("weather.data[",T$1,"]")),MATCH(vp.data[[#This Row],[SDate]],weather.data[Date],0))</f>
        <v>-14.2</v>
      </c>
      <c r="U724" s="2">
        <f ca="1">INDEX(INDIRECT(_xlfn.CONCAT("weather.data[",U$1,"]")),MATCH(vp.data[[#This Row],[SDate]],weather.data[Date],0))</f>
        <v>-15.6</v>
      </c>
      <c r="V724" s="2">
        <f ca="1">INDEX(INDIRECT(_xlfn.CONCAT("weather.data[",V$1,"]")),MATCH(vp.data[[#This Row],[SDate]],weather.data[Date],0))</f>
        <v>-15.8</v>
      </c>
      <c r="W724" t="s">
        <v>44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 s="4">
        <f>IF(AND(vp.data[[#This Row],[SDate]]&gt;=DATE(YEAR(vp.data[[#This Row],[SDate]]),5,1),vp.data[[#This Row],[SDate]]&lt;=DATE(YEAR(vp.data[[#This Row],[SDate]]),9,15)),1,0)</f>
        <v>0</v>
      </c>
      <c r="AJ724" s="4">
        <f>IF(vp.data[[#This Row],[SDate]]&lt;DATE(2016,12,1),0,1)</f>
        <v>1</v>
      </c>
      <c r="AK724">
        <f>MONTH(vp.data[[#This Row],[SDate]])</f>
        <v>2</v>
      </c>
      <c r="AL724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724" s="5">
        <f>(vp.data[[#This Row],[Dens]]-INDEX(crudeBD.lkup[Mean_Dens],MATCH(vp.data[[#This Row],[Crude_Breakdown]],crudeBD.lkup[Crude Breakdown],0)))^2</f>
        <v>13.774025469682821</v>
      </c>
      <c r="AN724" s="5">
        <f>(vp.data[[#This Row],[Sulf]]-INDEX(crudeBD.lkup[Mean_Sulf],MATCH(vp.data[[#This Row],[Crude_Breakdown]],crudeBD.lkup[Crude Breakdown],0)))^2</f>
        <v>2.7481840833015036E-2</v>
      </c>
      <c r="AO7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1" hidden="1" x14ac:dyDescent="0.25">
      <c r="A725">
        <v>724</v>
      </c>
      <c r="B725" t="s">
        <v>104</v>
      </c>
      <c r="C725" t="s">
        <v>104</v>
      </c>
      <c r="D725" t="s">
        <v>151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Input]]="",INDEX([1]DATA!$Q:$Q,MATCH(1,(vp.data[[#This Row],[Battery]]=[1]DATA!$L:$L)*(EOMONTH(vp.data[[#This Row],[SDate]],-1)+1=[1]DATA!$G:$G),0)),vp.data[[#This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Input]]="",INDEX([1]DATA!$O:$O,MATCH(1,(vp.data[[#This Row],[Battery]]=[1]DATA!$L:$L)*(EOMONTH(vp.data[[#This Row],[SDate]],-1)+1=[1]DATA!$G:$G),0)),vp.data[[#This Row],[Dens Input]]),"")</f>
        <v>834</v>
      </c>
      <c r="O725" s="2">
        <f ca="1">INDEX(INDIRECT(_xlfn.CONCAT("weather.data[",O$1,"]")),MATCH(vp.data[[#This Row],[SDate]],weather.data[Date],0))</f>
        <v>-14.933333333333332</v>
      </c>
      <c r="P725" s="2">
        <f ca="1">INDEX(INDIRECT(_xlfn.CONCAT("weather.data[",P$1,"]")),MATCH(vp.data[[#This Row],[SDate]],weather.data[Date],0))</f>
        <v>-11.192857142857145</v>
      </c>
      <c r="Q725" s="2">
        <f ca="1">INDEX(INDIRECT(_xlfn.CONCAT("weather.data[",Q$1,"]")),MATCH(vp.data[[#This Row],[SDate]],weather.data[Date],0))</f>
        <v>-14.5</v>
      </c>
      <c r="R725" s="2">
        <f ca="1">INDEX(INDIRECT(_xlfn.CONCAT("weather.data[",R$1,"]")),MATCH(vp.data[[#This Row],[SDate]],weather.data[Date],0))</f>
        <v>-15</v>
      </c>
      <c r="S725" s="2">
        <f ca="1">INDEX(INDIRECT(_xlfn.CONCAT("weather.data[",S$1,"]")),MATCH(vp.data[[#This Row],[SDate]],weather.data[Date],0))</f>
        <v>-14.5</v>
      </c>
      <c r="T725" s="2">
        <f ca="1">INDEX(INDIRECT(_xlfn.CONCAT("weather.data[",T$1,"]")),MATCH(vp.data[[#This Row],[SDate]],weather.data[Date],0))</f>
        <v>-14.2</v>
      </c>
      <c r="U725" s="2">
        <f ca="1">INDEX(INDIRECT(_xlfn.CONCAT("weather.data[",U$1,"]")),MATCH(vp.data[[#This Row],[SDate]],weather.data[Date],0))</f>
        <v>-15.6</v>
      </c>
      <c r="V725" s="2">
        <f ca="1">INDEX(INDIRECT(_xlfn.CONCAT("weather.data[",V$1,"]")),MATCH(vp.data[[#This Row],[SDate]],weather.data[Date],0))</f>
        <v>-15.8</v>
      </c>
      <c r="W725" t="s">
        <v>44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 s="4">
        <f>IF(AND(vp.data[[#This Row],[SDate]]&gt;=DATE(YEAR(vp.data[[#This Row],[SDate]]),5,1),vp.data[[#This Row],[SDate]]&lt;=DATE(YEAR(vp.data[[#This Row],[SDate]]),9,15)),1,0)</f>
        <v>0</v>
      </c>
      <c r="AJ725" s="4">
        <f>IF(vp.data[[#This Row],[SDate]]&lt;DATE(2016,12,1),0,1)</f>
        <v>1</v>
      </c>
      <c r="AK725">
        <f>MONTH(vp.data[[#This Row],[SDate]])</f>
        <v>2</v>
      </c>
      <c r="AL725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725" s="5">
        <f>(vp.data[[#This Row],[Dens]]-INDEX(crudeBD.lkup[Mean_Dens],MATCH(vp.data[[#This Row],[Crude_Breakdown]],crudeBD.lkup[Crude Breakdown],0)))^2</f>
        <v>96.262342034100627</v>
      </c>
      <c r="AN725" s="5">
        <f>(vp.data[[#This Row],[Sulf]]-INDEX(crudeBD.lkup[Mean_Sulf],MATCH(vp.data[[#This Row],[Crude_Breakdown]],crudeBD.lkup[Crude Breakdown],0)))^2</f>
        <v>0.27749345832994932</v>
      </c>
      <c r="AO7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1" hidden="1" x14ac:dyDescent="0.25">
      <c r="A726">
        <v>725</v>
      </c>
      <c r="B726" t="s">
        <v>47</v>
      </c>
      <c r="C726" t="s">
        <v>47</v>
      </c>
      <c r="D726" t="s">
        <v>68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726" s="2">
        <f ca="1">INDEX(INDIRECT(_xlfn.CONCAT("weather.data[",O$1,"]")),MATCH(vp.data[[#This Row],[SDate]],weather.data[Date],0))</f>
        <v>-14.933333333333332</v>
      </c>
      <c r="P726" s="2">
        <f ca="1">INDEX(INDIRECT(_xlfn.CONCAT("weather.data[",P$1,"]")),MATCH(vp.data[[#This Row],[SDate]],weather.data[Date],0))</f>
        <v>-11.192857142857145</v>
      </c>
      <c r="Q726" s="2">
        <f ca="1">INDEX(INDIRECT(_xlfn.CONCAT("weather.data[",Q$1,"]")),MATCH(vp.data[[#This Row],[SDate]],weather.data[Date],0))</f>
        <v>-14.5</v>
      </c>
      <c r="R726" s="2">
        <f ca="1">INDEX(INDIRECT(_xlfn.CONCAT("weather.data[",R$1,"]")),MATCH(vp.data[[#This Row],[SDate]],weather.data[Date],0))</f>
        <v>-15</v>
      </c>
      <c r="S726" s="2">
        <f ca="1">INDEX(INDIRECT(_xlfn.CONCAT("weather.data[",S$1,"]")),MATCH(vp.data[[#This Row],[SDate]],weather.data[Date],0))</f>
        <v>-14.5</v>
      </c>
      <c r="T726" s="2">
        <f ca="1">INDEX(INDIRECT(_xlfn.CONCAT("weather.data[",T$1,"]")),MATCH(vp.data[[#This Row],[SDate]],weather.data[Date],0))</f>
        <v>-14.2</v>
      </c>
      <c r="U726" s="2">
        <f ca="1">INDEX(INDIRECT(_xlfn.CONCAT("weather.data[",U$1,"]")),MATCH(vp.data[[#This Row],[SDate]],weather.data[Date],0))</f>
        <v>-15.6</v>
      </c>
      <c r="V726" s="2">
        <f ca="1">INDEX(INDIRECT(_xlfn.CONCAT("weather.data[",V$1,"]")),MATCH(vp.data[[#This Row],[SDate]],weather.data[Date],0))</f>
        <v>-15.8</v>
      </c>
      <c r="W726" t="s">
        <v>44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 s="4">
        <f>IF(AND(vp.data[[#This Row],[SDate]]&gt;=DATE(YEAR(vp.data[[#This Row],[SDate]]),5,1),vp.data[[#This Row],[SDate]]&lt;=DATE(YEAR(vp.data[[#This Row],[SDate]]),9,15)),1,0)</f>
        <v>0</v>
      </c>
      <c r="AJ726" s="4">
        <f>IF(vp.data[[#This Row],[SDate]]&lt;DATE(2016,12,1),0,1)</f>
        <v>1</v>
      </c>
      <c r="AK726">
        <f>MONTH(vp.data[[#This Row],[SDate]])</f>
        <v>2</v>
      </c>
      <c r="AL726" s="5">
        <f>(IF(post_aquisition_adj_bool,vp.data[[#This Row],[VP_Adjusted]],vp.data[[#This Row],[VP]])-INDEX(crudeBD.lkup[Mean_VP],MATCH(vp.data[[#This Row],[Crude_Breakdown]],crudeBD.lkup[Crude Breakdown],0)))^2</f>
        <v>263.15959126607163</v>
      </c>
      <c r="AM726" s="5">
        <f>(vp.data[[#This Row],[Dens]]-INDEX(crudeBD.lkup[Mean_Dens],MATCH(vp.data[[#This Row],[Crude_Breakdown]],crudeBD.lkup[Crude Breakdown],0)))^2</f>
        <v>88.573272095450719</v>
      </c>
      <c r="AN726" s="5">
        <f>(vp.data[[#This Row],[Sulf]]-INDEX(crudeBD.lkup[Mean_Sulf],MATCH(vp.data[[#This Row],[Crude_Breakdown]],crudeBD.lkup[Crude Breakdown],0)))^2</f>
        <v>6.0898630354487893E-2</v>
      </c>
      <c r="AO7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1" hidden="1" x14ac:dyDescent="0.25">
      <c r="A727">
        <v>726</v>
      </c>
      <c r="B727" t="s">
        <v>47</v>
      </c>
      <c r="C727" t="s">
        <v>47</v>
      </c>
      <c r="D727" t="s">
        <v>152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Input]]="",INDEX([1]DATA!$Q:$Q,MATCH(1,(vp.data[[#This Row],[Battery]]=[1]DATA!$L:$L)*(EOMONTH(vp.data[[#This Row],[SDate]],-1)+1=[1]DATA!$G:$G),0)),vp.data[[#This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27" s="2">
        <f ca="1">INDEX(INDIRECT(_xlfn.CONCAT("weather.data[",O$1,"]")),MATCH(vp.data[[#This Row],[SDate]],weather.data[Date],0))</f>
        <v>-14.933333333333332</v>
      </c>
      <c r="P727" s="2">
        <f ca="1">INDEX(INDIRECT(_xlfn.CONCAT("weather.data[",P$1,"]")),MATCH(vp.data[[#This Row],[SDate]],weather.data[Date],0))</f>
        <v>-11.192857142857145</v>
      </c>
      <c r="Q727" s="2">
        <f ca="1">INDEX(INDIRECT(_xlfn.CONCAT("weather.data[",Q$1,"]")),MATCH(vp.data[[#This Row],[SDate]],weather.data[Date],0))</f>
        <v>-14.5</v>
      </c>
      <c r="R727" s="2">
        <f ca="1">INDEX(INDIRECT(_xlfn.CONCAT("weather.data[",R$1,"]")),MATCH(vp.data[[#This Row],[SDate]],weather.data[Date],0))</f>
        <v>-15</v>
      </c>
      <c r="S727" s="2">
        <f ca="1">INDEX(INDIRECT(_xlfn.CONCAT("weather.data[",S$1,"]")),MATCH(vp.data[[#This Row],[SDate]],weather.data[Date],0))</f>
        <v>-14.5</v>
      </c>
      <c r="T727" s="2">
        <f ca="1">INDEX(INDIRECT(_xlfn.CONCAT("weather.data[",T$1,"]")),MATCH(vp.data[[#This Row],[SDate]],weather.data[Date],0))</f>
        <v>-14.2</v>
      </c>
      <c r="U727" s="2">
        <f ca="1">INDEX(INDIRECT(_xlfn.CONCAT("weather.data[",U$1,"]")),MATCH(vp.data[[#This Row],[SDate]],weather.data[Date],0))</f>
        <v>-15.6</v>
      </c>
      <c r="V727" s="2">
        <f ca="1">INDEX(INDIRECT(_xlfn.CONCAT("weather.data[",V$1,"]")),MATCH(vp.data[[#This Row],[SDate]],weather.data[Date],0))</f>
        <v>-15.8</v>
      </c>
      <c r="W727" t="s">
        <v>44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 s="4">
        <f>IF(AND(vp.data[[#This Row],[SDate]]&gt;=DATE(YEAR(vp.data[[#This Row],[SDate]]),5,1),vp.data[[#This Row],[SDate]]&lt;=DATE(YEAR(vp.data[[#This Row],[SDate]]),9,15)),1,0)</f>
        <v>0</v>
      </c>
      <c r="AJ727" s="4">
        <f>IF(vp.data[[#This Row],[SDate]]&lt;DATE(2016,12,1),0,1)</f>
        <v>1</v>
      </c>
      <c r="AK727">
        <f>MONTH(vp.data[[#This Row],[SDate]])</f>
        <v>2</v>
      </c>
      <c r="AL727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727" s="5">
        <f>(vp.data[[#This Row],[Dens]]-INDEX(crudeBD.lkup[Mean_Dens],MATCH(vp.data[[#This Row],[Crude_Breakdown]],crudeBD.lkup[Crude Breakdown],0)))^2</f>
        <v>0.47425614452928738</v>
      </c>
      <c r="AN727" s="5">
        <f>(vp.data[[#This Row],[Sulf]]-INDEX(crudeBD.lkup[Mean_Sulf],MATCH(vp.data[[#This Row],[Crude_Breakdown]],crudeBD.lkup[Crude Breakdown],0)))^2</f>
        <v>1.8707805078413697E-2</v>
      </c>
      <c r="AO7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1" hidden="1" x14ac:dyDescent="0.25">
      <c r="A728">
        <v>727</v>
      </c>
      <c r="B728" t="s">
        <v>58</v>
      </c>
      <c r="C728" t="s">
        <v>58</v>
      </c>
      <c r="D728" t="s">
        <v>59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28" s="2">
        <f ca="1">INDEX(INDIRECT(_xlfn.CONCAT("weather.data[",O$1,"]")),MATCH(vp.data[[#This Row],[SDate]],weather.data[Date],0))</f>
        <v>-14.933333333333332</v>
      </c>
      <c r="P728" s="2">
        <f ca="1">INDEX(INDIRECT(_xlfn.CONCAT("weather.data[",P$1,"]")),MATCH(vp.data[[#This Row],[SDate]],weather.data[Date],0))</f>
        <v>-11.192857142857145</v>
      </c>
      <c r="Q728" s="2">
        <f ca="1">INDEX(INDIRECT(_xlfn.CONCAT("weather.data[",Q$1,"]")),MATCH(vp.data[[#This Row],[SDate]],weather.data[Date],0))</f>
        <v>-14.5</v>
      </c>
      <c r="R728" s="2">
        <f ca="1">INDEX(INDIRECT(_xlfn.CONCAT("weather.data[",R$1,"]")),MATCH(vp.data[[#This Row],[SDate]],weather.data[Date],0))</f>
        <v>-15</v>
      </c>
      <c r="S728" s="2">
        <f ca="1">INDEX(INDIRECT(_xlfn.CONCAT("weather.data[",S$1,"]")),MATCH(vp.data[[#This Row],[SDate]],weather.data[Date],0))</f>
        <v>-14.5</v>
      </c>
      <c r="T728" s="2">
        <f ca="1">INDEX(INDIRECT(_xlfn.CONCAT("weather.data[",T$1,"]")),MATCH(vp.data[[#This Row],[SDate]],weather.data[Date],0))</f>
        <v>-14.2</v>
      </c>
      <c r="U728" s="2">
        <f ca="1">INDEX(INDIRECT(_xlfn.CONCAT("weather.data[",U$1,"]")),MATCH(vp.data[[#This Row],[SDate]],weather.data[Date],0))</f>
        <v>-15.6</v>
      </c>
      <c r="V728" s="2">
        <f ca="1">INDEX(INDIRECT(_xlfn.CONCAT("weather.data[",V$1,"]")),MATCH(vp.data[[#This Row],[SDate]],weather.data[Date],0))</f>
        <v>-15.8</v>
      </c>
      <c r="W728" t="s">
        <v>44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 s="4">
        <f>IF(AND(vp.data[[#This Row],[SDate]]&gt;=DATE(YEAR(vp.data[[#This Row],[SDate]]),5,1),vp.data[[#This Row],[SDate]]&lt;=DATE(YEAR(vp.data[[#This Row],[SDate]]),9,15)),1,0)</f>
        <v>0</v>
      </c>
      <c r="AJ728" s="4">
        <f>IF(vp.data[[#This Row],[SDate]]&lt;DATE(2016,12,1),0,1)</f>
        <v>1</v>
      </c>
      <c r="AK728">
        <f>MONTH(vp.data[[#This Row],[SDate]])</f>
        <v>2</v>
      </c>
      <c r="AL728" s="5">
        <f>(IF(post_aquisition_adj_bool,vp.data[[#This Row],[VP_Adjusted]],vp.data[[#This Row],[VP]])-INDEX(crudeBD.lkup[Mean_VP],MATCH(vp.data[[#This Row],[Crude_Breakdown]],crudeBD.lkup[Crude Breakdown],0)))^2</f>
        <v>64.355603048102978</v>
      </c>
      <c r="AM728" s="5">
        <f>(vp.data[[#This Row],[Dens]]-INDEX(crudeBD.lkup[Mean_Dens],MATCH(vp.data[[#This Row],[Crude_Breakdown]],crudeBD.lkup[Crude Breakdown],0)))^2</f>
        <v>18.392626696676455</v>
      </c>
      <c r="AN728" s="5">
        <f>(vp.data[[#This Row],[Sulf]]-INDEX(crudeBD.lkup[Mean_Sulf],MATCH(vp.data[[#This Row],[Crude_Breakdown]],crudeBD.lkup[Crude Breakdown],0)))^2</f>
        <v>2.3477447532400043E-2</v>
      </c>
      <c r="AO7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1" hidden="1" x14ac:dyDescent="0.25">
      <c r="A729">
        <v>728</v>
      </c>
      <c r="B729" t="s">
        <v>64</v>
      </c>
      <c r="C729" t="s">
        <v>64</v>
      </c>
      <c r="D729" t="s">
        <v>106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Input]]="",INDEX([1]DATA!$Q:$Q,MATCH(1,(vp.data[[#This Row],[Battery]]=[1]DATA!$L:$L)*(EOMONTH(vp.data[[#This Row],[SDate]],-1)+1=[1]DATA!$G:$G),0)),vp.data[[#This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Input]]="",INDEX([1]DATA!$O:$O,MATCH(1,(vp.data[[#This Row],[Battery]]=[1]DATA!$L:$L)*(EOMONTH(vp.data[[#This Row],[SDate]],-1)+1=[1]DATA!$G:$G),0)),vp.data[[#This Row],[Dens Input]]),"")</f>
        <v>852.2</v>
      </c>
      <c r="O729" s="2">
        <f ca="1">INDEX(INDIRECT(_xlfn.CONCAT("weather.data[",O$1,"]")),MATCH(vp.data[[#This Row],[SDate]],weather.data[Date],0))</f>
        <v>-14.933333333333332</v>
      </c>
      <c r="P729" s="2">
        <f ca="1">INDEX(INDIRECT(_xlfn.CONCAT("weather.data[",P$1,"]")),MATCH(vp.data[[#This Row],[SDate]],weather.data[Date],0))</f>
        <v>-11.192857142857145</v>
      </c>
      <c r="Q729" s="2">
        <f ca="1">INDEX(INDIRECT(_xlfn.CONCAT("weather.data[",Q$1,"]")),MATCH(vp.data[[#This Row],[SDate]],weather.data[Date],0))</f>
        <v>-14.5</v>
      </c>
      <c r="R729" s="2">
        <f ca="1">INDEX(INDIRECT(_xlfn.CONCAT("weather.data[",R$1,"]")),MATCH(vp.data[[#This Row],[SDate]],weather.data[Date],0))</f>
        <v>-15</v>
      </c>
      <c r="S729" s="2">
        <f ca="1">INDEX(INDIRECT(_xlfn.CONCAT("weather.data[",S$1,"]")),MATCH(vp.data[[#This Row],[SDate]],weather.data[Date],0))</f>
        <v>-14.5</v>
      </c>
      <c r="T729" s="2">
        <f ca="1">INDEX(INDIRECT(_xlfn.CONCAT("weather.data[",T$1,"]")),MATCH(vp.data[[#This Row],[SDate]],weather.data[Date],0))</f>
        <v>-14.2</v>
      </c>
      <c r="U729" s="2">
        <f ca="1">INDEX(INDIRECT(_xlfn.CONCAT("weather.data[",U$1,"]")),MATCH(vp.data[[#This Row],[SDate]],weather.data[Date],0))</f>
        <v>-15.6</v>
      </c>
      <c r="V729" s="2">
        <f ca="1">INDEX(INDIRECT(_xlfn.CONCAT("weather.data[",V$1,"]")),MATCH(vp.data[[#This Row],[SDate]],weather.data[Date],0))</f>
        <v>-15.8</v>
      </c>
      <c r="W729" t="s">
        <v>44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 s="4">
        <f>IF(AND(vp.data[[#This Row],[SDate]]&gt;=DATE(YEAR(vp.data[[#This Row],[SDate]]),5,1),vp.data[[#This Row],[SDate]]&lt;=DATE(YEAR(vp.data[[#This Row],[SDate]]),9,15)),1,0)</f>
        <v>0</v>
      </c>
      <c r="AJ729" s="4">
        <f>IF(vp.data[[#This Row],[SDate]]&lt;DATE(2016,12,1),0,1)</f>
        <v>1</v>
      </c>
      <c r="AK729">
        <f>MONTH(vp.data[[#This Row],[SDate]])</f>
        <v>2</v>
      </c>
      <c r="AL729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729" s="5">
        <f>(vp.data[[#This Row],[Dens]]-INDEX(crudeBD.lkup[Mean_Dens],MATCH(vp.data[[#This Row],[Crude_Breakdown]],crudeBD.lkup[Crude Breakdown],0)))^2</f>
        <v>70.369659825511079</v>
      </c>
      <c r="AN729" s="5">
        <f>(vp.data[[#This Row],[Sulf]]-INDEX(crudeBD.lkup[Mean_Sulf],MATCH(vp.data[[#This Row],[Crude_Breakdown]],crudeBD.lkup[Crude Breakdown],0)))^2</f>
        <v>3.997213667369783E-3</v>
      </c>
      <c r="AO7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1" hidden="1" x14ac:dyDescent="0.25">
      <c r="A730">
        <v>729</v>
      </c>
      <c r="B730" t="s">
        <v>56</v>
      </c>
      <c r="C730" t="s">
        <v>56</v>
      </c>
      <c r="D730" t="s">
        <v>57</v>
      </c>
      <c r="E730" t="s">
        <v>51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Input]]="",INDEX([1]DATA!$Q:$Q,MATCH(1,(vp.data[[#This Row],[Battery]]=[1]DATA!$L:$L)*(EOMONTH(vp.data[[#This Row],[SDate]],-1)+1=[1]DATA!$G:$G),0)),vp.data[[#This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730" s="2">
        <f ca="1">INDEX(INDIRECT(_xlfn.CONCAT("weather.data[",O$1,"]")),MATCH(vp.data[[#This Row],[SDate]],weather.data[Date],0))</f>
        <v>-14.933333333333332</v>
      </c>
      <c r="P730" s="2">
        <f ca="1">INDEX(INDIRECT(_xlfn.CONCAT("weather.data[",P$1,"]")),MATCH(vp.data[[#This Row],[SDate]],weather.data[Date],0))</f>
        <v>-11.192857142857145</v>
      </c>
      <c r="Q730" s="2">
        <f ca="1">INDEX(INDIRECT(_xlfn.CONCAT("weather.data[",Q$1,"]")),MATCH(vp.data[[#This Row],[SDate]],weather.data[Date],0))</f>
        <v>-14.5</v>
      </c>
      <c r="R730" s="2">
        <f ca="1">INDEX(INDIRECT(_xlfn.CONCAT("weather.data[",R$1,"]")),MATCH(vp.data[[#This Row],[SDate]],weather.data[Date],0))</f>
        <v>-15</v>
      </c>
      <c r="S730" s="2">
        <f ca="1">INDEX(INDIRECT(_xlfn.CONCAT("weather.data[",S$1,"]")),MATCH(vp.data[[#This Row],[SDate]],weather.data[Date],0))</f>
        <v>-14.5</v>
      </c>
      <c r="T730" s="2">
        <f ca="1">INDEX(INDIRECT(_xlfn.CONCAT("weather.data[",T$1,"]")),MATCH(vp.data[[#This Row],[SDate]],weather.data[Date],0))</f>
        <v>-14.2</v>
      </c>
      <c r="U730" s="2">
        <f ca="1">INDEX(INDIRECT(_xlfn.CONCAT("weather.data[",U$1,"]")),MATCH(vp.data[[#This Row],[SDate]],weather.data[Date],0))</f>
        <v>-15.6</v>
      </c>
      <c r="V730" s="2">
        <f ca="1">INDEX(INDIRECT(_xlfn.CONCAT("weather.data[",V$1,"]")),MATCH(vp.data[[#This Row],[SDate]],weather.data[Date],0))</f>
        <v>-15.8</v>
      </c>
      <c r="W730" t="s">
        <v>44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 s="4">
        <f>IF(AND(vp.data[[#This Row],[SDate]]&gt;=DATE(YEAR(vp.data[[#This Row],[SDate]]),5,1),vp.data[[#This Row],[SDate]]&lt;=DATE(YEAR(vp.data[[#This Row],[SDate]]),9,15)),1,0)</f>
        <v>0</v>
      </c>
      <c r="AJ730" s="4">
        <f>IF(vp.data[[#This Row],[SDate]]&lt;DATE(2016,12,1),0,1)</f>
        <v>1</v>
      </c>
      <c r="AK730">
        <f>MONTH(vp.data[[#This Row],[SDate]])</f>
        <v>2</v>
      </c>
      <c r="AL730" s="5">
        <f>(IF(post_aquisition_adj_bool,vp.data[[#This Row],[VP_Adjusted]],vp.data[[#This Row],[VP]])-INDEX(crudeBD.lkup[Mean_VP],MATCH(vp.data[[#This Row],[Crude_Breakdown]],crudeBD.lkup[Crude Breakdown],0)))^2</f>
        <v>520.85255739272975</v>
      </c>
      <c r="AM730" s="5">
        <f>(vp.data[[#This Row],[Dens]]-INDEX(crudeBD.lkup[Mean_Dens],MATCH(vp.data[[#This Row],[Crude_Breakdown]],crudeBD.lkup[Crude Breakdown],0)))^2</f>
        <v>36.136177616922971</v>
      </c>
      <c r="AN730" s="5">
        <f>(vp.data[[#This Row],[Sulf]]-INDEX(crudeBD.lkup[Mean_Sulf],MATCH(vp.data[[#This Row],[Crude_Breakdown]],crudeBD.lkup[Crude Breakdown],0)))^2</f>
        <v>4.1118300244058208E-2</v>
      </c>
      <c r="AO7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1" hidden="1" x14ac:dyDescent="0.25">
      <c r="A731">
        <v>730</v>
      </c>
      <c r="B731" t="s">
        <v>45</v>
      </c>
      <c r="C731" t="s">
        <v>45</v>
      </c>
      <c r="D731" t="s">
        <v>74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Input]]="",INDEX([1]DATA!$Q:$Q,MATCH(1,(vp.data[[#This Row],[Battery]]=[1]DATA!$L:$L)*(EOMONTH(vp.data[[#This Row],[SDate]],-1)+1=[1]DATA!$G:$G),0)),vp.data[[#This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Input]]="",INDEX([1]DATA!$O:$O,MATCH(1,(vp.data[[#This Row],[Battery]]=[1]DATA!$L:$L)*(EOMONTH(vp.data[[#This Row],[SDate]],-1)+1=[1]DATA!$G:$G),0)),vp.data[[#This Row],[Dens Input]]),"")</f>
        <v>809.9</v>
      </c>
      <c r="O731" s="2">
        <f ca="1">INDEX(INDIRECT(_xlfn.CONCAT("weather.data[",O$1,"]")),MATCH(vp.data[[#This Row],[SDate]],weather.data[Date],0))</f>
        <v>-19.466666666666665</v>
      </c>
      <c r="P731" s="2">
        <f ca="1">INDEX(INDIRECT(_xlfn.CONCAT("weather.data[",P$1,"]")),MATCH(vp.data[[#This Row],[SDate]],weather.data[Date],0))</f>
        <v>-13.680952380952382</v>
      </c>
      <c r="Q731" s="2">
        <f ca="1">INDEX(INDIRECT(_xlfn.CONCAT("weather.data[",Q$1,"]")),MATCH(vp.data[[#This Row],[SDate]],weather.data[Date],0))</f>
        <v>-19.3</v>
      </c>
      <c r="R731" s="2">
        <f ca="1">INDEX(INDIRECT(_xlfn.CONCAT("weather.data[",R$1,"]")),MATCH(vp.data[[#This Row],[SDate]],weather.data[Date],0))</f>
        <v>-19</v>
      </c>
      <c r="S731" s="2">
        <f ca="1">INDEX(INDIRECT(_xlfn.CONCAT("weather.data[",S$1,"]")),MATCH(vp.data[[#This Row],[SDate]],weather.data[Date],0))</f>
        <v>-21.8</v>
      </c>
      <c r="T731" s="2">
        <f ca="1">INDEX(INDIRECT(_xlfn.CONCAT("weather.data[",T$1,"]")),MATCH(vp.data[[#This Row],[SDate]],weather.data[Date],0))</f>
        <v>-17.399999999999999</v>
      </c>
      <c r="U731" s="2">
        <f ca="1">INDEX(INDIRECT(_xlfn.CONCAT("weather.data[",U$1,"]")),MATCH(vp.data[[#This Row],[SDate]],weather.data[Date],0))</f>
        <v>-20.8</v>
      </c>
      <c r="V731" s="2">
        <f ca="1">INDEX(INDIRECT(_xlfn.CONCAT("weather.data[",V$1,"]")),MATCH(vp.data[[#This Row],[SDate]],weather.data[Date],0))</f>
        <v>-18.5</v>
      </c>
      <c r="W731" t="s">
        <v>44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 s="4">
        <f>IF(AND(vp.data[[#This Row],[SDate]]&gt;=DATE(YEAR(vp.data[[#This Row],[SDate]]),5,1),vp.data[[#This Row],[SDate]]&lt;=DATE(YEAR(vp.data[[#This Row],[SDate]]),9,15)),1,0)</f>
        <v>0</v>
      </c>
      <c r="AJ731" s="4">
        <f>IF(vp.data[[#This Row],[SDate]]&lt;DATE(2016,12,1),0,1)</f>
        <v>1</v>
      </c>
      <c r="AK731">
        <f>MONTH(vp.data[[#This Row],[SDate]])</f>
        <v>2</v>
      </c>
      <c r="AL731" s="5">
        <f>(IF(post_aquisition_adj_bool,vp.data[[#This Row],[VP_Adjusted]],vp.data[[#This Row],[VP]])-INDEX(crudeBD.lkup[Mean_VP],MATCH(vp.data[[#This Row],[Crude_Breakdown]],crudeBD.lkup[Crude Breakdown],0)))^2</f>
        <v>7.8065987581299412</v>
      </c>
      <c r="AM731" s="5">
        <f>(vp.data[[#This Row],[Dens]]-INDEX(crudeBD.lkup[Mean_Dens],MATCH(vp.data[[#This Row],[Crude_Breakdown]],crudeBD.lkup[Crude Breakdown],0)))^2</f>
        <v>1.5411334192138941</v>
      </c>
      <c r="AN731" s="5">
        <f>(vp.data[[#This Row],[Sulf]]-INDEX(crudeBD.lkup[Mean_Sulf],MATCH(vp.data[[#This Row],[Crude_Breakdown]],crudeBD.lkup[Crude Breakdown],0)))^2</f>
        <v>1.1448030441239663E-2</v>
      </c>
      <c r="AO7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1" hidden="1" x14ac:dyDescent="0.25">
      <c r="A732">
        <v>731</v>
      </c>
      <c r="B732" t="s">
        <v>45</v>
      </c>
      <c r="C732" t="s">
        <v>45</v>
      </c>
      <c r="D732" t="s">
        <v>88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Input]]="",INDEX([1]DATA!$Q:$Q,MATCH(1,(vp.data[[#This Row],[Battery]]=[1]DATA!$L:$L)*(EOMONTH(vp.data[[#This Row],[SDate]],-1)+1=[1]DATA!$G:$G),0)),vp.data[[#This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Input]]="",INDEX([1]DATA!$O:$O,MATCH(1,(vp.data[[#This Row],[Battery]]=[1]DATA!$L:$L)*(EOMONTH(vp.data[[#This Row],[SDate]],-1)+1=[1]DATA!$G:$G),0)),vp.data[[#This Row],[Dens Input]]),"")</f>
        <v>814.7</v>
      </c>
      <c r="O732" s="2">
        <f ca="1">INDEX(INDIRECT(_xlfn.CONCAT("weather.data[",O$1,"]")),MATCH(vp.data[[#This Row],[SDate]],weather.data[Date],0))</f>
        <v>-19.466666666666665</v>
      </c>
      <c r="P732" s="2">
        <f ca="1">INDEX(INDIRECT(_xlfn.CONCAT("weather.data[",P$1,"]")),MATCH(vp.data[[#This Row],[SDate]],weather.data[Date],0))</f>
        <v>-13.680952380952382</v>
      </c>
      <c r="Q732" s="2">
        <f ca="1">INDEX(INDIRECT(_xlfn.CONCAT("weather.data[",Q$1,"]")),MATCH(vp.data[[#This Row],[SDate]],weather.data[Date],0))</f>
        <v>-19.3</v>
      </c>
      <c r="R732" s="2">
        <f ca="1">INDEX(INDIRECT(_xlfn.CONCAT("weather.data[",R$1,"]")),MATCH(vp.data[[#This Row],[SDate]],weather.data[Date],0))</f>
        <v>-19</v>
      </c>
      <c r="S732" s="2">
        <f ca="1">INDEX(INDIRECT(_xlfn.CONCAT("weather.data[",S$1,"]")),MATCH(vp.data[[#This Row],[SDate]],weather.data[Date],0))</f>
        <v>-21.8</v>
      </c>
      <c r="T732" s="2">
        <f ca="1">INDEX(INDIRECT(_xlfn.CONCAT("weather.data[",T$1,"]")),MATCH(vp.data[[#This Row],[SDate]],weather.data[Date],0))</f>
        <v>-17.399999999999999</v>
      </c>
      <c r="U732" s="2">
        <f ca="1">INDEX(INDIRECT(_xlfn.CONCAT("weather.data[",U$1,"]")),MATCH(vp.data[[#This Row],[SDate]],weather.data[Date],0))</f>
        <v>-20.8</v>
      </c>
      <c r="V732" s="2">
        <f ca="1">INDEX(INDIRECT(_xlfn.CONCAT("weather.data[",V$1,"]")),MATCH(vp.data[[#This Row],[SDate]],weather.data[Date],0))</f>
        <v>-18.5</v>
      </c>
      <c r="W732" t="s">
        <v>44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 s="4">
        <f>IF(AND(vp.data[[#This Row],[SDate]]&gt;=DATE(YEAR(vp.data[[#This Row],[SDate]]),5,1),vp.data[[#This Row],[SDate]]&lt;=DATE(YEAR(vp.data[[#This Row],[SDate]]),9,15)),1,0)</f>
        <v>0</v>
      </c>
      <c r="AJ732" s="4">
        <f>IF(vp.data[[#This Row],[SDate]]&lt;DATE(2016,12,1),0,1)</f>
        <v>1</v>
      </c>
      <c r="AK732">
        <f>MONTH(vp.data[[#This Row],[SDate]])</f>
        <v>2</v>
      </c>
      <c r="AL732" s="5">
        <f>(IF(post_aquisition_adj_bool,vp.data[[#This Row],[VP_Adjusted]],vp.data[[#This Row],[VP]])-INDEX(crudeBD.lkup[Mean_VP],MATCH(vp.data[[#This Row],[Crude_Breakdown]],crudeBD.lkup[Crude Breakdown],0)))^2</f>
        <v>20.558263556902151</v>
      </c>
      <c r="AM732" s="5">
        <f>(vp.data[[#This Row],[Dens]]-INDEX(crudeBD.lkup[Mean_Dens],MATCH(vp.data[[#This Row],[Crude_Breakdown]],crudeBD.lkup[Crude Breakdown],0)))^2</f>
        <v>17.259726991672899</v>
      </c>
      <c r="AN732" s="5">
        <f>(vp.data[[#This Row],[Sulf]]-INDEX(crudeBD.lkup[Mean_Sulf],MATCH(vp.data[[#This Row],[Crude_Breakdown]],crudeBD.lkup[Crude Breakdown],0)))^2</f>
        <v>0.13714509831931787</v>
      </c>
      <c r="AO7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1" hidden="1" x14ac:dyDescent="0.25">
      <c r="A733">
        <v>51</v>
      </c>
      <c r="B733" t="s">
        <v>60</v>
      </c>
      <c r="C733" t="s">
        <v>60</v>
      </c>
      <c r="D733" t="s">
        <v>61</v>
      </c>
      <c r="F733" s="1">
        <v>42339</v>
      </c>
      <c r="G733" s="2">
        <v>111.7</v>
      </c>
      <c r="H733" s="2">
        <f>vp.data[[#This Row],[VP]]+IF(vp.data[[#This Row],[Post_Aquisition]]=0,INDEX(post_aquisition.tbl[Change_in_VP],MATCH(vp.data[[#This Row],[Crude_Breakdown]],post_aquisition.tbl[Crude_Breakdown],0)),0)</f>
        <v>95.865217391304299</v>
      </c>
      <c r="I733" s="2"/>
      <c r="J733" s="2">
        <f t="array" ref="J733">_xlfn.IFNA(IF(vp.data[[#This Row],[Sulf Input]]="",INDEX([1]DATA!$Q:$Q,MATCH(1,(vp.data[[#This Row],[Battery]]=[1]DATA!$L:$L)*(EOMONTH(vp.data[[#This Row],[SDate]],-1)+1=[1]DATA!$G:$G),0)),vp.data[[#This Row],[Sulf Input]]),"")</f>
        <v>2.08</v>
      </c>
      <c r="K733" s="2"/>
      <c r="L733" s="2"/>
      <c r="M733" s="2">
        <v>872.8</v>
      </c>
      <c r="N733" s="2">
        <f t="array" ref="N733">_xlfn.IFNA(IF(vp.data[[#This Row],[Dens Input]]="",INDEX([1]DATA!$O:$O,MATCH(1,(vp.data[[#This Row],[Battery]]=[1]DATA!$L:$L)*(EOMONTH(vp.data[[#This Row],[SDate]],-1)+1=[1]DATA!$G:$G),0)),vp.data[[#This Row],[Dens Input]]),"")</f>
        <v>872.8</v>
      </c>
      <c r="O733" s="2">
        <f ca="1">INDEX(INDIRECT(_xlfn.CONCAT("weather.data[",O$1,"]")),MATCH(vp.data[[#This Row],[SDate]],weather.data[Date],0))</f>
        <v>-5.4666666666666659</v>
      </c>
      <c r="P733" s="2">
        <f ca="1">INDEX(INDIRECT(_xlfn.CONCAT("weather.data[",P$1,"]")),MATCH(vp.data[[#This Row],[SDate]],weather.data[Date],0))</f>
        <v>-8.0857142857142872</v>
      </c>
      <c r="Q733" s="2">
        <f ca="1">INDEX(INDIRECT(_xlfn.CONCAT("weather.data[",Q$1,"]")),MATCH(vp.data[[#This Row],[SDate]],weather.data[Date],0))</f>
        <v>-6.2</v>
      </c>
      <c r="R733" s="2">
        <f ca="1">INDEX(INDIRECT(_xlfn.CONCAT("weather.data[",R$1,"]")),MATCH(vp.data[[#This Row],[SDate]],weather.data[Date],0))</f>
        <v>-6.7</v>
      </c>
      <c r="S733" s="2">
        <f ca="1">INDEX(INDIRECT(_xlfn.CONCAT("weather.data[",S$1,"]")),MATCH(vp.data[[#This Row],[SDate]],weather.data[Date],0))</f>
        <v>-5.5</v>
      </c>
      <c r="T733" s="2">
        <f ca="1">INDEX(INDIRECT(_xlfn.CONCAT("weather.data[",T$1,"]")),MATCH(vp.data[[#This Row],[SDate]],weather.data[Date],0))</f>
        <v>-5.5</v>
      </c>
      <c r="U733" s="2">
        <f ca="1">INDEX(INDIRECT(_xlfn.CONCAT("weather.data[",U$1,"]")),MATCH(vp.data[[#This Row],[SDate]],weather.data[Date],0))</f>
        <v>-5.3</v>
      </c>
      <c r="V733" s="2">
        <f ca="1">INDEX(INDIRECT(_xlfn.CONCAT("weather.data[",V$1,"]")),MATCH(vp.data[[#This Row],[SDate]],weather.data[Date],0))</f>
        <v>-3.6</v>
      </c>
      <c r="W733" t="s">
        <v>44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 s="4">
        <f>IF(AND(vp.data[[#This Row],[SDate]]&gt;=DATE(YEAR(vp.data[[#This Row],[SDate]]),5,1),vp.data[[#This Row],[SDate]]&lt;=DATE(YEAR(vp.data[[#This Row],[SDate]]),9,15)),1,0)</f>
        <v>0</v>
      </c>
      <c r="AJ733" s="4">
        <f>IF(vp.data[[#This Row],[SDate]]&lt;DATE(2016,12,1),0,1)</f>
        <v>0</v>
      </c>
      <c r="AK733">
        <f>MONTH(vp.data[[#This Row],[SDate]])</f>
        <v>12</v>
      </c>
      <c r="AL733" s="5">
        <f>(IF(post_aquisition_adj_bool,vp.data[[#This Row],[VP_Adjusted]],vp.data[[#This Row],[VP]])-INDEX(crudeBD.lkup[Mean_VP],MATCH(vp.data[[#This Row],[Crude_Breakdown]],crudeBD.lkup[Crude Breakdown],0)))^2</f>
        <v>1075.8399999999965</v>
      </c>
      <c r="AM733" s="5">
        <f>(vp.data[[#This Row],[Dens]]-INDEX(crudeBD.lkup[Mean_Dens],MATCH(vp.data[[#This Row],[Crude_Breakdown]],crudeBD.lkup[Crude Breakdown],0)))^2</f>
        <v>3.8343104380749393</v>
      </c>
      <c r="AN733" s="5">
        <f>(vp.data[[#This Row],[Sulf]]-INDEX(crudeBD.lkup[Mean_Sulf],MATCH(vp.data[[#This Row],[Crude_Breakdown]],crudeBD.lkup[Crude Breakdown],0)))^2</f>
        <v>0.12927008186081995</v>
      </c>
      <c r="AO7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1" hidden="1" x14ac:dyDescent="0.25">
      <c r="A734">
        <v>733</v>
      </c>
      <c r="B734" t="s">
        <v>47</v>
      </c>
      <c r="C734" t="s">
        <v>47</v>
      </c>
      <c r="D734" t="s">
        <v>67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Input]]="",INDEX([1]DATA!$O:$O,MATCH(1,(vp.data[[#This Row],[Battery]]=[1]DATA!$L:$L)*(EOMONTH(vp.data[[#This Row],[SDate]],-1)+1=[1]DATA!$G:$G),0)),vp.data[[#This Row],[Dens Input]]),"")</f>
        <v>836</v>
      </c>
      <c r="O734" s="2">
        <f ca="1">INDEX(INDIRECT(_xlfn.CONCAT("weather.data[",O$1,"]")),MATCH(vp.data[[#This Row],[SDate]],weather.data[Date],0))</f>
        <v>-19.466666666666665</v>
      </c>
      <c r="P734" s="2">
        <f ca="1">INDEX(INDIRECT(_xlfn.CONCAT("weather.data[",P$1,"]")),MATCH(vp.data[[#This Row],[SDate]],weather.data[Date],0))</f>
        <v>-13.680952380952382</v>
      </c>
      <c r="Q734" s="2">
        <f ca="1">INDEX(INDIRECT(_xlfn.CONCAT("weather.data[",Q$1,"]")),MATCH(vp.data[[#This Row],[SDate]],weather.data[Date],0))</f>
        <v>-19.3</v>
      </c>
      <c r="R734" s="2">
        <f ca="1">INDEX(INDIRECT(_xlfn.CONCAT("weather.data[",R$1,"]")),MATCH(vp.data[[#This Row],[SDate]],weather.data[Date],0))</f>
        <v>-19</v>
      </c>
      <c r="S734" s="2">
        <f ca="1">INDEX(INDIRECT(_xlfn.CONCAT("weather.data[",S$1,"]")),MATCH(vp.data[[#This Row],[SDate]],weather.data[Date],0))</f>
        <v>-21.8</v>
      </c>
      <c r="T734" s="2">
        <f ca="1">INDEX(INDIRECT(_xlfn.CONCAT("weather.data[",T$1,"]")),MATCH(vp.data[[#This Row],[SDate]],weather.data[Date],0))</f>
        <v>-17.399999999999999</v>
      </c>
      <c r="U734" s="2">
        <f ca="1">INDEX(INDIRECT(_xlfn.CONCAT("weather.data[",U$1,"]")),MATCH(vp.data[[#This Row],[SDate]],weather.data[Date],0))</f>
        <v>-20.8</v>
      </c>
      <c r="V734" s="2">
        <f ca="1">INDEX(INDIRECT(_xlfn.CONCAT("weather.data[",V$1,"]")),MATCH(vp.data[[#This Row],[SDate]],weather.data[Date],0))</f>
        <v>-18.5</v>
      </c>
      <c r="W734" t="s">
        <v>44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 s="4">
        <f>IF(AND(vp.data[[#This Row],[SDate]]&gt;=DATE(YEAR(vp.data[[#This Row],[SDate]]),5,1),vp.data[[#This Row],[SDate]]&lt;=DATE(YEAR(vp.data[[#This Row],[SDate]]),9,15)),1,0)</f>
        <v>0</v>
      </c>
      <c r="AJ734" s="4">
        <f>IF(vp.data[[#This Row],[SDate]]&lt;DATE(2016,12,1),0,1)</f>
        <v>1</v>
      </c>
      <c r="AK734">
        <f>MONTH(vp.data[[#This Row],[SDate]])</f>
        <v>2</v>
      </c>
      <c r="AL734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734" s="5">
        <f>(vp.data[[#This Row],[Dens]]-INDEX(crudeBD.lkup[Mean_Dens],MATCH(vp.data[[#This Row],[Crude_Breakdown]],crudeBD.lkup[Crude Breakdown],0)))^2</f>
        <v>61.016992340848937</v>
      </c>
      <c r="AN734" s="5">
        <f>(vp.data[[#This Row],[Sulf]]-INDEX(crudeBD.lkup[Mean_Sulf],MATCH(vp.data[[#This Row],[Crude_Breakdown]],crudeBD.lkup[Crude Breakdown],0)))^2</f>
        <v>5.4393210967982518E-2</v>
      </c>
      <c r="AO7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1" hidden="1" x14ac:dyDescent="0.25">
      <c r="A735">
        <v>734</v>
      </c>
      <c r="B735" t="s">
        <v>47</v>
      </c>
      <c r="C735" t="s">
        <v>47</v>
      </c>
      <c r="D735" t="s">
        <v>54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Input]]="",INDEX([1]DATA!$O:$O,MATCH(1,(vp.data[[#This Row],[Battery]]=[1]DATA!$L:$L)*(EOMONTH(vp.data[[#This Row],[SDate]],-1)+1=[1]DATA!$G:$G),0)),vp.data[[#This Row],[Dens Input]]),"")</f>
        <v>837.2</v>
      </c>
      <c r="O735" s="2">
        <f ca="1">INDEX(INDIRECT(_xlfn.CONCAT("weather.data[",O$1,"]")),MATCH(vp.data[[#This Row],[SDate]],weather.data[Date],0))</f>
        <v>-19.466666666666665</v>
      </c>
      <c r="P735" s="2">
        <f ca="1">INDEX(INDIRECT(_xlfn.CONCAT("weather.data[",P$1,"]")),MATCH(vp.data[[#This Row],[SDate]],weather.data[Date],0))</f>
        <v>-13.680952380952382</v>
      </c>
      <c r="Q735" s="2">
        <f ca="1">INDEX(INDIRECT(_xlfn.CONCAT("weather.data[",Q$1,"]")),MATCH(vp.data[[#This Row],[SDate]],weather.data[Date],0))</f>
        <v>-19.3</v>
      </c>
      <c r="R735" s="2">
        <f ca="1">INDEX(INDIRECT(_xlfn.CONCAT("weather.data[",R$1,"]")),MATCH(vp.data[[#This Row],[SDate]],weather.data[Date],0))</f>
        <v>-19</v>
      </c>
      <c r="S735" s="2">
        <f ca="1">INDEX(INDIRECT(_xlfn.CONCAT("weather.data[",S$1,"]")),MATCH(vp.data[[#This Row],[SDate]],weather.data[Date],0))</f>
        <v>-21.8</v>
      </c>
      <c r="T735" s="2">
        <f ca="1">INDEX(INDIRECT(_xlfn.CONCAT("weather.data[",T$1,"]")),MATCH(vp.data[[#This Row],[SDate]],weather.data[Date],0))</f>
        <v>-17.399999999999999</v>
      </c>
      <c r="U735" s="2">
        <f ca="1">INDEX(INDIRECT(_xlfn.CONCAT("weather.data[",U$1,"]")),MATCH(vp.data[[#This Row],[SDate]],weather.data[Date],0))</f>
        <v>-20.8</v>
      </c>
      <c r="V735" s="2">
        <f ca="1">INDEX(INDIRECT(_xlfn.CONCAT("weather.data[",V$1,"]")),MATCH(vp.data[[#This Row],[SDate]],weather.data[Date],0))</f>
        <v>-18.5</v>
      </c>
      <c r="W735" t="s">
        <v>44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 s="4">
        <f>IF(AND(vp.data[[#This Row],[SDate]]&gt;=DATE(YEAR(vp.data[[#This Row],[SDate]]),5,1),vp.data[[#This Row],[SDate]]&lt;=DATE(YEAR(vp.data[[#This Row],[SDate]]),9,15)),1,0)</f>
        <v>0</v>
      </c>
      <c r="AJ735" s="4">
        <f>IF(vp.data[[#This Row],[SDate]]&lt;DATE(2016,12,1),0,1)</f>
        <v>1</v>
      </c>
      <c r="AK735">
        <f>MONTH(vp.data[[#This Row],[SDate]])</f>
        <v>2</v>
      </c>
      <c r="AL735" s="5">
        <f>(IF(post_aquisition_adj_bool,vp.data[[#This Row],[VP_Adjusted]],vp.data[[#This Row],[VP]])-INDEX(crudeBD.lkup[Mean_VP],MATCH(vp.data[[#This Row],[Crude_Breakdown]],crudeBD.lkup[Crude Breakdown],0)))^2</f>
        <v>219.69744693617483</v>
      </c>
      <c r="AM735" s="5">
        <f>(vp.data[[#This Row],[Dens]]-INDEX(crudeBD.lkup[Mean_Dens],MATCH(vp.data[[#This Row],[Crude_Breakdown]],crudeBD.lkup[Crude Breakdown],0)))^2</f>
        <v>43.709782524897328</v>
      </c>
      <c r="AN735" s="5">
        <f>(vp.data[[#This Row],[Sulf]]-INDEX(crudeBD.lkup[Mean_Sulf],MATCH(vp.data[[#This Row],[Crude_Breakdown]],crudeBD.lkup[Crude Breakdown],0)))^2</f>
        <v>3.997213667369783E-3</v>
      </c>
      <c r="AO7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1" hidden="1" x14ac:dyDescent="0.25">
      <c r="A736">
        <v>735</v>
      </c>
      <c r="B736" t="s">
        <v>52</v>
      </c>
      <c r="C736" t="s">
        <v>52</v>
      </c>
      <c r="D736" t="s">
        <v>53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Input]]="",INDEX([1]DATA!$O:$O,MATCH(1,(vp.data[[#This Row],[Battery]]=[1]DATA!$L:$L)*(EOMONTH(vp.data[[#This Row],[SDate]],-1)+1=[1]DATA!$G:$G),0)),vp.data[[#This Row],[Dens Input]]),"")</f>
        <v>840.3</v>
      </c>
      <c r="O736" s="2">
        <f ca="1">INDEX(INDIRECT(_xlfn.CONCAT("weather.data[",O$1,"]")),MATCH(vp.data[[#This Row],[SDate]],weather.data[Date],0))</f>
        <v>-19.466666666666665</v>
      </c>
      <c r="P736" s="2">
        <f ca="1">INDEX(INDIRECT(_xlfn.CONCAT("weather.data[",P$1,"]")),MATCH(vp.data[[#This Row],[SDate]],weather.data[Date],0))</f>
        <v>-13.680952380952382</v>
      </c>
      <c r="Q736" s="2">
        <f ca="1">INDEX(INDIRECT(_xlfn.CONCAT("weather.data[",Q$1,"]")),MATCH(vp.data[[#This Row],[SDate]],weather.data[Date],0))</f>
        <v>-19.3</v>
      </c>
      <c r="R736" s="2">
        <f ca="1">INDEX(INDIRECT(_xlfn.CONCAT("weather.data[",R$1,"]")),MATCH(vp.data[[#This Row],[SDate]],weather.data[Date],0))</f>
        <v>-19</v>
      </c>
      <c r="S736" s="2">
        <f ca="1">INDEX(INDIRECT(_xlfn.CONCAT("weather.data[",S$1,"]")),MATCH(vp.data[[#This Row],[SDate]],weather.data[Date],0))</f>
        <v>-21.8</v>
      </c>
      <c r="T736" s="2">
        <f ca="1">INDEX(INDIRECT(_xlfn.CONCAT("weather.data[",T$1,"]")),MATCH(vp.data[[#This Row],[SDate]],weather.data[Date],0))</f>
        <v>-17.399999999999999</v>
      </c>
      <c r="U736" s="2">
        <f ca="1">INDEX(INDIRECT(_xlfn.CONCAT("weather.data[",U$1,"]")),MATCH(vp.data[[#This Row],[SDate]],weather.data[Date],0))</f>
        <v>-20.8</v>
      </c>
      <c r="V736" s="2">
        <f ca="1">INDEX(INDIRECT(_xlfn.CONCAT("weather.data[",V$1,"]")),MATCH(vp.data[[#This Row],[SDate]],weather.data[Date],0))</f>
        <v>-18.5</v>
      </c>
      <c r="W736" t="s">
        <v>44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 s="4">
        <f>IF(AND(vp.data[[#This Row],[SDate]]&gt;=DATE(YEAR(vp.data[[#This Row],[SDate]]),5,1),vp.data[[#This Row],[SDate]]&lt;=DATE(YEAR(vp.data[[#This Row],[SDate]]),9,15)),1,0)</f>
        <v>0</v>
      </c>
      <c r="AJ736" s="4">
        <f>IF(vp.data[[#This Row],[SDate]]&lt;DATE(2016,12,1),0,1)</f>
        <v>1</v>
      </c>
      <c r="AK736">
        <f>MONTH(vp.data[[#This Row],[SDate]])</f>
        <v>2</v>
      </c>
      <c r="AL736" s="5">
        <f>(IF(post_aquisition_adj_bool,vp.data[[#This Row],[VP_Adjusted]],vp.data[[#This Row],[VP]])-INDEX(crudeBD.lkup[Mean_VP],MATCH(vp.data[[#This Row],[Crude_Breakdown]],crudeBD.lkup[Crude Breakdown],0)))^2</f>
        <v>813.51557359302444</v>
      </c>
      <c r="AM736" s="5">
        <f>(vp.data[[#This Row],[Dens]]-INDEX(crudeBD.lkup[Mean_Dens],MATCH(vp.data[[#This Row],[Crude_Breakdown]],crudeBD.lkup[Crude Breakdown],0)))^2</f>
        <v>12.329490500358141</v>
      </c>
      <c r="AN736" s="5">
        <f>(vp.data[[#This Row],[Sulf]]-INDEX(crudeBD.lkup[Mean_Sulf],MATCH(vp.data[[#This Row],[Crude_Breakdown]],crudeBD.lkup[Crude Breakdown],0)))^2</f>
        <v>9.8108974403564878E-2</v>
      </c>
      <c r="AO7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1" hidden="1" x14ac:dyDescent="0.25">
      <c r="A737">
        <v>736</v>
      </c>
      <c r="B737" t="s">
        <v>58</v>
      </c>
      <c r="C737" t="s">
        <v>58</v>
      </c>
      <c r="D737" t="s">
        <v>59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Input]]="",INDEX([1]DATA!$O:$O,MATCH(1,(vp.data[[#This Row],[Battery]]=[1]DATA!$L:$L)*(EOMONTH(vp.data[[#This Row],[SDate]],-1)+1=[1]DATA!$G:$G),0)),vp.data[[#This Row],[Dens Input]]),"")</f>
        <v>849.2</v>
      </c>
      <c r="O737" s="2">
        <f ca="1">INDEX(INDIRECT(_xlfn.CONCAT("weather.data[",O$1,"]")),MATCH(vp.data[[#This Row],[SDate]],weather.data[Date],0))</f>
        <v>-19.466666666666665</v>
      </c>
      <c r="P737" s="2">
        <f ca="1">INDEX(INDIRECT(_xlfn.CONCAT("weather.data[",P$1,"]")),MATCH(vp.data[[#This Row],[SDate]],weather.data[Date],0))</f>
        <v>-13.680952380952382</v>
      </c>
      <c r="Q737" s="2">
        <f ca="1">INDEX(INDIRECT(_xlfn.CONCAT("weather.data[",Q$1,"]")),MATCH(vp.data[[#This Row],[SDate]],weather.data[Date],0))</f>
        <v>-19.3</v>
      </c>
      <c r="R737" s="2">
        <f ca="1">INDEX(INDIRECT(_xlfn.CONCAT("weather.data[",R$1,"]")),MATCH(vp.data[[#This Row],[SDate]],weather.data[Date],0))</f>
        <v>-19</v>
      </c>
      <c r="S737" s="2">
        <f ca="1">INDEX(INDIRECT(_xlfn.CONCAT("weather.data[",S$1,"]")),MATCH(vp.data[[#This Row],[SDate]],weather.data[Date],0))</f>
        <v>-21.8</v>
      </c>
      <c r="T737" s="2">
        <f ca="1">INDEX(INDIRECT(_xlfn.CONCAT("weather.data[",T$1,"]")),MATCH(vp.data[[#This Row],[SDate]],weather.data[Date],0))</f>
        <v>-17.399999999999999</v>
      </c>
      <c r="U737" s="2">
        <f ca="1">INDEX(INDIRECT(_xlfn.CONCAT("weather.data[",U$1,"]")),MATCH(vp.data[[#This Row],[SDate]],weather.data[Date],0))</f>
        <v>-20.8</v>
      </c>
      <c r="V737" s="2">
        <f ca="1">INDEX(INDIRECT(_xlfn.CONCAT("weather.data[",V$1,"]")),MATCH(vp.data[[#This Row],[SDate]],weather.data[Date],0))</f>
        <v>-18.5</v>
      </c>
      <c r="W737" t="s">
        <v>44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 s="4">
        <f>IF(AND(vp.data[[#This Row],[SDate]]&gt;=DATE(YEAR(vp.data[[#This Row],[SDate]]),5,1),vp.data[[#This Row],[SDate]]&lt;=DATE(YEAR(vp.data[[#This Row],[SDate]]),9,15)),1,0)</f>
        <v>0</v>
      </c>
      <c r="AJ737" s="4">
        <f>IF(vp.data[[#This Row],[SDate]]&lt;DATE(2016,12,1),0,1)</f>
        <v>1</v>
      </c>
      <c r="AK737">
        <f>MONTH(vp.data[[#This Row],[SDate]])</f>
        <v>2</v>
      </c>
      <c r="AL737" s="5">
        <f>(IF(post_aquisition_adj_bool,vp.data[[#This Row],[VP_Adjusted]],vp.data[[#This Row],[VP]])-INDEX(crudeBD.lkup[Mean_VP],MATCH(vp.data[[#This Row],[Crude_Breakdown]],crudeBD.lkup[Crude Breakdown],0)))^2</f>
        <v>90.672186258706986</v>
      </c>
      <c r="AM737" s="5">
        <f>(vp.data[[#This Row],[Dens]]-INDEX(crudeBD.lkup[Mean_Dens],MATCH(vp.data[[#This Row],[Crude_Breakdown]],crudeBD.lkup[Crude Breakdown],0)))^2</f>
        <v>29.037684365388323</v>
      </c>
      <c r="AN737" s="5">
        <f>(vp.data[[#This Row],[Sulf]]-INDEX(crudeBD.lkup[Mean_Sulf],MATCH(vp.data[[#This Row],[Crude_Breakdown]],crudeBD.lkup[Crude Breakdown],0)))^2</f>
        <v>2.3477447532400043E-2</v>
      </c>
      <c r="AO7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1" hidden="1" x14ac:dyDescent="0.25">
      <c r="A738">
        <v>737</v>
      </c>
      <c r="B738" t="s">
        <v>52</v>
      </c>
      <c r="C738" t="s">
        <v>52</v>
      </c>
      <c r="D738" t="s">
        <v>90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Input]]="",INDEX([1]DATA!$Q:$Q,MATCH(1,(vp.data[[#This Row],[Battery]]=[1]DATA!$L:$L)*(EOMONTH(vp.data[[#This Row],[SDate]],-1)+1=[1]DATA!$G:$G),0)),vp.data[[#This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Input]]="",INDEX([1]DATA!$O:$O,MATCH(1,(vp.data[[#This Row],[Battery]]=[1]DATA!$L:$L)*(EOMONTH(vp.data[[#This Row],[SDate]],-1)+1=[1]DATA!$G:$G),0)),vp.data[[#This Row],[Dens Input]]),"")</f>
        <v>860.3</v>
      </c>
      <c r="O738" s="2">
        <f ca="1">INDEX(INDIRECT(_xlfn.CONCAT("weather.data[",O$1,"]")),MATCH(vp.data[[#This Row],[SDate]],weather.data[Date],0))</f>
        <v>-19.466666666666665</v>
      </c>
      <c r="P738" s="2">
        <f ca="1">INDEX(INDIRECT(_xlfn.CONCAT("weather.data[",P$1,"]")),MATCH(vp.data[[#This Row],[SDate]],weather.data[Date],0))</f>
        <v>-13.680952380952382</v>
      </c>
      <c r="Q738" s="2">
        <f ca="1">INDEX(INDIRECT(_xlfn.CONCAT("weather.data[",Q$1,"]")),MATCH(vp.data[[#This Row],[SDate]],weather.data[Date],0))</f>
        <v>-19.3</v>
      </c>
      <c r="R738" s="2">
        <f ca="1">INDEX(INDIRECT(_xlfn.CONCAT("weather.data[",R$1,"]")),MATCH(vp.data[[#This Row],[SDate]],weather.data[Date],0))</f>
        <v>-19</v>
      </c>
      <c r="S738" s="2">
        <f ca="1">INDEX(INDIRECT(_xlfn.CONCAT("weather.data[",S$1,"]")),MATCH(vp.data[[#This Row],[SDate]],weather.data[Date],0))</f>
        <v>-21.8</v>
      </c>
      <c r="T738" s="2">
        <f ca="1">INDEX(INDIRECT(_xlfn.CONCAT("weather.data[",T$1,"]")),MATCH(vp.data[[#This Row],[SDate]],weather.data[Date],0))</f>
        <v>-17.399999999999999</v>
      </c>
      <c r="U738" s="2">
        <f ca="1">INDEX(INDIRECT(_xlfn.CONCAT("weather.data[",U$1,"]")),MATCH(vp.data[[#This Row],[SDate]],weather.data[Date],0))</f>
        <v>-20.8</v>
      </c>
      <c r="V738" s="2">
        <f ca="1">INDEX(INDIRECT(_xlfn.CONCAT("weather.data[",V$1,"]")),MATCH(vp.data[[#This Row],[SDate]],weather.data[Date],0))</f>
        <v>-18.5</v>
      </c>
      <c r="W738" t="s">
        <v>44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 s="4">
        <f>IF(AND(vp.data[[#This Row],[SDate]]&gt;=DATE(YEAR(vp.data[[#This Row],[SDate]]),5,1),vp.data[[#This Row],[SDate]]&lt;=DATE(YEAR(vp.data[[#This Row],[SDate]]),9,15)),1,0)</f>
        <v>0</v>
      </c>
      <c r="AJ738" s="4">
        <f>IF(vp.data[[#This Row],[SDate]]&lt;DATE(2016,12,1),0,1)</f>
        <v>1</v>
      </c>
      <c r="AK738">
        <f>MONTH(vp.data[[#This Row],[SDate]])</f>
        <v>2</v>
      </c>
      <c r="AL738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738" s="5">
        <f>(vp.data[[#This Row],[Dens]]-INDEX(crudeBD.lkup[Mean_Dens],MATCH(vp.data[[#This Row],[Crude_Breakdown]],crudeBD.lkup[Crude Breakdown],0)))^2</f>
        <v>271.87599356783949</v>
      </c>
      <c r="AN738" s="5">
        <f>(vp.data[[#This Row],[Sulf]]-INDEX(crudeBD.lkup[Mean_Sulf],MATCH(vp.data[[#This Row],[Crude_Breakdown]],crudeBD.lkup[Crude Breakdown],0)))^2</f>
        <v>0.32858520556920778</v>
      </c>
      <c r="AO7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1" hidden="1" x14ac:dyDescent="0.25">
      <c r="A739">
        <v>738</v>
      </c>
      <c r="B739" t="s">
        <v>42</v>
      </c>
      <c r="C739" t="s">
        <v>42</v>
      </c>
      <c r="D739" t="s">
        <v>43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Input]]="",INDEX([1]DATA!$Q:$Q,MATCH(1,(vp.data[[#This Row],[Battery]]=[1]DATA!$L:$L)*(EOMONTH(vp.data[[#This Row],[SDate]],-1)+1=[1]DATA!$G:$G),0)),vp.data[[#This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Input]]="",INDEX([1]DATA!$O:$O,MATCH(1,(vp.data[[#This Row],[Battery]]=[1]DATA!$L:$L)*(EOMONTH(vp.data[[#This Row],[SDate]],-1)+1=[1]DATA!$G:$G),0)),vp.data[[#This Row],[Dens Input]]),"")</f>
        <v>867.6</v>
      </c>
      <c r="O739" s="2">
        <f ca="1">INDEX(INDIRECT(_xlfn.CONCAT("weather.data[",O$1,"]")),MATCH(vp.data[[#This Row],[SDate]],weather.data[Date],0))</f>
        <v>-19.466666666666665</v>
      </c>
      <c r="P739" s="2">
        <f ca="1">INDEX(INDIRECT(_xlfn.CONCAT("weather.data[",P$1,"]")),MATCH(vp.data[[#This Row],[SDate]],weather.data[Date],0))</f>
        <v>-13.680952380952382</v>
      </c>
      <c r="Q739" s="2">
        <f ca="1">INDEX(INDIRECT(_xlfn.CONCAT("weather.data[",Q$1,"]")),MATCH(vp.data[[#This Row],[SDate]],weather.data[Date],0))</f>
        <v>-19.3</v>
      </c>
      <c r="R739" s="2">
        <f ca="1">INDEX(INDIRECT(_xlfn.CONCAT("weather.data[",R$1,"]")),MATCH(vp.data[[#This Row],[SDate]],weather.data[Date],0))</f>
        <v>-19</v>
      </c>
      <c r="S739" s="2">
        <f ca="1">INDEX(INDIRECT(_xlfn.CONCAT("weather.data[",S$1,"]")),MATCH(vp.data[[#This Row],[SDate]],weather.data[Date],0))</f>
        <v>-21.8</v>
      </c>
      <c r="T739" s="2">
        <f ca="1">INDEX(INDIRECT(_xlfn.CONCAT("weather.data[",T$1,"]")),MATCH(vp.data[[#This Row],[SDate]],weather.data[Date],0))</f>
        <v>-17.399999999999999</v>
      </c>
      <c r="U739" s="2">
        <f ca="1">INDEX(INDIRECT(_xlfn.CONCAT("weather.data[",U$1,"]")),MATCH(vp.data[[#This Row],[SDate]],weather.data[Date],0))</f>
        <v>-20.8</v>
      </c>
      <c r="V739" s="2">
        <f ca="1">INDEX(INDIRECT(_xlfn.CONCAT("weather.data[",V$1,"]")),MATCH(vp.data[[#This Row],[SDate]],weather.data[Date],0))</f>
        <v>-18.5</v>
      </c>
      <c r="W739" t="s">
        <v>44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 s="4">
        <f>IF(AND(vp.data[[#This Row],[SDate]]&gt;=DATE(YEAR(vp.data[[#This Row],[SDate]]),5,1),vp.data[[#This Row],[SDate]]&lt;=DATE(YEAR(vp.data[[#This Row],[SDate]]),9,15)),1,0)</f>
        <v>0</v>
      </c>
      <c r="AJ739" s="4">
        <f>IF(vp.data[[#This Row],[SDate]]&lt;DATE(2016,12,1),0,1)</f>
        <v>1</v>
      </c>
      <c r="AK739">
        <f>MONTH(vp.data[[#This Row],[SDate]])</f>
        <v>2</v>
      </c>
      <c r="AL739" s="5">
        <f>(IF(post_aquisition_adj_bool,vp.data[[#This Row],[VP_Adjusted]],vp.data[[#This Row],[VP]])-INDEX(crudeBD.lkup[Mean_VP],MATCH(vp.data[[#This Row],[Crude_Breakdown]],crudeBD.lkup[Crude Breakdown],0)))^2</f>
        <v>14.939905482041592</v>
      </c>
      <c r="AM739" s="5">
        <f>(vp.data[[#This Row],[Dens]]-INDEX(crudeBD.lkup[Mean_Dens],MATCH(vp.data[[#This Row],[Crude_Breakdown]],crudeBD.lkup[Crude Breakdown],0)))^2</f>
        <v>51.238961600865466</v>
      </c>
      <c r="AN739" s="5">
        <f>(vp.data[[#This Row],[Sulf]]-INDEX(crudeBD.lkup[Mean_Sulf],MATCH(vp.data[[#This Row],[Crude_Breakdown]],crudeBD.lkup[Crude Breakdown],0)))^2</f>
        <v>2.4543590701222306E-3</v>
      </c>
      <c r="AO7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1" x14ac:dyDescent="0.25">
      <c r="A740">
        <v>752</v>
      </c>
      <c r="B740" t="s">
        <v>45</v>
      </c>
      <c r="C740" t="s">
        <v>45</v>
      </c>
      <c r="D740" t="s">
        <v>153</v>
      </c>
      <c r="F740" s="1">
        <v>42774</v>
      </c>
      <c r="G740" s="2">
        <v>91.2</v>
      </c>
      <c r="H740" s="2">
        <f>vp.data[[#This Row],[VP]]+IF(vp.data[[#This Row],[Post_Aquisition]]=0,INDEX(post_aquisition.tbl[Change_in_VP],MATCH(vp.data[[#This Row],[Crude_Breakdown]],post_aquisition.tbl[Crude_Breakdown],0)),0)</f>
        <v>91.2</v>
      </c>
      <c r="I740" s="2">
        <v>2.254</v>
      </c>
      <c r="J740" s="2">
        <f t="array" ref="J740">_xlfn.IFNA(IF(vp.data[[#This Row],[Sulf Input]]="",INDEX([1]DATA!$Q:$Q,MATCH(1,(vp.data[[#This Row],[Battery]]=[1]DATA!$L:$L)*(EOMONTH(vp.data[[#This Row],[SDate]],-1)+1=[1]DATA!$G:$G),0)),vp.data[[#This Row],[Sulf Input]]),"")</f>
        <v>2.254</v>
      </c>
      <c r="K740" s="2">
        <v>12.1</v>
      </c>
      <c r="L740" s="2">
        <v>-30</v>
      </c>
      <c r="M740" s="2">
        <v>868.2</v>
      </c>
      <c r="N740" s="2">
        <f t="array" ref="N740">_xlfn.IFNA(IF(vp.data[[#This Row],[Dens Input]]="",INDEX([1]DATA!$O:$O,MATCH(1,(vp.data[[#This Row],[Battery]]=[1]DATA!$L:$L)*(EOMONTH(vp.data[[#This Row],[SDate]],-1)+1=[1]DATA!$G:$G),0)),vp.data[[#This Row],[Dens Input]]),"")</f>
        <v>868.2</v>
      </c>
      <c r="O740" s="2">
        <f ca="1">INDEX(INDIRECT(_xlfn.CONCAT("weather.data[",O$1,"]")),MATCH(vp.data[[#This Row],[SDate]],weather.data[Date],0))</f>
        <v>-25.950000000000003</v>
      </c>
      <c r="P740" s="2">
        <f ca="1">INDEX(INDIRECT(_xlfn.CONCAT("weather.data[",P$1,"]")),MATCH(vp.data[[#This Row],[SDate]],weather.data[Date],0))</f>
        <v>-19.276190476190475</v>
      </c>
      <c r="Q740" s="2">
        <f ca="1">INDEX(INDIRECT(_xlfn.CONCAT("weather.data[",Q$1,"]")),MATCH(vp.data[[#This Row],[SDate]],weather.data[Date],0))</f>
        <v>-26.2</v>
      </c>
      <c r="R740" s="2">
        <f ca="1">INDEX(INDIRECT(_xlfn.CONCAT("weather.data[",R$1,"]")),MATCH(vp.data[[#This Row],[SDate]],weather.data[Date],0))</f>
        <v>-25.5</v>
      </c>
      <c r="S740" s="2">
        <f ca="1">INDEX(INDIRECT(_xlfn.CONCAT("weather.data[",S$1,"]")),MATCH(vp.data[[#This Row],[SDate]],weather.data[Date],0))</f>
        <v>-26.5</v>
      </c>
      <c r="T740" s="2">
        <f ca="1">INDEX(INDIRECT(_xlfn.CONCAT("weather.data[",T$1,"]")),MATCH(vp.data[[#This Row],[SDate]],weather.data[Date],0))</f>
        <v>-25.7</v>
      </c>
      <c r="U740" s="2">
        <f ca="1">INDEX(INDIRECT(_xlfn.CONCAT("weather.data[",U$1,"]")),MATCH(vp.data[[#This Row],[SDate]],weather.data[Date],0))</f>
        <v>-25.5</v>
      </c>
      <c r="V740" s="2">
        <f ca="1">INDEX(INDIRECT(_xlfn.CONCAT("weather.data[",V$1,"]")),MATCH(vp.data[[#This Row],[SDate]],weather.data[Date],0))</f>
        <v>-26.3</v>
      </c>
      <c r="W740" t="s">
        <v>44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 s="4">
        <f>IF(AND(vp.data[[#This Row],[SDate]]&gt;=DATE(YEAR(vp.data[[#This Row],[SDate]]),5,1),vp.data[[#This Row],[SDate]]&lt;=DATE(YEAR(vp.data[[#This Row],[SDate]]),9,15)),1,0)</f>
        <v>0</v>
      </c>
      <c r="AJ740" s="4">
        <f>IF(vp.data[[#This Row],[SDate]]&lt;DATE(2016,12,1),0,1)</f>
        <v>1</v>
      </c>
      <c r="AK740">
        <f>MONTH(vp.data[[#This Row],[SDate]])</f>
        <v>2</v>
      </c>
      <c r="AL740" s="5">
        <f>(IF(post_aquisition_adj_bool,vp.data[[#This Row],[VP_Adjusted]],vp.data[[#This Row],[VP]])-INDEX(crudeBD.lkup[Mean_VP],MATCH(vp.data[[#This Row],[Crude_Breakdown]],crudeBD.lkup[Crude Breakdown],0)))^2</f>
        <v>791.56599243856328</v>
      </c>
      <c r="AM740" s="5">
        <f>(vp.data[[#This Row],[Dens]]-INDEX(crudeBD.lkup[Mean_Dens],MATCH(vp.data[[#This Row],[Crude_Breakdown]],crudeBD.lkup[Crude Breakdown],0)))^2</f>
        <v>43.009194159004693</v>
      </c>
      <c r="AN740" s="5">
        <f>(vp.data[[#This Row],[Sulf]]-INDEX(crudeBD.lkup[Mean_Sulf],MATCH(vp.data[[#This Row],[Crude_Breakdown]],crudeBD.lkup[Crude Breakdown],0)))^2</f>
        <v>3.4425643907331584E-2</v>
      </c>
      <c r="AO7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1" hidden="1" x14ac:dyDescent="0.25">
      <c r="A741">
        <v>740</v>
      </c>
      <c r="B741" t="s">
        <v>49</v>
      </c>
      <c r="C741" t="s">
        <v>49</v>
      </c>
      <c r="D741" t="s">
        <v>50</v>
      </c>
      <c r="E741" t="s">
        <v>69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41" s="2">
        <f ca="1">INDEX(INDIRECT(_xlfn.CONCAT("weather.data[",O$1,"]")),MATCH(vp.data[[#This Row],[SDate]],weather.data[Date],0))</f>
        <v>-24.133333333333336</v>
      </c>
      <c r="P741" s="2">
        <f ca="1">INDEX(INDIRECT(_xlfn.CONCAT("weather.data[",P$1,"]")),MATCH(vp.data[[#This Row],[SDate]],weather.data[Date],0))</f>
        <v>-18.05952380952381</v>
      </c>
      <c r="Q741" s="2">
        <f ca="1">INDEX(INDIRECT(_xlfn.CONCAT("weather.data[",Q$1,"]")),MATCH(vp.data[[#This Row],[SDate]],weather.data[Date],0))</f>
        <v>-24.4</v>
      </c>
      <c r="R741" s="2">
        <f ca="1">INDEX(INDIRECT(_xlfn.CONCAT("weather.data[",R$1,"]")),MATCH(vp.data[[#This Row],[SDate]],weather.data[Date],0))</f>
        <v>-25.8</v>
      </c>
      <c r="S741" s="2">
        <f ca="1">INDEX(INDIRECT(_xlfn.CONCAT("weather.data[",S$1,"]")),MATCH(vp.data[[#This Row],[SDate]],weather.data[Date],0))</f>
        <v>-22.3</v>
      </c>
      <c r="T741" s="2">
        <f ca="1">INDEX(INDIRECT(_xlfn.CONCAT("weather.data[",T$1,"]")),MATCH(vp.data[[#This Row],[SDate]],weather.data[Date],0))</f>
        <v>-25.5</v>
      </c>
      <c r="U741" s="2">
        <f ca="1">INDEX(INDIRECT(_xlfn.CONCAT("weather.data[",U$1,"]")),MATCH(vp.data[[#This Row],[SDate]],weather.data[Date],0))</f>
        <v>-24</v>
      </c>
      <c r="V741" s="2">
        <f ca="1">INDEX(INDIRECT(_xlfn.CONCAT("weather.data[",V$1,"]")),MATCH(vp.data[[#This Row],[SDate]],weather.data[Date],0))</f>
        <v>-22.8</v>
      </c>
      <c r="W741" t="s">
        <v>44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 s="4">
        <f>IF(AND(vp.data[[#This Row],[SDate]]&gt;=DATE(YEAR(vp.data[[#This Row],[SDate]]),5,1),vp.data[[#This Row],[SDate]]&lt;=DATE(YEAR(vp.data[[#This Row],[SDate]]),9,15)),1,0)</f>
        <v>0</v>
      </c>
      <c r="AJ741" s="4">
        <f>IF(vp.data[[#This Row],[SDate]]&lt;DATE(2016,12,1),0,1)</f>
        <v>1</v>
      </c>
      <c r="AK741">
        <f>MONTH(vp.data[[#This Row],[SDate]])</f>
        <v>2</v>
      </c>
      <c r="AL741" s="5">
        <f>(IF(post_aquisition_adj_bool,vp.data[[#This Row],[VP_Adjusted]],vp.data[[#This Row],[VP]])-INDEX(crudeBD.lkup[Mean_VP],MATCH(vp.data[[#This Row],[Crude_Breakdown]],crudeBD.lkup[Crude Breakdown],0)))^2</f>
        <v>76.076675213051558</v>
      </c>
      <c r="AM741" s="5">
        <f>(vp.data[[#This Row],[Dens]]-INDEX(crudeBD.lkup[Mean_Dens],MATCH(vp.data[[#This Row],[Crude_Breakdown]],crudeBD.lkup[Crude Breakdown],0)))^2</f>
        <v>1.4673383531183308</v>
      </c>
      <c r="AN741" s="5">
        <f>(vp.data[[#This Row],[Sulf]]-INDEX(crudeBD.lkup[Mean_Sulf],MATCH(vp.data[[#This Row],[Crude_Breakdown]],crudeBD.lkup[Crude Breakdown],0)))^2</f>
        <v>9.1944503974117062E-2</v>
      </c>
      <c r="AO7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1" hidden="1" x14ac:dyDescent="0.25">
      <c r="A742">
        <v>741</v>
      </c>
      <c r="B742" t="s">
        <v>49</v>
      </c>
      <c r="C742" t="s">
        <v>49</v>
      </c>
      <c r="D742" t="s">
        <v>50</v>
      </c>
      <c r="E742" t="s">
        <v>51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Input]]="",INDEX([1]DATA!$O:$O,MATCH(1,(vp.data[[#This Row],[Battery]]=[1]DATA!$L:$L)*(EOMONTH(vp.data[[#This Row],[SDate]],-1)+1=[1]DATA!$G:$G),0)),vp.data[[#This Row],[Dens Input]]),"")</f>
        <v>833.6</v>
      </c>
      <c r="O742" s="2">
        <f ca="1">INDEX(INDIRECT(_xlfn.CONCAT("weather.data[",O$1,"]")),MATCH(vp.data[[#This Row],[SDate]],weather.data[Date],0))</f>
        <v>-24.133333333333336</v>
      </c>
      <c r="P742" s="2">
        <f ca="1">INDEX(INDIRECT(_xlfn.CONCAT("weather.data[",P$1,"]")),MATCH(vp.data[[#This Row],[SDate]],weather.data[Date],0))</f>
        <v>-18.05952380952381</v>
      </c>
      <c r="Q742" s="2">
        <f ca="1">INDEX(INDIRECT(_xlfn.CONCAT("weather.data[",Q$1,"]")),MATCH(vp.data[[#This Row],[SDate]],weather.data[Date],0))</f>
        <v>-24.4</v>
      </c>
      <c r="R742" s="2">
        <f ca="1">INDEX(INDIRECT(_xlfn.CONCAT("weather.data[",R$1,"]")),MATCH(vp.data[[#This Row],[SDate]],weather.data[Date],0))</f>
        <v>-25.8</v>
      </c>
      <c r="S742" s="2">
        <f ca="1">INDEX(INDIRECT(_xlfn.CONCAT("weather.data[",S$1,"]")),MATCH(vp.data[[#This Row],[SDate]],weather.data[Date],0))</f>
        <v>-22.3</v>
      </c>
      <c r="T742" s="2">
        <f ca="1">INDEX(INDIRECT(_xlfn.CONCAT("weather.data[",T$1,"]")),MATCH(vp.data[[#This Row],[SDate]],weather.data[Date],0))</f>
        <v>-25.5</v>
      </c>
      <c r="U742" s="2">
        <f ca="1">INDEX(INDIRECT(_xlfn.CONCAT("weather.data[",U$1,"]")),MATCH(vp.data[[#This Row],[SDate]],weather.data[Date],0))</f>
        <v>-24</v>
      </c>
      <c r="V742" s="2">
        <f ca="1">INDEX(INDIRECT(_xlfn.CONCAT("weather.data[",V$1,"]")),MATCH(vp.data[[#This Row],[SDate]],weather.data[Date],0))</f>
        <v>-22.8</v>
      </c>
      <c r="W742" t="s">
        <v>44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 s="4">
        <f>IF(AND(vp.data[[#This Row],[SDate]]&gt;=DATE(YEAR(vp.data[[#This Row],[SDate]]),5,1),vp.data[[#This Row],[SDate]]&lt;=DATE(YEAR(vp.data[[#This Row],[SDate]]),9,15)),1,0)</f>
        <v>0</v>
      </c>
      <c r="AJ742" s="4">
        <f>IF(vp.data[[#This Row],[SDate]]&lt;DATE(2016,12,1),0,1)</f>
        <v>1</v>
      </c>
      <c r="AK742">
        <f>MONTH(vp.data[[#This Row],[SDate]])</f>
        <v>2</v>
      </c>
      <c r="AL742" s="5">
        <f>(IF(post_aquisition_adj_bool,vp.data[[#This Row],[VP_Adjusted]],vp.data[[#This Row],[VP]])-INDEX(crudeBD.lkup[Mean_VP],MATCH(vp.data[[#This Row],[Crude_Breakdown]],crudeBD.lkup[Crude Breakdown],0)))^2</f>
        <v>441.93265754000436</v>
      </c>
      <c r="AM742" s="5">
        <f>(vp.data[[#This Row],[Dens]]-INDEX(crudeBD.lkup[Mean_Dens],MATCH(vp.data[[#This Row],[Crude_Breakdown]],crudeBD.lkup[Crude Breakdown],0)))^2</f>
        <v>104.2714119727505</v>
      </c>
      <c r="AN742" s="5">
        <f>(vp.data[[#This Row],[Sulf]]-INDEX(crudeBD.lkup[Mean_Sulf],MATCH(vp.data[[#This Row],[Crude_Breakdown]],crudeBD.lkup[Crude Breakdown],0)))^2</f>
        <v>9.1944503974117062E-2</v>
      </c>
      <c r="AO7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1" hidden="1" x14ac:dyDescent="0.25">
      <c r="A743">
        <v>742</v>
      </c>
      <c r="B743" t="s">
        <v>45</v>
      </c>
      <c r="C743" t="s">
        <v>45</v>
      </c>
      <c r="D743" t="s">
        <v>96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Input]]="",INDEX([1]DATA!$Q:$Q,MATCH(1,(vp.data[[#This Row],[Battery]]=[1]DATA!$L:$L)*(EOMONTH(vp.data[[#This Row],[SDate]],-1)+1=[1]DATA!$G:$G),0)),vp.data[[#This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43" s="2">
        <f ca="1">INDEX(INDIRECT(_xlfn.CONCAT("weather.data[",O$1,"]")),MATCH(vp.data[[#This Row],[SDate]],weather.data[Date],0))</f>
        <v>-24.133333333333336</v>
      </c>
      <c r="P743" s="2">
        <f ca="1">INDEX(INDIRECT(_xlfn.CONCAT("weather.data[",P$1,"]")),MATCH(vp.data[[#This Row],[SDate]],weather.data[Date],0))</f>
        <v>-18.05952380952381</v>
      </c>
      <c r="Q743" s="2">
        <f ca="1">INDEX(INDIRECT(_xlfn.CONCAT("weather.data[",Q$1,"]")),MATCH(vp.data[[#This Row],[SDate]],weather.data[Date],0))</f>
        <v>-24.4</v>
      </c>
      <c r="R743" s="2">
        <f ca="1">INDEX(INDIRECT(_xlfn.CONCAT("weather.data[",R$1,"]")),MATCH(vp.data[[#This Row],[SDate]],weather.data[Date],0))</f>
        <v>-25.8</v>
      </c>
      <c r="S743" s="2">
        <f ca="1">INDEX(INDIRECT(_xlfn.CONCAT("weather.data[",S$1,"]")),MATCH(vp.data[[#This Row],[SDate]],weather.data[Date],0))</f>
        <v>-22.3</v>
      </c>
      <c r="T743" s="2">
        <f ca="1">INDEX(INDIRECT(_xlfn.CONCAT("weather.data[",T$1,"]")),MATCH(vp.data[[#This Row],[SDate]],weather.data[Date],0))</f>
        <v>-25.5</v>
      </c>
      <c r="U743" s="2">
        <f ca="1">INDEX(INDIRECT(_xlfn.CONCAT("weather.data[",U$1,"]")),MATCH(vp.data[[#This Row],[SDate]],weather.data[Date],0))</f>
        <v>-24</v>
      </c>
      <c r="V743" s="2">
        <f ca="1">INDEX(INDIRECT(_xlfn.CONCAT("weather.data[",V$1,"]")),MATCH(vp.data[[#This Row],[SDate]],weather.data[Date],0))</f>
        <v>-22.8</v>
      </c>
      <c r="W743" t="s">
        <v>44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 s="4">
        <f>IF(AND(vp.data[[#This Row],[SDate]]&gt;=DATE(YEAR(vp.data[[#This Row],[SDate]]),5,1),vp.data[[#This Row],[SDate]]&lt;=DATE(YEAR(vp.data[[#This Row],[SDate]]),9,15)),1,0)</f>
        <v>0</v>
      </c>
      <c r="AJ743" s="4">
        <f>IF(vp.data[[#This Row],[SDate]]&lt;DATE(2016,12,1),0,1)</f>
        <v>1</v>
      </c>
      <c r="AK743">
        <f>MONTH(vp.data[[#This Row],[SDate]])</f>
        <v>2</v>
      </c>
      <c r="AL74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743" s="5">
        <f>(vp.data[[#This Row],[Dens]]-INDEX(crudeBD.lkup[Mean_Dens],MATCH(vp.data[[#This Row],[Crude_Breakdown]],crudeBD.lkup[Crude Breakdown],0)))^2</f>
        <v>18.100623543397141</v>
      </c>
      <c r="AN743" s="5">
        <f>(vp.data[[#This Row],[Sulf]]-INDEX(crudeBD.lkup[Mean_Sulf],MATCH(vp.data[[#This Row],[Crude_Breakdown]],crudeBD.lkup[Crude Breakdown],0)))^2</f>
        <v>0.16187028653248403</v>
      </c>
      <c r="AO7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1" hidden="1" x14ac:dyDescent="0.25">
      <c r="A744">
        <v>743</v>
      </c>
      <c r="B744" t="s">
        <v>45</v>
      </c>
      <c r="C744" t="s">
        <v>45</v>
      </c>
      <c r="D744" t="s">
        <v>76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Input]]="",INDEX([1]DATA!$Q:$Q,MATCH(1,(vp.data[[#This Row],[Battery]]=[1]DATA!$L:$L)*(EOMONTH(vp.data[[#This Row],[SDate]],-1)+1=[1]DATA!$G:$G),0)),vp.data[[#This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744" s="2">
        <f ca="1">INDEX(INDIRECT(_xlfn.CONCAT("weather.data[",O$1,"]")),MATCH(vp.data[[#This Row],[SDate]],weather.data[Date],0))</f>
        <v>-24.133333333333336</v>
      </c>
      <c r="P744" s="2">
        <f ca="1">INDEX(INDIRECT(_xlfn.CONCAT("weather.data[",P$1,"]")),MATCH(vp.data[[#This Row],[SDate]],weather.data[Date],0))</f>
        <v>-18.05952380952381</v>
      </c>
      <c r="Q744" s="2">
        <f ca="1">INDEX(INDIRECT(_xlfn.CONCAT("weather.data[",Q$1,"]")),MATCH(vp.data[[#This Row],[SDate]],weather.data[Date],0))</f>
        <v>-24.4</v>
      </c>
      <c r="R744" s="2">
        <f ca="1">INDEX(INDIRECT(_xlfn.CONCAT("weather.data[",R$1,"]")),MATCH(vp.data[[#This Row],[SDate]],weather.data[Date],0))</f>
        <v>-25.8</v>
      </c>
      <c r="S744" s="2">
        <f ca="1">INDEX(INDIRECT(_xlfn.CONCAT("weather.data[",S$1,"]")),MATCH(vp.data[[#This Row],[SDate]],weather.data[Date],0))</f>
        <v>-22.3</v>
      </c>
      <c r="T744" s="2">
        <f ca="1">INDEX(INDIRECT(_xlfn.CONCAT("weather.data[",T$1,"]")),MATCH(vp.data[[#This Row],[SDate]],weather.data[Date],0))</f>
        <v>-25.5</v>
      </c>
      <c r="U744" s="2">
        <f ca="1">INDEX(INDIRECT(_xlfn.CONCAT("weather.data[",U$1,"]")),MATCH(vp.data[[#This Row],[SDate]],weather.data[Date],0))</f>
        <v>-24</v>
      </c>
      <c r="V744" s="2">
        <f ca="1">INDEX(INDIRECT(_xlfn.CONCAT("weather.data[",V$1,"]")),MATCH(vp.data[[#This Row],[SDate]],weather.data[Date],0))</f>
        <v>-22.8</v>
      </c>
      <c r="W744" t="s">
        <v>44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 s="4">
        <f>IF(AND(vp.data[[#This Row],[SDate]]&gt;=DATE(YEAR(vp.data[[#This Row],[SDate]]),5,1),vp.data[[#This Row],[SDate]]&lt;=DATE(YEAR(vp.data[[#This Row],[SDate]]),9,15)),1,0)</f>
        <v>0</v>
      </c>
      <c r="AJ744" s="4">
        <f>IF(vp.data[[#This Row],[SDate]]&lt;DATE(2016,12,1),0,1)</f>
        <v>1</v>
      </c>
      <c r="AK744">
        <f>MONTH(vp.data[[#This Row],[SDate]])</f>
        <v>2</v>
      </c>
      <c r="AL744" s="5">
        <f>(IF(post_aquisition_adj_bool,vp.data[[#This Row],[VP_Adjusted]],vp.data[[#This Row],[VP]])-INDEX(crudeBD.lkup[Mean_VP],MATCH(vp.data[[#This Row],[Crude_Breakdown]],crudeBD.lkup[Crude Breakdown],0)))^2</f>
        <v>87.12583607598593</v>
      </c>
      <c r="AM744" s="5">
        <f>(vp.data[[#This Row],[Dens]]-INDEX(crudeBD.lkup[Mean_Dens],MATCH(vp.data[[#This Row],[Crude_Breakdown]],crudeBD.lkup[Crude Breakdown],0)))^2</f>
        <v>9.9507614744324062</v>
      </c>
      <c r="AN744" s="5">
        <f>(vp.data[[#This Row],[Sulf]]-INDEX(crudeBD.lkup[Mean_Sulf],MATCH(vp.data[[#This Row],[Crude_Breakdown]],crudeBD.lkup[Crude Breakdown],0)))^2</f>
        <v>0.14087340897762507</v>
      </c>
      <c r="AO7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1" hidden="1" x14ac:dyDescent="0.25">
      <c r="A745">
        <v>744</v>
      </c>
      <c r="B745" t="s">
        <v>45</v>
      </c>
      <c r="C745" t="s">
        <v>45</v>
      </c>
      <c r="D745" t="s">
        <v>66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Input]]="",INDEX([1]DATA!$Q:$Q,MATCH(1,(vp.data[[#This Row],[Battery]]=[1]DATA!$L:$L)*(EOMONTH(vp.data[[#This Row],[SDate]],-1)+1=[1]DATA!$G:$G),0)),vp.data[[#This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Input]]="",INDEX([1]DATA!$O:$O,MATCH(1,(vp.data[[#This Row],[Battery]]=[1]DATA!$L:$L)*(EOMONTH(vp.data[[#This Row],[SDate]],-1)+1=[1]DATA!$G:$G),0)),vp.data[[#This Row],[Dens Input]]),"")</f>
        <v>825.8</v>
      </c>
      <c r="O745" s="2">
        <f ca="1">INDEX(INDIRECT(_xlfn.CONCAT("weather.data[",O$1,"]")),MATCH(vp.data[[#This Row],[SDate]],weather.data[Date],0))</f>
        <v>-24.133333333333336</v>
      </c>
      <c r="P745" s="2">
        <f ca="1">INDEX(INDIRECT(_xlfn.CONCAT("weather.data[",P$1,"]")),MATCH(vp.data[[#This Row],[SDate]],weather.data[Date],0))</f>
        <v>-18.05952380952381</v>
      </c>
      <c r="Q745" s="2">
        <f ca="1">INDEX(INDIRECT(_xlfn.CONCAT("weather.data[",Q$1,"]")),MATCH(vp.data[[#This Row],[SDate]],weather.data[Date],0))</f>
        <v>-24.4</v>
      </c>
      <c r="R745" s="2">
        <f ca="1">INDEX(INDIRECT(_xlfn.CONCAT("weather.data[",R$1,"]")),MATCH(vp.data[[#This Row],[SDate]],weather.data[Date],0))</f>
        <v>-25.8</v>
      </c>
      <c r="S745" s="2">
        <f ca="1">INDEX(INDIRECT(_xlfn.CONCAT("weather.data[",S$1,"]")),MATCH(vp.data[[#This Row],[SDate]],weather.data[Date],0))</f>
        <v>-22.3</v>
      </c>
      <c r="T745" s="2">
        <f ca="1">INDEX(INDIRECT(_xlfn.CONCAT("weather.data[",T$1,"]")),MATCH(vp.data[[#This Row],[SDate]],weather.data[Date],0))</f>
        <v>-25.5</v>
      </c>
      <c r="U745" s="2">
        <f ca="1">INDEX(INDIRECT(_xlfn.CONCAT("weather.data[",U$1,"]")),MATCH(vp.data[[#This Row],[SDate]],weather.data[Date],0))</f>
        <v>-24</v>
      </c>
      <c r="V745" s="2">
        <f ca="1">INDEX(INDIRECT(_xlfn.CONCAT("weather.data[",V$1,"]")),MATCH(vp.data[[#This Row],[SDate]],weather.data[Date],0))</f>
        <v>-22.8</v>
      </c>
      <c r="W745" t="s">
        <v>44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 s="4">
        <f>IF(AND(vp.data[[#This Row],[SDate]]&gt;=DATE(YEAR(vp.data[[#This Row],[SDate]]),5,1),vp.data[[#This Row],[SDate]]&lt;=DATE(YEAR(vp.data[[#This Row],[SDate]]),9,15)),1,0)</f>
        <v>0</v>
      </c>
      <c r="AJ745" s="4">
        <f>IF(vp.data[[#This Row],[SDate]]&lt;DATE(2016,12,1),0,1)</f>
        <v>1</v>
      </c>
      <c r="AK745">
        <f>MONTH(vp.data[[#This Row],[SDate]])</f>
        <v>2</v>
      </c>
      <c r="AL745" s="5">
        <f>(IF(post_aquisition_adj_bool,vp.data[[#This Row],[VP_Adjusted]],vp.data[[#This Row],[VP]])-INDEX(crudeBD.lkup[Mean_VP],MATCH(vp.data[[#This Row],[Crude_Breakdown]],crudeBD.lkup[Crude Breakdown],0)))^2</f>
        <v>26.236875507601976</v>
      </c>
      <c r="AM745" s="5">
        <f>(vp.data[[#This Row],[Dens]]-INDEX(crudeBD.lkup[Mean_Dens],MATCH(vp.data[[#This Row],[Crude_Breakdown]],crudeBD.lkup[Crude Breakdown],0)))^2</f>
        <v>324.40827577643415</v>
      </c>
      <c r="AN745" s="5">
        <f>(vp.data[[#This Row],[Sulf]]-INDEX(crudeBD.lkup[Mean_Sulf],MATCH(vp.data[[#This Row],[Crude_Breakdown]],crudeBD.lkup[Crude Breakdown],0)))^2</f>
        <v>0.17621229192504084</v>
      </c>
      <c r="AO7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1" hidden="1" x14ac:dyDescent="0.25">
      <c r="A746">
        <v>745</v>
      </c>
      <c r="B746" t="s">
        <v>47</v>
      </c>
      <c r="C746" t="s">
        <v>47</v>
      </c>
      <c r="D746" t="s">
        <v>62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Input]]="",INDEX([1]DATA!$Q:$Q,MATCH(1,(vp.data[[#This Row],[Battery]]=[1]DATA!$L:$L)*(EOMONTH(vp.data[[#This Row],[SDate]],-1)+1=[1]DATA!$G:$G),0)),vp.data[[#This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746" s="2">
        <f ca="1">INDEX(INDIRECT(_xlfn.CONCAT("weather.data[",O$1,"]")),MATCH(vp.data[[#This Row],[SDate]],weather.data[Date],0))</f>
        <v>-24.133333333333336</v>
      </c>
      <c r="P746" s="2">
        <f ca="1">INDEX(INDIRECT(_xlfn.CONCAT("weather.data[",P$1,"]")),MATCH(vp.data[[#This Row],[SDate]],weather.data[Date],0))</f>
        <v>-18.05952380952381</v>
      </c>
      <c r="Q746" s="2">
        <f ca="1">INDEX(INDIRECT(_xlfn.CONCAT("weather.data[",Q$1,"]")),MATCH(vp.data[[#This Row],[SDate]],weather.data[Date],0))</f>
        <v>-24.4</v>
      </c>
      <c r="R746" s="2">
        <f ca="1">INDEX(INDIRECT(_xlfn.CONCAT("weather.data[",R$1,"]")),MATCH(vp.data[[#This Row],[SDate]],weather.data[Date],0))</f>
        <v>-25.8</v>
      </c>
      <c r="S746" s="2">
        <f ca="1">INDEX(INDIRECT(_xlfn.CONCAT("weather.data[",S$1,"]")),MATCH(vp.data[[#This Row],[SDate]],weather.data[Date],0))</f>
        <v>-22.3</v>
      </c>
      <c r="T746" s="2">
        <f ca="1">INDEX(INDIRECT(_xlfn.CONCAT("weather.data[",T$1,"]")),MATCH(vp.data[[#This Row],[SDate]],weather.data[Date],0))</f>
        <v>-25.5</v>
      </c>
      <c r="U746" s="2">
        <f ca="1">INDEX(INDIRECT(_xlfn.CONCAT("weather.data[",U$1,"]")),MATCH(vp.data[[#This Row],[SDate]],weather.data[Date],0))</f>
        <v>-24</v>
      </c>
      <c r="V746" s="2">
        <f ca="1">INDEX(INDIRECT(_xlfn.CONCAT("weather.data[",V$1,"]")),MATCH(vp.data[[#This Row],[SDate]],weather.data[Date],0))</f>
        <v>-22.8</v>
      </c>
      <c r="W746" t="s">
        <v>44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 s="4">
        <f>IF(AND(vp.data[[#This Row],[SDate]]&gt;=DATE(YEAR(vp.data[[#This Row],[SDate]]),5,1),vp.data[[#This Row],[SDate]]&lt;=DATE(YEAR(vp.data[[#This Row],[SDate]]),9,15)),1,0)</f>
        <v>0</v>
      </c>
      <c r="AJ746" s="4">
        <f>IF(vp.data[[#This Row],[SDate]]&lt;DATE(2016,12,1),0,1)</f>
        <v>1</v>
      </c>
      <c r="AK746">
        <f>MONTH(vp.data[[#This Row],[SDate]])</f>
        <v>2</v>
      </c>
      <c r="AL746" s="5">
        <f>(IF(post_aquisition_adj_bool,vp.data[[#This Row],[VP_Adjusted]],vp.data[[#This Row],[VP]])-INDEX(crudeBD.lkup[Mean_VP],MATCH(vp.data[[#This Row],[Crude_Breakdown]],crudeBD.lkup[Crude Breakdown],0)))^2</f>
        <v>3.1183246256046089</v>
      </c>
      <c r="AM746" s="5">
        <f>(vp.data[[#This Row],[Dens]]-INDEX(crudeBD.lkup[Mean_Dens],MATCH(vp.data[[#This Row],[Crude_Breakdown]],crudeBD.lkup[Crude Breakdown],0)))^2</f>
        <v>34.170071819267953</v>
      </c>
      <c r="AN746" s="5">
        <f>(vp.data[[#This Row],[Sulf]]-INDEX(crudeBD.lkup[Mean_Sulf],MATCH(vp.data[[#This Row],[Crude_Breakdown]],crudeBD.lkup[Crude Breakdown],0)))^2</f>
        <v>0.40789800747292276</v>
      </c>
      <c r="AO7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1" hidden="1" x14ac:dyDescent="0.25">
      <c r="A747">
        <v>746</v>
      </c>
      <c r="B747" t="s">
        <v>92</v>
      </c>
      <c r="C747" t="s">
        <v>92</v>
      </c>
      <c r="D747" t="s">
        <v>93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Input]]="",INDEX([1]DATA!$Q:$Q,MATCH(1,(vp.data[[#This Row],[Battery]]=[1]DATA!$L:$L)*(EOMONTH(vp.data[[#This Row],[SDate]],-1)+1=[1]DATA!$G:$G),0)),vp.data[[#This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Input]]="",INDEX([1]DATA!$O:$O,MATCH(1,(vp.data[[#This Row],[Battery]]=[1]DATA!$L:$L)*(EOMONTH(vp.data[[#This Row],[SDate]],-1)+1=[1]DATA!$G:$G),0)),vp.data[[#This Row],[Dens Input]]),"")</f>
        <v>828.9</v>
      </c>
      <c r="O747" s="2">
        <f ca="1">INDEX(INDIRECT(_xlfn.CONCAT("weather.data[",O$1,"]")),MATCH(vp.data[[#This Row],[SDate]],weather.data[Date],0))</f>
        <v>-24.133333333333336</v>
      </c>
      <c r="P747" s="2">
        <f ca="1">INDEX(INDIRECT(_xlfn.CONCAT("weather.data[",P$1,"]")),MATCH(vp.data[[#This Row],[SDate]],weather.data[Date],0))</f>
        <v>-18.05952380952381</v>
      </c>
      <c r="Q747" s="2">
        <f ca="1">INDEX(INDIRECT(_xlfn.CONCAT("weather.data[",Q$1,"]")),MATCH(vp.data[[#This Row],[SDate]],weather.data[Date],0))</f>
        <v>-24.4</v>
      </c>
      <c r="R747" s="2">
        <f ca="1">INDEX(INDIRECT(_xlfn.CONCAT("weather.data[",R$1,"]")),MATCH(vp.data[[#This Row],[SDate]],weather.data[Date],0))</f>
        <v>-25.8</v>
      </c>
      <c r="S747" s="2">
        <f ca="1">INDEX(INDIRECT(_xlfn.CONCAT("weather.data[",S$1,"]")),MATCH(vp.data[[#This Row],[SDate]],weather.data[Date],0))</f>
        <v>-22.3</v>
      </c>
      <c r="T747" s="2">
        <f ca="1">INDEX(INDIRECT(_xlfn.CONCAT("weather.data[",T$1,"]")),MATCH(vp.data[[#This Row],[SDate]],weather.data[Date],0))</f>
        <v>-25.5</v>
      </c>
      <c r="U747" s="2">
        <f ca="1">INDEX(INDIRECT(_xlfn.CONCAT("weather.data[",U$1,"]")),MATCH(vp.data[[#This Row],[SDate]],weather.data[Date],0))</f>
        <v>-24</v>
      </c>
      <c r="V747" s="2">
        <f ca="1">INDEX(INDIRECT(_xlfn.CONCAT("weather.data[",V$1,"]")),MATCH(vp.data[[#This Row],[SDate]],weather.data[Date],0))</f>
        <v>-22.8</v>
      </c>
      <c r="W747" t="s">
        <v>44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 s="4">
        <f>IF(AND(vp.data[[#This Row],[SDate]]&gt;=DATE(YEAR(vp.data[[#This Row],[SDate]]),5,1),vp.data[[#This Row],[SDate]]&lt;=DATE(YEAR(vp.data[[#This Row],[SDate]]),9,15)),1,0)</f>
        <v>0</v>
      </c>
      <c r="AJ747" s="4">
        <f>IF(vp.data[[#This Row],[SDate]]&lt;DATE(2016,12,1),0,1)</f>
        <v>1</v>
      </c>
      <c r="AK747">
        <f>MONTH(vp.data[[#This Row],[SDate]])</f>
        <v>2</v>
      </c>
      <c r="AL747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747" s="5">
        <f>(vp.data[[#This Row],[Dens]]-INDEX(crudeBD.lkup[Mean_Dens],MATCH(vp.data[[#This Row],[Crude_Breakdown]],crudeBD.lkup[Crude Breakdown],0)))^2</f>
        <v>222.34798375189308</v>
      </c>
      <c r="AN747" s="5">
        <f>(vp.data[[#This Row],[Sulf]]-INDEX(crudeBD.lkup[Mean_Sulf],MATCH(vp.data[[#This Row],[Crude_Breakdown]],crudeBD.lkup[Crude Breakdown],0)))^2</f>
        <v>0.41831981317657568</v>
      </c>
      <c r="AO7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1" hidden="1" x14ac:dyDescent="0.25">
      <c r="A748">
        <v>747</v>
      </c>
      <c r="B748" t="s">
        <v>58</v>
      </c>
      <c r="C748" t="s">
        <v>58</v>
      </c>
      <c r="D748" t="s">
        <v>59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748" s="2">
        <f ca="1">INDEX(INDIRECT(_xlfn.CONCAT("weather.data[",O$1,"]")),MATCH(vp.data[[#This Row],[SDate]],weather.data[Date],0))</f>
        <v>-24.133333333333336</v>
      </c>
      <c r="P748" s="2">
        <f ca="1">INDEX(INDIRECT(_xlfn.CONCAT("weather.data[",P$1,"]")),MATCH(vp.data[[#This Row],[SDate]],weather.data[Date],0))</f>
        <v>-18.05952380952381</v>
      </c>
      <c r="Q748" s="2">
        <f ca="1">INDEX(INDIRECT(_xlfn.CONCAT("weather.data[",Q$1,"]")),MATCH(vp.data[[#This Row],[SDate]],weather.data[Date],0))</f>
        <v>-24.4</v>
      </c>
      <c r="R748" s="2">
        <f ca="1">INDEX(INDIRECT(_xlfn.CONCAT("weather.data[",R$1,"]")),MATCH(vp.data[[#This Row],[SDate]],weather.data[Date],0))</f>
        <v>-25.8</v>
      </c>
      <c r="S748" s="2">
        <f ca="1">INDEX(INDIRECT(_xlfn.CONCAT("weather.data[",S$1,"]")),MATCH(vp.data[[#This Row],[SDate]],weather.data[Date],0))</f>
        <v>-22.3</v>
      </c>
      <c r="T748" s="2">
        <f ca="1">INDEX(INDIRECT(_xlfn.CONCAT("weather.data[",T$1,"]")),MATCH(vp.data[[#This Row],[SDate]],weather.data[Date],0))</f>
        <v>-25.5</v>
      </c>
      <c r="U748" s="2">
        <f ca="1">INDEX(INDIRECT(_xlfn.CONCAT("weather.data[",U$1,"]")),MATCH(vp.data[[#This Row],[SDate]],weather.data[Date],0))</f>
        <v>-24</v>
      </c>
      <c r="V748" s="2">
        <f ca="1">INDEX(INDIRECT(_xlfn.CONCAT("weather.data[",V$1,"]")),MATCH(vp.data[[#This Row],[SDate]],weather.data[Date],0))</f>
        <v>-22.8</v>
      </c>
      <c r="W748" t="s">
        <v>44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 s="4">
        <f>IF(AND(vp.data[[#This Row],[SDate]]&gt;=DATE(YEAR(vp.data[[#This Row],[SDate]]),5,1),vp.data[[#This Row],[SDate]]&lt;=DATE(YEAR(vp.data[[#This Row],[SDate]]),9,15)),1,0)</f>
        <v>0</v>
      </c>
      <c r="AJ748" s="4">
        <f>IF(vp.data[[#This Row],[SDate]]&lt;DATE(2016,12,1),0,1)</f>
        <v>1</v>
      </c>
      <c r="AK748">
        <f>MONTH(vp.data[[#This Row],[SDate]])</f>
        <v>2</v>
      </c>
      <c r="AL748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748" s="5">
        <f>(vp.data[[#This Row],[Dens]]-INDEX(crudeBD.lkup[Mean_Dens],MATCH(vp.data[[#This Row],[Crude_Breakdown]],crudeBD.lkup[Crude Breakdown],0)))^2</f>
        <v>13.041757985020077</v>
      </c>
      <c r="AN748" s="5">
        <f>(vp.data[[#This Row],[Sulf]]-INDEX(crudeBD.lkup[Mean_Sulf],MATCH(vp.data[[#This Row],[Crude_Breakdown]],crudeBD.lkup[Crude Breakdown],0)))^2</f>
        <v>2.3477447532400043E-2</v>
      </c>
      <c r="AO7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1" hidden="1" x14ac:dyDescent="0.25">
      <c r="A749">
        <v>748</v>
      </c>
      <c r="B749" t="s">
        <v>47</v>
      </c>
      <c r="C749" t="s">
        <v>47</v>
      </c>
      <c r="D749" t="s">
        <v>91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Input]]="",INDEX([1]DATA!$Q:$Q,MATCH(1,(vp.data[[#This Row],[Battery]]=[1]DATA!$L:$L)*(EOMONTH(vp.data[[#This Row],[SDate]],-1)+1=[1]DATA!$G:$G),0)),vp.data[[#This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749" s="2">
        <f ca="1">INDEX(INDIRECT(_xlfn.CONCAT("weather.data[",O$1,"]")),MATCH(vp.data[[#This Row],[SDate]],weather.data[Date],0))</f>
        <v>-24.133333333333336</v>
      </c>
      <c r="P749" s="2">
        <f ca="1">INDEX(INDIRECT(_xlfn.CONCAT("weather.data[",P$1,"]")),MATCH(vp.data[[#This Row],[SDate]],weather.data[Date],0))</f>
        <v>-18.05952380952381</v>
      </c>
      <c r="Q749" s="2">
        <f ca="1">INDEX(INDIRECT(_xlfn.CONCAT("weather.data[",Q$1,"]")),MATCH(vp.data[[#This Row],[SDate]],weather.data[Date],0))</f>
        <v>-24.4</v>
      </c>
      <c r="R749" s="2">
        <f ca="1">INDEX(INDIRECT(_xlfn.CONCAT("weather.data[",R$1,"]")),MATCH(vp.data[[#This Row],[SDate]],weather.data[Date],0))</f>
        <v>-25.8</v>
      </c>
      <c r="S749" s="2">
        <f ca="1">INDEX(INDIRECT(_xlfn.CONCAT("weather.data[",S$1,"]")),MATCH(vp.data[[#This Row],[SDate]],weather.data[Date],0))</f>
        <v>-22.3</v>
      </c>
      <c r="T749" s="2">
        <f ca="1">INDEX(INDIRECT(_xlfn.CONCAT("weather.data[",T$1,"]")),MATCH(vp.data[[#This Row],[SDate]],weather.data[Date],0))</f>
        <v>-25.5</v>
      </c>
      <c r="U749" s="2">
        <f ca="1">INDEX(INDIRECT(_xlfn.CONCAT("weather.data[",U$1,"]")),MATCH(vp.data[[#This Row],[SDate]],weather.data[Date],0))</f>
        <v>-24</v>
      </c>
      <c r="V749" s="2">
        <f ca="1">INDEX(INDIRECT(_xlfn.CONCAT("weather.data[",V$1,"]")),MATCH(vp.data[[#This Row],[SDate]],weather.data[Date],0))</f>
        <v>-22.8</v>
      </c>
      <c r="W749" t="s">
        <v>44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 s="4">
        <f>IF(AND(vp.data[[#This Row],[SDate]]&gt;=DATE(YEAR(vp.data[[#This Row],[SDate]]),5,1),vp.data[[#This Row],[SDate]]&lt;=DATE(YEAR(vp.data[[#This Row],[SDate]]),9,15)),1,0)</f>
        <v>0</v>
      </c>
      <c r="AJ749" s="4">
        <f>IF(vp.data[[#This Row],[SDate]]&lt;DATE(2016,12,1),0,1)</f>
        <v>1</v>
      </c>
      <c r="AK749">
        <f>MONTH(vp.data[[#This Row],[SDate]])</f>
        <v>2</v>
      </c>
      <c r="AL749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749" s="5">
        <f>(vp.data[[#This Row],[Dens]]-INDEX(crudeBD.lkup[Mean_Dens],MATCH(vp.data[[#This Row],[Crude_Breakdown]],crudeBD.lkup[Crude Breakdown],0)))^2</f>
        <v>0.26146596048034354</v>
      </c>
      <c r="AN749" s="5">
        <f>(vp.data[[#This Row],[Sulf]]-INDEX(crudeBD.lkup[Mean_Sulf],MATCH(vp.data[[#This Row],[Crude_Breakdown]],crudeBD.lkup[Crude Breakdown],0)))^2</f>
        <v>3.1249923360622489E-2</v>
      </c>
      <c r="AO7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1" hidden="1" x14ac:dyDescent="0.25">
      <c r="A750">
        <v>749</v>
      </c>
      <c r="B750" t="s">
        <v>64</v>
      </c>
      <c r="C750" t="s">
        <v>64</v>
      </c>
      <c r="D750" t="s">
        <v>65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Input]]="",INDEX([1]DATA!$Q:$Q,MATCH(1,(vp.data[[#This Row],[Battery]]=[1]DATA!$L:$L)*(EOMONTH(vp.data[[#This Row],[SDate]],-1)+1=[1]DATA!$G:$G),0)),vp.data[[#This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Input]]="",INDEX([1]DATA!$O:$O,MATCH(1,(vp.data[[#This Row],[Battery]]=[1]DATA!$L:$L)*(EOMONTH(vp.data[[#This Row],[SDate]],-1)+1=[1]DATA!$G:$G),0)),vp.data[[#This Row],[Dens Input]]),"")</f>
        <v>862.2</v>
      </c>
      <c r="O750" s="2">
        <f ca="1">INDEX(INDIRECT(_xlfn.CONCAT("weather.data[",O$1,"]")),MATCH(vp.data[[#This Row],[SDate]],weather.data[Date],0))</f>
        <v>-24.133333333333336</v>
      </c>
      <c r="P750" s="2">
        <f ca="1">INDEX(INDIRECT(_xlfn.CONCAT("weather.data[",P$1,"]")),MATCH(vp.data[[#This Row],[SDate]],weather.data[Date],0))</f>
        <v>-18.05952380952381</v>
      </c>
      <c r="Q750" s="2">
        <f ca="1">INDEX(INDIRECT(_xlfn.CONCAT("weather.data[",Q$1,"]")),MATCH(vp.data[[#This Row],[SDate]],weather.data[Date],0))</f>
        <v>-24.4</v>
      </c>
      <c r="R750" s="2">
        <f ca="1">INDEX(INDIRECT(_xlfn.CONCAT("weather.data[",R$1,"]")),MATCH(vp.data[[#This Row],[SDate]],weather.data[Date],0))</f>
        <v>-25.8</v>
      </c>
      <c r="S750" s="2">
        <f ca="1">INDEX(INDIRECT(_xlfn.CONCAT("weather.data[",S$1,"]")),MATCH(vp.data[[#This Row],[SDate]],weather.data[Date],0))</f>
        <v>-22.3</v>
      </c>
      <c r="T750" s="2">
        <f ca="1">INDEX(INDIRECT(_xlfn.CONCAT("weather.data[",T$1,"]")),MATCH(vp.data[[#This Row],[SDate]],weather.data[Date],0))</f>
        <v>-25.5</v>
      </c>
      <c r="U750" s="2">
        <f ca="1">INDEX(INDIRECT(_xlfn.CONCAT("weather.data[",U$1,"]")),MATCH(vp.data[[#This Row],[SDate]],weather.data[Date],0))</f>
        <v>-24</v>
      </c>
      <c r="V750" s="2">
        <f ca="1">INDEX(INDIRECT(_xlfn.CONCAT("weather.data[",V$1,"]")),MATCH(vp.data[[#This Row],[SDate]],weather.data[Date],0))</f>
        <v>-22.8</v>
      </c>
      <c r="W750" t="s">
        <v>44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 s="4">
        <f>IF(AND(vp.data[[#This Row],[SDate]]&gt;=DATE(YEAR(vp.data[[#This Row],[SDate]]),5,1),vp.data[[#This Row],[SDate]]&lt;=DATE(YEAR(vp.data[[#This Row],[SDate]]),9,15)),1,0)</f>
        <v>0</v>
      </c>
      <c r="AJ750" s="4">
        <f>IF(vp.data[[#This Row],[SDate]]&lt;DATE(2016,12,1),0,1)</f>
        <v>1</v>
      </c>
      <c r="AK750">
        <f>MONTH(vp.data[[#This Row],[SDate]])</f>
        <v>2</v>
      </c>
      <c r="AL750" s="5">
        <f>(IF(post_aquisition_adj_bool,vp.data[[#This Row],[VP_Adjusted]],vp.data[[#This Row],[VP]])-INDEX(crudeBD.lkup[Mean_VP],MATCH(vp.data[[#This Row],[Crude_Breakdown]],crudeBD.lkup[Crude Breakdown],0)))^2</f>
        <v>13.854731177704835</v>
      </c>
      <c r="AM750" s="5">
        <f>(vp.data[[#This Row],[Dens]]-INDEX(crudeBD.lkup[Mean_Dens],MATCH(vp.data[[#This Row],[Crude_Breakdown]],crudeBD.lkup[Crude Breakdown],0)))^2</f>
        <v>338.14291135925356</v>
      </c>
      <c r="AN750" s="5">
        <f>(vp.data[[#This Row],[Sulf]]-INDEX(crudeBD.lkup[Mean_Sulf],MATCH(vp.data[[#This Row],[Crude_Breakdown]],crudeBD.lkup[Crude Breakdown],0)))^2</f>
        <v>0.13193132655080392</v>
      </c>
      <c r="AO7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1" hidden="1" x14ac:dyDescent="0.25">
      <c r="A751">
        <v>750</v>
      </c>
      <c r="B751" t="s">
        <v>56</v>
      </c>
      <c r="C751" t="s">
        <v>56</v>
      </c>
      <c r="D751" t="s">
        <v>57</v>
      </c>
      <c r="E751" t="s">
        <v>69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Input]]="",INDEX([1]DATA!$Q:$Q,MATCH(1,(vp.data[[#This Row],[Battery]]=[1]DATA!$L:$L)*(EOMONTH(vp.data[[#This Row],[SDate]],-1)+1=[1]DATA!$G:$G),0)),vp.data[[#This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Input]]="",INDEX([1]DATA!$O:$O,MATCH(1,(vp.data[[#This Row],[Battery]]=[1]DATA!$L:$L)*(EOMONTH(vp.data[[#This Row],[SDate]],-1)+1=[1]DATA!$G:$G),0)),vp.data[[#This Row],[Dens Input]]),"")</f>
        <v>855.7</v>
      </c>
      <c r="O751" s="2">
        <f ca="1">INDEX(INDIRECT(_xlfn.CONCAT("weather.data[",O$1,"]")),MATCH(vp.data[[#This Row],[SDate]],weather.data[Date],0))</f>
        <v>-24.133333333333336</v>
      </c>
      <c r="P751" s="2">
        <f ca="1">INDEX(INDIRECT(_xlfn.CONCAT("weather.data[",P$1,"]")),MATCH(vp.data[[#This Row],[SDate]],weather.data[Date],0))</f>
        <v>-18.05952380952381</v>
      </c>
      <c r="Q751" s="2">
        <f ca="1">INDEX(INDIRECT(_xlfn.CONCAT("weather.data[",Q$1,"]")),MATCH(vp.data[[#This Row],[SDate]],weather.data[Date],0))</f>
        <v>-24.4</v>
      </c>
      <c r="R751" s="2">
        <f ca="1">INDEX(INDIRECT(_xlfn.CONCAT("weather.data[",R$1,"]")),MATCH(vp.data[[#This Row],[SDate]],weather.data[Date],0))</f>
        <v>-25.8</v>
      </c>
      <c r="S751" s="2">
        <f ca="1">INDEX(INDIRECT(_xlfn.CONCAT("weather.data[",S$1,"]")),MATCH(vp.data[[#This Row],[SDate]],weather.data[Date],0))</f>
        <v>-22.3</v>
      </c>
      <c r="T751" s="2">
        <f ca="1">INDEX(INDIRECT(_xlfn.CONCAT("weather.data[",T$1,"]")),MATCH(vp.data[[#This Row],[SDate]],weather.data[Date],0))</f>
        <v>-25.5</v>
      </c>
      <c r="U751" s="2">
        <f ca="1">INDEX(INDIRECT(_xlfn.CONCAT("weather.data[",U$1,"]")),MATCH(vp.data[[#This Row],[SDate]],weather.data[Date],0))</f>
        <v>-24</v>
      </c>
      <c r="V751" s="2">
        <f ca="1">INDEX(INDIRECT(_xlfn.CONCAT("weather.data[",V$1,"]")),MATCH(vp.data[[#This Row],[SDate]],weather.data[Date],0))</f>
        <v>-22.8</v>
      </c>
      <c r="W751" t="s">
        <v>44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 s="4">
        <f>IF(AND(vp.data[[#This Row],[SDate]]&gt;=DATE(YEAR(vp.data[[#This Row],[SDate]]),5,1),vp.data[[#This Row],[SDate]]&lt;=DATE(YEAR(vp.data[[#This Row],[SDate]]),9,15)),1,0)</f>
        <v>0</v>
      </c>
      <c r="AJ751" s="4">
        <f>IF(vp.data[[#This Row],[SDate]]&lt;DATE(2016,12,1),0,1)</f>
        <v>1</v>
      </c>
      <c r="AK751">
        <f>MONTH(vp.data[[#This Row],[SDate]])</f>
        <v>2</v>
      </c>
      <c r="AL75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751" s="5">
        <f>(vp.data[[#This Row],[Dens]]-INDEX(crudeBD.lkup[Mean_Dens],MATCH(vp.data[[#This Row],[Crude_Breakdown]],crudeBD.lkup[Crude Breakdown],0)))^2</f>
        <v>141.34029786232094</v>
      </c>
      <c r="AN751" s="5">
        <f>(vp.data[[#This Row],[Sulf]]-INDEX(crudeBD.lkup[Mean_Sulf],MATCH(vp.data[[#This Row],[Crude_Breakdown]],crudeBD.lkup[Crude Breakdown],0)))^2</f>
        <v>6.0291890383919095E-7</v>
      </c>
      <c r="AO7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1" hidden="1" x14ac:dyDescent="0.25">
      <c r="A752">
        <v>751</v>
      </c>
      <c r="B752" t="s">
        <v>56</v>
      </c>
      <c r="C752" t="s">
        <v>56</v>
      </c>
      <c r="D752" t="s">
        <v>57</v>
      </c>
      <c r="E752" t="s">
        <v>51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Input]]="",INDEX([1]DATA!$Q:$Q,MATCH(1,(vp.data[[#This Row],[Battery]]=[1]DATA!$L:$L)*(EOMONTH(vp.data[[#This Row],[SDate]],-1)+1=[1]DATA!$G:$G),0)),vp.data[[#This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Input]]="",INDEX([1]DATA!$O:$O,MATCH(1,(vp.data[[#This Row],[Battery]]=[1]DATA!$L:$L)*(EOMONTH(vp.data[[#This Row],[SDate]],-1)+1=[1]DATA!$G:$G),0)),vp.data[[#This Row],[Dens Input]]),"")</f>
        <v>842.2</v>
      </c>
      <c r="O752" s="2">
        <f ca="1">INDEX(INDIRECT(_xlfn.CONCAT("weather.data[",O$1,"]")),MATCH(vp.data[[#This Row],[SDate]],weather.data[Date],0))</f>
        <v>-24.133333333333336</v>
      </c>
      <c r="P752" s="2">
        <f ca="1">INDEX(INDIRECT(_xlfn.CONCAT("weather.data[",P$1,"]")),MATCH(vp.data[[#This Row],[SDate]],weather.data[Date],0))</f>
        <v>-18.05952380952381</v>
      </c>
      <c r="Q752" s="2">
        <f ca="1">INDEX(INDIRECT(_xlfn.CONCAT("weather.data[",Q$1,"]")),MATCH(vp.data[[#This Row],[SDate]],weather.data[Date],0))</f>
        <v>-24.4</v>
      </c>
      <c r="R752" s="2">
        <f ca="1">INDEX(INDIRECT(_xlfn.CONCAT("weather.data[",R$1,"]")),MATCH(vp.data[[#This Row],[SDate]],weather.data[Date],0))</f>
        <v>-25.8</v>
      </c>
      <c r="S752" s="2">
        <f ca="1">INDEX(INDIRECT(_xlfn.CONCAT("weather.data[",S$1,"]")),MATCH(vp.data[[#This Row],[SDate]],weather.data[Date],0))</f>
        <v>-22.3</v>
      </c>
      <c r="T752" s="2">
        <f ca="1">INDEX(INDIRECT(_xlfn.CONCAT("weather.data[",T$1,"]")),MATCH(vp.data[[#This Row],[SDate]],weather.data[Date],0))</f>
        <v>-25.5</v>
      </c>
      <c r="U752" s="2">
        <f ca="1">INDEX(INDIRECT(_xlfn.CONCAT("weather.data[",U$1,"]")),MATCH(vp.data[[#This Row],[SDate]],weather.data[Date],0))</f>
        <v>-24</v>
      </c>
      <c r="V752" s="2">
        <f ca="1">INDEX(INDIRECT(_xlfn.CONCAT("weather.data[",V$1,"]")),MATCH(vp.data[[#This Row],[SDate]],weather.data[Date],0))</f>
        <v>-22.8</v>
      </c>
      <c r="W752" t="s">
        <v>44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 s="4">
        <f>IF(AND(vp.data[[#This Row],[SDate]]&gt;=DATE(YEAR(vp.data[[#This Row],[SDate]]),5,1),vp.data[[#This Row],[SDate]]&lt;=DATE(YEAR(vp.data[[#This Row],[SDate]]),9,15)),1,0)</f>
        <v>0</v>
      </c>
      <c r="AJ752" s="4">
        <f>IF(vp.data[[#This Row],[SDate]]&lt;DATE(2016,12,1),0,1)</f>
        <v>1</v>
      </c>
      <c r="AK752">
        <f>MONTH(vp.data[[#This Row],[SDate]])</f>
        <v>2</v>
      </c>
      <c r="AL752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752" s="5">
        <f>(vp.data[[#This Row],[Dens]]-INDEX(crudeBD.lkup[Mean_Dens],MATCH(vp.data[[#This Row],[Crude_Breakdown]],crudeBD.lkup[Crude Breakdown],0)))^2</f>
        <v>2.5964082917685762</v>
      </c>
      <c r="AN752" s="5">
        <f>(vp.data[[#This Row],[Sulf]]-INDEX(crudeBD.lkup[Mean_Sulf],MATCH(vp.data[[#This Row],[Crude_Breakdown]],crudeBD.lkup[Crude Breakdown],0)))^2</f>
        <v>1.458695776553018E-2</v>
      </c>
      <c r="AO7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1" x14ac:dyDescent="0.25">
      <c r="A753">
        <v>1276</v>
      </c>
      <c r="B753" t="s">
        <v>45</v>
      </c>
      <c r="C753" t="s">
        <v>45</v>
      </c>
      <c r="D753" t="s">
        <v>153</v>
      </c>
      <c r="F753" s="1">
        <v>42846</v>
      </c>
      <c r="G753" s="2">
        <v>78.599999999999994</v>
      </c>
      <c r="H753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753" s="2">
        <v>2.177</v>
      </c>
      <c r="J753" s="2">
        <f t="array" ref="J753">_xlfn.IFNA(IF(vp.data[[#This Row],[Sulf Input]]="",INDEX([1]DATA!$Q:$Q,MATCH(1,(vp.data[[#This Row],[Battery]]=[1]DATA!$L:$L)*(EOMONTH(vp.data[[#This Row],[SDate]],-1)+1=[1]DATA!$G:$G),0)),vp.data[[#This Row],[Sulf Input]]),"")</f>
        <v>2.177</v>
      </c>
      <c r="K753" s="2">
        <v>29.5</v>
      </c>
      <c r="L753" s="2">
        <v>15</v>
      </c>
      <c r="M753" s="2">
        <v>869.9</v>
      </c>
      <c r="N753" s="2">
        <f t="array" ref="N753">_xlfn.IFNA(IF(vp.data[[#This Row],[Dens Input]]="",INDEX([1]DATA!$O:$O,MATCH(1,(vp.data[[#This Row],[Battery]]=[1]DATA!$L:$L)*(EOMONTH(vp.data[[#This Row],[SDate]],-1)+1=[1]DATA!$G:$G),0)),vp.data[[#This Row],[Dens Input]]),"")</f>
        <v>869.9</v>
      </c>
      <c r="O753" s="2">
        <f ca="1">INDEX(INDIRECT(_xlfn.CONCAT("weather.data[",O$1,"]")),MATCH(vp.data[[#This Row],[SDate]],weather.data[Date],0))</f>
        <v>9.3166666666666664</v>
      </c>
      <c r="P753" s="2">
        <f ca="1">INDEX(INDIRECT(_xlfn.CONCAT("weather.data[",P$1,"]")),MATCH(vp.data[[#This Row],[SDate]],weather.data[Date],0))</f>
        <v>4.7857142857142856</v>
      </c>
      <c r="Q753" s="2">
        <f ca="1">INDEX(INDIRECT(_xlfn.CONCAT("weather.data[",Q$1,"]")),MATCH(vp.data[[#This Row],[SDate]],weather.data[Date],0))</f>
        <v>9.9</v>
      </c>
      <c r="R753" s="2">
        <f ca="1">INDEX(INDIRECT(_xlfn.CONCAT("weather.data[",R$1,"]")),MATCH(vp.data[[#This Row],[SDate]],weather.data[Date],0))</f>
        <v>9</v>
      </c>
      <c r="S753" s="2">
        <f ca="1">INDEX(INDIRECT(_xlfn.CONCAT("weather.data[",S$1,"]")),MATCH(vp.data[[#This Row],[SDate]],weather.data[Date],0))</f>
        <v>9.3000000000000007</v>
      </c>
      <c r="T753" s="2">
        <f ca="1">INDEX(INDIRECT(_xlfn.CONCAT("weather.data[",T$1,"]")),MATCH(vp.data[[#This Row],[SDate]],weather.data[Date],0))</f>
        <v>9.1</v>
      </c>
      <c r="U753" s="2">
        <f ca="1">INDEX(INDIRECT(_xlfn.CONCAT("weather.data[",U$1,"]")),MATCH(vp.data[[#This Row],[SDate]],weather.data[Date],0))</f>
        <v>9.1</v>
      </c>
      <c r="V753" s="2">
        <f ca="1">INDEX(INDIRECT(_xlfn.CONCAT("weather.data[",V$1,"]")),MATCH(vp.data[[#This Row],[SDate]],weather.data[Date],0))</f>
        <v>9.5</v>
      </c>
      <c r="W753" t="s">
        <v>44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 s="4">
        <f>IF(AND(vp.data[[#This Row],[SDate]]&gt;=DATE(YEAR(vp.data[[#This Row],[SDate]]),5,1),vp.data[[#This Row],[SDate]]&lt;=DATE(YEAR(vp.data[[#This Row],[SDate]]),9,15)),1,0)</f>
        <v>0</v>
      </c>
      <c r="AJ753" s="4">
        <f>IF(vp.data[[#This Row],[SDate]]&lt;DATE(2016,12,1),0,1)</f>
        <v>1</v>
      </c>
      <c r="AK753">
        <f>MONTH(vp.data[[#This Row],[SDate]])</f>
        <v>4</v>
      </c>
      <c r="AL753" s="5">
        <f>(IF(post_aquisition_adj_bool,vp.data[[#This Row],[VP_Adjusted]],vp.data[[#This Row],[VP]])-INDEX(crudeBD.lkup[Mean_VP],MATCH(vp.data[[#This Row],[Crude_Breakdown]],crudeBD.lkup[Crude Breakdown],0)))^2</f>
        <v>241.32947069943262</v>
      </c>
      <c r="AM753" s="5">
        <f>(vp.data[[#This Row],[Dens]]-INDEX(crudeBD.lkup[Mean_Dens],MATCH(vp.data[[#This Row],[Crude_Breakdown]],crudeBD.lkup[Crude Breakdown],0)))^2</f>
        <v>23.60151974040075</v>
      </c>
      <c r="AN753" s="5">
        <f>(vp.data[[#This Row],[Sulf]]-INDEX(crudeBD.lkup[Mean_Sulf],MATCH(vp.data[[#This Row],[Crude_Breakdown]],crudeBD.lkup[Crude Breakdown],0)))^2</f>
        <v>6.8928033116633911E-2</v>
      </c>
      <c r="AO7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1" x14ac:dyDescent="0.25">
      <c r="A754">
        <v>1101</v>
      </c>
      <c r="B754" t="s">
        <v>225</v>
      </c>
      <c r="C754" t="s">
        <v>225</v>
      </c>
      <c r="D754" t="s">
        <v>226</v>
      </c>
      <c r="F754" s="1">
        <v>42820</v>
      </c>
      <c r="G754" s="2">
        <v>72.599999999999994</v>
      </c>
      <c r="H754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754" s="2"/>
      <c r="J754" s="2">
        <f t="array" ref="J75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54" s="2">
        <v>1</v>
      </c>
      <c r="L754" s="2">
        <v>-30</v>
      </c>
      <c r="M754" s="2">
        <v>880</v>
      </c>
      <c r="N754" s="2">
        <f t="array" ref="N754">_xlfn.IFNA(IF(vp.data[[#This Row],[Dens Input]]="",INDEX([1]DATA!$O:$O,MATCH(1,(vp.data[[#This Row],[Battery]]=[1]DATA!$L:$L)*(EOMONTH(vp.data[[#This Row],[SDate]],-1)+1=[1]DATA!$G:$G),0)),vp.data[[#This Row],[Dens Input]]),"")</f>
        <v>880</v>
      </c>
      <c r="O754" s="2">
        <f ca="1">INDEX(INDIRECT(_xlfn.CONCAT("weather.data[",O$1,"]")),MATCH(vp.data[[#This Row],[SDate]],weather.data[Date],0))</f>
        <v>5.166666666666667</v>
      </c>
      <c r="P754" s="2">
        <f ca="1">INDEX(INDIRECT(_xlfn.CONCAT("weather.data[",P$1,"]")),MATCH(vp.data[[#This Row],[SDate]],weather.data[Date],0))</f>
        <v>-1.485714285714286</v>
      </c>
      <c r="Q754" s="2">
        <f ca="1">INDEX(INDIRECT(_xlfn.CONCAT("weather.data[",Q$1,"]")),MATCH(vp.data[[#This Row],[SDate]],weather.data[Date],0))</f>
        <v>7.2</v>
      </c>
      <c r="R754" s="2">
        <f ca="1">INDEX(INDIRECT(_xlfn.CONCAT("weather.data[",R$1,"]")),MATCH(vp.data[[#This Row],[SDate]],weather.data[Date],0))</f>
        <v>5.8</v>
      </c>
      <c r="S754" s="2">
        <f ca="1">INDEX(INDIRECT(_xlfn.CONCAT("weather.data[",S$1,"]")),MATCH(vp.data[[#This Row],[SDate]],weather.data[Date],0))</f>
        <v>3.3</v>
      </c>
      <c r="T754" s="2">
        <f ca="1">INDEX(INDIRECT(_xlfn.CONCAT("weather.data[",T$1,"]")),MATCH(vp.data[[#This Row],[SDate]],weather.data[Date],0))</f>
        <v>5.3</v>
      </c>
      <c r="U754" s="2">
        <f ca="1">INDEX(INDIRECT(_xlfn.CONCAT("weather.data[",U$1,"]")),MATCH(vp.data[[#This Row],[SDate]],weather.data[Date],0))</f>
        <v>2.6</v>
      </c>
      <c r="V754" s="2">
        <f ca="1">INDEX(INDIRECT(_xlfn.CONCAT("weather.data[",V$1,"]")),MATCH(vp.data[[#This Row],[SDate]],weather.data[Date],0))</f>
        <v>6.8</v>
      </c>
      <c r="W754" t="s">
        <v>44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 s="4">
        <f>IF(AND(vp.data[[#This Row],[SDate]]&gt;=DATE(YEAR(vp.data[[#This Row],[SDate]]),5,1),vp.data[[#This Row],[SDate]]&lt;=DATE(YEAR(vp.data[[#This Row],[SDate]]),9,15)),1,0)</f>
        <v>0</v>
      </c>
      <c r="AJ754" s="4">
        <f>IF(vp.data[[#This Row],[SDate]]&lt;DATE(2016,12,1),0,1)</f>
        <v>1</v>
      </c>
      <c r="AK754">
        <f>MONTH(vp.data[[#This Row],[SDate]])</f>
        <v>3</v>
      </c>
      <c r="AL754" s="5">
        <f>(IF(post_aquisition_adj_bool,vp.data[[#This Row],[VP_Adjusted]],vp.data[[#This Row],[VP]])-INDEX(crudeBD.lkup[Mean_VP],MATCH(vp.data[[#This Row],[Crude_Breakdown]],crudeBD.lkup[Crude Breakdown],0)))^2</f>
        <v>90.912079395084888</v>
      </c>
      <c r="AM754" s="5">
        <f>(vp.data[[#This Row],[Dens]]-INDEX(crudeBD.lkup[Mean_Dens],MATCH(vp.data[[#This Row],[Crude_Breakdown]],crudeBD.lkup[Crude Breakdown],0)))^2</f>
        <v>27.477101135748715</v>
      </c>
      <c r="AN754" s="5">
        <f>(vp.data[[#This Row],[Sulf]]-INDEX(crudeBD.lkup[Mean_Sulf],MATCH(vp.data[[#This Row],[Crude_Breakdown]],crudeBD.lkup[Crude Breakdown],0)))^2</f>
        <v>1.9471826977099062E-2</v>
      </c>
      <c r="AO7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1" hidden="1" x14ac:dyDescent="0.25">
      <c r="A755">
        <v>754</v>
      </c>
      <c r="B755" t="s">
        <v>58</v>
      </c>
      <c r="C755" t="s">
        <v>58</v>
      </c>
      <c r="D755" t="s">
        <v>59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Input]]="",INDEX([1]DATA!$O:$O,MATCH(1,(vp.data[[#This Row],[Battery]]=[1]DATA!$L:$L)*(EOMONTH(vp.data[[#This Row],[SDate]],-1)+1=[1]DATA!$G:$G),0)),vp.data[[#This Row],[Dens Input]]),"")</f>
        <v>825.6</v>
      </c>
      <c r="O755" s="2">
        <f ca="1">INDEX(INDIRECT(_xlfn.CONCAT("weather.data[",O$1,"]")),MATCH(vp.data[[#This Row],[SDate]],weather.data[Date],0))</f>
        <v>-25.950000000000003</v>
      </c>
      <c r="P755" s="2">
        <f ca="1">INDEX(INDIRECT(_xlfn.CONCAT("weather.data[",P$1,"]")),MATCH(vp.data[[#This Row],[SDate]],weather.data[Date],0))</f>
        <v>-19.276190476190475</v>
      </c>
      <c r="Q755" s="2">
        <f ca="1">INDEX(INDIRECT(_xlfn.CONCAT("weather.data[",Q$1,"]")),MATCH(vp.data[[#This Row],[SDate]],weather.data[Date],0))</f>
        <v>-26.2</v>
      </c>
      <c r="R755" s="2">
        <f ca="1">INDEX(INDIRECT(_xlfn.CONCAT("weather.data[",R$1,"]")),MATCH(vp.data[[#This Row],[SDate]],weather.data[Date],0))</f>
        <v>-25.5</v>
      </c>
      <c r="S755" s="2">
        <f ca="1">INDEX(INDIRECT(_xlfn.CONCAT("weather.data[",S$1,"]")),MATCH(vp.data[[#This Row],[SDate]],weather.data[Date],0))</f>
        <v>-26.5</v>
      </c>
      <c r="T755" s="2">
        <f ca="1">INDEX(INDIRECT(_xlfn.CONCAT("weather.data[",T$1,"]")),MATCH(vp.data[[#This Row],[SDate]],weather.data[Date],0))</f>
        <v>-25.7</v>
      </c>
      <c r="U755" s="2">
        <f ca="1">INDEX(INDIRECT(_xlfn.CONCAT("weather.data[",U$1,"]")),MATCH(vp.data[[#This Row],[SDate]],weather.data[Date],0))</f>
        <v>-25.5</v>
      </c>
      <c r="V755" s="2">
        <f ca="1">INDEX(INDIRECT(_xlfn.CONCAT("weather.data[",V$1,"]")),MATCH(vp.data[[#This Row],[SDate]],weather.data[Date],0))</f>
        <v>-26.3</v>
      </c>
      <c r="W755" t="s">
        <v>44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 s="4">
        <f>IF(AND(vp.data[[#This Row],[SDate]]&gt;=DATE(YEAR(vp.data[[#This Row],[SDate]]),5,1),vp.data[[#This Row],[SDate]]&lt;=DATE(YEAR(vp.data[[#This Row],[SDate]]),9,15)),1,0)</f>
        <v>0</v>
      </c>
      <c r="AJ755" s="4">
        <f>IF(vp.data[[#This Row],[SDate]]&lt;DATE(2016,12,1),0,1)</f>
        <v>1</v>
      </c>
      <c r="AK755">
        <f>MONTH(vp.data[[#This Row],[SDate]])</f>
        <v>2</v>
      </c>
      <c r="AL755" s="5">
        <f>(IF(post_aquisition_adj_bool,vp.data[[#This Row],[VP_Adjusted]],vp.data[[#This Row],[VP]])-INDEX(crudeBD.lkup[Mean_VP],MATCH(vp.data[[#This Row],[Crude_Breakdown]],crudeBD.lkup[Crude Breakdown],0)))^2</f>
        <v>1044.7242510598887</v>
      </c>
      <c r="AM755" s="5">
        <f>(vp.data[[#This Row],[Dens]]-INDEX(crudeBD.lkup[Mean_Dens],MATCH(vp.data[[#This Row],[Crude_Breakdown]],crudeBD.lkup[Crude Breakdown],0)))^2</f>
        <v>331.65281074575688</v>
      </c>
      <c r="AN755" s="5">
        <f>(vp.data[[#This Row],[Sulf]]-INDEX(crudeBD.lkup[Mean_Sulf],MATCH(vp.data[[#This Row],[Crude_Breakdown]],crudeBD.lkup[Crude Breakdown],0)))^2</f>
        <v>2.3477447532400043E-2</v>
      </c>
      <c r="AO7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1" hidden="1" x14ac:dyDescent="0.25">
      <c r="A756">
        <v>755</v>
      </c>
      <c r="B756" t="s">
        <v>52</v>
      </c>
      <c r="C756" t="s">
        <v>52</v>
      </c>
      <c r="D756" t="s">
        <v>53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Input]]="",INDEX([1]DATA!$O:$O,MATCH(1,(vp.data[[#This Row],[Battery]]=[1]DATA!$L:$L)*(EOMONTH(vp.data[[#This Row],[SDate]],-1)+1=[1]DATA!$G:$G),0)),vp.data[[#This Row],[Dens Input]]),"")</f>
        <v>839.4</v>
      </c>
      <c r="O756" s="2">
        <f ca="1">INDEX(INDIRECT(_xlfn.CONCAT("weather.data[",O$1,"]")),MATCH(vp.data[[#This Row],[SDate]],weather.data[Date],0))</f>
        <v>-25.950000000000003</v>
      </c>
      <c r="P756" s="2">
        <f ca="1">INDEX(INDIRECT(_xlfn.CONCAT("weather.data[",P$1,"]")),MATCH(vp.data[[#This Row],[SDate]],weather.data[Date],0))</f>
        <v>-19.276190476190475</v>
      </c>
      <c r="Q756" s="2">
        <f ca="1">INDEX(INDIRECT(_xlfn.CONCAT("weather.data[",Q$1,"]")),MATCH(vp.data[[#This Row],[SDate]],weather.data[Date],0))</f>
        <v>-26.2</v>
      </c>
      <c r="R756" s="2">
        <f ca="1">INDEX(INDIRECT(_xlfn.CONCAT("weather.data[",R$1,"]")),MATCH(vp.data[[#This Row],[SDate]],weather.data[Date],0))</f>
        <v>-25.5</v>
      </c>
      <c r="S756" s="2">
        <f ca="1">INDEX(INDIRECT(_xlfn.CONCAT("weather.data[",S$1,"]")),MATCH(vp.data[[#This Row],[SDate]],weather.data[Date],0))</f>
        <v>-26.5</v>
      </c>
      <c r="T756" s="2">
        <f ca="1">INDEX(INDIRECT(_xlfn.CONCAT("weather.data[",T$1,"]")),MATCH(vp.data[[#This Row],[SDate]],weather.data[Date],0))</f>
        <v>-25.7</v>
      </c>
      <c r="U756" s="2">
        <f ca="1">INDEX(INDIRECT(_xlfn.CONCAT("weather.data[",U$1,"]")),MATCH(vp.data[[#This Row],[SDate]],weather.data[Date],0))</f>
        <v>-25.5</v>
      </c>
      <c r="V756" s="2">
        <f ca="1">INDEX(INDIRECT(_xlfn.CONCAT("weather.data[",V$1,"]")),MATCH(vp.data[[#This Row],[SDate]],weather.data[Date],0))</f>
        <v>-26.3</v>
      </c>
      <c r="W756" t="s">
        <v>44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 s="4">
        <f>IF(AND(vp.data[[#This Row],[SDate]]&gt;=DATE(YEAR(vp.data[[#This Row],[SDate]]),5,1),vp.data[[#This Row],[SDate]]&lt;=DATE(YEAR(vp.data[[#This Row],[SDate]]),9,15)),1,0)</f>
        <v>0</v>
      </c>
      <c r="AJ756" s="4">
        <f>IF(vp.data[[#This Row],[SDate]]&lt;DATE(2016,12,1),0,1)</f>
        <v>1</v>
      </c>
      <c r="AK756">
        <f>MONTH(vp.data[[#This Row],[SDate]])</f>
        <v>2</v>
      </c>
      <c r="AL756" s="5">
        <f>(IF(post_aquisition_adj_bool,vp.data[[#This Row],[VP_Adjusted]],vp.data[[#This Row],[VP]])-INDEX(crudeBD.lkup[Mean_VP],MATCH(vp.data[[#This Row],[Crude_Breakdown]],crudeBD.lkup[Crude Breakdown],0)))^2</f>
        <v>1254.7318563618032</v>
      </c>
      <c r="AM756" s="5">
        <f>(vp.data[[#This Row],[Dens]]-INDEX(crudeBD.lkup[Mean_Dens],MATCH(vp.data[[#This Row],[Crude_Breakdown]],crudeBD.lkup[Crude Breakdown],0)))^2</f>
        <v>19.459897862321277</v>
      </c>
      <c r="AN756" s="5">
        <f>(vp.data[[#This Row],[Sulf]]-INDEX(crudeBD.lkup[Mean_Sulf],MATCH(vp.data[[#This Row],[Crude_Breakdown]],crudeBD.lkup[Crude Breakdown],0)))^2</f>
        <v>9.8108974403564878E-2</v>
      </c>
      <c r="AO7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1" x14ac:dyDescent="0.25">
      <c r="A757">
        <v>768</v>
      </c>
      <c r="B757" t="s">
        <v>45</v>
      </c>
      <c r="C757" t="s">
        <v>45</v>
      </c>
      <c r="D757" t="s">
        <v>156</v>
      </c>
      <c r="F757" s="1">
        <v>42776</v>
      </c>
      <c r="G757" s="2">
        <v>79.8</v>
      </c>
      <c r="H757" s="2">
        <f>vp.data[[#This Row],[VP]]+IF(vp.data[[#This Row],[Post_Aquisition]]=0,INDEX(post_aquisition.tbl[Change_in_VP],MATCH(vp.data[[#This Row],[Crude_Breakdown]],post_aquisition.tbl[Crude_Breakdown],0)),0)</f>
        <v>79.8</v>
      </c>
      <c r="I757" s="2">
        <v>2.0390000000000001</v>
      </c>
      <c r="J757" s="2">
        <f t="array" ref="J757">_xlfn.IFNA(IF(vp.data[[#This Row],[Sulf Input]]="",INDEX([1]DATA!$Q:$Q,MATCH(1,(vp.data[[#This Row],[Battery]]=[1]DATA!$L:$L)*(EOMONTH(vp.data[[#This Row],[SDate]],-1)+1=[1]DATA!$G:$G),0)),vp.data[[#This Row],[Sulf Input]]),"")</f>
        <v>2.0390000000000001</v>
      </c>
      <c r="K757" s="2">
        <v>22.7</v>
      </c>
      <c r="L757" s="2">
        <v>-6</v>
      </c>
      <c r="M757" s="2">
        <v>877.9</v>
      </c>
      <c r="N757" s="2">
        <f t="array" ref="N757">_xlfn.IFNA(IF(vp.data[[#This Row],[Dens Input]]="",INDEX([1]DATA!$O:$O,MATCH(1,(vp.data[[#This Row],[Battery]]=[1]DATA!$L:$L)*(EOMONTH(vp.data[[#This Row],[SDate]],-1)+1=[1]DATA!$G:$G),0)),vp.data[[#This Row],[Dens Input]]),"")</f>
        <v>877.9</v>
      </c>
      <c r="O757" s="2">
        <f ca="1">INDEX(INDIRECT(_xlfn.CONCAT("weather.data[",O$1,"]")),MATCH(vp.data[[#This Row],[SDate]],weather.data[Date],0))</f>
        <v>-4.3500000000000005</v>
      </c>
      <c r="P757" s="2">
        <f ca="1">INDEX(INDIRECT(_xlfn.CONCAT("weather.data[",P$1,"]")),MATCH(vp.data[[#This Row],[SDate]],weather.data[Date],0))</f>
        <v>-17.464285714285715</v>
      </c>
      <c r="Q757" s="2">
        <f ca="1">INDEX(INDIRECT(_xlfn.CONCAT("weather.data[",Q$1,"]")),MATCH(vp.data[[#This Row],[SDate]],weather.data[Date],0))</f>
        <v>-1.4</v>
      </c>
      <c r="R757" s="2">
        <f ca="1">INDEX(INDIRECT(_xlfn.CONCAT("weather.data[",R$1,"]")),MATCH(vp.data[[#This Row],[SDate]],weather.data[Date],0))</f>
        <v>-1.5</v>
      </c>
      <c r="S757" s="2">
        <f ca="1">INDEX(INDIRECT(_xlfn.CONCAT("weather.data[",S$1,"]")),MATCH(vp.data[[#This Row],[SDate]],weather.data[Date],0))</f>
        <v>-6.5</v>
      </c>
      <c r="T757" s="2">
        <f ca="1">INDEX(INDIRECT(_xlfn.CONCAT("weather.data[",T$1,"]")),MATCH(vp.data[[#This Row],[SDate]],weather.data[Date],0))</f>
        <v>-2.1</v>
      </c>
      <c r="U757" s="2">
        <f ca="1">INDEX(INDIRECT(_xlfn.CONCAT("weather.data[",U$1,"]")),MATCH(vp.data[[#This Row],[SDate]],weather.data[Date],0))</f>
        <v>-5.6</v>
      </c>
      <c r="V757" s="2">
        <f ca="1">INDEX(INDIRECT(_xlfn.CONCAT("weather.data[",V$1,"]")),MATCH(vp.data[[#This Row],[SDate]],weather.data[Date],0))</f>
        <v>-9</v>
      </c>
      <c r="W757" t="s">
        <v>44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 s="4">
        <f>IF(AND(vp.data[[#This Row],[SDate]]&gt;=DATE(YEAR(vp.data[[#This Row],[SDate]]),5,1),vp.data[[#This Row],[SDate]]&lt;=DATE(YEAR(vp.data[[#This Row],[SDate]]),9,15)),1,0)</f>
        <v>0</v>
      </c>
      <c r="AJ757" s="4">
        <f>IF(vp.data[[#This Row],[SDate]]&lt;DATE(2016,12,1),0,1)</f>
        <v>1</v>
      </c>
      <c r="AK757">
        <f>MONTH(vp.data[[#This Row],[SDate]])</f>
        <v>2</v>
      </c>
      <c r="AL757" s="5">
        <f>(IF(post_aquisition_adj_bool,vp.data[[#This Row],[VP_Adjusted]],vp.data[[#This Row],[VP]])-INDEX(crudeBD.lkup[Mean_VP],MATCH(vp.data[[#This Row],[Crude_Breakdown]],crudeBD.lkup[Crude Breakdown],0)))^2</f>
        <v>280.05294896030227</v>
      </c>
      <c r="AM757" s="5">
        <f>(vp.data[[#This Row],[Dens]]-INDEX(crudeBD.lkup[Mean_Dens],MATCH(vp.data[[#This Row],[Crude_Breakdown]],crudeBD.lkup[Crude Breakdown],0)))^2</f>
        <v>9.8712871822603354</v>
      </c>
      <c r="AN757" s="5">
        <f>(vp.data[[#This Row],[Sulf]]-INDEX(crudeBD.lkup[Mean_Sulf],MATCH(vp.data[[#This Row],[Crude_Breakdown]],crudeBD.lkup[Crude Breakdown],0)))^2</f>
        <v>0.16043348390733153</v>
      </c>
      <c r="AO7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1" hidden="1" x14ac:dyDescent="0.25">
      <c r="A758">
        <v>757</v>
      </c>
      <c r="B758" t="s">
        <v>42</v>
      </c>
      <c r="C758" t="s">
        <v>42</v>
      </c>
      <c r="D758" t="s">
        <v>43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Input]]="",INDEX([1]DATA!$Q:$Q,MATCH(1,(vp.data[[#This Row],[Battery]]=[1]DATA!$L:$L)*(EOMONTH(vp.data[[#This Row],[SDate]],-1)+1=[1]DATA!$G:$G),0)),vp.data[[#This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Input]]="",INDEX([1]DATA!$O:$O,MATCH(1,(vp.data[[#This Row],[Battery]]=[1]DATA!$L:$L)*(EOMONTH(vp.data[[#This Row],[SDate]],-1)+1=[1]DATA!$G:$G),0)),vp.data[[#This Row],[Dens Input]]),"")</f>
        <v>867.5</v>
      </c>
      <c r="O758" s="2">
        <f ca="1">INDEX(INDIRECT(_xlfn.CONCAT("weather.data[",O$1,"]")),MATCH(vp.data[[#This Row],[SDate]],weather.data[Date],0))</f>
        <v>-25.950000000000003</v>
      </c>
      <c r="P758" s="2">
        <f ca="1">INDEX(INDIRECT(_xlfn.CONCAT("weather.data[",P$1,"]")),MATCH(vp.data[[#This Row],[SDate]],weather.data[Date],0))</f>
        <v>-19.276190476190475</v>
      </c>
      <c r="Q758" s="2">
        <f ca="1">INDEX(INDIRECT(_xlfn.CONCAT("weather.data[",Q$1,"]")),MATCH(vp.data[[#This Row],[SDate]],weather.data[Date],0))</f>
        <v>-26.2</v>
      </c>
      <c r="R758" s="2">
        <f ca="1">INDEX(INDIRECT(_xlfn.CONCAT("weather.data[",R$1,"]")),MATCH(vp.data[[#This Row],[SDate]],weather.data[Date],0))</f>
        <v>-25.5</v>
      </c>
      <c r="S758" s="2">
        <f ca="1">INDEX(INDIRECT(_xlfn.CONCAT("weather.data[",S$1,"]")),MATCH(vp.data[[#This Row],[SDate]],weather.data[Date],0))</f>
        <v>-26.5</v>
      </c>
      <c r="T758" s="2">
        <f ca="1">INDEX(INDIRECT(_xlfn.CONCAT("weather.data[",T$1,"]")),MATCH(vp.data[[#This Row],[SDate]],weather.data[Date],0))</f>
        <v>-25.7</v>
      </c>
      <c r="U758" s="2">
        <f ca="1">INDEX(INDIRECT(_xlfn.CONCAT("weather.data[",U$1,"]")),MATCH(vp.data[[#This Row],[SDate]],weather.data[Date],0))</f>
        <v>-25.5</v>
      </c>
      <c r="V758" s="2">
        <f ca="1">INDEX(INDIRECT(_xlfn.CONCAT("weather.data[",V$1,"]")),MATCH(vp.data[[#This Row],[SDate]],weather.data[Date],0))</f>
        <v>-26.3</v>
      </c>
      <c r="W758" t="s">
        <v>44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 s="4">
        <f>IF(AND(vp.data[[#This Row],[SDate]]&gt;=DATE(YEAR(vp.data[[#This Row],[SDate]]),5,1),vp.data[[#This Row],[SDate]]&lt;=DATE(YEAR(vp.data[[#This Row],[SDate]]),9,15)),1,0)</f>
        <v>0</v>
      </c>
      <c r="AJ758" s="4">
        <f>IF(vp.data[[#This Row],[SDate]]&lt;DATE(2016,12,1),0,1)</f>
        <v>1</v>
      </c>
      <c r="AK758">
        <f>MONTH(vp.data[[#This Row],[SDate]])</f>
        <v>2</v>
      </c>
      <c r="AL758" s="5">
        <f>(IF(post_aquisition_adj_bool,vp.data[[#This Row],[VP_Adjusted]],vp.data[[#This Row],[VP]])-INDEX(crudeBD.lkup[Mean_VP],MATCH(vp.data[[#This Row],[Crude_Breakdown]],crudeBD.lkup[Crude Breakdown],0)))^2</f>
        <v>0.40294896030245675</v>
      </c>
      <c r="AM758" s="5">
        <f>(vp.data[[#This Row],[Dens]]-INDEX(crudeBD.lkup[Mean_Dens],MATCH(vp.data[[#This Row],[Crude_Breakdown]],crudeBD.lkup[Crude Breakdown],0)))^2</f>
        <v>52.680589507842548</v>
      </c>
      <c r="AN758" s="5">
        <f>(vp.data[[#This Row],[Sulf]]-INDEX(crudeBD.lkup[Mean_Sulf],MATCH(vp.data[[#This Row],[Crude_Breakdown]],crudeBD.lkup[Crude Breakdown],0)))^2</f>
        <v>2.4543590701222306E-3</v>
      </c>
      <c r="AO7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1" x14ac:dyDescent="0.25">
      <c r="A759">
        <v>1277</v>
      </c>
      <c r="B759" t="s">
        <v>45</v>
      </c>
      <c r="C759" t="s">
        <v>45</v>
      </c>
      <c r="D759" t="s">
        <v>156</v>
      </c>
      <c r="F759" s="1">
        <v>42846</v>
      </c>
      <c r="G759" s="2">
        <v>70.8</v>
      </c>
      <c r="H759" s="2">
        <f>vp.data[[#This Row],[VP]]+IF(vp.data[[#This Row],[Post_Aquisition]]=0,INDEX(post_aquisition.tbl[Change_in_VP],MATCH(vp.data[[#This Row],[Crude_Breakdown]],post_aquisition.tbl[Crude_Breakdown],0)),0)</f>
        <v>70.8</v>
      </c>
      <c r="I759" s="2">
        <v>2.2229999999999999</v>
      </c>
      <c r="J759" s="2">
        <f t="array" ref="J759">_xlfn.IFNA(IF(vp.data[[#This Row],[Sulf Input]]="",INDEX([1]DATA!$Q:$Q,MATCH(1,(vp.data[[#This Row],[Battery]]=[1]DATA!$L:$L)*(EOMONTH(vp.data[[#This Row],[SDate]],-1)+1=[1]DATA!$G:$G),0)),vp.data[[#This Row],[Sulf Input]]),"")</f>
        <v>2.2229999999999999</v>
      </c>
      <c r="K759" s="2">
        <v>33.799999999999997</v>
      </c>
      <c r="L759" s="2">
        <v>15</v>
      </c>
      <c r="M759" s="2">
        <v>876.9</v>
      </c>
      <c r="N759" s="2">
        <f t="array" ref="N759">_xlfn.IFNA(IF(vp.data[[#This Row],[Dens Input]]="",INDEX([1]DATA!$O:$O,MATCH(1,(vp.data[[#This Row],[Battery]]=[1]DATA!$L:$L)*(EOMONTH(vp.data[[#This Row],[SDate]],-1)+1=[1]DATA!$G:$G),0)),vp.data[[#This Row],[Dens Input]]),"")</f>
        <v>876.9</v>
      </c>
      <c r="O759" s="2">
        <f ca="1">INDEX(INDIRECT(_xlfn.CONCAT("weather.data[",O$1,"]")),MATCH(vp.data[[#This Row],[SDate]],weather.data[Date],0))</f>
        <v>9.3166666666666664</v>
      </c>
      <c r="P759" s="2">
        <f ca="1">INDEX(INDIRECT(_xlfn.CONCAT("weather.data[",P$1,"]")),MATCH(vp.data[[#This Row],[SDate]],weather.data[Date],0))</f>
        <v>4.7857142857142856</v>
      </c>
      <c r="Q759" s="2">
        <f ca="1">INDEX(INDIRECT(_xlfn.CONCAT("weather.data[",Q$1,"]")),MATCH(vp.data[[#This Row],[SDate]],weather.data[Date],0))</f>
        <v>9.9</v>
      </c>
      <c r="R759" s="2">
        <f ca="1">INDEX(INDIRECT(_xlfn.CONCAT("weather.data[",R$1,"]")),MATCH(vp.data[[#This Row],[SDate]],weather.data[Date],0))</f>
        <v>9</v>
      </c>
      <c r="S759" s="2">
        <f ca="1">INDEX(INDIRECT(_xlfn.CONCAT("weather.data[",S$1,"]")),MATCH(vp.data[[#This Row],[SDate]],weather.data[Date],0))</f>
        <v>9.3000000000000007</v>
      </c>
      <c r="T759" s="2">
        <f ca="1">INDEX(INDIRECT(_xlfn.CONCAT("weather.data[",T$1,"]")),MATCH(vp.data[[#This Row],[SDate]],weather.data[Date],0))</f>
        <v>9.1</v>
      </c>
      <c r="U759" s="2">
        <f ca="1">INDEX(INDIRECT(_xlfn.CONCAT("weather.data[",U$1,"]")),MATCH(vp.data[[#This Row],[SDate]],weather.data[Date],0))</f>
        <v>9.1</v>
      </c>
      <c r="V759" s="2">
        <f ca="1">INDEX(INDIRECT(_xlfn.CONCAT("weather.data[",V$1,"]")),MATCH(vp.data[[#This Row],[SDate]],weather.data[Date],0))</f>
        <v>9.5</v>
      </c>
      <c r="W759" t="s">
        <v>44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 s="4">
        <f>IF(AND(vp.data[[#This Row],[SDate]]&gt;=DATE(YEAR(vp.data[[#This Row],[SDate]]),5,1),vp.data[[#This Row],[SDate]]&lt;=DATE(YEAR(vp.data[[#This Row],[SDate]]),9,15)),1,0)</f>
        <v>0</v>
      </c>
      <c r="AJ759" s="4">
        <f>IF(vp.data[[#This Row],[SDate]]&lt;DATE(2016,12,1),0,1)</f>
        <v>1</v>
      </c>
      <c r="AK759">
        <f>MONTH(vp.data[[#This Row],[SDate]])</f>
        <v>4</v>
      </c>
      <c r="AL759" s="5">
        <f>(IF(post_aquisition_adj_bool,vp.data[[#This Row],[VP_Adjusted]],vp.data[[#This Row],[VP]])-INDEX(crudeBD.lkup[Mean_VP],MATCH(vp.data[[#This Row],[Crude_Breakdown]],crudeBD.lkup[Crude Breakdown],0)))^2</f>
        <v>59.826862003780619</v>
      </c>
      <c r="AM759" s="5">
        <f>(vp.data[[#This Row],[Dens]]-INDEX(crudeBD.lkup[Mean_Dens],MATCH(vp.data[[#This Row],[Crude_Breakdown]],crudeBD.lkup[Crude Breakdown],0)))^2</f>
        <v>4.5875662520278881</v>
      </c>
      <c r="AN759" s="5">
        <f>(vp.data[[#This Row],[Sulf]]-INDEX(crudeBD.lkup[Mean_Sulf],MATCH(vp.data[[#This Row],[Crude_Breakdown]],crudeBD.lkup[Crude Breakdown],0)))^2</f>
        <v>4.6890216186401421E-2</v>
      </c>
      <c r="AO7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1" hidden="1" x14ac:dyDescent="0.25">
      <c r="A760">
        <v>759</v>
      </c>
      <c r="B760" t="s">
        <v>104</v>
      </c>
      <c r="C760" t="s">
        <v>104</v>
      </c>
      <c r="D760" t="s">
        <v>155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Input]]="",INDEX([1]DATA!$Q:$Q,MATCH(1,(vp.data[[#This Row],[Battery]]=[1]DATA!$L:$L)*(EOMONTH(vp.data[[#This Row],[SDate]],-1)+1=[1]DATA!$G:$G),0)),vp.data[[#This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Input]]="",INDEX([1]DATA!$O:$O,MATCH(1,(vp.data[[#This Row],[Battery]]=[1]DATA!$L:$L)*(EOMONTH(vp.data[[#This Row],[SDate]],-1)+1=[1]DATA!$G:$G),0)),vp.data[[#This Row],[Dens Input]]),"")</f>
        <v>882.5</v>
      </c>
      <c r="O760" s="2">
        <f ca="1">INDEX(INDIRECT(_xlfn.CONCAT("weather.data[",O$1,"]")),MATCH(vp.data[[#This Row],[SDate]],weather.data[Date],0))</f>
        <v>-25.950000000000003</v>
      </c>
      <c r="P760" s="2">
        <f ca="1">INDEX(INDIRECT(_xlfn.CONCAT("weather.data[",P$1,"]")),MATCH(vp.data[[#This Row],[SDate]],weather.data[Date],0))</f>
        <v>-19.276190476190475</v>
      </c>
      <c r="Q760" s="2">
        <f ca="1">INDEX(INDIRECT(_xlfn.CONCAT("weather.data[",Q$1,"]")),MATCH(vp.data[[#This Row],[SDate]],weather.data[Date],0))</f>
        <v>-26.2</v>
      </c>
      <c r="R760" s="2">
        <f ca="1">INDEX(INDIRECT(_xlfn.CONCAT("weather.data[",R$1,"]")),MATCH(vp.data[[#This Row],[SDate]],weather.data[Date],0))</f>
        <v>-25.5</v>
      </c>
      <c r="S760" s="2">
        <f ca="1">INDEX(INDIRECT(_xlfn.CONCAT("weather.data[",S$1,"]")),MATCH(vp.data[[#This Row],[SDate]],weather.data[Date],0))</f>
        <v>-26.5</v>
      </c>
      <c r="T760" s="2">
        <f ca="1">INDEX(INDIRECT(_xlfn.CONCAT("weather.data[",T$1,"]")),MATCH(vp.data[[#This Row],[SDate]],weather.data[Date],0))</f>
        <v>-25.7</v>
      </c>
      <c r="U760" s="2">
        <f ca="1">INDEX(INDIRECT(_xlfn.CONCAT("weather.data[",U$1,"]")),MATCH(vp.data[[#This Row],[SDate]],weather.data[Date],0))</f>
        <v>-25.5</v>
      </c>
      <c r="V760" s="2">
        <f ca="1">INDEX(INDIRECT(_xlfn.CONCAT("weather.data[",V$1,"]")),MATCH(vp.data[[#This Row],[SDate]],weather.data[Date],0))</f>
        <v>-26.3</v>
      </c>
      <c r="W760" t="s">
        <v>44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 s="4">
        <f>IF(AND(vp.data[[#This Row],[SDate]]&gt;=DATE(YEAR(vp.data[[#This Row],[SDate]]),5,1),vp.data[[#This Row],[SDate]]&lt;=DATE(YEAR(vp.data[[#This Row],[SDate]]),9,15)),1,0)</f>
        <v>0</v>
      </c>
      <c r="AJ760" s="4">
        <f>IF(vp.data[[#This Row],[SDate]]&lt;DATE(2016,12,1),0,1)</f>
        <v>1</v>
      </c>
      <c r="AK760">
        <f>MONTH(vp.data[[#This Row],[SDate]])</f>
        <v>2</v>
      </c>
      <c r="AL760" s="5">
        <f>(IF(post_aquisition_adj_bool,vp.data[[#This Row],[VP_Adjusted]],vp.data[[#This Row],[VP]])-INDEX(crudeBD.lkup[Mean_VP],MATCH(vp.data[[#This Row],[Crude_Breakdown]],crudeBD.lkup[Crude Breakdown],0)))^2</f>
        <v>3.862079395085074</v>
      </c>
      <c r="AM760" s="5">
        <f>(vp.data[[#This Row],[Dens]]-INDEX(crudeBD.lkup[Mean_Dens],MATCH(vp.data[[#This Row],[Crude_Breakdown]],crudeBD.lkup[Crude Breakdown],0)))^2</f>
        <v>59.936403461329952</v>
      </c>
      <c r="AN760" s="5">
        <f>(vp.data[[#This Row],[Sulf]]-INDEX(crudeBD.lkup[Mean_Sulf],MATCH(vp.data[[#This Row],[Crude_Breakdown]],crudeBD.lkup[Crude Breakdown],0)))^2</f>
        <v>7.2652613953843273E-2</v>
      </c>
      <c r="AO7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1" hidden="1" x14ac:dyDescent="0.25">
      <c r="A761">
        <v>760</v>
      </c>
      <c r="B761" t="s">
        <v>52</v>
      </c>
      <c r="C761" t="s">
        <v>52</v>
      </c>
      <c r="D761" t="s">
        <v>53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Input]]="",INDEX([1]DATA!$Q:$Q,MATCH(1,(vp.data[[#This Row],[Battery]]=[1]DATA!$L:$L)*(EOMONTH(vp.data[[#This Row],[SDate]],-1)+1=[1]DATA!$G:$G),0)),vp.data[[#This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Input]]="",INDEX([1]DATA!$O:$O,MATCH(1,(vp.data[[#This Row],[Battery]]=[1]DATA!$L:$L)*(EOMONTH(vp.data[[#This Row],[SDate]],-1)+1=[1]DATA!$G:$G),0)),vp.data[[#This Row],[Dens Input]]),"")</f>
        <v>846.3</v>
      </c>
      <c r="O761" s="2">
        <f ca="1">INDEX(INDIRECT(_xlfn.CONCAT("weather.data[",O$1,"]")),MATCH(vp.data[[#This Row],[SDate]],weather.data[Date],0))</f>
        <v>-16.533333333333331</v>
      </c>
      <c r="P761" s="2">
        <f ca="1">INDEX(INDIRECT(_xlfn.CONCAT("weather.data[",P$1,"]")),MATCH(vp.data[[#This Row],[SDate]],weather.data[Date],0))</f>
        <v>-19.123809523809523</v>
      </c>
      <c r="Q761" s="2">
        <f ca="1">INDEX(INDIRECT(_xlfn.CONCAT("weather.data[",Q$1,"]")),MATCH(vp.data[[#This Row],[SDate]],weather.data[Date],0))</f>
        <v>-17.899999999999999</v>
      </c>
      <c r="R761" s="2">
        <f ca="1">INDEX(INDIRECT(_xlfn.CONCAT("weather.data[",R$1,"]")),MATCH(vp.data[[#This Row],[SDate]],weather.data[Date],0))</f>
        <v>-18.2</v>
      </c>
      <c r="S761" s="2">
        <f ca="1">INDEX(INDIRECT(_xlfn.CONCAT("weather.data[",S$1,"]")),MATCH(vp.data[[#This Row],[SDate]],weather.data[Date],0))</f>
        <v>-14</v>
      </c>
      <c r="T761" s="2">
        <f ca="1">INDEX(INDIRECT(_xlfn.CONCAT("weather.data[",T$1,"]")),MATCH(vp.data[[#This Row],[SDate]],weather.data[Date],0))</f>
        <v>-16.600000000000001</v>
      </c>
      <c r="U761" s="2">
        <f ca="1">INDEX(INDIRECT(_xlfn.CONCAT("weather.data[",U$1,"]")),MATCH(vp.data[[#This Row],[SDate]],weather.data[Date],0))</f>
        <v>-18.2</v>
      </c>
      <c r="V761" s="2">
        <f ca="1">INDEX(INDIRECT(_xlfn.CONCAT("weather.data[",V$1,"]")),MATCH(vp.data[[#This Row],[SDate]],weather.data[Date],0))</f>
        <v>-14.3</v>
      </c>
      <c r="W761" t="s">
        <v>44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 s="4">
        <f>IF(AND(vp.data[[#This Row],[SDate]]&gt;=DATE(YEAR(vp.data[[#This Row],[SDate]]),5,1),vp.data[[#This Row],[SDate]]&lt;=DATE(YEAR(vp.data[[#This Row],[SDate]]),9,15)),1,0)</f>
        <v>0</v>
      </c>
      <c r="AJ761" s="4">
        <f>IF(vp.data[[#This Row],[SDate]]&lt;DATE(2016,12,1),0,1)</f>
        <v>1</v>
      </c>
      <c r="AK761">
        <f>MONTH(vp.data[[#This Row],[SDate]])</f>
        <v>2</v>
      </c>
      <c r="AL761" s="5">
        <f>(IF(post_aquisition_adj_bool,vp.data[[#This Row],[VP_Adjusted]],vp.data[[#This Row],[VP]])-INDEX(crudeBD.lkup[Mean_VP],MATCH(vp.data[[#This Row],[Crude_Breakdown]],crudeBD.lkup[Crude Breakdown],0)))^2</f>
        <v>369.49275768727966</v>
      </c>
      <c r="AM761" s="5">
        <f>(vp.data[[#This Row],[Dens]]-INDEX(crudeBD.lkup[Mean_Dens],MATCH(vp.data[[#This Row],[Crude_Breakdown]],crudeBD.lkup[Crude Breakdown],0)))^2</f>
        <v>6.1934414206025465</v>
      </c>
      <c r="AN761" s="5">
        <f>(vp.data[[#This Row],[Sulf]]-INDEX(crudeBD.lkup[Mean_Sulf],MATCH(vp.data[[#This Row],[Crude_Breakdown]],crudeBD.lkup[Crude Breakdown],0)))^2</f>
        <v>9.8108974403564878E-2</v>
      </c>
      <c r="AO7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1" hidden="1" x14ac:dyDescent="0.25">
      <c r="A762">
        <v>761</v>
      </c>
      <c r="B762" t="s">
        <v>58</v>
      </c>
      <c r="C762" t="s">
        <v>58</v>
      </c>
      <c r="D762" t="s">
        <v>59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Input]]="",INDEX([1]DATA!$O:$O,MATCH(1,(vp.data[[#This Row],[Battery]]=[1]DATA!$L:$L)*(EOMONTH(vp.data[[#This Row],[SDate]],-1)+1=[1]DATA!$G:$G),0)),vp.data[[#This Row],[Dens Input]]),"")</f>
        <v>847.6</v>
      </c>
      <c r="O762" s="2">
        <f ca="1">INDEX(INDIRECT(_xlfn.CONCAT("weather.data[",O$1,"]")),MATCH(vp.data[[#This Row],[SDate]],weather.data[Date],0))</f>
        <v>-16.533333333333331</v>
      </c>
      <c r="P762" s="2">
        <f ca="1">INDEX(INDIRECT(_xlfn.CONCAT("weather.data[",P$1,"]")),MATCH(vp.data[[#This Row],[SDate]],weather.data[Date],0))</f>
        <v>-19.123809523809523</v>
      </c>
      <c r="Q762" s="2">
        <f ca="1">INDEX(INDIRECT(_xlfn.CONCAT("weather.data[",Q$1,"]")),MATCH(vp.data[[#This Row],[SDate]],weather.data[Date],0))</f>
        <v>-17.899999999999999</v>
      </c>
      <c r="R762" s="2">
        <f ca="1">INDEX(INDIRECT(_xlfn.CONCAT("weather.data[",R$1,"]")),MATCH(vp.data[[#This Row],[SDate]],weather.data[Date],0))</f>
        <v>-18.2</v>
      </c>
      <c r="S762" s="2">
        <f ca="1">INDEX(INDIRECT(_xlfn.CONCAT("weather.data[",S$1,"]")),MATCH(vp.data[[#This Row],[SDate]],weather.data[Date],0))</f>
        <v>-14</v>
      </c>
      <c r="T762" s="2">
        <f ca="1">INDEX(INDIRECT(_xlfn.CONCAT("weather.data[",T$1,"]")),MATCH(vp.data[[#This Row],[SDate]],weather.data[Date],0))</f>
        <v>-16.600000000000001</v>
      </c>
      <c r="U762" s="2">
        <f ca="1">INDEX(INDIRECT(_xlfn.CONCAT("weather.data[",U$1,"]")),MATCH(vp.data[[#This Row],[SDate]],weather.data[Date],0))</f>
        <v>-18.2</v>
      </c>
      <c r="V762" s="2">
        <f ca="1">INDEX(INDIRECT(_xlfn.CONCAT("weather.data[",V$1,"]")),MATCH(vp.data[[#This Row],[SDate]],weather.data[Date],0))</f>
        <v>-14.3</v>
      </c>
      <c r="W762" t="s">
        <v>44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 s="4">
        <f>IF(AND(vp.data[[#This Row],[SDate]]&gt;=DATE(YEAR(vp.data[[#This Row],[SDate]]),5,1),vp.data[[#This Row],[SDate]]&lt;=DATE(YEAR(vp.data[[#This Row],[SDate]]),9,15)),1,0)</f>
        <v>0</v>
      </c>
      <c r="AJ762" s="4">
        <f>IF(vp.data[[#This Row],[SDate]]&lt;DATE(2016,12,1),0,1)</f>
        <v>1</v>
      </c>
      <c r="AK762">
        <f>MONTH(vp.data[[#This Row],[SDate]])</f>
        <v>2</v>
      </c>
      <c r="AL762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762" s="5">
        <f>(vp.data[[#This Row],[Dens]]-INDEX(crudeBD.lkup[Mean_Dens],MATCH(vp.data[[#This Row],[Crude_Breakdown]],crudeBD.lkup[Crude Breakdown],0)))^2</f>
        <v>14.353964119989351</v>
      </c>
      <c r="AN762" s="5">
        <f>(vp.data[[#This Row],[Sulf]]-INDEX(crudeBD.lkup[Mean_Sulf],MATCH(vp.data[[#This Row],[Crude_Breakdown]],crudeBD.lkup[Crude Breakdown],0)))^2</f>
        <v>2.3477447532400043E-2</v>
      </c>
      <c r="AO7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1" hidden="1" x14ac:dyDescent="0.25">
      <c r="A763">
        <v>762</v>
      </c>
      <c r="B763" t="s">
        <v>45</v>
      </c>
      <c r="C763" t="s">
        <v>45</v>
      </c>
      <c r="D763" t="s">
        <v>71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Input]]="",INDEX([1]DATA!$Q:$Q,MATCH(1,(vp.data[[#This Row],[Battery]]=[1]DATA!$L:$L)*(EOMONTH(vp.data[[#This Row],[SDate]],-1)+1=[1]DATA!$G:$G),0)),vp.data[[#This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3" s="2">
        <f ca="1">INDEX(INDIRECT(_xlfn.CONCAT("weather.data[",O$1,"]")),MATCH(vp.data[[#This Row],[SDate]],weather.data[Date],0))</f>
        <v>-4.3500000000000005</v>
      </c>
      <c r="P763" s="2">
        <f ca="1">INDEX(INDIRECT(_xlfn.CONCAT("weather.data[",P$1,"]")),MATCH(vp.data[[#This Row],[SDate]],weather.data[Date],0))</f>
        <v>-17.464285714285715</v>
      </c>
      <c r="Q763" s="2">
        <f ca="1">INDEX(INDIRECT(_xlfn.CONCAT("weather.data[",Q$1,"]")),MATCH(vp.data[[#This Row],[SDate]],weather.data[Date],0))</f>
        <v>-1.4</v>
      </c>
      <c r="R763" s="2">
        <f ca="1">INDEX(INDIRECT(_xlfn.CONCAT("weather.data[",R$1,"]")),MATCH(vp.data[[#This Row],[SDate]],weather.data[Date],0))</f>
        <v>-1.5</v>
      </c>
      <c r="S763" s="2">
        <f ca="1">INDEX(INDIRECT(_xlfn.CONCAT("weather.data[",S$1,"]")),MATCH(vp.data[[#This Row],[SDate]],weather.data[Date],0))</f>
        <v>-6.5</v>
      </c>
      <c r="T763" s="2">
        <f ca="1">INDEX(INDIRECT(_xlfn.CONCAT("weather.data[",T$1,"]")),MATCH(vp.data[[#This Row],[SDate]],weather.data[Date],0))</f>
        <v>-2.1</v>
      </c>
      <c r="U763" s="2">
        <f ca="1">INDEX(INDIRECT(_xlfn.CONCAT("weather.data[",U$1,"]")),MATCH(vp.data[[#This Row],[SDate]],weather.data[Date],0))</f>
        <v>-5.6</v>
      </c>
      <c r="V763" s="2">
        <f ca="1">INDEX(INDIRECT(_xlfn.CONCAT("weather.data[",V$1,"]")),MATCH(vp.data[[#This Row],[SDate]],weather.data[Date],0))</f>
        <v>-9</v>
      </c>
      <c r="W763" t="s">
        <v>44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 s="4">
        <f>IF(AND(vp.data[[#This Row],[SDate]]&gt;=DATE(YEAR(vp.data[[#This Row],[SDate]]),5,1),vp.data[[#This Row],[SDate]]&lt;=DATE(YEAR(vp.data[[#This Row],[SDate]]),9,15)),1,0)</f>
        <v>0</v>
      </c>
      <c r="AJ763" s="4">
        <f>IF(vp.data[[#This Row],[SDate]]&lt;DATE(2016,12,1),0,1)</f>
        <v>1</v>
      </c>
      <c r="AK763">
        <f>MONTH(vp.data[[#This Row],[SDate]])</f>
        <v>2</v>
      </c>
      <c r="AL763" s="5">
        <f>(IF(post_aquisition_adj_bool,vp.data[[#This Row],[VP_Adjusted]],vp.data[[#This Row],[VP]])-INDEX(crudeBD.lkup[Mean_VP],MATCH(vp.data[[#This Row],[Crude_Breakdown]],crudeBD.lkup[Crude Breakdown],0)))^2</f>
        <v>65.51330749599407</v>
      </c>
      <c r="AM763" s="5">
        <f>(vp.data[[#This Row],[Dens]]-INDEX(crudeBD.lkup[Mean_Dens],MATCH(vp.data[[#This Row],[Crude_Breakdown]],crudeBD.lkup[Crude Breakdown],0)))^2</f>
        <v>91.038770959665598</v>
      </c>
      <c r="AN763" s="5">
        <f>(vp.data[[#This Row],[Sulf]]-INDEX(crudeBD.lkup[Mean_Sulf],MATCH(vp.data[[#This Row],[Crude_Breakdown]],crudeBD.lkup[Crude Breakdown],0)))^2</f>
        <v>4.9006343247347296E-3</v>
      </c>
      <c r="AO7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1" hidden="1" x14ac:dyDescent="0.25">
      <c r="A764">
        <v>763</v>
      </c>
      <c r="B764" t="s">
        <v>45</v>
      </c>
      <c r="C764" t="s">
        <v>45</v>
      </c>
      <c r="D764" t="s">
        <v>63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Input]]="",INDEX([1]DATA!$Q:$Q,MATCH(1,(vp.data[[#This Row],[Battery]]=[1]DATA!$L:$L)*(EOMONTH(vp.data[[#This Row],[SDate]],-1)+1=[1]DATA!$G:$G),0)),vp.data[[#This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4" s="2">
        <f ca="1">INDEX(INDIRECT(_xlfn.CONCAT("weather.data[",O$1,"]")),MATCH(vp.data[[#This Row],[SDate]],weather.data[Date],0))</f>
        <v>-4.3500000000000005</v>
      </c>
      <c r="P764" s="2">
        <f ca="1">INDEX(INDIRECT(_xlfn.CONCAT("weather.data[",P$1,"]")),MATCH(vp.data[[#This Row],[SDate]],weather.data[Date],0))</f>
        <v>-17.464285714285715</v>
      </c>
      <c r="Q764" s="2">
        <f ca="1">INDEX(INDIRECT(_xlfn.CONCAT("weather.data[",Q$1,"]")),MATCH(vp.data[[#This Row],[SDate]],weather.data[Date],0))</f>
        <v>-1.4</v>
      </c>
      <c r="R764" s="2">
        <f ca="1">INDEX(INDIRECT(_xlfn.CONCAT("weather.data[",R$1,"]")),MATCH(vp.data[[#This Row],[SDate]],weather.data[Date],0))</f>
        <v>-1.5</v>
      </c>
      <c r="S764" s="2">
        <f ca="1">INDEX(INDIRECT(_xlfn.CONCAT("weather.data[",S$1,"]")),MATCH(vp.data[[#This Row],[SDate]],weather.data[Date],0))</f>
        <v>-6.5</v>
      </c>
      <c r="T764" s="2">
        <f ca="1">INDEX(INDIRECT(_xlfn.CONCAT("weather.data[",T$1,"]")),MATCH(vp.data[[#This Row],[SDate]],weather.data[Date],0))</f>
        <v>-2.1</v>
      </c>
      <c r="U764" s="2">
        <f ca="1">INDEX(INDIRECT(_xlfn.CONCAT("weather.data[",U$1,"]")),MATCH(vp.data[[#This Row],[SDate]],weather.data[Date],0))</f>
        <v>-5.6</v>
      </c>
      <c r="V764" s="2">
        <f ca="1">INDEX(INDIRECT(_xlfn.CONCAT("weather.data[",V$1,"]")),MATCH(vp.data[[#This Row],[SDate]],weather.data[Date],0))</f>
        <v>-9</v>
      </c>
      <c r="W764" t="s">
        <v>44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 s="4">
        <f>IF(AND(vp.data[[#This Row],[SDate]]&gt;=DATE(YEAR(vp.data[[#This Row],[SDate]]),5,1),vp.data[[#This Row],[SDate]]&lt;=DATE(YEAR(vp.data[[#This Row],[SDate]]),9,15)),1,0)</f>
        <v>0</v>
      </c>
      <c r="AJ764" s="4">
        <f>IF(vp.data[[#This Row],[SDate]]&lt;DATE(2016,12,1),0,1)</f>
        <v>1</v>
      </c>
      <c r="AK764">
        <f>MONTH(vp.data[[#This Row],[SDate]])</f>
        <v>2</v>
      </c>
      <c r="AL764" s="5">
        <f>(IF(post_aquisition_adj_bool,vp.data[[#This Row],[VP_Adjusted]],vp.data[[#This Row],[VP]])-INDEX(crudeBD.lkup[Mean_VP],MATCH(vp.data[[#This Row],[Crude_Breakdown]],crudeBD.lkup[Crude Breakdown],0)))^2</f>
        <v>287.8410116485058</v>
      </c>
      <c r="AM764" s="5">
        <f>(vp.data[[#This Row],[Dens]]-INDEX(crudeBD.lkup[Mean_Dens],MATCH(vp.data[[#This Row],[Crude_Breakdown]],crudeBD.lkup[Crude Breakdown],0)))^2</f>
        <v>0.42834768133116891</v>
      </c>
      <c r="AN764" s="5">
        <f>(vp.data[[#This Row],[Sulf]]-INDEX(crudeBD.lkup[Mean_Sulf],MATCH(vp.data[[#This Row],[Crude_Breakdown]],crudeBD.lkup[Crude Breakdown],0)))^2</f>
        <v>0.13200946339768785</v>
      </c>
      <c r="AO7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1" hidden="1" x14ac:dyDescent="0.25">
      <c r="A765">
        <v>764</v>
      </c>
      <c r="B765" t="s">
        <v>45</v>
      </c>
      <c r="C765" t="s">
        <v>45</v>
      </c>
      <c r="D765" t="s">
        <v>95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Input]]="",INDEX([1]DATA!$Q:$Q,MATCH(1,(vp.data[[#This Row],[Battery]]=[1]DATA!$L:$L)*(EOMONTH(vp.data[[#This Row],[SDate]],-1)+1=[1]DATA!$G:$G),0)),vp.data[[#This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65" s="2">
        <f ca="1">INDEX(INDIRECT(_xlfn.CONCAT("weather.data[",O$1,"]")),MATCH(vp.data[[#This Row],[SDate]],weather.data[Date],0))</f>
        <v>-4.3500000000000005</v>
      </c>
      <c r="P765" s="2">
        <f ca="1">INDEX(INDIRECT(_xlfn.CONCAT("weather.data[",P$1,"]")),MATCH(vp.data[[#This Row],[SDate]],weather.data[Date],0))</f>
        <v>-17.464285714285715</v>
      </c>
      <c r="Q765" s="2">
        <f ca="1">INDEX(INDIRECT(_xlfn.CONCAT("weather.data[",Q$1,"]")),MATCH(vp.data[[#This Row],[SDate]],weather.data[Date],0))</f>
        <v>-1.4</v>
      </c>
      <c r="R765" s="2">
        <f ca="1">INDEX(INDIRECT(_xlfn.CONCAT("weather.data[",R$1,"]")),MATCH(vp.data[[#This Row],[SDate]],weather.data[Date],0))</f>
        <v>-1.5</v>
      </c>
      <c r="S765" s="2">
        <f ca="1">INDEX(INDIRECT(_xlfn.CONCAT("weather.data[",S$1,"]")),MATCH(vp.data[[#This Row],[SDate]],weather.data[Date],0))</f>
        <v>-6.5</v>
      </c>
      <c r="T765" s="2">
        <f ca="1">INDEX(INDIRECT(_xlfn.CONCAT("weather.data[",T$1,"]")),MATCH(vp.data[[#This Row],[SDate]],weather.data[Date],0))</f>
        <v>-2.1</v>
      </c>
      <c r="U765" s="2">
        <f ca="1">INDEX(INDIRECT(_xlfn.CONCAT("weather.data[",U$1,"]")),MATCH(vp.data[[#This Row],[SDate]],weather.data[Date],0))</f>
        <v>-5.6</v>
      </c>
      <c r="V765" s="2">
        <f ca="1">INDEX(INDIRECT(_xlfn.CONCAT("weather.data[",V$1,"]")),MATCH(vp.data[[#This Row],[SDate]],weather.data[Date],0))</f>
        <v>-9</v>
      </c>
      <c r="W765" t="s">
        <v>44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 s="4">
        <f>IF(AND(vp.data[[#This Row],[SDate]]&gt;=DATE(YEAR(vp.data[[#This Row],[SDate]]),5,1),vp.data[[#This Row],[SDate]]&lt;=DATE(YEAR(vp.data[[#This Row],[SDate]]),9,15)),1,0)</f>
        <v>0</v>
      </c>
      <c r="AJ765" s="4">
        <f>IF(vp.data[[#This Row],[SDate]]&lt;DATE(2016,12,1),0,1)</f>
        <v>1</v>
      </c>
      <c r="AK765">
        <f>MONTH(vp.data[[#This Row],[SDate]])</f>
        <v>2</v>
      </c>
      <c r="AL765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765" s="5">
        <f>(vp.data[[#This Row],[Dens]]-INDEX(crudeBD.lkup[Mean_Dens],MATCH(vp.data[[#This Row],[Crude_Breakdown]],crudeBD.lkup[Crude Breakdown],0)))^2</f>
        <v>14.788002853748944</v>
      </c>
      <c r="AN765" s="5">
        <f>(vp.data[[#This Row],[Sulf]]-INDEX(crudeBD.lkup[Mean_Sulf],MATCH(vp.data[[#This Row],[Crude_Breakdown]],crudeBD.lkup[Crude Breakdown],0)))^2</f>
        <v>0.13056013913436496</v>
      </c>
      <c r="AO7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1" hidden="1" x14ac:dyDescent="0.25">
      <c r="A766">
        <v>765</v>
      </c>
      <c r="B766" t="s">
        <v>45</v>
      </c>
      <c r="C766" t="s">
        <v>45</v>
      </c>
      <c r="D766" t="s">
        <v>85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Input]]="",INDEX([1]DATA!$Q:$Q,MATCH(1,(vp.data[[#This Row],[Battery]]=[1]DATA!$L:$L)*(EOMONTH(vp.data[[#This Row],[SDate]],-1)+1=[1]DATA!$G:$G),0)),vp.data[[#This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Input]]="",INDEX([1]DATA!$O:$O,MATCH(1,(vp.data[[#This Row],[Battery]]=[1]DATA!$L:$L)*(EOMONTH(vp.data[[#This Row],[SDate]],-1)+1=[1]DATA!$G:$G),0)),vp.data[[#This Row],[Dens Input]]),"")</f>
        <v>815.4</v>
      </c>
      <c r="O766" s="2">
        <f ca="1">INDEX(INDIRECT(_xlfn.CONCAT("weather.data[",O$1,"]")),MATCH(vp.data[[#This Row],[SDate]],weather.data[Date],0))</f>
        <v>-4.3500000000000005</v>
      </c>
      <c r="P766" s="2">
        <f ca="1">INDEX(INDIRECT(_xlfn.CONCAT("weather.data[",P$1,"]")),MATCH(vp.data[[#This Row],[SDate]],weather.data[Date],0))</f>
        <v>-17.464285714285715</v>
      </c>
      <c r="Q766" s="2">
        <f ca="1">INDEX(INDIRECT(_xlfn.CONCAT("weather.data[",Q$1,"]")),MATCH(vp.data[[#This Row],[SDate]],weather.data[Date],0))</f>
        <v>-1.4</v>
      </c>
      <c r="R766" s="2">
        <f ca="1">INDEX(INDIRECT(_xlfn.CONCAT("weather.data[",R$1,"]")),MATCH(vp.data[[#This Row],[SDate]],weather.data[Date],0))</f>
        <v>-1.5</v>
      </c>
      <c r="S766" s="2">
        <f ca="1">INDEX(INDIRECT(_xlfn.CONCAT("weather.data[",S$1,"]")),MATCH(vp.data[[#This Row],[SDate]],weather.data[Date],0))</f>
        <v>-6.5</v>
      </c>
      <c r="T766" s="2">
        <f ca="1">INDEX(INDIRECT(_xlfn.CONCAT("weather.data[",T$1,"]")),MATCH(vp.data[[#This Row],[SDate]],weather.data[Date],0))</f>
        <v>-2.1</v>
      </c>
      <c r="U766" s="2">
        <f ca="1">INDEX(INDIRECT(_xlfn.CONCAT("weather.data[",U$1,"]")),MATCH(vp.data[[#This Row],[SDate]],weather.data[Date],0))</f>
        <v>-5.6</v>
      </c>
      <c r="V766" s="2">
        <f ca="1">INDEX(INDIRECT(_xlfn.CONCAT("weather.data[",V$1,"]")),MATCH(vp.data[[#This Row],[SDate]],weather.data[Date],0))</f>
        <v>-9</v>
      </c>
      <c r="W766" t="s">
        <v>44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 s="4">
        <f>IF(AND(vp.data[[#This Row],[SDate]]&gt;=DATE(YEAR(vp.data[[#This Row],[SDate]]),5,1),vp.data[[#This Row],[SDate]]&lt;=DATE(YEAR(vp.data[[#This Row],[SDate]]),9,15)),1,0)</f>
        <v>0</v>
      </c>
      <c r="AJ766" s="4">
        <f>IF(vp.data[[#This Row],[SDate]]&lt;DATE(2016,12,1),0,1)</f>
        <v>1</v>
      </c>
      <c r="AK766">
        <f>MONTH(vp.data[[#This Row],[SDate]])</f>
        <v>2</v>
      </c>
      <c r="AL766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766" s="5">
        <f>(vp.data[[#This Row],[Dens]]-INDEX(crudeBD.lkup[Mean_Dens],MATCH(vp.data[[#This Row],[Crude_Breakdown]],crudeBD.lkup[Crude Breakdown],0)))^2</f>
        <v>11.933451129605025</v>
      </c>
      <c r="AN766" s="5">
        <f>(vp.data[[#This Row],[Sulf]]-INDEX(crudeBD.lkup[Mean_Sulf],MATCH(vp.data[[#This Row],[Crude_Breakdown]],crudeBD.lkup[Crude Breakdown],0)))^2</f>
        <v>7.5807195811480876E-2</v>
      </c>
      <c r="AO7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1" hidden="1" x14ac:dyDescent="0.25">
      <c r="A767">
        <v>766</v>
      </c>
      <c r="B767" t="s">
        <v>45</v>
      </c>
      <c r="C767" t="s">
        <v>45</v>
      </c>
      <c r="D767" t="s">
        <v>63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Input]]="",INDEX([1]DATA!$Q:$Q,MATCH(1,(vp.data[[#This Row],[Battery]]=[1]DATA!$L:$L)*(EOMONTH(vp.data[[#This Row],[SDate]],-1)+1=[1]DATA!$G:$G),0)),vp.data[[#This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Input]]="",INDEX([1]DATA!$O:$O,MATCH(1,(vp.data[[#This Row],[Battery]]=[1]DATA!$L:$L)*(EOMONTH(vp.data[[#This Row],[SDate]],-1)+1=[1]DATA!$G:$G),0)),vp.data[[#This Row],[Dens Input]]),"")</f>
        <v>826.9</v>
      </c>
      <c r="O767" s="2">
        <f ca="1">INDEX(INDIRECT(_xlfn.CONCAT("weather.data[",O$1,"]")),MATCH(vp.data[[#This Row],[SDate]],weather.data[Date],0))</f>
        <v>-4.3500000000000005</v>
      </c>
      <c r="P767" s="2">
        <f ca="1">INDEX(INDIRECT(_xlfn.CONCAT("weather.data[",P$1,"]")),MATCH(vp.data[[#This Row],[SDate]],weather.data[Date],0))</f>
        <v>-17.464285714285715</v>
      </c>
      <c r="Q767" s="2">
        <f ca="1">INDEX(INDIRECT(_xlfn.CONCAT("weather.data[",Q$1,"]")),MATCH(vp.data[[#This Row],[SDate]],weather.data[Date],0))</f>
        <v>-1.4</v>
      </c>
      <c r="R767" s="2">
        <f ca="1">INDEX(INDIRECT(_xlfn.CONCAT("weather.data[",R$1,"]")),MATCH(vp.data[[#This Row],[SDate]],weather.data[Date],0))</f>
        <v>-1.5</v>
      </c>
      <c r="S767" s="2">
        <f ca="1">INDEX(INDIRECT(_xlfn.CONCAT("weather.data[",S$1,"]")),MATCH(vp.data[[#This Row],[SDate]],weather.data[Date],0))</f>
        <v>-6.5</v>
      </c>
      <c r="T767" s="2">
        <f ca="1">INDEX(INDIRECT(_xlfn.CONCAT("weather.data[",T$1,"]")),MATCH(vp.data[[#This Row],[SDate]],weather.data[Date],0))</f>
        <v>-2.1</v>
      </c>
      <c r="U767" s="2">
        <f ca="1">INDEX(INDIRECT(_xlfn.CONCAT("weather.data[",U$1,"]")),MATCH(vp.data[[#This Row],[SDate]],weather.data[Date],0))</f>
        <v>-5.6</v>
      </c>
      <c r="V767" s="2">
        <f ca="1">INDEX(INDIRECT(_xlfn.CONCAT("weather.data[",V$1,"]")),MATCH(vp.data[[#This Row],[SDate]],weather.data[Date],0))</f>
        <v>-9</v>
      </c>
      <c r="W767" t="s">
        <v>44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 s="4">
        <f>IF(AND(vp.data[[#This Row],[SDate]]&gt;=DATE(YEAR(vp.data[[#This Row],[SDate]]),5,1),vp.data[[#This Row],[SDate]]&lt;=DATE(YEAR(vp.data[[#This Row],[SDate]]),9,15)),1,0)</f>
        <v>0</v>
      </c>
      <c r="AJ767" s="4">
        <f>IF(vp.data[[#This Row],[SDate]]&lt;DATE(2016,12,1),0,1)</f>
        <v>1</v>
      </c>
      <c r="AK767">
        <f>MONTH(vp.data[[#This Row],[SDate]])</f>
        <v>2</v>
      </c>
      <c r="AL767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767" s="5">
        <f>(vp.data[[#This Row],[Dens]]-INDEX(crudeBD.lkup[Mean_Dens],MATCH(vp.data[[#This Row],[Crude_Breakdown]],crudeBD.lkup[Crude Breakdown],0)))^2</f>
        <v>285.99333344514486</v>
      </c>
      <c r="AN767" s="5">
        <f>(vp.data[[#This Row],[Sulf]]-INDEX(crudeBD.lkup[Mean_Sulf],MATCH(vp.data[[#This Row],[Crude_Breakdown]],crudeBD.lkup[Crude Breakdown],0)))^2</f>
        <v>0.29460630564283286</v>
      </c>
      <c r="AO7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1" hidden="1" x14ac:dyDescent="0.25">
      <c r="A768">
        <v>767</v>
      </c>
      <c r="B768" t="s">
        <v>45</v>
      </c>
      <c r="C768" t="s">
        <v>45</v>
      </c>
      <c r="D768" t="s">
        <v>86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Input]]="",INDEX([1]DATA!$O:$O,MATCH(1,(vp.data[[#This Row],[Battery]]=[1]DATA!$L:$L)*(EOMONTH(vp.data[[#This Row],[SDate]],-1)+1=[1]DATA!$G:$G),0)),vp.data[[#This Row],[Dens Input]]),"")</f>
        <v>844</v>
      </c>
      <c r="O768" s="2">
        <f ca="1">INDEX(INDIRECT(_xlfn.CONCAT("weather.data[",O$1,"]")),MATCH(vp.data[[#This Row],[SDate]],weather.data[Date],0))</f>
        <v>-4.3500000000000005</v>
      </c>
      <c r="P768" s="2">
        <f ca="1">INDEX(INDIRECT(_xlfn.CONCAT("weather.data[",P$1,"]")),MATCH(vp.data[[#This Row],[SDate]],weather.data[Date],0))</f>
        <v>-17.464285714285715</v>
      </c>
      <c r="Q768" s="2">
        <f ca="1">INDEX(INDIRECT(_xlfn.CONCAT("weather.data[",Q$1,"]")),MATCH(vp.data[[#This Row],[SDate]],weather.data[Date],0))</f>
        <v>-1.4</v>
      </c>
      <c r="R768" s="2">
        <f ca="1">INDEX(INDIRECT(_xlfn.CONCAT("weather.data[",R$1,"]")),MATCH(vp.data[[#This Row],[SDate]],weather.data[Date],0))</f>
        <v>-1.5</v>
      </c>
      <c r="S768" s="2">
        <f ca="1">INDEX(INDIRECT(_xlfn.CONCAT("weather.data[",S$1,"]")),MATCH(vp.data[[#This Row],[SDate]],weather.data[Date],0))</f>
        <v>-6.5</v>
      </c>
      <c r="T768" s="2">
        <f ca="1">INDEX(INDIRECT(_xlfn.CONCAT("weather.data[",T$1,"]")),MATCH(vp.data[[#This Row],[SDate]],weather.data[Date],0))</f>
        <v>-2.1</v>
      </c>
      <c r="U768" s="2">
        <f ca="1">INDEX(INDIRECT(_xlfn.CONCAT("weather.data[",U$1,"]")),MATCH(vp.data[[#This Row],[SDate]],weather.data[Date],0))</f>
        <v>-5.6</v>
      </c>
      <c r="V768" s="2">
        <f ca="1">INDEX(INDIRECT(_xlfn.CONCAT("weather.data[",V$1,"]")),MATCH(vp.data[[#This Row],[SDate]],weather.data[Date],0))</f>
        <v>-9</v>
      </c>
      <c r="W768" t="s">
        <v>44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 s="4">
        <f>IF(AND(vp.data[[#This Row],[SDate]]&gt;=DATE(YEAR(vp.data[[#This Row],[SDate]]),5,1),vp.data[[#This Row],[SDate]]&lt;=DATE(YEAR(vp.data[[#This Row],[SDate]]),9,15)),1,0)</f>
        <v>0</v>
      </c>
      <c r="AJ768" s="4">
        <f>IF(vp.data[[#This Row],[SDate]]&lt;DATE(2016,12,1),0,1)</f>
        <v>1</v>
      </c>
      <c r="AK768">
        <f>MONTH(vp.data[[#This Row],[SDate]])</f>
        <v>2</v>
      </c>
      <c r="AL768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768" s="5">
        <f>(vp.data[[#This Row],[Dens]]-INDEX(crudeBD.lkup[Mean_Dens],MATCH(vp.data[[#This Row],[Crude_Breakdown]],crudeBD.lkup[Crude Breakdown],0)))^2</f>
        <v>3.5593567842208081E-2</v>
      </c>
      <c r="AN768" s="5">
        <f>(vp.data[[#This Row],[Sulf]]-INDEX(crudeBD.lkup[Mean_Sulf],MATCH(vp.data[[#This Row],[Crude_Breakdown]],crudeBD.lkup[Crude Breakdown],0)))^2</f>
        <v>1.7896146207248009E-2</v>
      </c>
      <c r="AO7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1" x14ac:dyDescent="0.25">
      <c r="A769">
        <v>758</v>
      </c>
      <c r="B769" t="s">
        <v>104</v>
      </c>
      <c r="C769" t="s">
        <v>104</v>
      </c>
      <c r="D769" t="s">
        <v>154</v>
      </c>
      <c r="F769" s="1">
        <v>42774</v>
      </c>
      <c r="G769" s="2">
        <v>87.5</v>
      </c>
      <c r="H769" s="2">
        <f>vp.data[[#This Row],[VP]]+IF(vp.data[[#This Row],[Post_Aquisition]]=0,INDEX(post_aquisition.tbl[Change_in_VP],MATCH(vp.data[[#This Row],[Crude_Breakdown]],post_aquisition.tbl[Crude_Breakdown],0)),0)</f>
        <v>87.5</v>
      </c>
      <c r="I769" s="2"/>
      <c r="J769" s="2">
        <f t="array" ref="J769">_xlfn.IFNA(IF(vp.data[[#This Row],[Sulf Input]]="",INDEX([1]DATA!$Q:$Q,MATCH(1,(vp.data[[#This Row],[Battery]]=[1]DATA!$L:$L)*(EOMONTH(vp.data[[#This Row],[SDate]],-1)+1=[1]DATA!$G:$G),0)),vp.data[[#This Row],[Sulf Input]]),"")</f>
        <v>2.09</v>
      </c>
      <c r="K769" s="2">
        <v>-16.7</v>
      </c>
      <c r="L769" s="2">
        <v>-30</v>
      </c>
      <c r="M769" s="2">
        <v>878.3</v>
      </c>
      <c r="N769" s="2">
        <f t="array" ref="N769">_xlfn.IFNA(IF(vp.data[[#This Row],[Dens Input]]="",INDEX([1]DATA!$O:$O,MATCH(1,(vp.data[[#This Row],[Battery]]=[1]DATA!$L:$L)*(EOMONTH(vp.data[[#This Row],[SDate]],-1)+1=[1]DATA!$G:$G),0)),vp.data[[#This Row],[Dens Input]]),"")</f>
        <v>878.3</v>
      </c>
      <c r="O769" s="2">
        <f ca="1">INDEX(INDIRECT(_xlfn.CONCAT("weather.data[",O$1,"]")),MATCH(vp.data[[#This Row],[SDate]],weather.data[Date],0))</f>
        <v>-25.950000000000003</v>
      </c>
      <c r="P769" s="2">
        <f ca="1">INDEX(INDIRECT(_xlfn.CONCAT("weather.data[",P$1,"]")),MATCH(vp.data[[#This Row],[SDate]],weather.data[Date],0))</f>
        <v>-19.276190476190475</v>
      </c>
      <c r="Q769" s="2">
        <f ca="1">INDEX(INDIRECT(_xlfn.CONCAT("weather.data[",Q$1,"]")),MATCH(vp.data[[#This Row],[SDate]],weather.data[Date],0))</f>
        <v>-26.2</v>
      </c>
      <c r="R769" s="2">
        <f ca="1">INDEX(INDIRECT(_xlfn.CONCAT("weather.data[",R$1,"]")),MATCH(vp.data[[#This Row],[SDate]],weather.data[Date],0))</f>
        <v>-25.5</v>
      </c>
      <c r="S769" s="2">
        <f ca="1">INDEX(INDIRECT(_xlfn.CONCAT("weather.data[",S$1,"]")),MATCH(vp.data[[#This Row],[SDate]],weather.data[Date],0))</f>
        <v>-26.5</v>
      </c>
      <c r="T769" s="2">
        <f ca="1">INDEX(INDIRECT(_xlfn.CONCAT("weather.data[",T$1,"]")),MATCH(vp.data[[#This Row],[SDate]],weather.data[Date],0))</f>
        <v>-25.7</v>
      </c>
      <c r="U769" s="2">
        <f ca="1">INDEX(INDIRECT(_xlfn.CONCAT("weather.data[",U$1,"]")),MATCH(vp.data[[#This Row],[SDate]],weather.data[Date],0))</f>
        <v>-25.5</v>
      </c>
      <c r="V769" s="2">
        <f ca="1">INDEX(INDIRECT(_xlfn.CONCAT("weather.data[",V$1,"]")),MATCH(vp.data[[#This Row],[SDate]],weather.data[Date],0))</f>
        <v>-26.3</v>
      </c>
      <c r="W769" t="s">
        <v>44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 s="4">
        <f>IF(AND(vp.data[[#This Row],[SDate]]&gt;=DATE(YEAR(vp.data[[#This Row],[SDate]]),5,1),vp.data[[#This Row],[SDate]]&lt;=DATE(YEAR(vp.data[[#This Row],[SDate]]),9,15)),1,0)</f>
        <v>0</v>
      </c>
      <c r="AJ769" s="4">
        <f>IF(vp.data[[#This Row],[SDate]]&lt;DATE(2016,12,1),0,1)</f>
        <v>1</v>
      </c>
      <c r="AK769">
        <f>MONTH(vp.data[[#This Row],[SDate]])</f>
        <v>2</v>
      </c>
      <c r="AL769" s="5">
        <f>(IF(post_aquisition_adj_bool,vp.data[[#This Row],[VP_Adjusted]],vp.data[[#This Row],[VP]])-INDEX(crudeBD.lkup[Mean_VP],MATCH(vp.data[[#This Row],[Crude_Breakdown]],crudeBD.lkup[Crude Breakdown],0)))^2</f>
        <v>597.05860113421534</v>
      </c>
      <c r="AM769" s="5">
        <f>(vp.data[[#This Row],[Dens]]-INDEX(crudeBD.lkup[Mean_Dens],MATCH(vp.data[[#This Row],[Crude_Breakdown]],crudeBD.lkup[Crude Breakdown],0)))^2</f>
        <v>12.544775554353155</v>
      </c>
      <c r="AN769" s="5">
        <f>(vp.data[[#This Row],[Sulf]]-INDEX(crudeBD.lkup[Mean_Sulf],MATCH(vp.data[[#This Row],[Crude_Breakdown]],crudeBD.lkup[Crude Breakdown],0)))^2</f>
        <v>0.12217925209337824</v>
      </c>
      <c r="AO7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1" hidden="1" x14ac:dyDescent="0.25">
      <c r="A770">
        <v>769</v>
      </c>
      <c r="B770" t="s">
        <v>58</v>
      </c>
      <c r="C770" t="s">
        <v>58</v>
      </c>
      <c r="D770" t="s">
        <v>75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Input]]="",INDEX([1]DATA!$Q:$Q,MATCH(1,(vp.data[[#This Row],[Battery]]=[1]DATA!$L:$L)*(EOMONTH(vp.data[[#This Row],[SDate]],-1)+1=[1]DATA!$G:$G),0)),vp.data[[#This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Input]]="",INDEX([1]DATA!$O:$O,MATCH(1,(vp.data[[#This Row],[Battery]]=[1]DATA!$L:$L)*(EOMONTH(vp.data[[#This Row],[SDate]],-1)+1=[1]DATA!$G:$G),0)),vp.data[[#This Row],[Dens Input]]),"")</f>
        <v>804.8</v>
      </c>
      <c r="O770" s="2">
        <f ca="1">INDEX(INDIRECT(_xlfn.CONCAT("weather.data[",O$1,"]")),MATCH(vp.data[[#This Row],[SDate]],weather.data[Date],0))</f>
        <v>-4.3500000000000005</v>
      </c>
      <c r="P770" s="2">
        <f ca="1">INDEX(INDIRECT(_xlfn.CONCAT("weather.data[",P$1,"]")),MATCH(vp.data[[#This Row],[SDate]],weather.data[Date],0))</f>
        <v>-17.464285714285715</v>
      </c>
      <c r="Q770" s="2">
        <f ca="1">INDEX(INDIRECT(_xlfn.CONCAT("weather.data[",Q$1,"]")),MATCH(vp.data[[#This Row],[SDate]],weather.data[Date],0))</f>
        <v>-1.4</v>
      </c>
      <c r="R770" s="2">
        <f ca="1">INDEX(INDIRECT(_xlfn.CONCAT("weather.data[",R$1,"]")),MATCH(vp.data[[#This Row],[SDate]],weather.data[Date],0))</f>
        <v>-1.5</v>
      </c>
      <c r="S770" s="2">
        <f ca="1">INDEX(INDIRECT(_xlfn.CONCAT("weather.data[",S$1,"]")),MATCH(vp.data[[#This Row],[SDate]],weather.data[Date],0))</f>
        <v>-6.5</v>
      </c>
      <c r="T770" s="2">
        <f ca="1">INDEX(INDIRECT(_xlfn.CONCAT("weather.data[",T$1,"]")),MATCH(vp.data[[#This Row],[SDate]],weather.data[Date],0))</f>
        <v>-2.1</v>
      </c>
      <c r="U770" s="2">
        <f ca="1">INDEX(INDIRECT(_xlfn.CONCAT("weather.data[",U$1,"]")),MATCH(vp.data[[#This Row],[SDate]],weather.data[Date],0))</f>
        <v>-5.6</v>
      </c>
      <c r="V770" s="2">
        <f ca="1">INDEX(INDIRECT(_xlfn.CONCAT("weather.data[",V$1,"]")),MATCH(vp.data[[#This Row],[SDate]],weather.data[Date],0))</f>
        <v>-9</v>
      </c>
      <c r="W770" t="s">
        <v>44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 s="4">
        <f>IF(AND(vp.data[[#This Row],[SDate]]&gt;=DATE(YEAR(vp.data[[#This Row],[SDate]]),5,1),vp.data[[#This Row],[SDate]]&lt;=DATE(YEAR(vp.data[[#This Row],[SDate]]),9,15)),1,0)</f>
        <v>0</v>
      </c>
      <c r="AJ770" s="4">
        <f>IF(vp.data[[#This Row],[SDate]]&lt;DATE(2016,12,1),0,1)</f>
        <v>1</v>
      </c>
      <c r="AK770">
        <f>MONTH(vp.data[[#This Row],[SDate]])</f>
        <v>2</v>
      </c>
      <c r="AL770" s="5">
        <f>(IF(post_aquisition_adj_bool,vp.data[[#This Row],[VP_Adjusted]],vp.data[[#This Row],[VP]])-INDEX(crudeBD.lkup[Mean_VP],MATCH(vp.data[[#This Row],[Crude_Breakdown]],crudeBD.lkup[Crude Breakdown],0)))^2</f>
        <v>51.754055068809713</v>
      </c>
      <c r="AM770" s="5">
        <f>(vp.data[[#This Row],[Dens]]-INDEX(crudeBD.lkup[Mean_Dens],MATCH(vp.data[[#This Row],[Crude_Breakdown]],crudeBD.lkup[Crude Breakdown],0)))^2</f>
        <v>14.888609147371053</v>
      </c>
      <c r="AN770" s="5">
        <f>(vp.data[[#This Row],[Sulf]]-INDEX(crudeBD.lkup[Mean_Sulf],MATCH(vp.data[[#This Row],[Crude_Breakdown]],crudeBD.lkup[Crude Breakdown],0)))^2</f>
        <v>8.099184486547107E-3</v>
      </c>
      <c r="AO7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1" hidden="1" x14ac:dyDescent="0.25">
      <c r="A771">
        <v>770</v>
      </c>
      <c r="B771" t="s">
        <v>58</v>
      </c>
      <c r="C771" t="s">
        <v>58</v>
      </c>
      <c r="D771" t="s">
        <v>79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Input]]="",INDEX([1]DATA!$O:$O,MATCH(1,(vp.data[[#This Row],[Battery]]=[1]DATA!$L:$L)*(EOMONTH(vp.data[[#This Row],[SDate]],-1)+1=[1]DATA!$G:$G),0)),vp.data[[#This Row],[Dens Input]]),"")</f>
        <v>809.5</v>
      </c>
      <c r="O771" s="2">
        <f ca="1">INDEX(INDIRECT(_xlfn.CONCAT("weather.data[",O$1,"]")),MATCH(vp.data[[#This Row],[SDate]],weather.data[Date],0))</f>
        <v>-4.3500000000000005</v>
      </c>
      <c r="P771" s="2">
        <f ca="1">INDEX(INDIRECT(_xlfn.CONCAT("weather.data[",P$1,"]")),MATCH(vp.data[[#This Row],[SDate]],weather.data[Date],0))</f>
        <v>-17.464285714285715</v>
      </c>
      <c r="Q771" s="2">
        <f ca="1">INDEX(INDIRECT(_xlfn.CONCAT("weather.data[",Q$1,"]")),MATCH(vp.data[[#This Row],[SDate]],weather.data[Date],0))</f>
        <v>-1.4</v>
      </c>
      <c r="R771" s="2">
        <f ca="1">INDEX(INDIRECT(_xlfn.CONCAT("weather.data[",R$1,"]")),MATCH(vp.data[[#This Row],[SDate]],weather.data[Date],0))</f>
        <v>-1.5</v>
      </c>
      <c r="S771" s="2">
        <f ca="1">INDEX(INDIRECT(_xlfn.CONCAT("weather.data[",S$1,"]")),MATCH(vp.data[[#This Row],[SDate]],weather.data[Date],0))</f>
        <v>-6.5</v>
      </c>
      <c r="T771" s="2">
        <f ca="1">INDEX(INDIRECT(_xlfn.CONCAT("weather.data[",T$1,"]")),MATCH(vp.data[[#This Row],[SDate]],weather.data[Date],0))</f>
        <v>-2.1</v>
      </c>
      <c r="U771" s="2">
        <f ca="1">INDEX(INDIRECT(_xlfn.CONCAT("weather.data[",U$1,"]")),MATCH(vp.data[[#This Row],[SDate]],weather.data[Date],0))</f>
        <v>-5.6</v>
      </c>
      <c r="V771" s="2">
        <f ca="1">INDEX(INDIRECT(_xlfn.CONCAT("weather.data[",V$1,"]")),MATCH(vp.data[[#This Row],[SDate]],weather.data[Date],0))</f>
        <v>-9</v>
      </c>
      <c r="W771" t="s">
        <v>44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 s="4">
        <f>IF(AND(vp.data[[#This Row],[SDate]]&gt;=DATE(YEAR(vp.data[[#This Row],[SDate]]),5,1),vp.data[[#This Row],[SDate]]&lt;=DATE(YEAR(vp.data[[#This Row],[SDate]]),9,15)),1,0)</f>
        <v>0</v>
      </c>
      <c r="AJ771" s="4">
        <f>IF(vp.data[[#This Row],[SDate]]&lt;DATE(2016,12,1),0,1)</f>
        <v>1</v>
      </c>
      <c r="AK771">
        <f>MONTH(vp.data[[#This Row],[SDate]])</f>
        <v>2</v>
      </c>
      <c r="AL771" s="5">
        <f>(IF(post_aquisition_adj_bool,vp.data[[#This Row],[VP_Adjusted]],vp.data[[#This Row],[VP]])-INDEX(crudeBD.lkup[Mean_VP],MATCH(vp.data[[#This Row],[Crude_Breakdown]],crudeBD.lkup[Crude Breakdown],0)))^2</f>
        <v>4.023919146479356</v>
      </c>
      <c r="AM771" s="5">
        <f>(vp.data[[#This Row],[Dens]]-INDEX(crudeBD.lkup[Mean_Dens],MATCH(vp.data[[#This Row],[Crude_Breakdown]],crudeBD.lkup[Crude Breakdown],0)))^2</f>
        <v>0.70799426063800941</v>
      </c>
      <c r="AN771" s="5">
        <f>(vp.data[[#This Row],[Sulf]]-INDEX(crudeBD.lkup[Mean_Sulf],MATCH(vp.data[[#This Row],[Crude_Breakdown]],crudeBD.lkup[Crude Breakdown],0)))^2</f>
        <v>2.5004530949612777E-3</v>
      </c>
      <c r="AO7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1" hidden="1" x14ac:dyDescent="0.25">
      <c r="A772">
        <v>771</v>
      </c>
      <c r="B772" t="s">
        <v>58</v>
      </c>
      <c r="C772" t="s">
        <v>58</v>
      </c>
      <c r="D772" t="s">
        <v>83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Input]]="",INDEX([1]DATA!$O:$O,MATCH(1,(vp.data[[#This Row],[Battery]]=[1]DATA!$L:$L)*(EOMONTH(vp.data[[#This Row],[SDate]],-1)+1=[1]DATA!$G:$G),0)),vp.data[[#This Row],[Dens Input]]),"")</f>
        <v>811.1</v>
      </c>
      <c r="O772" s="2">
        <f ca="1">INDEX(INDIRECT(_xlfn.CONCAT("weather.data[",O$1,"]")),MATCH(vp.data[[#This Row],[SDate]],weather.data[Date],0))</f>
        <v>-4.3500000000000005</v>
      </c>
      <c r="P772" s="2">
        <f ca="1">INDEX(INDIRECT(_xlfn.CONCAT("weather.data[",P$1,"]")),MATCH(vp.data[[#This Row],[SDate]],weather.data[Date],0))</f>
        <v>-17.464285714285715</v>
      </c>
      <c r="Q772" s="2">
        <f ca="1">INDEX(INDIRECT(_xlfn.CONCAT("weather.data[",Q$1,"]")),MATCH(vp.data[[#This Row],[SDate]],weather.data[Date],0))</f>
        <v>-1.4</v>
      </c>
      <c r="R772" s="2">
        <f ca="1">INDEX(INDIRECT(_xlfn.CONCAT("weather.data[",R$1,"]")),MATCH(vp.data[[#This Row],[SDate]],weather.data[Date],0))</f>
        <v>-1.5</v>
      </c>
      <c r="S772" s="2">
        <f ca="1">INDEX(INDIRECT(_xlfn.CONCAT("weather.data[",S$1,"]")),MATCH(vp.data[[#This Row],[SDate]],weather.data[Date],0))</f>
        <v>-6.5</v>
      </c>
      <c r="T772" s="2">
        <f ca="1">INDEX(INDIRECT(_xlfn.CONCAT("weather.data[",T$1,"]")),MATCH(vp.data[[#This Row],[SDate]],weather.data[Date],0))</f>
        <v>-2.1</v>
      </c>
      <c r="U772" s="2">
        <f ca="1">INDEX(INDIRECT(_xlfn.CONCAT("weather.data[",U$1,"]")),MATCH(vp.data[[#This Row],[SDate]],weather.data[Date],0))</f>
        <v>-5.6</v>
      </c>
      <c r="V772" s="2">
        <f ca="1">INDEX(INDIRECT(_xlfn.CONCAT("weather.data[",V$1,"]")),MATCH(vp.data[[#This Row],[SDate]],weather.data[Date],0))</f>
        <v>-9</v>
      </c>
      <c r="W772" t="s">
        <v>44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 s="4">
        <f>IF(AND(vp.data[[#This Row],[SDate]]&gt;=DATE(YEAR(vp.data[[#This Row],[SDate]]),5,1),vp.data[[#This Row],[SDate]]&lt;=DATE(YEAR(vp.data[[#This Row],[SDate]]),9,15)),1,0)</f>
        <v>0</v>
      </c>
      <c r="AJ772" s="4">
        <f>IF(vp.data[[#This Row],[SDate]]&lt;DATE(2016,12,1),0,1)</f>
        <v>1</v>
      </c>
      <c r="AK772">
        <f>MONTH(vp.data[[#This Row],[SDate]])</f>
        <v>2</v>
      </c>
      <c r="AL772" s="5">
        <f>(IF(post_aquisition_adj_bool,vp.data[[#This Row],[VP_Adjusted]],vp.data[[#This Row],[VP]])-INDEX(crudeBD.lkup[Mean_VP],MATCH(vp.data[[#This Row],[Crude_Breakdown]],crudeBD.lkup[Crude Breakdown],0)))^2</f>
        <v>81.107511379488898</v>
      </c>
      <c r="AM772" s="5">
        <f>(vp.data[[#This Row],[Dens]]-INDEX(crudeBD.lkup[Mean_Dens],MATCH(vp.data[[#This Row],[Crude_Breakdown]],crudeBD.lkup[Crude Breakdown],0)))^2</f>
        <v>5.9605508949418846</v>
      </c>
      <c r="AN772" s="5">
        <f>(vp.data[[#This Row],[Sulf]]-INDEX(crudeBD.lkup[Mean_Sulf],MATCH(vp.data[[#This Row],[Crude_Breakdown]],crudeBD.lkup[Crude Breakdown],0)))^2</f>
        <v>4.9006343247347296E-3</v>
      </c>
      <c r="AO7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1" hidden="1" x14ac:dyDescent="0.25">
      <c r="A773">
        <v>772</v>
      </c>
      <c r="B773" t="s">
        <v>58</v>
      </c>
      <c r="C773" t="s">
        <v>58</v>
      </c>
      <c r="D773" t="s">
        <v>59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Input]]="",INDEX([1]DATA!$O:$O,MATCH(1,(vp.data[[#This Row],[Battery]]=[1]DATA!$L:$L)*(EOMONTH(vp.data[[#This Row],[SDate]],-1)+1=[1]DATA!$G:$G),0)),vp.data[[#This Row],[Dens Input]]),"")</f>
        <v>844.1</v>
      </c>
      <c r="O773" s="2">
        <f ca="1">INDEX(INDIRECT(_xlfn.CONCAT("weather.data[",O$1,"]")),MATCH(vp.data[[#This Row],[SDate]],weather.data[Date],0))</f>
        <v>-4.3500000000000005</v>
      </c>
      <c r="P773" s="2">
        <f ca="1">INDEX(INDIRECT(_xlfn.CONCAT("weather.data[",P$1,"]")),MATCH(vp.data[[#This Row],[SDate]],weather.data[Date],0))</f>
        <v>-17.464285714285715</v>
      </c>
      <c r="Q773" s="2">
        <f ca="1">INDEX(INDIRECT(_xlfn.CONCAT("weather.data[",Q$1,"]")),MATCH(vp.data[[#This Row],[SDate]],weather.data[Date],0))</f>
        <v>-1.4</v>
      </c>
      <c r="R773" s="2">
        <f ca="1">INDEX(INDIRECT(_xlfn.CONCAT("weather.data[",R$1,"]")),MATCH(vp.data[[#This Row],[SDate]],weather.data[Date],0))</f>
        <v>-1.5</v>
      </c>
      <c r="S773" s="2">
        <f ca="1">INDEX(INDIRECT(_xlfn.CONCAT("weather.data[",S$1,"]")),MATCH(vp.data[[#This Row],[SDate]],weather.data[Date],0))</f>
        <v>-6.5</v>
      </c>
      <c r="T773" s="2">
        <f ca="1">INDEX(INDIRECT(_xlfn.CONCAT("weather.data[",T$1,"]")),MATCH(vp.data[[#This Row],[SDate]],weather.data[Date],0))</f>
        <v>-2.1</v>
      </c>
      <c r="U773" s="2">
        <f ca="1">INDEX(INDIRECT(_xlfn.CONCAT("weather.data[",U$1,"]")),MATCH(vp.data[[#This Row],[SDate]],weather.data[Date],0))</f>
        <v>-5.6</v>
      </c>
      <c r="V773" s="2">
        <f ca="1">INDEX(INDIRECT(_xlfn.CONCAT("weather.data[",V$1,"]")),MATCH(vp.data[[#This Row],[SDate]],weather.data[Date],0))</f>
        <v>-9</v>
      </c>
      <c r="W773" t="s">
        <v>44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 s="4">
        <f>IF(AND(vp.data[[#This Row],[SDate]]&gt;=DATE(YEAR(vp.data[[#This Row],[SDate]]),5,1),vp.data[[#This Row],[SDate]]&lt;=DATE(YEAR(vp.data[[#This Row],[SDate]]),9,15)),1,0)</f>
        <v>0</v>
      </c>
      <c r="AJ773" s="4">
        <f>IF(vp.data[[#This Row],[SDate]]&lt;DATE(2016,12,1),0,1)</f>
        <v>1</v>
      </c>
      <c r="AK773">
        <f>MONTH(vp.data[[#This Row],[SDate]])</f>
        <v>2</v>
      </c>
      <c r="AL773" s="5">
        <f>(IF(post_aquisition_adj_bool,vp.data[[#This Row],[VP_Adjusted]],vp.data[[#This Row],[VP]])-INDEX(crudeBD.lkup[Mean_VP],MATCH(vp.data[[#This Row],[Crude_Breakdown]],crudeBD.lkup[Crude Breakdown],0)))^2</f>
        <v>117.11989170789737</v>
      </c>
      <c r="AM773" s="5">
        <f>(vp.data[[#This Row],[Dens]]-INDEX(crudeBD.lkup[Mean_Dens],MATCH(vp.data[[#This Row],[Crude_Breakdown]],crudeBD.lkup[Crude Breakdown],0)))^2</f>
        <v>8.3326083179637064E-2</v>
      </c>
      <c r="AN773" s="5">
        <f>(vp.data[[#This Row],[Sulf]]-INDEX(crudeBD.lkup[Mean_Sulf],MATCH(vp.data[[#This Row],[Crude_Breakdown]],crudeBD.lkup[Crude Breakdown],0)))^2</f>
        <v>2.3477447532400043E-2</v>
      </c>
      <c r="AO7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1" hidden="1" x14ac:dyDescent="0.25">
      <c r="A774">
        <v>773</v>
      </c>
      <c r="B774" t="s">
        <v>52</v>
      </c>
      <c r="C774" t="s">
        <v>52</v>
      </c>
      <c r="D774" t="s">
        <v>53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Input]]="",INDEX([1]DATA!$Q:$Q,MATCH(1,(vp.data[[#This Row],[Battery]]=[1]DATA!$L:$L)*(EOMONTH(vp.data[[#This Row],[SDate]],-1)+1=[1]DATA!$G:$G),0)),vp.data[[#This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Input]]="",INDEX([1]DATA!$O:$O,MATCH(1,(vp.data[[#This Row],[Battery]]=[1]DATA!$L:$L)*(EOMONTH(vp.data[[#This Row],[SDate]],-1)+1=[1]DATA!$G:$G),0)),vp.data[[#This Row],[Dens Input]]),"")</f>
        <v>844.6</v>
      </c>
      <c r="O774" s="2">
        <f ca="1">INDEX(INDIRECT(_xlfn.CONCAT("weather.data[",O$1,"]")),MATCH(vp.data[[#This Row],[SDate]],weather.data[Date],0))</f>
        <v>-4.3500000000000005</v>
      </c>
      <c r="P774" s="2">
        <f ca="1">INDEX(INDIRECT(_xlfn.CONCAT("weather.data[",P$1,"]")),MATCH(vp.data[[#This Row],[SDate]],weather.data[Date],0))</f>
        <v>-17.464285714285715</v>
      </c>
      <c r="Q774" s="2">
        <f ca="1">INDEX(INDIRECT(_xlfn.CONCAT("weather.data[",Q$1,"]")),MATCH(vp.data[[#This Row],[SDate]],weather.data[Date],0))</f>
        <v>-1.4</v>
      </c>
      <c r="R774" s="2">
        <f ca="1">INDEX(INDIRECT(_xlfn.CONCAT("weather.data[",R$1,"]")),MATCH(vp.data[[#This Row],[SDate]],weather.data[Date],0))</f>
        <v>-1.5</v>
      </c>
      <c r="S774" s="2">
        <f ca="1">INDEX(INDIRECT(_xlfn.CONCAT("weather.data[",S$1,"]")),MATCH(vp.data[[#This Row],[SDate]],weather.data[Date],0))</f>
        <v>-6.5</v>
      </c>
      <c r="T774" s="2">
        <f ca="1">INDEX(INDIRECT(_xlfn.CONCAT("weather.data[",T$1,"]")),MATCH(vp.data[[#This Row],[SDate]],weather.data[Date],0))</f>
        <v>-2.1</v>
      </c>
      <c r="U774" s="2">
        <f ca="1">INDEX(INDIRECT(_xlfn.CONCAT("weather.data[",U$1,"]")),MATCH(vp.data[[#This Row],[SDate]],weather.data[Date],0))</f>
        <v>-5.6</v>
      </c>
      <c r="V774" s="2">
        <f ca="1">INDEX(INDIRECT(_xlfn.CONCAT("weather.data[",V$1,"]")),MATCH(vp.data[[#This Row],[SDate]],weather.data[Date],0))</f>
        <v>-9</v>
      </c>
      <c r="W774" t="s">
        <v>44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 s="4">
        <f>IF(AND(vp.data[[#This Row],[SDate]]&gt;=DATE(YEAR(vp.data[[#This Row],[SDate]]),5,1),vp.data[[#This Row],[SDate]]&lt;=DATE(YEAR(vp.data[[#This Row],[SDate]]),9,15)),1,0)</f>
        <v>0</v>
      </c>
      <c r="AJ774" s="4">
        <f>IF(vp.data[[#This Row],[SDate]]&lt;DATE(2016,12,1),0,1)</f>
        <v>1</v>
      </c>
      <c r="AK774">
        <f>MONTH(vp.data[[#This Row],[SDate]])</f>
        <v>2</v>
      </c>
      <c r="AL774" s="5">
        <f>(IF(post_aquisition_adj_bool,vp.data[[#This Row],[VP_Adjusted]],vp.data[[#This Row],[VP]])-INDEX(crudeBD.lkup[Mean_VP],MATCH(vp.data[[#This Row],[Crude_Breakdown]],crudeBD.lkup[Crude Breakdown],0)))^2</f>
        <v>114.96545282719025</v>
      </c>
      <c r="AM774" s="5">
        <f>(vp.data[[#This Row],[Dens]]-INDEX(crudeBD.lkup[Mean_Dens],MATCH(vp.data[[#This Row],[Crude_Breakdown]],crudeBD.lkup[Crude Breakdown],0)))^2</f>
        <v>0.62198865986673912</v>
      </c>
      <c r="AN774" s="5">
        <f>(vp.data[[#This Row],[Sulf]]-INDEX(crudeBD.lkup[Mean_Sulf],MATCH(vp.data[[#This Row],[Crude_Breakdown]],crudeBD.lkup[Crude Breakdown],0)))^2</f>
        <v>9.8108974403564878E-2</v>
      </c>
      <c r="AO7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1" hidden="1" x14ac:dyDescent="0.25">
      <c r="A775">
        <v>774</v>
      </c>
      <c r="B775" t="s">
        <v>107</v>
      </c>
      <c r="C775" t="s">
        <v>107</v>
      </c>
      <c r="D775" t="s">
        <v>108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Input]]="",INDEX([1]DATA!$Q:$Q,MATCH(1,(vp.data[[#This Row],[Battery]]=[1]DATA!$L:$L)*(EOMONTH(vp.data[[#This Row],[SDate]],-1)+1=[1]DATA!$G:$G),0)),vp.data[[#This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Input]]="",INDEX([1]DATA!$O:$O,MATCH(1,(vp.data[[#This Row],[Battery]]=[1]DATA!$L:$L)*(EOMONTH(vp.data[[#This Row],[SDate]],-1)+1=[1]DATA!$G:$G),0)),vp.data[[#This Row],[Dens Input]]),"")</f>
        <v>858</v>
      </c>
      <c r="O775" s="2">
        <f ca="1">INDEX(INDIRECT(_xlfn.CONCAT("weather.data[",O$1,"]")),MATCH(vp.data[[#This Row],[SDate]],weather.data[Date],0))</f>
        <v>-4.3500000000000005</v>
      </c>
      <c r="P775" s="2">
        <f ca="1">INDEX(INDIRECT(_xlfn.CONCAT("weather.data[",P$1,"]")),MATCH(vp.data[[#This Row],[SDate]],weather.data[Date],0))</f>
        <v>-17.464285714285715</v>
      </c>
      <c r="Q775" s="2">
        <f ca="1">INDEX(INDIRECT(_xlfn.CONCAT("weather.data[",Q$1,"]")),MATCH(vp.data[[#This Row],[SDate]],weather.data[Date],0))</f>
        <v>-1.4</v>
      </c>
      <c r="R775" s="2">
        <f ca="1">INDEX(INDIRECT(_xlfn.CONCAT("weather.data[",R$1,"]")),MATCH(vp.data[[#This Row],[SDate]],weather.data[Date],0))</f>
        <v>-1.5</v>
      </c>
      <c r="S775" s="2">
        <f ca="1">INDEX(INDIRECT(_xlfn.CONCAT("weather.data[",S$1,"]")),MATCH(vp.data[[#This Row],[SDate]],weather.data[Date],0))</f>
        <v>-6.5</v>
      </c>
      <c r="T775" s="2">
        <f ca="1">INDEX(INDIRECT(_xlfn.CONCAT("weather.data[",T$1,"]")),MATCH(vp.data[[#This Row],[SDate]],weather.data[Date],0))</f>
        <v>-2.1</v>
      </c>
      <c r="U775" s="2">
        <f ca="1">INDEX(INDIRECT(_xlfn.CONCAT("weather.data[",U$1,"]")),MATCH(vp.data[[#This Row],[SDate]],weather.data[Date],0))</f>
        <v>-5.6</v>
      </c>
      <c r="V775" s="2">
        <f ca="1">INDEX(INDIRECT(_xlfn.CONCAT("weather.data[",V$1,"]")),MATCH(vp.data[[#This Row],[SDate]],weather.data[Date],0))</f>
        <v>-9</v>
      </c>
      <c r="W775" t="s">
        <v>44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 s="4">
        <f>IF(AND(vp.data[[#This Row],[SDate]]&gt;=DATE(YEAR(vp.data[[#This Row],[SDate]]),5,1),vp.data[[#This Row],[SDate]]&lt;=DATE(YEAR(vp.data[[#This Row],[SDate]]),9,15)),1,0)</f>
        <v>0</v>
      </c>
      <c r="AJ775" s="4">
        <f>IF(vp.data[[#This Row],[SDate]]&lt;DATE(2016,12,1),0,1)</f>
        <v>1</v>
      </c>
      <c r="AK775">
        <f>MONTH(vp.data[[#This Row],[SDate]])</f>
        <v>2</v>
      </c>
      <c r="AL775" s="5">
        <f>(IF(post_aquisition_adj_bool,vp.data[[#This Row],[VP_Adjusted]],vp.data[[#This Row],[VP]])-INDEX(crudeBD.lkup[Mean_VP],MATCH(vp.data[[#This Row],[Crude_Breakdown]],crudeBD.lkup[Crude Breakdown],0)))^2</f>
        <v>44.593087584183536</v>
      </c>
      <c r="AM775" s="5">
        <f>(vp.data[[#This Row],[Dens]]-INDEX(crudeBD.lkup[Mean_Dens],MATCH(vp.data[[#This Row],[Crude_Breakdown]],crudeBD.lkup[Crude Breakdown],0)))^2</f>
        <v>201.31814571508042</v>
      </c>
      <c r="AN775" s="5">
        <f>(vp.data[[#This Row],[Sulf]]-INDEX(crudeBD.lkup[Mean_Sulf],MATCH(vp.data[[#This Row],[Crude_Breakdown]],crudeBD.lkup[Crude Breakdown],0)))^2</f>
        <v>0.2432694421336255</v>
      </c>
      <c r="AO7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1" hidden="1" x14ac:dyDescent="0.25">
      <c r="A776">
        <v>775</v>
      </c>
      <c r="B776" t="s">
        <v>45</v>
      </c>
      <c r="C776" t="s">
        <v>45</v>
      </c>
      <c r="D776" t="s">
        <v>74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Input]]="",INDEX([1]DATA!$Q:$Q,MATCH(1,(vp.data[[#This Row],[Battery]]=[1]DATA!$L:$L)*(EOMONTH(vp.data[[#This Row],[SDate]],-1)+1=[1]DATA!$G:$G),0)),vp.data[[#This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Input]]="",INDEX([1]DATA!$O:$O,MATCH(1,(vp.data[[#This Row],[Battery]]=[1]DATA!$L:$L)*(EOMONTH(vp.data[[#This Row],[SDate]],-1)+1=[1]DATA!$G:$G),0)),vp.data[[#This Row],[Dens Input]]),"")</f>
        <v>814.8</v>
      </c>
      <c r="O776" s="2">
        <f ca="1">INDEX(INDIRECT(_xlfn.CONCAT("weather.data[",O$1,"]")),MATCH(vp.data[[#This Row],[SDate]],weather.data[Date],0))</f>
        <v>-5.2833333333333341</v>
      </c>
      <c r="P776" s="2">
        <f ca="1">INDEX(INDIRECT(_xlfn.CONCAT("weather.data[",P$1,"]")),MATCH(vp.data[[#This Row],[SDate]],weather.data[Date],0))</f>
        <v>-16.085714285714285</v>
      </c>
      <c r="Q776" s="2">
        <f ca="1">INDEX(INDIRECT(_xlfn.CONCAT("weather.data[",Q$1,"]")),MATCH(vp.data[[#This Row],[SDate]],weather.data[Date],0))</f>
        <v>-5.3</v>
      </c>
      <c r="R776" s="2">
        <f ca="1">INDEX(INDIRECT(_xlfn.CONCAT("weather.data[",R$1,"]")),MATCH(vp.data[[#This Row],[SDate]],weather.data[Date],0))</f>
        <v>-4.8</v>
      </c>
      <c r="S776" s="2">
        <f ca="1">INDEX(INDIRECT(_xlfn.CONCAT("weather.data[",S$1,"]")),MATCH(vp.data[[#This Row],[SDate]],weather.data[Date],0))</f>
        <v>-6</v>
      </c>
      <c r="T776" s="2">
        <f ca="1">INDEX(INDIRECT(_xlfn.CONCAT("weather.data[",T$1,"]")),MATCH(vp.data[[#This Row],[SDate]],weather.data[Date],0))</f>
        <v>-5.3</v>
      </c>
      <c r="U776" s="2">
        <f ca="1">INDEX(INDIRECT(_xlfn.CONCAT("weather.data[",U$1,"]")),MATCH(vp.data[[#This Row],[SDate]],weather.data[Date],0))</f>
        <v>-3.5</v>
      </c>
      <c r="V776" s="2">
        <f ca="1">INDEX(INDIRECT(_xlfn.CONCAT("weather.data[",V$1,"]")),MATCH(vp.data[[#This Row],[SDate]],weather.data[Date],0))</f>
        <v>-6.8</v>
      </c>
      <c r="W776" t="s">
        <v>44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 s="4">
        <f>IF(AND(vp.data[[#This Row],[SDate]]&gt;=DATE(YEAR(vp.data[[#This Row],[SDate]]),5,1),vp.data[[#This Row],[SDate]]&lt;=DATE(YEAR(vp.data[[#This Row],[SDate]]),9,15)),1,0)</f>
        <v>0</v>
      </c>
      <c r="AJ776" s="4">
        <f>IF(vp.data[[#This Row],[SDate]]&lt;DATE(2016,12,1),0,1)</f>
        <v>1</v>
      </c>
      <c r="AK776">
        <f>MONTH(vp.data[[#This Row],[SDate]])</f>
        <v>2</v>
      </c>
      <c r="AL776" s="5">
        <f>(IF(post_aquisition_adj_bool,vp.data[[#This Row],[VP_Adjusted]],vp.data[[#This Row],[VP]])-INDEX(crudeBD.lkup[Mean_VP],MATCH(vp.data[[#This Row],[Crude_Breakdown]],crudeBD.lkup[Crude Breakdown],0)))^2</f>
        <v>17.69019099113952</v>
      </c>
      <c r="AM776" s="5">
        <f>(vp.data[[#This Row],[Dens]]-INDEX(crudeBD.lkup[Mean_Dens],MATCH(vp.data[[#This Row],[Crude_Breakdown]],crudeBD.lkup[Crude Breakdown],0)))^2</f>
        <v>37.717088111768668</v>
      </c>
      <c r="AN776" s="5">
        <f>(vp.data[[#This Row],[Sulf]]-INDEX(crudeBD.lkup[Mean_Sulf],MATCH(vp.data[[#This Row],[Crude_Breakdown]],crudeBD.lkup[Crude Breakdown],0)))^2</f>
        <v>2.6894513936385336E-2</v>
      </c>
      <c r="AO7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1" hidden="1" x14ac:dyDescent="0.25">
      <c r="A777">
        <v>776</v>
      </c>
      <c r="B777" t="s">
        <v>45</v>
      </c>
      <c r="C777" t="s">
        <v>45</v>
      </c>
      <c r="D777" t="s">
        <v>77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Input]]="",INDEX([1]DATA!$Q:$Q,MATCH(1,(vp.data[[#This Row],[Battery]]=[1]DATA!$L:$L)*(EOMONTH(vp.data[[#This Row],[SDate]],-1)+1=[1]DATA!$G:$G),0)),vp.data[[#This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Input]]="",INDEX([1]DATA!$O:$O,MATCH(1,(vp.data[[#This Row],[Battery]]=[1]DATA!$L:$L)*(EOMONTH(vp.data[[#This Row],[SDate]],-1)+1=[1]DATA!$G:$G),0)),vp.data[[#This Row],[Dens Input]]),"")</f>
        <v>809.1</v>
      </c>
      <c r="O777" s="2">
        <f ca="1">INDEX(INDIRECT(_xlfn.CONCAT("weather.data[",O$1,"]")),MATCH(vp.data[[#This Row],[SDate]],weather.data[Date],0))</f>
        <v>-5.2833333333333341</v>
      </c>
      <c r="P777" s="2">
        <f ca="1">INDEX(INDIRECT(_xlfn.CONCAT("weather.data[",P$1,"]")),MATCH(vp.data[[#This Row],[SDate]],weather.data[Date],0))</f>
        <v>-16.085714285714285</v>
      </c>
      <c r="Q777" s="2">
        <f ca="1">INDEX(INDIRECT(_xlfn.CONCAT("weather.data[",Q$1,"]")),MATCH(vp.data[[#This Row],[SDate]],weather.data[Date],0))</f>
        <v>-5.3</v>
      </c>
      <c r="R777" s="2">
        <f ca="1">INDEX(INDIRECT(_xlfn.CONCAT("weather.data[",R$1,"]")),MATCH(vp.data[[#This Row],[SDate]],weather.data[Date],0))</f>
        <v>-4.8</v>
      </c>
      <c r="S777" s="2">
        <f ca="1">INDEX(INDIRECT(_xlfn.CONCAT("weather.data[",S$1,"]")),MATCH(vp.data[[#This Row],[SDate]],weather.data[Date],0))</f>
        <v>-6</v>
      </c>
      <c r="T777" s="2">
        <f ca="1">INDEX(INDIRECT(_xlfn.CONCAT("weather.data[",T$1,"]")),MATCH(vp.data[[#This Row],[SDate]],weather.data[Date],0))</f>
        <v>-5.3</v>
      </c>
      <c r="U777" s="2">
        <f ca="1">INDEX(INDIRECT(_xlfn.CONCAT("weather.data[",U$1,"]")),MATCH(vp.data[[#This Row],[SDate]],weather.data[Date],0))</f>
        <v>-3.5</v>
      </c>
      <c r="V777" s="2">
        <f ca="1">INDEX(INDIRECT(_xlfn.CONCAT("weather.data[",V$1,"]")),MATCH(vp.data[[#This Row],[SDate]],weather.data[Date],0))</f>
        <v>-6.8</v>
      </c>
      <c r="W777" t="s">
        <v>44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 s="4">
        <f>IF(AND(vp.data[[#This Row],[SDate]]&gt;=DATE(YEAR(vp.data[[#This Row],[SDate]]),5,1),vp.data[[#This Row],[SDate]]&lt;=DATE(YEAR(vp.data[[#This Row],[SDate]]),9,15)),1,0)</f>
        <v>0</v>
      </c>
      <c r="AJ777" s="4">
        <f>IF(vp.data[[#This Row],[SDate]]&lt;DATE(2016,12,1),0,1)</f>
        <v>1</v>
      </c>
      <c r="AK777">
        <f>MONTH(vp.data[[#This Row],[SDate]])</f>
        <v>2</v>
      </c>
      <c r="AL777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777" s="5">
        <f>(vp.data[[#This Row],[Dens]]-INDEX(crudeBD.lkup[Mean_Dens],MATCH(vp.data[[#This Row],[Crude_Breakdown]],crudeBD.lkup[Crude Breakdown],0)))^2</f>
        <v>0.19485510206208834</v>
      </c>
      <c r="AN777" s="5">
        <f>(vp.data[[#This Row],[Sulf]]-INDEX(crudeBD.lkup[Mean_Sulf],MATCH(vp.data[[#This Row],[Crude_Breakdown]],crudeBD.lkup[Crude Breakdown],0)))^2</f>
        <v>5.9046798078780174E-2</v>
      </c>
      <c r="AO7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1" hidden="1" x14ac:dyDescent="0.25">
      <c r="A778">
        <v>777</v>
      </c>
      <c r="B778" t="s">
        <v>45</v>
      </c>
      <c r="C778" t="s">
        <v>45</v>
      </c>
      <c r="D778" t="s">
        <v>88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78" s="2">
        <f ca="1">INDEX(INDIRECT(_xlfn.CONCAT("weather.data[",O$1,"]")),MATCH(vp.data[[#This Row],[SDate]],weather.data[Date],0))</f>
        <v>-5.2833333333333341</v>
      </c>
      <c r="P778" s="2">
        <f ca="1">INDEX(INDIRECT(_xlfn.CONCAT("weather.data[",P$1,"]")),MATCH(vp.data[[#This Row],[SDate]],weather.data[Date],0))</f>
        <v>-16.085714285714285</v>
      </c>
      <c r="Q778" s="2">
        <f ca="1">INDEX(INDIRECT(_xlfn.CONCAT("weather.data[",Q$1,"]")),MATCH(vp.data[[#This Row],[SDate]],weather.data[Date],0))</f>
        <v>-5.3</v>
      </c>
      <c r="R778" s="2">
        <f ca="1">INDEX(INDIRECT(_xlfn.CONCAT("weather.data[",R$1,"]")),MATCH(vp.data[[#This Row],[SDate]],weather.data[Date],0))</f>
        <v>-4.8</v>
      </c>
      <c r="S778" s="2">
        <f ca="1">INDEX(INDIRECT(_xlfn.CONCAT("weather.data[",S$1,"]")),MATCH(vp.data[[#This Row],[SDate]],weather.data[Date],0))</f>
        <v>-6</v>
      </c>
      <c r="T778" s="2">
        <f ca="1">INDEX(INDIRECT(_xlfn.CONCAT("weather.data[",T$1,"]")),MATCH(vp.data[[#This Row],[SDate]],weather.data[Date],0))</f>
        <v>-5.3</v>
      </c>
      <c r="U778" s="2">
        <f ca="1">INDEX(INDIRECT(_xlfn.CONCAT("weather.data[",U$1,"]")),MATCH(vp.data[[#This Row],[SDate]],weather.data[Date],0))</f>
        <v>-3.5</v>
      </c>
      <c r="V778" s="2">
        <f ca="1">INDEX(INDIRECT(_xlfn.CONCAT("weather.data[",V$1,"]")),MATCH(vp.data[[#This Row],[SDate]],weather.data[Date],0))</f>
        <v>-6.8</v>
      </c>
      <c r="W778" t="s">
        <v>44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 s="4">
        <f>IF(AND(vp.data[[#This Row],[SDate]]&gt;=DATE(YEAR(vp.data[[#This Row],[SDate]]),5,1),vp.data[[#This Row],[SDate]]&lt;=DATE(YEAR(vp.data[[#This Row],[SDate]]),9,15)),1,0)</f>
        <v>0</v>
      </c>
      <c r="AJ778" s="4">
        <f>IF(vp.data[[#This Row],[SDate]]&lt;DATE(2016,12,1),0,1)</f>
        <v>1</v>
      </c>
      <c r="AK778">
        <f>MONTH(vp.data[[#This Row],[SDate]])</f>
        <v>2</v>
      </c>
      <c r="AL77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78" s="5">
        <f>(vp.data[[#This Row],[Dens]]-INDEX(crudeBD.lkup[Mean_Dens],MATCH(vp.data[[#This Row],[Crude_Breakdown]],crudeBD.lkup[Crude Breakdown],0)))^2</f>
        <v>3.7850373365055292</v>
      </c>
      <c r="AN778" s="5">
        <f>(vp.data[[#This Row],[Sulf]]-INDEX(crudeBD.lkup[Mean_Sulf],MATCH(vp.data[[#This Row],[Crude_Breakdown]],crudeBD.lkup[Crude Breakdown],0)))^2</f>
        <v>0.14012374684596363</v>
      </c>
      <c r="AO7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1" hidden="1" x14ac:dyDescent="0.25">
      <c r="A779">
        <v>778</v>
      </c>
      <c r="B779" t="s">
        <v>45</v>
      </c>
      <c r="C779" t="s">
        <v>45</v>
      </c>
      <c r="D779" t="s">
        <v>85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Input]]="",INDEX([1]DATA!$Q:$Q,MATCH(1,(vp.data[[#This Row],[Battery]]=[1]DATA!$L:$L)*(EOMONTH(vp.data[[#This Row],[SDate]],-1)+1=[1]DATA!$G:$G),0)),vp.data[[#This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Input]]="",INDEX([1]DATA!$O:$O,MATCH(1,(vp.data[[#This Row],[Battery]]=[1]DATA!$L:$L)*(EOMONTH(vp.data[[#This Row],[SDate]],-1)+1=[1]DATA!$G:$G),0)),vp.data[[#This Row],[Dens Input]]),"")</f>
        <v>818.4</v>
      </c>
      <c r="O779" s="2">
        <f ca="1">INDEX(INDIRECT(_xlfn.CONCAT("weather.data[",O$1,"]")),MATCH(vp.data[[#This Row],[SDate]],weather.data[Date],0))</f>
        <v>-5.2833333333333341</v>
      </c>
      <c r="P779" s="2">
        <f ca="1">INDEX(INDIRECT(_xlfn.CONCAT("weather.data[",P$1,"]")),MATCH(vp.data[[#This Row],[SDate]],weather.data[Date],0))</f>
        <v>-16.085714285714285</v>
      </c>
      <c r="Q779" s="2">
        <f ca="1">INDEX(INDIRECT(_xlfn.CONCAT("weather.data[",Q$1,"]")),MATCH(vp.data[[#This Row],[SDate]],weather.data[Date],0))</f>
        <v>-5.3</v>
      </c>
      <c r="R779" s="2">
        <f ca="1">INDEX(INDIRECT(_xlfn.CONCAT("weather.data[",R$1,"]")),MATCH(vp.data[[#This Row],[SDate]],weather.data[Date],0))</f>
        <v>-4.8</v>
      </c>
      <c r="S779" s="2">
        <f ca="1">INDEX(INDIRECT(_xlfn.CONCAT("weather.data[",S$1,"]")),MATCH(vp.data[[#This Row],[SDate]],weather.data[Date],0))</f>
        <v>-6</v>
      </c>
      <c r="T779" s="2">
        <f ca="1">INDEX(INDIRECT(_xlfn.CONCAT("weather.data[",T$1,"]")),MATCH(vp.data[[#This Row],[SDate]],weather.data[Date],0))</f>
        <v>-5.3</v>
      </c>
      <c r="U779" s="2">
        <f ca="1">INDEX(INDIRECT(_xlfn.CONCAT("weather.data[",U$1,"]")),MATCH(vp.data[[#This Row],[SDate]],weather.data[Date],0))</f>
        <v>-3.5</v>
      </c>
      <c r="V779" s="2">
        <f ca="1">INDEX(INDIRECT(_xlfn.CONCAT("weather.data[",V$1,"]")),MATCH(vp.data[[#This Row],[SDate]],weather.data[Date],0))</f>
        <v>-6.8</v>
      </c>
      <c r="W779" t="s">
        <v>44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 s="4">
        <f>IF(AND(vp.data[[#This Row],[SDate]]&gt;=DATE(YEAR(vp.data[[#This Row],[SDate]]),5,1),vp.data[[#This Row],[SDate]]&lt;=DATE(YEAR(vp.data[[#This Row],[SDate]]),9,15)),1,0)</f>
        <v>0</v>
      </c>
      <c r="AJ779" s="4">
        <f>IF(vp.data[[#This Row],[SDate]]&lt;DATE(2016,12,1),0,1)</f>
        <v>1</v>
      </c>
      <c r="AK779">
        <f>MONTH(vp.data[[#This Row],[SDate]])</f>
        <v>2</v>
      </c>
      <c r="AL779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779" s="5">
        <f>(vp.data[[#This Row],[Dens]]-INDEX(crudeBD.lkup[Mean_Dens],MATCH(vp.data[[#This Row],[Crude_Breakdown]],crudeBD.lkup[Crude Breakdown],0)))^2</f>
        <v>0.20655457788313197</v>
      </c>
      <c r="AN779" s="5">
        <f>(vp.data[[#This Row],[Sulf]]-INDEX(crudeBD.lkup[Mean_Sulf],MATCH(vp.data[[#This Row],[Crude_Breakdown]],crudeBD.lkup[Crude Breakdown],0)))^2</f>
        <v>1.6265948710419591E-3</v>
      </c>
      <c r="AO7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1" hidden="1" x14ac:dyDescent="0.25">
      <c r="A780">
        <v>779</v>
      </c>
      <c r="B780" t="s">
        <v>47</v>
      </c>
      <c r="C780" t="s">
        <v>47</v>
      </c>
      <c r="D780" t="s">
        <v>54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Input]]="",INDEX([1]DATA!$Q:$Q,MATCH(1,(vp.data[[#This Row],[Battery]]=[1]DATA!$L:$L)*(EOMONTH(vp.data[[#This Row],[SDate]],-1)+1=[1]DATA!$G:$G),0)),vp.data[[#This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780" s="2">
        <f ca="1">INDEX(INDIRECT(_xlfn.CONCAT("weather.data[",O$1,"]")),MATCH(vp.data[[#This Row],[SDate]],weather.data[Date],0))</f>
        <v>-5.2833333333333341</v>
      </c>
      <c r="P780" s="2">
        <f ca="1">INDEX(INDIRECT(_xlfn.CONCAT("weather.data[",P$1,"]")),MATCH(vp.data[[#This Row],[SDate]],weather.data[Date],0))</f>
        <v>-16.085714285714285</v>
      </c>
      <c r="Q780" s="2">
        <f ca="1">INDEX(INDIRECT(_xlfn.CONCAT("weather.data[",Q$1,"]")),MATCH(vp.data[[#This Row],[SDate]],weather.data[Date],0))</f>
        <v>-5.3</v>
      </c>
      <c r="R780" s="2">
        <f ca="1">INDEX(INDIRECT(_xlfn.CONCAT("weather.data[",R$1,"]")),MATCH(vp.data[[#This Row],[SDate]],weather.data[Date],0))</f>
        <v>-4.8</v>
      </c>
      <c r="S780" s="2">
        <f ca="1">INDEX(INDIRECT(_xlfn.CONCAT("weather.data[",S$1,"]")),MATCH(vp.data[[#This Row],[SDate]],weather.data[Date],0))</f>
        <v>-6</v>
      </c>
      <c r="T780" s="2">
        <f ca="1">INDEX(INDIRECT(_xlfn.CONCAT("weather.data[",T$1,"]")),MATCH(vp.data[[#This Row],[SDate]],weather.data[Date],0))</f>
        <v>-5.3</v>
      </c>
      <c r="U780" s="2">
        <f ca="1">INDEX(INDIRECT(_xlfn.CONCAT("weather.data[",U$1,"]")),MATCH(vp.data[[#This Row],[SDate]],weather.data[Date],0))</f>
        <v>-3.5</v>
      </c>
      <c r="V780" s="2">
        <f ca="1">INDEX(INDIRECT(_xlfn.CONCAT("weather.data[",V$1,"]")),MATCH(vp.data[[#This Row],[SDate]],weather.data[Date],0))</f>
        <v>-6.8</v>
      </c>
      <c r="W780" t="s">
        <v>44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 s="4">
        <f>IF(AND(vp.data[[#This Row],[SDate]]&gt;=DATE(YEAR(vp.data[[#This Row],[SDate]]),5,1),vp.data[[#This Row],[SDate]]&lt;=DATE(YEAR(vp.data[[#This Row],[SDate]]),9,15)),1,0)</f>
        <v>0</v>
      </c>
      <c r="AJ780" s="4">
        <f>IF(vp.data[[#This Row],[SDate]]&lt;DATE(2016,12,1),0,1)</f>
        <v>1</v>
      </c>
      <c r="AK780">
        <f>MONTH(vp.data[[#This Row],[SDate]])</f>
        <v>2</v>
      </c>
      <c r="AL780" s="5">
        <f>(IF(post_aquisition_adj_bool,vp.data[[#This Row],[VP_Adjusted]],vp.data[[#This Row],[VP]])-INDEX(crudeBD.lkup[Mean_VP],MATCH(vp.data[[#This Row],[Crude_Breakdown]],crudeBD.lkup[Crude Breakdown],0)))^2</f>
        <v>152.91493531262762</v>
      </c>
      <c r="AM780" s="5">
        <f>(vp.data[[#This Row],[Dens]]-INDEX(crudeBD.lkup[Mean_Dens],MATCH(vp.data[[#This Row],[Crude_Breakdown]],crudeBD.lkup[Crude Breakdown],0)))^2</f>
        <v>52.627520095118761</v>
      </c>
      <c r="AN780" s="5">
        <f>(vp.data[[#This Row],[Sulf]]-INDEX(crudeBD.lkup[Mean_Sulf],MATCH(vp.data[[#This Row],[Crude_Breakdown]],crudeBD.lkup[Crude Breakdown],0)))^2</f>
        <v>0.25874408458891013</v>
      </c>
      <c r="AO7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1" hidden="1" x14ac:dyDescent="0.25">
      <c r="A781">
        <v>780</v>
      </c>
      <c r="B781" t="s">
        <v>47</v>
      </c>
      <c r="C781" t="s">
        <v>47</v>
      </c>
      <c r="D781" t="s">
        <v>68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Input]]="",INDEX([1]DATA!$O:$O,MATCH(1,(vp.data[[#This Row],[Battery]]=[1]DATA!$L:$L)*(EOMONTH(vp.data[[#This Row],[SDate]],-1)+1=[1]DATA!$G:$G),0)),vp.data[[#This Row],[Dens Input]]),"")</f>
        <v>829</v>
      </c>
      <c r="O781" s="2">
        <f ca="1">INDEX(INDIRECT(_xlfn.CONCAT("weather.data[",O$1,"]")),MATCH(vp.data[[#This Row],[SDate]],weather.data[Date],0))</f>
        <v>-5.2833333333333341</v>
      </c>
      <c r="P781" s="2">
        <f ca="1">INDEX(INDIRECT(_xlfn.CONCAT("weather.data[",P$1,"]")),MATCH(vp.data[[#This Row],[SDate]],weather.data[Date],0))</f>
        <v>-16.085714285714285</v>
      </c>
      <c r="Q781" s="2">
        <f ca="1">INDEX(INDIRECT(_xlfn.CONCAT("weather.data[",Q$1,"]")),MATCH(vp.data[[#This Row],[SDate]],weather.data[Date],0))</f>
        <v>-5.3</v>
      </c>
      <c r="R781" s="2">
        <f ca="1">INDEX(INDIRECT(_xlfn.CONCAT("weather.data[",R$1,"]")),MATCH(vp.data[[#This Row],[SDate]],weather.data[Date],0))</f>
        <v>-4.8</v>
      </c>
      <c r="S781" s="2">
        <f ca="1">INDEX(INDIRECT(_xlfn.CONCAT("weather.data[",S$1,"]")),MATCH(vp.data[[#This Row],[SDate]],weather.data[Date],0))</f>
        <v>-6</v>
      </c>
      <c r="T781" s="2">
        <f ca="1">INDEX(INDIRECT(_xlfn.CONCAT("weather.data[",T$1,"]")),MATCH(vp.data[[#This Row],[SDate]],weather.data[Date],0))</f>
        <v>-5.3</v>
      </c>
      <c r="U781" s="2">
        <f ca="1">INDEX(INDIRECT(_xlfn.CONCAT("weather.data[",U$1,"]")),MATCH(vp.data[[#This Row],[SDate]],weather.data[Date],0))</f>
        <v>-3.5</v>
      </c>
      <c r="V781" s="2">
        <f ca="1">INDEX(INDIRECT(_xlfn.CONCAT("weather.data[",V$1,"]")),MATCH(vp.data[[#This Row],[SDate]],weather.data[Date],0))</f>
        <v>-6.8</v>
      </c>
      <c r="W781" t="s">
        <v>44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 s="4">
        <f>IF(AND(vp.data[[#This Row],[SDate]]&gt;=DATE(YEAR(vp.data[[#This Row],[SDate]]),5,1),vp.data[[#This Row],[SDate]]&lt;=DATE(YEAR(vp.data[[#This Row],[SDate]]),9,15)),1,0)</f>
        <v>0</v>
      </c>
      <c r="AJ781" s="4">
        <f>IF(vp.data[[#This Row],[SDate]]&lt;DATE(2016,12,1),0,1)</f>
        <v>1</v>
      </c>
      <c r="AK781">
        <f>MONTH(vp.data[[#This Row],[SDate]])</f>
        <v>2</v>
      </c>
      <c r="AL781" s="5">
        <f>(IF(post_aquisition_adj_bool,vp.data[[#This Row],[VP_Adjusted]],vp.data[[#This Row],[VP]])-INDEX(crudeBD.lkup[Mean_VP],MATCH(vp.data[[#This Row],[Crude_Breakdown]],crudeBD.lkup[Crude Breakdown],0)))^2</f>
        <v>458.91041306283233</v>
      </c>
      <c r="AM781" s="5">
        <f>(vp.data[[#This Row],[Dens]]-INDEX(crudeBD.lkup[Mean_Dens],MATCH(vp.data[[#This Row],[Crude_Breakdown]],crudeBD.lkup[Crude Breakdown],0)))^2</f>
        <v>219.37571626722982</v>
      </c>
      <c r="AN781" s="5">
        <f>(vp.data[[#This Row],[Sulf]]-INDEX(crudeBD.lkup[Mean_Sulf],MATCH(vp.data[[#This Row],[Crude_Breakdown]],crudeBD.lkup[Crude Breakdown],0)))^2</f>
        <v>6.0898630354487893E-2</v>
      </c>
      <c r="AO7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1" hidden="1" x14ac:dyDescent="0.25">
      <c r="A782">
        <v>781</v>
      </c>
      <c r="B782" t="s">
        <v>52</v>
      </c>
      <c r="C782" t="s">
        <v>52</v>
      </c>
      <c r="D782" t="s">
        <v>53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Input]]="",INDEX([1]DATA!$Q:$Q,MATCH(1,(vp.data[[#This Row],[Battery]]=[1]DATA!$L:$L)*(EOMONTH(vp.data[[#This Row],[SDate]],-1)+1=[1]DATA!$G:$G),0)),vp.data[[#This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82" s="2">
        <f ca="1">INDEX(INDIRECT(_xlfn.CONCAT("weather.data[",O$1,"]")),MATCH(vp.data[[#This Row],[SDate]],weather.data[Date],0))</f>
        <v>-5.2833333333333341</v>
      </c>
      <c r="P782" s="2">
        <f ca="1">INDEX(INDIRECT(_xlfn.CONCAT("weather.data[",P$1,"]")),MATCH(vp.data[[#This Row],[SDate]],weather.data[Date],0))</f>
        <v>-16.085714285714285</v>
      </c>
      <c r="Q782" s="2">
        <f ca="1">INDEX(INDIRECT(_xlfn.CONCAT("weather.data[",Q$1,"]")),MATCH(vp.data[[#This Row],[SDate]],weather.data[Date],0))</f>
        <v>-5.3</v>
      </c>
      <c r="R782" s="2">
        <f ca="1">INDEX(INDIRECT(_xlfn.CONCAT("weather.data[",R$1,"]")),MATCH(vp.data[[#This Row],[SDate]],weather.data[Date],0))</f>
        <v>-4.8</v>
      </c>
      <c r="S782" s="2">
        <f ca="1">INDEX(INDIRECT(_xlfn.CONCAT("weather.data[",S$1,"]")),MATCH(vp.data[[#This Row],[SDate]],weather.data[Date],0))</f>
        <v>-6</v>
      </c>
      <c r="T782" s="2">
        <f ca="1">INDEX(INDIRECT(_xlfn.CONCAT("weather.data[",T$1,"]")),MATCH(vp.data[[#This Row],[SDate]],weather.data[Date],0))</f>
        <v>-5.3</v>
      </c>
      <c r="U782" s="2">
        <f ca="1">INDEX(INDIRECT(_xlfn.CONCAT("weather.data[",U$1,"]")),MATCH(vp.data[[#This Row],[SDate]],weather.data[Date],0))</f>
        <v>-3.5</v>
      </c>
      <c r="V782" s="2">
        <f ca="1">INDEX(INDIRECT(_xlfn.CONCAT("weather.data[",V$1,"]")),MATCH(vp.data[[#This Row],[SDate]],weather.data[Date],0))</f>
        <v>-6.8</v>
      </c>
      <c r="W782" t="s">
        <v>44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 s="4">
        <f>IF(AND(vp.data[[#This Row],[SDate]]&gt;=DATE(YEAR(vp.data[[#This Row],[SDate]]),5,1),vp.data[[#This Row],[SDate]]&lt;=DATE(YEAR(vp.data[[#This Row],[SDate]]),9,15)),1,0)</f>
        <v>0</v>
      </c>
      <c r="AJ782" s="4">
        <f>IF(vp.data[[#This Row],[SDate]]&lt;DATE(2016,12,1),0,1)</f>
        <v>1</v>
      </c>
      <c r="AK782">
        <f>MONTH(vp.data[[#This Row],[SDate]])</f>
        <v>2</v>
      </c>
      <c r="AL782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782" s="5">
        <f>(vp.data[[#This Row],[Dens]]-INDEX(crudeBD.lkup[Mean_Dens],MATCH(vp.data[[#This Row],[Crude_Breakdown]],crudeBD.lkup[Crude Breakdown],0)))^2</f>
        <v>18.392626696676455</v>
      </c>
      <c r="AN782" s="5">
        <f>(vp.data[[#This Row],[Sulf]]-INDEX(crudeBD.lkup[Mean_Sulf],MATCH(vp.data[[#This Row],[Crude_Breakdown]],crudeBD.lkup[Crude Breakdown],0)))^2</f>
        <v>9.8108974403564878E-2</v>
      </c>
      <c r="AO7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1" hidden="1" x14ac:dyDescent="0.25">
      <c r="A783">
        <v>782</v>
      </c>
      <c r="B783" t="s">
        <v>52</v>
      </c>
      <c r="C783" t="s">
        <v>52</v>
      </c>
      <c r="D783" t="s">
        <v>90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Input]]="",INDEX([1]DATA!$Q:$Q,MATCH(1,(vp.data[[#This Row],[Battery]]=[1]DATA!$L:$L)*(EOMONTH(vp.data[[#This Row],[SDate]],-1)+1=[1]DATA!$G:$G),0)),vp.data[[#This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Input]]="",INDEX([1]DATA!$O:$O,MATCH(1,(vp.data[[#This Row],[Battery]]=[1]DATA!$L:$L)*(EOMONTH(vp.data[[#This Row],[SDate]],-1)+1=[1]DATA!$G:$G),0)),vp.data[[#This Row],[Dens Input]]),"")</f>
        <v>858.3</v>
      </c>
      <c r="O783" s="2">
        <f ca="1">INDEX(INDIRECT(_xlfn.CONCAT("weather.data[",O$1,"]")),MATCH(vp.data[[#This Row],[SDate]],weather.data[Date],0))</f>
        <v>-5.2833333333333341</v>
      </c>
      <c r="P783" s="2">
        <f ca="1">INDEX(INDIRECT(_xlfn.CONCAT("weather.data[",P$1,"]")),MATCH(vp.data[[#This Row],[SDate]],weather.data[Date],0))</f>
        <v>-16.085714285714285</v>
      </c>
      <c r="Q783" s="2">
        <f ca="1">INDEX(INDIRECT(_xlfn.CONCAT("weather.data[",Q$1,"]")),MATCH(vp.data[[#This Row],[SDate]],weather.data[Date],0))</f>
        <v>-5.3</v>
      </c>
      <c r="R783" s="2">
        <f ca="1">INDEX(INDIRECT(_xlfn.CONCAT("weather.data[",R$1,"]")),MATCH(vp.data[[#This Row],[SDate]],weather.data[Date],0))</f>
        <v>-4.8</v>
      </c>
      <c r="S783" s="2">
        <f ca="1">INDEX(INDIRECT(_xlfn.CONCAT("weather.data[",S$1,"]")),MATCH(vp.data[[#This Row],[SDate]],weather.data[Date],0))</f>
        <v>-6</v>
      </c>
      <c r="T783" s="2">
        <f ca="1">INDEX(INDIRECT(_xlfn.CONCAT("weather.data[",T$1,"]")),MATCH(vp.data[[#This Row],[SDate]],weather.data[Date],0))</f>
        <v>-5.3</v>
      </c>
      <c r="U783" s="2">
        <f ca="1">INDEX(INDIRECT(_xlfn.CONCAT("weather.data[",U$1,"]")),MATCH(vp.data[[#This Row],[SDate]],weather.data[Date],0))</f>
        <v>-3.5</v>
      </c>
      <c r="V783" s="2">
        <f ca="1">INDEX(INDIRECT(_xlfn.CONCAT("weather.data[",V$1,"]")),MATCH(vp.data[[#This Row],[SDate]],weather.data[Date],0))</f>
        <v>-6.8</v>
      </c>
      <c r="W783" t="s">
        <v>44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 s="4">
        <f>IF(AND(vp.data[[#This Row],[SDate]]&gt;=DATE(YEAR(vp.data[[#This Row],[SDate]]),5,1),vp.data[[#This Row],[SDate]]&lt;=DATE(YEAR(vp.data[[#This Row],[SDate]]),9,15)),1,0)</f>
        <v>0</v>
      </c>
      <c r="AJ783" s="4">
        <f>IF(vp.data[[#This Row],[SDate]]&lt;DATE(2016,12,1),0,1)</f>
        <v>1</v>
      </c>
      <c r="AK783">
        <f>MONTH(vp.data[[#This Row],[SDate]])</f>
        <v>2</v>
      </c>
      <c r="AL783" s="5">
        <f>(IF(post_aquisition_adj_bool,vp.data[[#This Row],[VP_Adjusted]],vp.data[[#This Row],[VP]])-INDEX(crudeBD.lkup[Mean_VP],MATCH(vp.data[[#This Row],[Crude_Breakdown]],crudeBD.lkup[Crude Breakdown],0)))^2</f>
        <v>3.9117149774095816</v>
      </c>
      <c r="AM783" s="5">
        <f>(vp.data[[#This Row],[Dens]]-INDEX(crudeBD.lkup[Mean_Dens],MATCH(vp.data[[#This Row],[Crude_Breakdown]],crudeBD.lkup[Crude Breakdown],0)))^2</f>
        <v>209.92134326109135</v>
      </c>
      <c r="AN783" s="5">
        <f>(vp.data[[#This Row],[Sulf]]-INDEX(crudeBD.lkup[Mean_Sulf],MATCH(vp.data[[#This Row],[Crude_Breakdown]],crudeBD.lkup[Crude Breakdown],0)))^2</f>
        <v>0.32858520556920778</v>
      </c>
      <c r="AO7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1" hidden="1" x14ac:dyDescent="0.25">
      <c r="A784">
        <v>783</v>
      </c>
      <c r="B784" t="s">
        <v>47</v>
      </c>
      <c r="C784" t="s">
        <v>47</v>
      </c>
      <c r="D784" t="s">
        <v>67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Input]]="",INDEX([1]DATA!$O:$O,MATCH(1,(vp.data[[#This Row],[Battery]]=[1]DATA!$L:$L)*(EOMONTH(vp.data[[#This Row],[SDate]],-1)+1=[1]DATA!$G:$G),0)),vp.data[[#This Row],[Dens Input]]),"")</f>
        <v>824.4</v>
      </c>
      <c r="O784" s="2">
        <f ca="1">INDEX(INDIRECT(_xlfn.CONCAT("weather.data[",O$1,"]")),MATCH(vp.data[[#This Row],[SDate]],weather.data[Date],0))</f>
        <v>-5.3499999999999988</v>
      </c>
      <c r="P784" s="2">
        <f ca="1">INDEX(INDIRECT(_xlfn.CONCAT("weather.data[",P$1,"]")),MATCH(vp.data[[#This Row],[SDate]],weather.data[Date],0))</f>
        <v>-14.069047619047618</v>
      </c>
      <c r="Q784" s="2">
        <f ca="1">INDEX(INDIRECT(_xlfn.CONCAT("weather.data[",Q$1,"]")),MATCH(vp.data[[#This Row],[SDate]],weather.data[Date],0))</f>
        <v>-5.3</v>
      </c>
      <c r="R784" s="2">
        <f ca="1">INDEX(INDIRECT(_xlfn.CONCAT("weather.data[",R$1,"]")),MATCH(vp.data[[#This Row],[SDate]],weather.data[Date],0))</f>
        <v>-4.0999999999999996</v>
      </c>
      <c r="S784" s="2">
        <f ca="1">INDEX(INDIRECT(_xlfn.CONCAT("weather.data[",S$1,"]")),MATCH(vp.data[[#This Row],[SDate]],weather.data[Date],0))</f>
        <v>-6.3</v>
      </c>
      <c r="T784" s="2">
        <f ca="1">INDEX(INDIRECT(_xlfn.CONCAT("weather.data[",T$1,"]")),MATCH(vp.data[[#This Row],[SDate]],weather.data[Date],0))</f>
        <v>-2.9</v>
      </c>
      <c r="U784" s="2">
        <f ca="1">INDEX(INDIRECT(_xlfn.CONCAT("weather.data[",U$1,"]")),MATCH(vp.data[[#This Row],[SDate]],weather.data[Date],0))</f>
        <v>-6</v>
      </c>
      <c r="V784" s="2">
        <f ca="1">INDEX(INDIRECT(_xlfn.CONCAT("weather.data[",V$1,"]")),MATCH(vp.data[[#This Row],[SDate]],weather.data[Date],0))</f>
        <v>-7.5</v>
      </c>
      <c r="W784" t="s">
        <v>44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 s="4">
        <f>IF(AND(vp.data[[#This Row],[SDate]]&gt;=DATE(YEAR(vp.data[[#This Row],[SDate]]),5,1),vp.data[[#This Row],[SDate]]&lt;=DATE(YEAR(vp.data[[#This Row],[SDate]]),9,15)),1,0)</f>
        <v>0</v>
      </c>
      <c r="AJ784" s="4">
        <f>IF(vp.data[[#This Row],[SDate]]&lt;DATE(2016,12,1),0,1)</f>
        <v>1</v>
      </c>
      <c r="AK784">
        <f>MONTH(vp.data[[#This Row],[SDate]])</f>
        <v>2</v>
      </c>
      <c r="AL784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784" s="5">
        <f>(vp.data[[#This Row],[Dens]]-INDEX(crudeBD.lkup[Mean_Dens],MATCH(vp.data[[#This Row],[Crude_Breakdown]],crudeBD.lkup[Crude Breakdown],0)))^2</f>
        <v>30.752761474439346</v>
      </c>
      <c r="AN784" s="5">
        <f>(vp.data[[#This Row],[Sulf]]-INDEX(crudeBD.lkup[Mean_Sulf],MATCH(vp.data[[#This Row],[Crude_Breakdown]],crudeBD.lkup[Crude Breakdown],0)))^2</f>
        <v>0.46059152220646515</v>
      </c>
      <c r="AO7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1" hidden="1" x14ac:dyDescent="0.25">
      <c r="A785">
        <v>784</v>
      </c>
      <c r="B785" t="s">
        <v>47</v>
      </c>
      <c r="C785" t="s">
        <v>47</v>
      </c>
      <c r="D785" t="s">
        <v>122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Input]]="",INDEX([1]DATA!$Q:$Q,MATCH(1,(vp.data[[#This Row],[Battery]]=[1]DATA!$L:$L)*(EOMONTH(vp.data[[#This Row],[SDate]],-1)+1=[1]DATA!$G:$G),0)),vp.data[[#This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Input]]="",INDEX([1]DATA!$O:$O,MATCH(1,(vp.data[[#This Row],[Battery]]=[1]DATA!$L:$L)*(EOMONTH(vp.data[[#This Row],[SDate]],-1)+1=[1]DATA!$G:$G),0)),vp.data[[#This Row],[Dens Input]]),"")</f>
        <v>849.1</v>
      </c>
      <c r="O785" s="2">
        <f ca="1">INDEX(INDIRECT(_xlfn.CONCAT("weather.data[",O$1,"]")),MATCH(vp.data[[#This Row],[SDate]],weather.data[Date],0))</f>
        <v>-5.3499999999999988</v>
      </c>
      <c r="P785" s="2">
        <f ca="1">INDEX(INDIRECT(_xlfn.CONCAT("weather.data[",P$1,"]")),MATCH(vp.data[[#This Row],[SDate]],weather.data[Date],0))</f>
        <v>-14.069047619047618</v>
      </c>
      <c r="Q785" s="2">
        <f ca="1">INDEX(INDIRECT(_xlfn.CONCAT("weather.data[",Q$1,"]")),MATCH(vp.data[[#This Row],[SDate]],weather.data[Date],0))</f>
        <v>-5.3</v>
      </c>
      <c r="R785" s="2">
        <f ca="1">INDEX(INDIRECT(_xlfn.CONCAT("weather.data[",R$1,"]")),MATCH(vp.data[[#This Row],[SDate]],weather.data[Date],0))</f>
        <v>-4.0999999999999996</v>
      </c>
      <c r="S785" s="2">
        <f ca="1">INDEX(INDIRECT(_xlfn.CONCAT("weather.data[",S$1,"]")),MATCH(vp.data[[#This Row],[SDate]],weather.data[Date],0))</f>
        <v>-6.3</v>
      </c>
      <c r="T785" s="2">
        <f ca="1">INDEX(INDIRECT(_xlfn.CONCAT("weather.data[",T$1,"]")),MATCH(vp.data[[#This Row],[SDate]],weather.data[Date],0))</f>
        <v>-2.9</v>
      </c>
      <c r="U785" s="2">
        <f ca="1">INDEX(INDIRECT(_xlfn.CONCAT("weather.data[",U$1,"]")),MATCH(vp.data[[#This Row],[SDate]],weather.data[Date],0))</f>
        <v>-6</v>
      </c>
      <c r="V785" s="2">
        <f ca="1">INDEX(INDIRECT(_xlfn.CONCAT("weather.data[",V$1,"]")),MATCH(vp.data[[#This Row],[SDate]],weather.data[Date],0))</f>
        <v>-7.5</v>
      </c>
      <c r="W785" t="s">
        <v>44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 s="4">
        <f>IF(AND(vp.data[[#This Row],[SDate]]&gt;=DATE(YEAR(vp.data[[#This Row],[SDate]]),5,1),vp.data[[#This Row],[SDate]]&lt;=DATE(YEAR(vp.data[[#This Row],[SDate]]),9,15)),1,0)</f>
        <v>0</v>
      </c>
      <c r="AJ785" s="4">
        <f>IF(vp.data[[#This Row],[SDate]]&lt;DATE(2016,12,1),0,1)</f>
        <v>1</v>
      </c>
      <c r="AK785">
        <f>MONTH(vp.data[[#This Row],[SDate]])</f>
        <v>2</v>
      </c>
      <c r="AL785" s="5">
        <f>(IF(post_aquisition_adj_bool,vp.data[[#This Row],[VP_Adjusted]],vp.data[[#This Row],[VP]])-INDEX(crudeBD.lkup[Mean_VP],MATCH(vp.data[[#This Row],[Crude_Breakdown]],crudeBD.lkup[Crude Breakdown],0)))^2</f>
        <v>377.22163544869363</v>
      </c>
      <c r="AM785" s="5">
        <f>(vp.data[[#This Row],[Dens]]-INDEX(crudeBD.lkup[Mean_Dens],MATCH(vp.data[[#This Row],[Crude_Breakdown]],crudeBD.lkup[Crude Breakdown],0)))^2</f>
        <v>27.969951850050659</v>
      </c>
      <c r="AN785" s="5">
        <f>(vp.data[[#This Row],[Sulf]]-INDEX(crudeBD.lkup[Mean_Sulf],MATCH(vp.data[[#This Row],[Crude_Breakdown]],crudeBD.lkup[Crude Breakdown],0)))^2</f>
        <v>0.12476685612135612</v>
      </c>
      <c r="AO7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1" hidden="1" x14ac:dyDescent="0.25">
      <c r="A786">
        <v>785</v>
      </c>
      <c r="B786" t="s">
        <v>58</v>
      </c>
      <c r="C786" t="s">
        <v>58</v>
      </c>
      <c r="D786" t="s">
        <v>83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Input]]="",INDEX([1]DATA!$Q:$Q,MATCH(1,(vp.data[[#This Row],[Battery]]=[1]DATA!$L:$L)*(EOMONTH(vp.data[[#This Row],[SDate]],-1)+1=[1]DATA!$G:$G),0)),vp.data[[#This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786" s="2">
        <f ca="1">INDEX(INDIRECT(_xlfn.CONCAT("weather.data[",O$1,"]")),MATCH(vp.data[[#This Row],[SDate]],weather.data[Date],0))</f>
        <v>-2.3333333333333335</v>
      </c>
      <c r="P786" s="2">
        <f ca="1">INDEX(INDIRECT(_xlfn.CONCAT("weather.data[",P$1,"]")),MATCH(vp.data[[#This Row],[SDate]],weather.data[Date],0))</f>
        <v>-11.990476190476189</v>
      </c>
      <c r="Q786" s="2">
        <f ca="1">INDEX(INDIRECT(_xlfn.CONCAT("weather.data[",Q$1,"]")),MATCH(vp.data[[#This Row],[SDate]],weather.data[Date],0))</f>
        <v>-3.1</v>
      </c>
      <c r="R786" s="2">
        <f ca="1">INDEX(INDIRECT(_xlfn.CONCAT("weather.data[",R$1,"]")),MATCH(vp.data[[#This Row],[SDate]],weather.data[Date],0))</f>
        <v>-1.5</v>
      </c>
      <c r="S786" s="2">
        <f ca="1">INDEX(INDIRECT(_xlfn.CONCAT("weather.data[",S$1,"]")),MATCH(vp.data[[#This Row],[SDate]],weather.data[Date],0))</f>
        <v>-3</v>
      </c>
      <c r="T786" s="2">
        <f ca="1">INDEX(INDIRECT(_xlfn.CONCAT("weather.data[",T$1,"]")),MATCH(vp.data[[#This Row],[SDate]],weather.data[Date],0))</f>
        <v>-0.8</v>
      </c>
      <c r="U786" s="2">
        <f ca="1">INDEX(INDIRECT(_xlfn.CONCAT("weather.data[",U$1,"]")),MATCH(vp.data[[#This Row],[SDate]],weather.data[Date],0))</f>
        <v>-3.3</v>
      </c>
      <c r="V786" s="2">
        <f ca="1">INDEX(INDIRECT(_xlfn.CONCAT("weather.data[",V$1,"]")),MATCH(vp.data[[#This Row],[SDate]],weather.data[Date],0))</f>
        <v>-2.2999999999999998</v>
      </c>
      <c r="W786" t="s">
        <v>44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 s="4">
        <f>IF(AND(vp.data[[#This Row],[SDate]]&gt;=DATE(YEAR(vp.data[[#This Row],[SDate]]),5,1),vp.data[[#This Row],[SDate]]&lt;=DATE(YEAR(vp.data[[#This Row],[SDate]]),9,15)),1,0)</f>
        <v>0</v>
      </c>
      <c r="AJ786" s="4">
        <f>IF(vp.data[[#This Row],[SDate]]&lt;DATE(2016,12,1),0,1)</f>
        <v>1</v>
      </c>
      <c r="AK786">
        <f>MONTH(vp.data[[#This Row],[SDate]])</f>
        <v>2</v>
      </c>
      <c r="AL786" s="5">
        <f>(IF(post_aquisition_adj_bool,vp.data[[#This Row],[VP_Adjusted]],vp.data[[#This Row],[VP]])-INDEX(crudeBD.lkup[Mean_VP],MATCH(vp.data[[#This Row],[Crude_Breakdown]],crudeBD.lkup[Crude Breakdown],0)))^2</f>
        <v>44.970045360071516</v>
      </c>
      <c r="AM786" s="5">
        <f>(vp.data[[#This Row],[Dens]]-INDEX(crudeBD.lkup[Mean_Dens],MATCH(vp.data[[#This Row],[Crude_Breakdown]],crudeBD.lkup[Crude Breakdown],0)))^2</f>
        <v>2.0777029985019864</v>
      </c>
      <c r="AN786" s="5">
        <f>(vp.data[[#This Row],[Sulf]]-INDEX(crudeBD.lkup[Mean_Sulf],MATCH(vp.data[[#This Row],[Crude_Breakdown]],crudeBD.lkup[Crude Breakdown],0)))^2</f>
        <v>4.9006343247347296E-3</v>
      </c>
      <c r="AO7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1" hidden="1" x14ac:dyDescent="0.25">
      <c r="A787">
        <v>786</v>
      </c>
      <c r="B787" t="s">
        <v>58</v>
      </c>
      <c r="C787" t="s">
        <v>58</v>
      </c>
      <c r="D787" t="s">
        <v>79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Input]]="",INDEX([1]DATA!$Q:$Q,MATCH(1,(vp.data[[#This Row],[Battery]]=[1]DATA!$L:$L)*(EOMONTH(vp.data[[#This Row],[SDate]],-1)+1=[1]DATA!$G:$G),0)),vp.data[[#This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Input]]="",INDEX([1]DATA!$O:$O,MATCH(1,(vp.data[[#This Row],[Battery]]=[1]DATA!$L:$L)*(EOMONTH(vp.data[[#This Row],[SDate]],-1)+1=[1]DATA!$G:$G),0)),vp.data[[#This Row],[Dens Input]]),"")</f>
        <v>812.3</v>
      </c>
      <c r="O787" s="2">
        <f ca="1">INDEX(INDIRECT(_xlfn.CONCAT("weather.data[",O$1,"]")),MATCH(vp.data[[#This Row],[SDate]],weather.data[Date],0))</f>
        <v>-2.3333333333333335</v>
      </c>
      <c r="P787" s="2">
        <f ca="1">INDEX(INDIRECT(_xlfn.CONCAT("weather.data[",P$1,"]")),MATCH(vp.data[[#This Row],[SDate]],weather.data[Date],0))</f>
        <v>-11.990476190476189</v>
      </c>
      <c r="Q787" s="2">
        <f ca="1">INDEX(INDIRECT(_xlfn.CONCAT("weather.data[",Q$1,"]")),MATCH(vp.data[[#This Row],[SDate]],weather.data[Date],0))</f>
        <v>-3.1</v>
      </c>
      <c r="R787" s="2">
        <f ca="1">INDEX(INDIRECT(_xlfn.CONCAT("weather.data[",R$1,"]")),MATCH(vp.data[[#This Row],[SDate]],weather.data[Date],0))</f>
        <v>-1.5</v>
      </c>
      <c r="S787" s="2">
        <f ca="1">INDEX(INDIRECT(_xlfn.CONCAT("weather.data[",S$1,"]")),MATCH(vp.data[[#This Row],[SDate]],weather.data[Date],0))</f>
        <v>-3</v>
      </c>
      <c r="T787" s="2">
        <f ca="1">INDEX(INDIRECT(_xlfn.CONCAT("weather.data[",T$1,"]")),MATCH(vp.data[[#This Row],[SDate]],weather.data[Date],0))</f>
        <v>-0.8</v>
      </c>
      <c r="U787" s="2">
        <f ca="1">INDEX(INDIRECT(_xlfn.CONCAT("weather.data[",U$1,"]")),MATCH(vp.data[[#This Row],[SDate]],weather.data[Date],0))</f>
        <v>-3.3</v>
      </c>
      <c r="V787" s="2">
        <f ca="1">INDEX(INDIRECT(_xlfn.CONCAT("weather.data[",V$1,"]")),MATCH(vp.data[[#This Row],[SDate]],weather.data[Date],0))</f>
        <v>-2.2999999999999998</v>
      </c>
      <c r="W787" t="s">
        <v>44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 s="4">
        <f>IF(AND(vp.data[[#This Row],[SDate]]&gt;=DATE(YEAR(vp.data[[#This Row],[SDate]]),5,1),vp.data[[#This Row],[SDate]]&lt;=DATE(YEAR(vp.data[[#This Row],[SDate]]),9,15)),1,0)</f>
        <v>0</v>
      </c>
      <c r="AJ787" s="4">
        <f>IF(vp.data[[#This Row],[SDate]]&lt;DATE(2016,12,1),0,1)</f>
        <v>1</v>
      </c>
      <c r="AK787">
        <f>MONTH(vp.data[[#This Row],[SDate]])</f>
        <v>2</v>
      </c>
      <c r="AL787" s="5">
        <f>(IF(post_aquisition_adj_bool,vp.data[[#This Row],[VP_Adjusted]],vp.data[[#This Row],[VP]])-INDEX(crudeBD.lkup[Mean_VP],MATCH(vp.data[[#This Row],[Crude_Breakdown]],crudeBD.lkup[Crude Breakdown],0)))^2</f>
        <v>37.282880311527734</v>
      </c>
      <c r="AM787" s="5">
        <f>(vp.data[[#This Row],[Dens]]-INDEX(crudeBD.lkup[Mean_Dens],MATCH(vp.data[[#This Row],[Crude_Breakdown]],crudeBD.lkup[Crude Breakdown],0)))^2</f>
        <v>13.259968370669267</v>
      </c>
      <c r="AN787" s="5">
        <f>(vp.data[[#This Row],[Sulf]]-INDEX(crudeBD.lkup[Mean_Sulf],MATCH(vp.data[[#This Row],[Crude_Breakdown]],crudeBD.lkup[Crude Breakdown],0)))^2</f>
        <v>2.5004530949612777E-3</v>
      </c>
      <c r="AO7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1" hidden="1" x14ac:dyDescent="0.25">
      <c r="A788">
        <v>787</v>
      </c>
      <c r="B788" t="s">
        <v>49</v>
      </c>
      <c r="C788" t="s">
        <v>49</v>
      </c>
      <c r="D788" t="s">
        <v>50</v>
      </c>
      <c r="E788" t="s">
        <v>69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Input]]="",INDEX([1]DATA!$O:$O,MATCH(1,(vp.data[[#This Row],[Battery]]=[1]DATA!$L:$L)*(EOMONTH(vp.data[[#This Row],[SDate]],-1)+1=[1]DATA!$G:$G),0)),vp.data[[#This Row],[Dens Input]]),"")</f>
        <v>853.4</v>
      </c>
      <c r="O788" s="2">
        <f ca="1">INDEX(INDIRECT(_xlfn.CONCAT("weather.data[",O$1,"]")),MATCH(vp.data[[#This Row],[SDate]],weather.data[Date],0))</f>
        <v>-3.8166666666666669</v>
      </c>
      <c r="P788" s="2">
        <f ca="1">INDEX(INDIRECT(_xlfn.CONCAT("weather.data[",P$1,"]")),MATCH(vp.data[[#This Row],[SDate]],weather.data[Date],0))</f>
        <v>-9.0880952380952387</v>
      </c>
      <c r="Q788" s="2">
        <f ca="1">INDEX(INDIRECT(_xlfn.CONCAT("weather.data[",Q$1,"]")),MATCH(vp.data[[#This Row],[SDate]],weather.data[Date],0))</f>
        <v>-4.4000000000000004</v>
      </c>
      <c r="R788" s="2">
        <f ca="1">INDEX(INDIRECT(_xlfn.CONCAT("weather.data[",R$1,"]")),MATCH(vp.data[[#This Row],[SDate]],weather.data[Date],0))</f>
        <v>-4.0999999999999996</v>
      </c>
      <c r="S788" s="2">
        <f ca="1">INDEX(INDIRECT(_xlfn.CONCAT("weather.data[",S$1,"]")),MATCH(vp.data[[#This Row],[SDate]],weather.data[Date],0))</f>
        <v>-4.8</v>
      </c>
      <c r="T788" s="2">
        <f ca="1">INDEX(INDIRECT(_xlfn.CONCAT("weather.data[",T$1,"]")),MATCH(vp.data[[#This Row],[SDate]],weather.data[Date],0))</f>
        <v>-2.2000000000000002</v>
      </c>
      <c r="U788" s="2">
        <f ca="1">INDEX(INDIRECT(_xlfn.CONCAT("weather.data[",U$1,"]")),MATCH(vp.data[[#This Row],[SDate]],weather.data[Date],0))</f>
        <v>-4.0999999999999996</v>
      </c>
      <c r="V788" s="2">
        <f ca="1">INDEX(INDIRECT(_xlfn.CONCAT("weather.data[",V$1,"]")),MATCH(vp.data[[#This Row],[SDate]],weather.data[Date],0))</f>
        <v>-3.3</v>
      </c>
      <c r="W788" t="s">
        <v>44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 s="4">
        <f>IF(AND(vp.data[[#This Row],[SDate]]&gt;=DATE(YEAR(vp.data[[#This Row],[SDate]]),5,1),vp.data[[#This Row],[SDate]]&lt;=DATE(YEAR(vp.data[[#This Row],[SDate]]),9,15)),1,0)</f>
        <v>0</v>
      </c>
      <c r="AJ788" s="4">
        <f>IF(vp.data[[#This Row],[SDate]]&lt;DATE(2016,12,1),0,1)</f>
        <v>1</v>
      </c>
      <c r="AK788">
        <f>MONTH(vp.data[[#This Row],[SDate]])</f>
        <v>2</v>
      </c>
      <c r="AL788" s="5">
        <f>(IF(post_aquisition_adj_bool,vp.data[[#This Row],[VP_Adjusted]],vp.data[[#This Row],[VP]])-INDEX(crudeBD.lkup[Mean_VP],MATCH(vp.data[[#This Row],[Crude_Breakdown]],crudeBD.lkup[Crude Breakdown],0)))^2</f>
        <v>771.60648375502046</v>
      </c>
      <c r="AM788" s="5">
        <f>(vp.data[[#This Row],[Dens]]-INDEX(crudeBD.lkup[Mean_Dens],MATCH(vp.data[[#This Row],[Crude_Breakdown]],crudeBD.lkup[Crude Breakdown],0)))^2</f>
        <v>91.942450009558868</v>
      </c>
      <c r="AN788" s="5">
        <f>(vp.data[[#This Row],[Sulf]]-INDEX(crudeBD.lkup[Mean_Sulf],MATCH(vp.data[[#This Row],[Crude_Breakdown]],crudeBD.lkup[Crude Breakdown],0)))^2</f>
        <v>9.1944503974117062E-2</v>
      </c>
      <c r="AO7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1" hidden="1" x14ac:dyDescent="0.25">
      <c r="A789">
        <v>788</v>
      </c>
      <c r="B789" t="s">
        <v>49</v>
      </c>
      <c r="C789" t="s">
        <v>49</v>
      </c>
      <c r="D789" t="s">
        <v>50</v>
      </c>
      <c r="E789" t="s">
        <v>51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89" s="2">
        <f ca="1">INDEX(INDIRECT(_xlfn.CONCAT("weather.data[",O$1,"]")),MATCH(vp.data[[#This Row],[SDate]],weather.data[Date],0))</f>
        <v>-3.8166666666666669</v>
      </c>
      <c r="P789" s="2">
        <f ca="1">INDEX(INDIRECT(_xlfn.CONCAT("weather.data[",P$1,"]")),MATCH(vp.data[[#This Row],[SDate]],weather.data[Date],0))</f>
        <v>-9.0880952380952387</v>
      </c>
      <c r="Q789" s="2">
        <f ca="1">INDEX(INDIRECT(_xlfn.CONCAT("weather.data[",Q$1,"]")),MATCH(vp.data[[#This Row],[SDate]],weather.data[Date],0))</f>
        <v>-4.4000000000000004</v>
      </c>
      <c r="R789" s="2">
        <f ca="1">INDEX(INDIRECT(_xlfn.CONCAT("weather.data[",R$1,"]")),MATCH(vp.data[[#This Row],[SDate]],weather.data[Date],0))</f>
        <v>-4.0999999999999996</v>
      </c>
      <c r="S789" s="2">
        <f ca="1">INDEX(INDIRECT(_xlfn.CONCAT("weather.data[",S$1,"]")),MATCH(vp.data[[#This Row],[SDate]],weather.data[Date],0))</f>
        <v>-4.8</v>
      </c>
      <c r="T789" s="2">
        <f ca="1">INDEX(INDIRECT(_xlfn.CONCAT("weather.data[",T$1,"]")),MATCH(vp.data[[#This Row],[SDate]],weather.data[Date],0))</f>
        <v>-2.2000000000000002</v>
      </c>
      <c r="U789" s="2">
        <f ca="1">INDEX(INDIRECT(_xlfn.CONCAT("weather.data[",U$1,"]")),MATCH(vp.data[[#This Row],[SDate]],weather.data[Date],0))</f>
        <v>-4.0999999999999996</v>
      </c>
      <c r="V789" s="2">
        <f ca="1">INDEX(INDIRECT(_xlfn.CONCAT("weather.data[",V$1,"]")),MATCH(vp.data[[#This Row],[SDate]],weather.data[Date],0))</f>
        <v>-3.3</v>
      </c>
      <c r="W789" t="s">
        <v>44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 s="4">
        <f>IF(AND(vp.data[[#This Row],[SDate]]&gt;=DATE(YEAR(vp.data[[#This Row],[SDate]]),5,1),vp.data[[#This Row],[SDate]]&lt;=DATE(YEAR(vp.data[[#This Row],[SDate]]),9,15)),1,0)</f>
        <v>0</v>
      </c>
      <c r="AJ789" s="4">
        <f>IF(vp.data[[#This Row],[SDate]]&lt;DATE(2016,12,1),0,1)</f>
        <v>1</v>
      </c>
      <c r="AK789">
        <f>MONTH(vp.data[[#This Row],[SDate]])</f>
        <v>2</v>
      </c>
      <c r="AL789" s="5">
        <f>(IF(post_aquisition_adj_bool,vp.data[[#This Row],[VP_Adjusted]],vp.data[[#This Row],[VP]])-INDEX(crudeBD.lkup[Mean_VP],MATCH(vp.data[[#This Row],[Crude_Breakdown]],crudeBD.lkup[Crude Breakdown],0)))^2</f>
        <v>69.987912411864201</v>
      </c>
      <c r="AM789" s="5">
        <f>(vp.data[[#This Row],[Dens]]-INDEX(crudeBD.lkup[Mean_Dens],MATCH(vp.data[[#This Row],[Crude_Breakdown]],crudeBD.lkup[Crude Breakdown],0)))^2</f>
        <v>14.788002853748944</v>
      </c>
      <c r="AN789" s="5">
        <f>(vp.data[[#This Row],[Sulf]]-INDEX(crudeBD.lkup[Mean_Sulf],MATCH(vp.data[[#This Row],[Crude_Breakdown]],crudeBD.lkup[Crude Breakdown],0)))^2</f>
        <v>0.56050517299016389</v>
      </c>
      <c r="AO7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1" hidden="1" x14ac:dyDescent="0.25">
      <c r="A790">
        <v>789</v>
      </c>
      <c r="B790" t="s">
        <v>45</v>
      </c>
      <c r="C790" t="s">
        <v>45</v>
      </c>
      <c r="D790" t="s">
        <v>71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Input]]="",INDEX([1]DATA!$Q:$Q,MATCH(1,(vp.data[[#This Row],[Battery]]=[1]DATA!$L:$L)*(EOMONTH(vp.data[[#This Row],[SDate]],-1)+1=[1]DATA!$G:$G),0)),vp.data[[#This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Input]]="",INDEX([1]DATA!$O:$O,MATCH(1,(vp.data[[#This Row],[Battery]]=[1]DATA!$L:$L)*(EOMONTH(vp.data[[#This Row],[SDate]],-1)+1=[1]DATA!$G:$G),0)),vp.data[[#This Row],[Dens Input]]),"")</f>
        <v>796.5</v>
      </c>
      <c r="O790" s="2">
        <f ca="1">INDEX(INDIRECT(_xlfn.CONCAT("weather.data[",O$1,"]")),MATCH(vp.data[[#This Row],[SDate]],weather.data[Date],0))</f>
        <v>-3.8166666666666669</v>
      </c>
      <c r="P790" s="2">
        <f ca="1">INDEX(INDIRECT(_xlfn.CONCAT("weather.data[",P$1,"]")),MATCH(vp.data[[#This Row],[SDate]],weather.data[Date],0))</f>
        <v>-9.0880952380952387</v>
      </c>
      <c r="Q790" s="2">
        <f ca="1">INDEX(INDIRECT(_xlfn.CONCAT("weather.data[",Q$1,"]")),MATCH(vp.data[[#This Row],[SDate]],weather.data[Date],0))</f>
        <v>-4.4000000000000004</v>
      </c>
      <c r="R790" s="2">
        <f ca="1">INDEX(INDIRECT(_xlfn.CONCAT("weather.data[",R$1,"]")),MATCH(vp.data[[#This Row],[SDate]],weather.data[Date],0))</f>
        <v>-4.0999999999999996</v>
      </c>
      <c r="S790" s="2">
        <f ca="1">INDEX(INDIRECT(_xlfn.CONCAT("weather.data[",S$1,"]")),MATCH(vp.data[[#This Row],[SDate]],weather.data[Date],0))</f>
        <v>-4.8</v>
      </c>
      <c r="T790" s="2">
        <f ca="1">INDEX(INDIRECT(_xlfn.CONCAT("weather.data[",T$1,"]")),MATCH(vp.data[[#This Row],[SDate]],weather.data[Date],0))</f>
        <v>-2.2000000000000002</v>
      </c>
      <c r="U790" s="2">
        <f ca="1">INDEX(INDIRECT(_xlfn.CONCAT("weather.data[",U$1,"]")),MATCH(vp.data[[#This Row],[SDate]],weather.data[Date],0))</f>
        <v>-4.0999999999999996</v>
      </c>
      <c r="V790" s="2">
        <f ca="1">INDEX(INDIRECT(_xlfn.CONCAT("weather.data[",V$1,"]")),MATCH(vp.data[[#This Row],[SDate]],weather.data[Date],0))</f>
        <v>-3.3</v>
      </c>
      <c r="W790" t="s">
        <v>44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 s="4">
        <f>IF(AND(vp.data[[#This Row],[SDate]]&gt;=DATE(YEAR(vp.data[[#This Row],[SDate]]),5,1),vp.data[[#This Row],[SDate]]&lt;=DATE(YEAR(vp.data[[#This Row],[SDate]]),9,15)),1,0)</f>
        <v>0</v>
      </c>
      <c r="AJ790" s="4">
        <f>IF(vp.data[[#This Row],[SDate]]&lt;DATE(2016,12,1),0,1)</f>
        <v>1</v>
      </c>
      <c r="AK790">
        <f>MONTH(vp.data[[#This Row],[SDate]])</f>
        <v>2</v>
      </c>
      <c r="AL790" s="5">
        <f>(IF(post_aquisition_adj_bool,vp.data[[#This Row],[VP_Adjusted]],vp.data[[#This Row],[VP]])-INDEX(crudeBD.lkup[Mean_VP],MATCH(vp.data[[#This Row],[Crude_Breakdown]],crudeBD.lkup[Crude Breakdown],0)))^2</f>
        <v>1128.5587929328876</v>
      </c>
      <c r="AM790" s="5">
        <f>(vp.data[[#This Row],[Dens]]-INDEX(crudeBD.lkup[Mean_Dens],MATCH(vp.data[[#This Row],[Crude_Breakdown]],crudeBD.lkup[Crude Breakdown],0)))^2</f>
        <v>147.83097160691992</v>
      </c>
      <c r="AN790" s="5">
        <f>(vp.data[[#This Row],[Sulf]]-INDEX(crudeBD.lkup[Mean_Sulf],MATCH(vp.data[[#This Row],[Crude_Breakdown]],crudeBD.lkup[Crude Breakdown],0)))^2</f>
        <v>5.7766886936667667E-3</v>
      </c>
      <c r="AO7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1" hidden="1" x14ac:dyDescent="0.25">
      <c r="A791">
        <v>790</v>
      </c>
      <c r="B791" t="s">
        <v>45</v>
      </c>
      <c r="C791" t="s">
        <v>45</v>
      </c>
      <c r="D791" t="s">
        <v>76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Input]]="",INDEX([1]DATA!$O:$O,MATCH(1,(vp.data[[#This Row],[Battery]]=[1]DATA!$L:$L)*(EOMONTH(vp.data[[#This Row],[SDate]],-1)+1=[1]DATA!$G:$G),0)),vp.data[[#This Row],[Dens Input]]),"")</f>
        <v>817</v>
      </c>
      <c r="O791" s="2">
        <f ca="1">INDEX(INDIRECT(_xlfn.CONCAT("weather.data[",O$1,"]")),MATCH(vp.data[[#This Row],[SDate]],weather.data[Date],0))</f>
        <v>-3.8166666666666669</v>
      </c>
      <c r="P791" s="2">
        <f ca="1">INDEX(INDIRECT(_xlfn.CONCAT("weather.data[",P$1,"]")),MATCH(vp.data[[#This Row],[SDate]],weather.data[Date],0))</f>
        <v>-9.0880952380952387</v>
      </c>
      <c r="Q791" s="2">
        <f ca="1">INDEX(INDIRECT(_xlfn.CONCAT("weather.data[",Q$1,"]")),MATCH(vp.data[[#This Row],[SDate]],weather.data[Date],0))</f>
        <v>-4.4000000000000004</v>
      </c>
      <c r="R791" s="2">
        <f ca="1">INDEX(INDIRECT(_xlfn.CONCAT("weather.data[",R$1,"]")),MATCH(vp.data[[#This Row],[SDate]],weather.data[Date],0))</f>
        <v>-4.0999999999999996</v>
      </c>
      <c r="S791" s="2">
        <f ca="1">INDEX(INDIRECT(_xlfn.CONCAT("weather.data[",S$1,"]")),MATCH(vp.data[[#This Row],[SDate]],weather.data[Date],0))</f>
        <v>-4.8</v>
      </c>
      <c r="T791" s="2">
        <f ca="1">INDEX(INDIRECT(_xlfn.CONCAT("weather.data[",T$1,"]")),MATCH(vp.data[[#This Row],[SDate]],weather.data[Date],0))</f>
        <v>-2.2000000000000002</v>
      </c>
      <c r="U791" s="2">
        <f ca="1">INDEX(INDIRECT(_xlfn.CONCAT("weather.data[",U$1,"]")),MATCH(vp.data[[#This Row],[SDate]],weather.data[Date],0))</f>
        <v>-4.0999999999999996</v>
      </c>
      <c r="V791" s="2">
        <f ca="1">INDEX(INDIRECT(_xlfn.CONCAT("weather.data[",V$1,"]")),MATCH(vp.data[[#This Row],[SDate]],weather.data[Date],0))</f>
        <v>-3.3</v>
      </c>
      <c r="W791" t="s">
        <v>44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 s="4">
        <f>IF(AND(vp.data[[#This Row],[SDate]]&gt;=DATE(YEAR(vp.data[[#This Row],[SDate]]),5,1),vp.data[[#This Row],[SDate]]&lt;=DATE(YEAR(vp.data[[#This Row],[SDate]]),9,15)),1,0)</f>
        <v>0</v>
      </c>
      <c r="AJ791" s="4">
        <f>IF(vp.data[[#This Row],[SDate]]&lt;DATE(2016,12,1),0,1)</f>
        <v>1</v>
      </c>
      <c r="AK791">
        <f>MONTH(vp.data[[#This Row],[SDate]])</f>
        <v>2</v>
      </c>
      <c r="AL791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791" s="5">
        <f>(vp.data[[#This Row],[Dens]]-INDEX(crudeBD.lkup[Mean_Dens],MATCH(vp.data[[#This Row],[Crude_Breakdown]],crudeBD.lkup[Crude Breakdown],0)))^2</f>
        <v>3.4391063020199311</v>
      </c>
      <c r="AN791" s="5">
        <f>(vp.data[[#This Row],[Sulf]]-INDEX(crudeBD.lkup[Mean_Sulf],MATCH(vp.data[[#This Row],[Crude_Breakdown]],crudeBD.lkup[Crude Breakdown],0)))^2</f>
        <v>0.15866763800583825</v>
      </c>
      <c r="AO7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1" hidden="1" x14ac:dyDescent="0.25">
      <c r="A792">
        <v>791</v>
      </c>
      <c r="B792" t="s">
        <v>45</v>
      </c>
      <c r="C792" t="s">
        <v>45</v>
      </c>
      <c r="D792" t="s">
        <v>96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Input]]="",INDEX([1]DATA!$Q:$Q,MATCH(1,(vp.data[[#This Row],[Battery]]=[1]DATA!$L:$L)*(EOMONTH(vp.data[[#This Row],[SDate]],-1)+1=[1]DATA!$G:$G),0)),vp.data[[#This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Input]]="",INDEX([1]DATA!$O:$O,MATCH(1,(vp.data[[#This Row],[Battery]]=[1]DATA!$L:$L)*(EOMONTH(vp.data[[#This Row],[SDate]],-1)+1=[1]DATA!$G:$G),0)),vp.data[[#This Row],[Dens Input]]),"")</f>
        <v>818.7</v>
      </c>
      <c r="O792" s="2">
        <f ca="1">INDEX(INDIRECT(_xlfn.CONCAT("weather.data[",O$1,"]")),MATCH(vp.data[[#This Row],[SDate]],weather.data[Date],0))</f>
        <v>-3.8166666666666669</v>
      </c>
      <c r="P792" s="2">
        <f ca="1">INDEX(INDIRECT(_xlfn.CONCAT("weather.data[",P$1,"]")),MATCH(vp.data[[#This Row],[SDate]],weather.data[Date],0))</f>
        <v>-9.0880952380952387</v>
      </c>
      <c r="Q792" s="2">
        <f ca="1">INDEX(INDIRECT(_xlfn.CONCAT("weather.data[",Q$1,"]")),MATCH(vp.data[[#This Row],[SDate]],weather.data[Date],0))</f>
        <v>-4.4000000000000004</v>
      </c>
      <c r="R792" s="2">
        <f ca="1">INDEX(INDIRECT(_xlfn.CONCAT("weather.data[",R$1,"]")),MATCH(vp.data[[#This Row],[SDate]],weather.data[Date],0))</f>
        <v>-4.0999999999999996</v>
      </c>
      <c r="S792" s="2">
        <f ca="1">INDEX(INDIRECT(_xlfn.CONCAT("weather.data[",S$1,"]")),MATCH(vp.data[[#This Row],[SDate]],weather.data[Date],0))</f>
        <v>-4.8</v>
      </c>
      <c r="T792" s="2">
        <f ca="1">INDEX(INDIRECT(_xlfn.CONCAT("weather.data[",T$1,"]")),MATCH(vp.data[[#This Row],[SDate]],weather.data[Date],0))</f>
        <v>-2.2000000000000002</v>
      </c>
      <c r="U792" s="2">
        <f ca="1">INDEX(INDIRECT(_xlfn.CONCAT("weather.data[",U$1,"]")),MATCH(vp.data[[#This Row],[SDate]],weather.data[Date],0))</f>
        <v>-4.0999999999999996</v>
      </c>
      <c r="V792" s="2">
        <f ca="1">INDEX(INDIRECT(_xlfn.CONCAT("weather.data[",V$1,"]")),MATCH(vp.data[[#This Row],[SDate]],weather.data[Date],0))</f>
        <v>-3.3</v>
      </c>
      <c r="W792" t="s">
        <v>44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 s="4">
        <f>IF(AND(vp.data[[#This Row],[SDate]]&gt;=DATE(YEAR(vp.data[[#This Row],[SDate]]),5,1),vp.data[[#This Row],[SDate]]&lt;=DATE(YEAR(vp.data[[#This Row],[SDate]]),9,15)),1,0)</f>
        <v>0</v>
      </c>
      <c r="AJ792" s="4">
        <f>IF(vp.data[[#This Row],[SDate]]&lt;DATE(2016,12,1),0,1)</f>
        <v>1</v>
      </c>
      <c r="AK792">
        <f>MONTH(vp.data[[#This Row],[SDate]])</f>
        <v>2</v>
      </c>
      <c r="AL792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92" s="5">
        <f>(vp.data[[#This Row],[Dens]]-INDEX(crudeBD.lkup[Mean_Dens],MATCH(vp.data[[#This Row],[Crude_Breakdown]],crudeBD.lkup[Crude Breakdown],0)))^2</f>
        <v>2.3864922710921589E-2</v>
      </c>
      <c r="AN792" s="5">
        <f>(vp.data[[#This Row],[Sulf]]-INDEX(crudeBD.lkup[Mean_Sulf],MATCH(vp.data[[#This Row],[Crude_Breakdown]],crudeBD.lkup[Crude Breakdown],0)))^2</f>
        <v>8.6630776313048274E-2</v>
      </c>
      <c r="AO7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1" hidden="1" x14ac:dyDescent="0.25">
      <c r="A793">
        <v>792</v>
      </c>
      <c r="B793" t="s">
        <v>45</v>
      </c>
      <c r="C793" t="s">
        <v>45</v>
      </c>
      <c r="D793" t="s">
        <v>85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Input]]="",INDEX([1]DATA!$Q:$Q,MATCH(1,(vp.data[[#This Row],[Battery]]=[1]DATA!$L:$L)*(EOMONTH(vp.data[[#This Row],[SDate]],-1)+1=[1]DATA!$G:$G),0)),vp.data[[#This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Input]]="",INDEX([1]DATA!$O:$O,MATCH(1,(vp.data[[#This Row],[Battery]]=[1]DATA!$L:$L)*(EOMONTH(vp.data[[#This Row],[SDate]],-1)+1=[1]DATA!$G:$G),0)),vp.data[[#This Row],[Dens Input]]),"")</f>
        <v>820.4</v>
      </c>
      <c r="O793" s="2">
        <f ca="1">INDEX(INDIRECT(_xlfn.CONCAT("weather.data[",O$1,"]")),MATCH(vp.data[[#This Row],[SDate]],weather.data[Date],0))</f>
        <v>-3.8166666666666669</v>
      </c>
      <c r="P793" s="2">
        <f ca="1">INDEX(INDIRECT(_xlfn.CONCAT("weather.data[",P$1,"]")),MATCH(vp.data[[#This Row],[SDate]],weather.data[Date],0))</f>
        <v>-9.0880952380952387</v>
      </c>
      <c r="Q793" s="2">
        <f ca="1">INDEX(INDIRECT(_xlfn.CONCAT("weather.data[",Q$1,"]")),MATCH(vp.data[[#This Row],[SDate]],weather.data[Date],0))</f>
        <v>-4.4000000000000004</v>
      </c>
      <c r="R793" s="2">
        <f ca="1">INDEX(INDIRECT(_xlfn.CONCAT("weather.data[",R$1,"]")),MATCH(vp.data[[#This Row],[SDate]],weather.data[Date],0))</f>
        <v>-4.0999999999999996</v>
      </c>
      <c r="S793" s="2">
        <f ca="1">INDEX(INDIRECT(_xlfn.CONCAT("weather.data[",S$1,"]")),MATCH(vp.data[[#This Row],[SDate]],weather.data[Date],0))</f>
        <v>-4.8</v>
      </c>
      <c r="T793" s="2">
        <f ca="1">INDEX(INDIRECT(_xlfn.CONCAT("weather.data[",T$1,"]")),MATCH(vp.data[[#This Row],[SDate]],weather.data[Date],0))</f>
        <v>-2.2000000000000002</v>
      </c>
      <c r="U793" s="2">
        <f ca="1">INDEX(INDIRECT(_xlfn.CONCAT("weather.data[",U$1,"]")),MATCH(vp.data[[#This Row],[SDate]],weather.data[Date],0))</f>
        <v>-4.0999999999999996</v>
      </c>
      <c r="V793" s="2">
        <f ca="1">INDEX(INDIRECT(_xlfn.CONCAT("weather.data[",V$1,"]")),MATCH(vp.data[[#This Row],[SDate]],weather.data[Date],0))</f>
        <v>-3.3</v>
      </c>
      <c r="W793" t="s">
        <v>44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 s="4">
        <f>IF(AND(vp.data[[#This Row],[SDate]]&gt;=DATE(YEAR(vp.data[[#This Row],[SDate]]),5,1),vp.data[[#This Row],[SDate]]&lt;=DATE(YEAR(vp.data[[#This Row],[SDate]]),9,15)),1,0)</f>
        <v>0</v>
      </c>
      <c r="AJ793" s="4">
        <f>IF(vp.data[[#This Row],[SDate]]&lt;DATE(2016,12,1),0,1)</f>
        <v>1</v>
      </c>
      <c r="AK793">
        <f>MONTH(vp.data[[#This Row],[SDate]])</f>
        <v>2</v>
      </c>
      <c r="AL793" s="5">
        <f>(IF(post_aquisition_adj_bool,vp.data[[#This Row],[VP_Adjusted]],vp.data[[#This Row],[VP]])-INDEX(crudeBD.lkup[Mean_VP],MATCH(vp.data[[#This Row],[Crude_Breakdown]],crudeBD.lkup[Crude Breakdown],0)))^2</f>
        <v>66.681561266826222</v>
      </c>
      <c r="AM793" s="5">
        <f>(vp.data[[#This Row],[Dens]]-INDEX(crudeBD.lkup[Mean_Dens],MATCH(vp.data[[#This Row],[Crude_Breakdown]],crudeBD.lkup[Crude Breakdown],0)))^2</f>
        <v>2.3886235434018701</v>
      </c>
      <c r="AN793" s="5">
        <f>(vp.data[[#This Row],[Sulf]]-INDEX(crudeBD.lkup[Mean_Sulf],MATCH(vp.data[[#This Row],[Crude_Breakdown]],crudeBD.lkup[Crude Breakdown],0)))^2</f>
        <v>2.1706442958816269E-2</v>
      </c>
      <c r="AO7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1" hidden="1" x14ac:dyDescent="0.25">
      <c r="A794">
        <v>793</v>
      </c>
      <c r="B794" t="s">
        <v>45</v>
      </c>
      <c r="C794" t="s">
        <v>45</v>
      </c>
      <c r="D794" t="s">
        <v>63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Input]]="",INDEX([1]DATA!$Q:$Q,MATCH(1,(vp.data[[#This Row],[Battery]]=[1]DATA!$L:$L)*(EOMONTH(vp.data[[#This Row],[SDate]],-1)+1=[1]DATA!$G:$G),0)),vp.data[[#This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Input]]="",INDEX([1]DATA!$O:$O,MATCH(1,(vp.data[[#This Row],[Battery]]=[1]DATA!$L:$L)*(EOMONTH(vp.data[[#This Row],[SDate]],-1)+1=[1]DATA!$G:$G),0)),vp.data[[#This Row],[Dens Input]]),"")</f>
        <v>830.7</v>
      </c>
      <c r="O794" s="2">
        <f ca="1">INDEX(INDIRECT(_xlfn.CONCAT("weather.data[",O$1,"]")),MATCH(vp.data[[#This Row],[SDate]],weather.data[Date],0))</f>
        <v>-3.8166666666666669</v>
      </c>
      <c r="P794" s="2">
        <f ca="1">INDEX(INDIRECT(_xlfn.CONCAT("weather.data[",P$1,"]")),MATCH(vp.data[[#This Row],[SDate]],weather.data[Date],0))</f>
        <v>-9.0880952380952387</v>
      </c>
      <c r="Q794" s="2">
        <f ca="1">INDEX(INDIRECT(_xlfn.CONCAT("weather.data[",Q$1,"]")),MATCH(vp.data[[#This Row],[SDate]],weather.data[Date],0))</f>
        <v>-4.4000000000000004</v>
      </c>
      <c r="R794" s="2">
        <f ca="1">INDEX(INDIRECT(_xlfn.CONCAT("weather.data[",R$1,"]")),MATCH(vp.data[[#This Row],[SDate]],weather.data[Date],0))</f>
        <v>-4.0999999999999996</v>
      </c>
      <c r="S794" s="2">
        <f ca="1">INDEX(INDIRECT(_xlfn.CONCAT("weather.data[",S$1,"]")),MATCH(vp.data[[#This Row],[SDate]],weather.data[Date],0))</f>
        <v>-4.8</v>
      </c>
      <c r="T794" s="2">
        <f ca="1">INDEX(INDIRECT(_xlfn.CONCAT("weather.data[",T$1,"]")),MATCH(vp.data[[#This Row],[SDate]],weather.data[Date],0))</f>
        <v>-2.2000000000000002</v>
      </c>
      <c r="U794" s="2">
        <f ca="1">INDEX(INDIRECT(_xlfn.CONCAT("weather.data[",U$1,"]")),MATCH(vp.data[[#This Row],[SDate]],weather.data[Date],0))</f>
        <v>-4.0999999999999996</v>
      </c>
      <c r="V794" s="2">
        <f ca="1">INDEX(INDIRECT(_xlfn.CONCAT("weather.data[",V$1,"]")),MATCH(vp.data[[#This Row],[SDate]],weather.data[Date],0))</f>
        <v>-3.3</v>
      </c>
      <c r="W794" t="s">
        <v>44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 s="4">
        <f>IF(AND(vp.data[[#This Row],[SDate]]&gt;=DATE(YEAR(vp.data[[#This Row],[SDate]]),5,1),vp.data[[#This Row],[SDate]]&lt;=DATE(YEAR(vp.data[[#This Row],[SDate]]),9,15)),1,0)</f>
        <v>0</v>
      </c>
      <c r="AJ794" s="4">
        <f>IF(vp.data[[#This Row],[SDate]]&lt;DATE(2016,12,1),0,1)</f>
        <v>1</v>
      </c>
      <c r="AK794">
        <f>MONTH(vp.data[[#This Row],[SDate]])</f>
        <v>2</v>
      </c>
      <c r="AL794" s="5">
        <f>(IF(post_aquisition_adj_bool,vp.data[[#This Row],[VP_Adjusted]],vp.data[[#This Row],[VP]])-INDEX(crudeBD.lkup[Mean_VP],MATCH(vp.data[[#This Row],[Crude_Breakdown]],crudeBD.lkup[Crude Breakdown],0)))^2</f>
        <v>321.20505223808965</v>
      </c>
      <c r="AM794" s="5">
        <f>(vp.data[[#This Row],[Dens]]-INDEX(crudeBD.lkup[Mean_Dens],MATCH(vp.data[[#This Row],[Crude_Breakdown]],crudeBD.lkup[Crude Breakdown],0)))^2</f>
        <v>171.9071690279647</v>
      </c>
      <c r="AN794" s="5">
        <f>(vp.data[[#This Row],[Sulf]]-INDEX(crudeBD.lkup[Mean_Sulf],MATCH(vp.data[[#This Row],[Crude_Breakdown]],crudeBD.lkup[Crude Breakdown],0)))^2</f>
        <v>0.26191516397412101</v>
      </c>
      <c r="AO7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1" hidden="1" x14ac:dyDescent="0.25">
      <c r="A795">
        <v>794</v>
      </c>
      <c r="B795" t="s">
        <v>45</v>
      </c>
      <c r="C795" t="s">
        <v>45</v>
      </c>
      <c r="D795" t="s">
        <v>86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Input]]="",INDEX([1]DATA!$Q:$Q,MATCH(1,(vp.data[[#This Row],[Battery]]=[1]DATA!$L:$L)*(EOMONTH(vp.data[[#This Row],[SDate]],-1)+1=[1]DATA!$G:$G),0)),vp.data[[#This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95" s="2">
        <f ca="1">INDEX(INDIRECT(_xlfn.CONCAT("weather.data[",O$1,"]")),MATCH(vp.data[[#This Row],[SDate]],weather.data[Date],0))</f>
        <v>-3.8166666666666669</v>
      </c>
      <c r="P795" s="2">
        <f ca="1">INDEX(INDIRECT(_xlfn.CONCAT("weather.data[",P$1,"]")),MATCH(vp.data[[#This Row],[SDate]],weather.data[Date],0))</f>
        <v>-9.0880952380952387</v>
      </c>
      <c r="Q795" s="2">
        <f ca="1">INDEX(INDIRECT(_xlfn.CONCAT("weather.data[",Q$1,"]")),MATCH(vp.data[[#This Row],[SDate]],weather.data[Date],0))</f>
        <v>-4.4000000000000004</v>
      </c>
      <c r="R795" s="2">
        <f ca="1">INDEX(INDIRECT(_xlfn.CONCAT("weather.data[",R$1,"]")),MATCH(vp.data[[#This Row],[SDate]],weather.data[Date],0))</f>
        <v>-4.0999999999999996</v>
      </c>
      <c r="S795" s="2">
        <f ca="1">INDEX(INDIRECT(_xlfn.CONCAT("weather.data[",S$1,"]")),MATCH(vp.data[[#This Row],[SDate]],weather.data[Date],0))</f>
        <v>-4.8</v>
      </c>
      <c r="T795" s="2">
        <f ca="1">INDEX(INDIRECT(_xlfn.CONCAT("weather.data[",T$1,"]")),MATCH(vp.data[[#This Row],[SDate]],weather.data[Date],0))</f>
        <v>-2.2000000000000002</v>
      </c>
      <c r="U795" s="2">
        <f ca="1">INDEX(INDIRECT(_xlfn.CONCAT("weather.data[",U$1,"]")),MATCH(vp.data[[#This Row],[SDate]],weather.data[Date],0))</f>
        <v>-4.0999999999999996</v>
      </c>
      <c r="V795" s="2">
        <f ca="1">INDEX(INDIRECT(_xlfn.CONCAT("weather.data[",V$1,"]")),MATCH(vp.data[[#This Row],[SDate]],weather.data[Date],0))</f>
        <v>-3.3</v>
      </c>
      <c r="W795" t="s">
        <v>44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 s="4">
        <f>IF(AND(vp.data[[#This Row],[SDate]]&gt;=DATE(YEAR(vp.data[[#This Row],[SDate]]),5,1),vp.data[[#This Row],[SDate]]&lt;=DATE(YEAR(vp.data[[#This Row],[SDate]]),9,15)),1,0)</f>
        <v>0</v>
      </c>
      <c r="AJ795" s="4">
        <f>IF(vp.data[[#This Row],[SDate]]&lt;DATE(2016,12,1),0,1)</f>
        <v>1</v>
      </c>
      <c r="AK795">
        <f>MONTH(vp.data[[#This Row],[SDate]])</f>
        <v>2</v>
      </c>
      <c r="AL795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795" s="5">
        <f>(vp.data[[#This Row],[Dens]]-INDEX(crudeBD.lkup[Mean_Dens],MATCH(vp.data[[#This Row],[Crude_Breakdown]],crudeBD.lkup[Crude Breakdown],0)))^2</f>
        <v>1.4673383531183308</v>
      </c>
      <c r="AN795" s="5">
        <f>(vp.data[[#This Row],[Sulf]]-INDEX(crudeBD.lkup[Mean_Sulf],MATCH(vp.data[[#This Row],[Crude_Breakdown]],crudeBD.lkup[Crude Breakdown],0)))^2</f>
        <v>2.2432993520131519E-2</v>
      </c>
      <c r="AO7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1" hidden="1" x14ac:dyDescent="0.25">
      <c r="A796">
        <v>795</v>
      </c>
      <c r="B796" t="s">
        <v>58</v>
      </c>
      <c r="C796" t="s">
        <v>58</v>
      </c>
      <c r="D796" t="s">
        <v>75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Input]]="",INDEX([1]DATA!$Q:$Q,MATCH(1,(vp.data[[#This Row],[Battery]]=[1]DATA!$L:$L)*(EOMONTH(vp.data[[#This Row],[SDate]],-1)+1=[1]DATA!$G:$G),0)),vp.data[[#This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Input]]="",INDEX([1]DATA!$O:$O,MATCH(1,(vp.data[[#This Row],[Battery]]=[1]DATA!$L:$L)*(EOMONTH(vp.data[[#This Row],[SDate]],-1)+1=[1]DATA!$G:$G),0)),vp.data[[#This Row],[Dens Input]]),"")</f>
        <v>810.5</v>
      </c>
      <c r="O796" s="2">
        <f ca="1">INDEX(INDIRECT(_xlfn.CONCAT("weather.data[",O$1,"]")),MATCH(vp.data[[#This Row],[SDate]],weather.data[Date],0))</f>
        <v>-3.8166666666666669</v>
      </c>
      <c r="P796" s="2">
        <f ca="1">INDEX(INDIRECT(_xlfn.CONCAT("weather.data[",P$1,"]")),MATCH(vp.data[[#This Row],[SDate]],weather.data[Date],0))</f>
        <v>-9.0880952380952387</v>
      </c>
      <c r="Q796" s="2">
        <f ca="1">INDEX(INDIRECT(_xlfn.CONCAT("weather.data[",Q$1,"]")),MATCH(vp.data[[#This Row],[SDate]],weather.data[Date],0))</f>
        <v>-4.4000000000000004</v>
      </c>
      <c r="R796" s="2">
        <f ca="1">INDEX(INDIRECT(_xlfn.CONCAT("weather.data[",R$1,"]")),MATCH(vp.data[[#This Row],[SDate]],weather.data[Date],0))</f>
        <v>-4.0999999999999996</v>
      </c>
      <c r="S796" s="2">
        <f ca="1">INDEX(INDIRECT(_xlfn.CONCAT("weather.data[",S$1,"]")),MATCH(vp.data[[#This Row],[SDate]],weather.data[Date],0))</f>
        <v>-4.8</v>
      </c>
      <c r="T796" s="2">
        <f ca="1">INDEX(INDIRECT(_xlfn.CONCAT("weather.data[",T$1,"]")),MATCH(vp.data[[#This Row],[SDate]],weather.data[Date],0))</f>
        <v>-2.2000000000000002</v>
      </c>
      <c r="U796" s="2">
        <f ca="1">INDEX(INDIRECT(_xlfn.CONCAT("weather.data[",U$1,"]")),MATCH(vp.data[[#This Row],[SDate]],weather.data[Date],0))</f>
        <v>-4.0999999999999996</v>
      </c>
      <c r="V796" s="2">
        <f ca="1">INDEX(INDIRECT(_xlfn.CONCAT("weather.data[",V$1,"]")),MATCH(vp.data[[#This Row],[SDate]],weather.data[Date],0))</f>
        <v>-3.3</v>
      </c>
      <c r="W796" t="s">
        <v>44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 s="4">
        <f>IF(AND(vp.data[[#This Row],[SDate]]&gt;=DATE(YEAR(vp.data[[#This Row],[SDate]]),5,1),vp.data[[#This Row],[SDate]]&lt;=DATE(YEAR(vp.data[[#This Row],[SDate]]),9,15)),1,0)</f>
        <v>0</v>
      </c>
      <c r="AJ796" s="4">
        <f>IF(vp.data[[#This Row],[SDate]]&lt;DATE(2016,12,1),0,1)</f>
        <v>1</v>
      </c>
      <c r="AK796">
        <f>MONTH(vp.data[[#This Row],[SDate]])</f>
        <v>2</v>
      </c>
      <c r="AL796" s="5">
        <f>(IF(post_aquisition_adj_bool,vp.data[[#This Row],[VP_Adjusted]],vp.data[[#This Row],[VP]])-INDEX(crudeBD.lkup[Mean_VP],MATCH(vp.data[[#This Row],[Crude_Breakdown]],crudeBD.lkup[Crude Breakdown],0)))^2</f>
        <v>1.976754097935697</v>
      </c>
      <c r="AM796" s="5">
        <f>(vp.data[[#This Row],[Dens]]-INDEX(crudeBD.lkup[Mean_Dens],MATCH(vp.data[[#This Row],[Crude_Breakdown]],crudeBD.lkup[Crude Breakdown],0)))^2</f>
        <v>3.390842157077862</v>
      </c>
      <c r="AN796" s="5">
        <f>(vp.data[[#This Row],[Sulf]]-INDEX(crudeBD.lkup[Mean_Sulf],MATCH(vp.data[[#This Row],[Crude_Breakdown]],crudeBD.lkup[Crude Breakdown],0)))^2</f>
        <v>8.099184486547107E-3</v>
      </c>
      <c r="AO7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1" hidden="1" x14ac:dyDescent="0.25">
      <c r="A797">
        <v>796</v>
      </c>
      <c r="B797" t="s">
        <v>58</v>
      </c>
      <c r="C797" t="s">
        <v>58</v>
      </c>
      <c r="D797" t="s">
        <v>89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Input]]="",INDEX([1]DATA!$Q:$Q,MATCH(1,(vp.data[[#This Row],[Battery]]=[1]DATA!$L:$L)*(EOMONTH(vp.data[[#This Row],[SDate]],-1)+1=[1]DATA!$G:$G),0)),vp.data[[#This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Input]]="",INDEX([1]DATA!$O:$O,MATCH(1,(vp.data[[#This Row],[Battery]]=[1]DATA!$L:$L)*(EOMONTH(vp.data[[#This Row],[SDate]],-1)+1=[1]DATA!$G:$G),0)),vp.data[[#This Row],[Dens Input]]),"")</f>
        <v>835</v>
      </c>
      <c r="O797" s="2">
        <f ca="1">INDEX(INDIRECT(_xlfn.CONCAT("weather.data[",O$1,"]")),MATCH(vp.data[[#This Row],[SDate]],weather.data[Date],0))</f>
        <v>-3.8166666666666669</v>
      </c>
      <c r="P797" s="2">
        <f ca="1">INDEX(INDIRECT(_xlfn.CONCAT("weather.data[",P$1,"]")),MATCH(vp.data[[#This Row],[SDate]],weather.data[Date],0))</f>
        <v>-9.0880952380952387</v>
      </c>
      <c r="Q797" s="2">
        <f ca="1">INDEX(INDIRECT(_xlfn.CONCAT("weather.data[",Q$1,"]")),MATCH(vp.data[[#This Row],[SDate]],weather.data[Date],0))</f>
        <v>-4.4000000000000004</v>
      </c>
      <c r="R797" s="2">
        <f ca="1">INDEX(INDIRECT(_xlfn.CONCAT("weather.data[",R$1,"]")),MATCH(vp.data[[#This Row],[SDate]],weather.data[Date],0))</f>
        <v>-4.0999999999999996</v>
      </c>
      <c r="S797" s="2">
        <f ca="1">INDEX(INDIRECT(_xlfn.CONCAT("weather.data[",S$1,"]")),MATCH(vp.data[[#This Row],[SDate]],weather.data[Date],0))</f>
        <v>-4.8</v>
      </c>
      <c r="T797" s="2">
        <f ca="1">INDEX(INDIRECT(_xlfn.CONCAT("weather.data[",T$1,"]")),MATCH(vp.data[[#This Row],[SDate]],weather.data[Date],0))</f>
        <v>-2.2000000000000002</v>
      </c>
      <c r="U797" s="2">
        <f ca="1">INDEX(INDIRECT(_xlfn.CONCAT("weather.data[",U$1,"]")),MATCH(vp.data[[#This Row],[SDate]],weather.data[Date],0))</f>
        <v>-4.0999999999999996</v>
      </c>
      <c r="V797" s="2">
        <f ca="1">INDEX(INDIRECT(_xlfn.CONCAT("weather.data[",V$1,"]")),MATCH(vp.data[[#This Row],[SDate]],weather.data[Date],0))</f>
        <v>-3.3</v>
      </c>
      <c r="W797" t="s">
        <v>44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 s="4">
        <f>IF(AND(vp.data[[#This Row],[SDate]]&gt;=DATE(YEAR(vp.data[[#This Row],[SDate]]),5,1),vp.data[[#This Row],[SDate]]&lt;=DATE(YEAR(vp.data[[#This Row],[SDate]]),9,15)),1,0)</f>
        <v>0</v>
      </c>
      <c r="AJ797" s="4">
        <f>IF(vp.data[[#This Row],[SDate]]&lt;DATE(2016,12,1),0,1)</f>
        <v>1</v>
      </c>
      <c r="AK797">
        <f>MONTH(vp.data[[#This Row],[SDate]])</f>
        <v>2</v>
      </c>
      <c r="AL797" s="5">
        <f>(IF(post_aquisition_adj_bool,vp.data[[#This Row],[VP_Adjusted]],vp.data[[#This Row],[VP]])-INDEX(crudeBD.lkup[Mean_VP],MATCH(vp.data[[#This Row],[Crude_Breakdown]],crudeBD.lkup[Crude Breakdown],0)))^2</f>
        <v>819.23001247373179</v>
      </c>
      <c r="AM797" s="5">
        <f>(vp.data[[#This Row],[Dens]]-INDEX(crudeBD.lkup[Mean_Dens],MATCH(vp.data[[#This Row],[Crude_Breakdown]],crudeBD.lkup[Crude Breakdown],0)))^2</f>
        <v>77.639667187474785</v>
      </c>
      <c r="AN797" s="5">
        <f>(vp.data[[#This Row],[Sulf]]-INDEX(crudeBD.lkup[Mean_Sulf],MATCH(vp.data[[#This Row],[Crude_Breakdown]],crudeBD.lkup[Crude Breakdown],0)))^2</f>
        <v>0.73406593415817167</v>
      </c>
      <c r="AO7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1" hidden="1" x14ac:dyDescent="0.25">
      <c r="A798">
        <v>797</v>
      </c>
      <c r="B798" t="s">
        <v>56</v>
      </c>
      <c r="C798" t="s">
        <v>56</v>
      </c>
      <c r="D798" t="s">
        <v>57</v>
      </c>
      <c r="E798" t="s">
        <v>69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Input]]="",INDEX([1]DATA!$Q:$Q,MATCH(1,(vp.data[[#This Row],[Battery]]=[1]DATA!$L:$L)*(EOMONTH(vp.data[[#This Row],[SDate]],-1)+1=[1]DATA!$G:$G),0)),vp.data[[#This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Input]]="",INDEX([1]DATA!$O:$O,MATCH(1,(vp.data[[#This Row],[Battery]]=[1]DATA!$L:$L)*(EOMONTH(vp.data[[#This Row],[SDate]],-1)+1=[1]DATA!$G:$G),0)),vp.data[[#This Row],[Dens Input]]),"")</f>
        <v>841</v>
      </c>
      <c r="O798" s="2">
        <f ca="1">INDEX(INDIRECT(_xlfn.CONCAT("weather.data[",O$1,"]")),MATCH(vp.data[[#This Row],[SDate]],weather.data[Date],0))</f>
        <v>-3.8166666666666669</v>
      </c>
      <c r="P798" s="2">
        <f ca="1">INDEX(INDIRECT(_xlfn.CONCAT("weather.data[",P$1,"]")),MATCH(vp.data[[#This Row],[SDate]],weather.data[Date],0))</f>
        <v>-9.0880952380952387</v>
      </c>
      <c r="Q798" s="2">
        <f ca="1">INDEX(INDIRECT(_xlfn.CONCAT("weather.data[",Q$1,"]")),MATCH(vp.data[[#This Row],[SDate]],weather.data[Date],0))</f>
        <v>-4.4000000000000004</v>
      </c>
      <c r="R798" s="2">
        <f ca="1">INDEX(INDIRECT(_xlfn.CONCAT("weather.data[",R$1,"]")),MATCH(vp.data[[#This Row],[SDate]],weather.data[Date],0))</f>
        <v>-4.0999999999999996</v>
      </c>
      <c r="S798" s="2">
        <f ca="1">INDEX(INDIRECT(_xlfn.CONCAT("weather.data[",S$1,"]")),MATCH(vp.data[[#This Row],[SDate]],weather.data[Date],0))</f>
        <v>-4.8</v>
      </c>
      <c r="T798" s="2">
        <f ca="1">INDEX(INDIRECT(_xlfn.CONCAT("weather.data[",T$1,"]")),MATCH(vp.data[[#This Row],[SDate]],weather.data[Date],0))</f>
        <v>-2.2000000000000002</v>
      </c>
      <c r="U798" s="2">
        <f ca="1">INDEX(INDIRECT(_xlfn.CONCAT("weather.data[",U$1,"]")),MATCH(vp.data[[#This Row],[SDate]],weather.data[Date],0))</f>
        <v>-4.0999999999999996</v>
      </c>
      <c r="V798" s="2">
        <f ca="1">INDEX(INDIRECT(_xlfn.CONCAT("weather.data[",V$1,"]")),MATCH(vp.data[[#This Row],[SDate]],weather.data[Date],0))</f>
        <v>-3.3</v>
      </c>
      <c r="W798" t="s">
        <v>44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 s="4">
        <f>IF(AND(vp.data[[#This Row],[SDate]]&gt;=DATE(YEAR(vp.data[[#This Row],[SDate]]),5,1),vp.data[[#This Row],[SDate]]&lt;=DATE(YEAR(vp.data[[#This Row],[SDate]]),9,15)),1,0)</f>
        <v>0</v>
      </c>
      <c r="AJ798" s="4">
        <f>IF(vp.data[[#This Row],[SDate]]&lt;DATE(2016,12,1),0,1)</f>
        <v>1</v>
      </c>
      <c r="AK798">
        <f>MONTH(vp.data[[#This Row],[SDate]])</f>
        <v>2</v>
      </c>
      <c r="AL798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798" s="5">
        <f>(vp.data[[#This Row],[Dens]]-INDEX(crudeBD.lkup[Mean_Dens],MATCH(vp.data[[#This Row],[Crude_Breakdown]],crudeBD.lkup[Crude Breakdown],0)))^2</f>
        <v>7.9036181077197325</v>
      </c>
      <c r="AN798" s="5">
        <f>(vp.data[[#This Row],[Sulf]]-INDEX(crudeBD.lkup[Mean_Sulf],MATCH(vp.data[[#This Row],[Crude_Breakdown]],crudeBD.lkup[Crude Breakdown],0)))^2</f>
        <v>9.9553456673705885E-3</v>
      </c>
      <c r="AO7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1" hidden="1" x14ac:dyDescent="0.25">
      <c r="A799">
        <v>798</v>
      </c>
      <c r="B799" t="s">
        <v>56</v>
      </c>
      <c r="C799" t="s">
        <v>56</v>
      </c>
      <c r="D799" t="s">
        <v>57</v>
      </c>
      <c r="E799" t="s">
        <v>51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Input]]="",INDEX([1]DATA!$Q:$Q,MATCH(1,(vp.data[[#This Row],[Battery]]=[1]DATA!$L:$L)*(EOMONTH(vp.data[[#This Row],[SDate]],-1)+1=[1]DATA!$G:$G),0)),vp.data[[#This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Input]]="",INDEX([1]DATA!$O:$O,MATCH(1,(vp.data[[#This Row],[Battery]]=[1]DATA!$L:$L)*(EOMONTH(vp.data[[#This Row],[SDate]],-1)+1=[1]DATA!$G:$G),0)),vp.data[[#This Row],[Dens Input]]),"")</f>
        <v>847.2</v>
      </c>
      <c r="O799" s="2">
        <f ca="1">INDEX(INDIRECT(_xlfn.CONCAT("weather.data[",O$1,"]")),MATCH(vp.data[[#This Row],[SDate]],weather.data[Date],0))</f>
        <v>-3.8166666666666669</v>
      </c>
      <c r="P799" s="2">
        <f ca="1">INDEX(INDIRECT(_xlfn.CONCAT("weather.data[",P$1,"]")),MATCH(vp.data[[#This Row],[SDate]],weather.data[Date],0))</f>
        <v>-9.0880952380952387</v>
      </c>
      <c r="Q799" s="2">
        <f ca="1">INDEX(INDIRECT(_xlfn.CONCAT("weather.data[",Q$1,"]")),MATCH(vp.data[[#This Row],[SDate]],weather.data[Date],0))</f>
        <v>-4.4000000000000004</v>
      </c>
      <c r="R799" s="2">
        <f ca="1">INDEX(INDIRECT(_xlfn.CONCAT("weather.data[",R$1,"]")),MATCH(vp.data[[#This Row],[SDate]],weather.data[Date],0))</f>
        <v>-4.0999999999999996</v>
      </c>
      <c r="S799" s="2">
        <f ca="1">INDEX(INDIRECT(_xlfn.CONCAT("weather.data[",S$1,"]")),MATCH(vp.data[[#This Row],[SDate]],weather.data[Date],0))</f>
        <v>-4.8</v>
      </c>
      <c r="T799" s="2">
        <f ca="1">INDEX(INDIRECT(_xlfn.CONCAT("weather.data[",T$1,"]")),MATCH(vp.data[[#This Row],[SDate]],weather.data[Date],0))</f>
        <v>-2.2000000000000002</v>
      </c>
      <c r="U799" s="2">
        <f ca="1">INDEX(INDIRECT(_xlfn.CONCAT("weather.data[",U$1,"]")),MATCH(vp.data[[#This Row],[SDate]],weather.data[Date],0))</f>
        <v>-4.0999999999999996</v>
      </c>
      <c r="V799" s="2">
        <f ca="1">INDEX(INDIRECT(_xlfn.CONCAT("weather.data[",V$1,"]")),MATCH(vp.data[[#This Row],[SDate]],weather.data[Date],0))</f>
        <v>-3.3</v>
      </c>
      <c r="W799" t="s">
        <v>44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 s="4">
        <f>IF(AND(vp.data[[#This Row],[SDate]]&gt;=DATE(YEAR(vp.data[[#This Row],[SDate]]),5,1),vp.data[[#This Row],[SDate]]&lt;=DATE(YEAR(vp.data[[#This Row],[SDate]]),9,15)),1,0)</f>
        <v>0</v>
      </c>
      <c r="AJ799" s="4">
        <f>IF(vp.data[[#This Row],[SDate]]&lt;DATE(2016,12,1),0,1)</f>
        <v>1</v>
      </c>
      <c r="AK799">
        <f>MONTH(vp.data[[#This Row],[SDate]])</f>
        <v>2</v>
      </c>
      <c r="AL799" s="5">
        <f>(IF(post_aquisition_adj_bool,vp.data[[#This Row],[VP_Adjusted]],vp.data[[#This Row],[VP]])-INDEX(crudeBD.lkup[Mean_VP],MATCH(vp.data[[#This Row],[Crude_Breakdown]],crudeBD.lkup[Crude Breakdown],0)))^2</f>
        <v>346.78612440303829</v>
      </c>
      <c r="AM799" s="5">
        <f>(vp.data[[#This Row],[Dens]]-INDEX(crudeBD.lkup[Mean_Dens],MATCH(vp.data[[#This Row],[Crude_Breakdown]],crudeBD.lkup[Crude Breakdown],0)))^2</f>
        <v>11.483034058639824</v>
      </c>
      <c r="AN799" s="5">
        <f>(vp.data[[#This Row],[Sulf]]-INDEX(crudeBD.lkup[Mean_Sulf],MATCH(vp.data[[#This Row],[Crude_Breakdown]],crudeBD.lkup[Crude Breakdown],0)))^2</f>
        <v>5.9426971483322176E-2</v>
      </c>
      <c r="AO7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1" hidden="1" x14ac:dyDescent="0.25">
      <c r="A800">
        <v>799</v>
      </c>
      <c r="B800" t="s">
        <v>45</v>
      </c>
      <c r="C800" t="s">
        <v>45</v>
      </c>
      <c r="D800" t="s">
        <v>63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Input]]="",INDEX([1]DATA!$Q:$Q,MATCH(1,(vp.data[[#This Row],[Battery]]=[1]DATA!$L:$L)*(EOMONTH(vp.data[[#This Row],[SDate]],-1)+1=[1]DATA!$G:$G),0)),vp.data[[#This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0" s="2">
        <f ca="1">INDEX(INDIRECT(_xlfn.CONCAT("weather.data[",O$1,"]")),MATCH(vp.data[[#This Row],[SDate]],weather.data[Date],0))</f>
        <v>2.8166666666666664</v>
      </c>
      <c r="P800" s="2">
        <f ca="1">INDEX(INDIRECT(_xlfn.CONCAT("weather.data[",P$1,"]")),MATCH(vp.data[[#This Row],[SDate]],weather.data[Date],0))</f>
        <v>-2.8642857142857143</v>
      </c>
      <c r="Q800" s="2">
        <f ca="1">INDEX(INDIRECT(_xlfn.CONCAT("weather.data[",Q$1,"]")),MATCH(vp.data[[#This Row],[SDate]],weather.data[Date],0))</f>
        <v>2.4</v>
      </c>
      <c r="R800" s="2">
        <f ca="1">INDEX(INDIRECT(_xlfn.CONCAT("weather.data[",R$1,"]")),MATCH(vp.data[[#This Row],[SDate]],weather.data[Date],0))</f>
        <v>3.2</v>
      </c>
      <c r="S800" s="2">
        <f ca="1">INDEX(INDIRECT(_xlfn.CONCAT("weather.data[",S$1,"]")),MATCH(vp.data[[#This Row],[SDate]],weather.data[Date],0))</f>
        <v>2.5</v>
      </c>
      <c r="T800" s="2">
        <f ca="1">INDEX(INDIRECT(_xlfn.CONCAT("weather.data[",T$1,"]")),MATCH(vp.data[[#This Row],[SDate]],weather.data[Date],0))</f>
        <v>4.9000000000000004</v>
      </c>
      <c r="U800" s="2">
        <f ca="1">INDEX(INDIRECT(_xlfn.CONCAT("weather.data[",U$1,"]")),MATCH(vp.data[[#This Row],[SDate]],weather.data[Date],0))</f>
        <v>0.4</v>
      </c>
      <c r="V800" s="2">
        <f ca="1">INDEX(INDIRECT(_xlfn.CONCAT("weather.data[",V$1,"]")),MATCH(vp.data[[#This Row],[SDate]],weather.data[Date],0))</f>
        <v>3.5</v>
      </c>
      <c r="W800" t="s">
        <v>44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 s="4">
        <f>IF(AND(vp.data[[#This Row],[SDate]]&gt;=DATE(YEAR(vp.data[[#This Row],[SDate]]),5,1),vp.data[[#This Row],[SDate]]&lt;=DATE(YEAR(vp.data[[#This Row],[SDate]]),9,15)),1,0)</f>
        <v>0</v>
      </c>
      <c r="AJ800" s="4">
        <f>IF(vp.data[[#This Row],[SDate]]&lt;DATE(2016,12,1),0,1)</f>
        <v>1</v>
      </c>
      <c r="AK800">
        <f>MONTH(vp.data[[#This Row],[SDate]])</f>
        <v>2</v>
      </c>
      <c r="AL800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800" s="5">
        <f>(vp.data[[#This Row],[Dens]]-INDEX(crudeBD.lkup[Mean_Dens],MATCH(vp.data[[#This Row],[Crude_Breakdown]],crudeBD.lkup[Crude Breakdown],0)))^2</f>
        <v>21.580830439956124</v>
      </c>
      <c r="AN800" s="5">
        <f>(vp.data[[#This Row],[Sulf]]-INDEX(crudeBD.lkup[Mean_Sulf],MATCH(vp.data[[#This Row],[Crude_Breakdown]],crudeBD.lkup[Crude Breakdown],0)))^2</f>
        <v>6.2665642519944803E-2</v>
      </c>
      <c r="AO8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1" hidden="1" x14ac:dyDescent="0.25">
      <c r="A801">
        <v>800</v>
      </c>
      <c r="B801" t="s">
        <v>45</v>
      </c>
      <c r="C801" t="s">
        <v>45</v>
      </c>
      <c r="D801" t="s">
        <v>85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801" s="2">
        <f ca="1">INDEX(INDIRECT(_xlfn.CONCAT("weather.data[",O$1,"]")),MATCH(vp.data[[#This Row],[SDate]],weather.data[Date],0))</f>
        <v>2.8166666666666664</v>
      </c>
      <c r="P801" s="2">
        <f ca="1">INDEX(INDIRECT(_xlfn.CONCAT("weather.data[",P$1,"]")),MATCH(vp.data[[#This Row],[SDate]],weather.data[Date],0))</f>
        <v>-2.8642857142857143</v>
      </c>
      <c r="Q801" s="2">
        <f ca="1">INDEX(INDIRECT(_xlfn.CONCAT("weather.data[",Q$1,"]")),MATCH(vp.data[[#This Row],[SDate]],weather.data[Date],0))</f>
        <v>2.4</v>
      </c>
      <c r="R801" s="2">
        <f ca="1">INDEX(INDIRECT(_xlfn.CONCAT("weather.data[",R$1,"]")),MATCH(vp.data[[#This Row],[SDate]],weather.data[Date],0))</f>
        <v>3.2</v>
      </c>
      <c r="S801" s="2">
        <f ca="1">INDEX(INDIRECT(_xlfn.CONCAT("weather.data[",S$1,"]")),MATCH(vp.data[[#This Row],[SDate]],weather.data[Date],0))</f>
        <v>2.5</v>
      </c>
      <c r="T801" s="2">
        <f ca="1">INDEX(INDIRECT(_xlfn.CONCAT("weather.data[",T$1,"]")),MATCH(vp.data[[#This Row],[SDate]],weather.data[Date],0))</f>
        <v>4.9000000000000004</v>
      </c>
      <c r="U801" s="2">
        <f ca="1">INDEX(INDIRECT(_xlfn.CONCAT("weather.data[",U$1,"]")),MATCH(vp.data[[#This Row],[SDate]],weather.data[Date],0))</f>
        <v>0.4</v>
      </c>
      <c r="V801" s="2">
        <f ca="1">INDEX(INDIRECT(_xlfn.CONCAT("weather.data[",V$1,"]")),MATCH(vp.data[[#This Row],[SDate]],weather.data[Date],0))</f>
        <v>3.5</v>
      </c>
      <c r="W801" t="s">
        <v>44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 s="4">
        <f>IF(AND(vp.data[[#This Row],[SDate]]&gt;=DATE(YEAR(vp.data[[#This Row],[SDate]]),5,1),vp.data[[#This Row],[SDate]]&lt;=DATE(YEAR(vp.data[[#This Row],[SDate]]),9,15)),1,0)</f>
        <v>0</v>
      </c>
      <c r="AJ801" s="4">
        <f>IF(vp.data[[#This Row],[SDate]]&lt;DATE(2016,12,1),0,1)</f>
        <v>1</v>
      </c>
      <c r="AK801">
        <f>MONTH(vp.data[[#This Row],[SDate]])</f>
        <v>2</v>
      </c>
      <c r="AL801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801" s="5">
        <f>(vp.data[[#This Row],[Dens]]-INDEX(crudeBD.lkup[Mean_Dens],MATCH(vp.data[[#This Row],[Crude_Breakdown]],crudeBD.lkup[Crude Breakdown],0)))^2</f>
        <v>6.4796580261612391</v>
      </c>
      <c r="AN801" s="5">
        <f>(vp.data[[#This Row],[Sulf]]-INDEX(crudeBD.lkup[Mean_Sulf],MATCH(vp.data[[#This Row],[Crude_Breakdown]],crudeBD.lkup[Crude Breakdown],0)))^2</f>
        <v>5.9800937425153258E-3</v>
      </c>
      <c r="AO8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1" hidden="1" x14ac:dyDescent="0.25">
      <c r="A802">
        <v>801</v>
      </c>
      <c r="B802" t="s">
        <v>45</v>
      </c>
      <c r="C802" t="s">
        <v>45</v>
      </c>
      <c r="D802" t="s">
        <v>66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Input]]="",INDEX([1]DATA!$Q:$Q,MATCH(1,(vp.data[[#This Row],[Battery]]=[1]DATA!$L:$L)*(EOMONTH(vp.data[[#This Row],[SDate]],-1)+1=[1]DATA!$G:$G),0)),vp.data[[#This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802" s="2">
        <f ca="1">INDEX(INDIRECT(_xlfn.CONCAT("weather.data[",O$1,"]")),MATCH(vp.data[[#This Row],[SDate]],weather.data[Date],0))</f>
        <v>2.8166666666666664</v>
      </c>
      <c r="P802" s="2">
        <f ca="1">INDEX(INDIRECT(_xlfn.CONCAT("weather.data[",P$1,"]")),MATCH(vp.data[[#This Row],[SDate]],weather.data[Date],0))</f>
        <v>-2.8642857142857143</v>
      </c>
      <c r="Q802" s="2">
        <f ca="1">INDEX(INDIRECT(_xlfn.CONCAT("weather.data[",Q$1,"]")),MATCH(vp.data[[#This Row],[SDate]],weather.data[Date],0))</f>
        <v>2.4</v>
      </c>
      <c r="R802" s="2">
        <f ca="1">INDEX(INDIRECT(_xlfn.CONCAT("weather.data[",R$1,"]")),MATCH(vp.data[[#This Row],[SDate]],weather.data[Date],0))</f>
        <v>3.2</v>
      </c>
      <c r="S802" s="2">
        <f ca="1">INDEX(INDIRECT(_xlfn.CONCAT("weather.data[",S$1,"]")),MATCH(vp.data[[#This Row],[SDate]],weather.data[Date],0))</f>
        <v>2.5</v>
      </c>
      <c r="T802" s="2">
        <f ca="1">INDEX(INDIRECT(_xlfn.CONCAT("weather.data[",T$1,"]")),MATCH(vp.data[[#This Row],[SDate]],weather.data[Date],0))</f>
        <v>4.9000000000000004</v>
      </c>
      <c r="U802" s="2">
        <f ca="1">INDEX(INDIRECT(_xlfn.CONCAT("weather.data[",U$1,"]")),MATCH(vp.data[[#This Row],[SDate]],weather.data[Date],0))</f>
        <v>0.4</v>
      </c>
      <c r="V802" s="2">
        <f ca="1">INDEX(INDIRECT(_xlfn.CONCAT("weather.data[",V$1,"]")),MATCH(vp.data[[#This Row],[SDate]],weather.data[Date],0))</f>
        <v>3.5</v>
      </c>
      <c r="W802" t="s">
        <v>44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 s="4">
        <f>IF(AND(vp.data[[#This Row],[SDate]]&gt;=DATE(YEAR(vp.data[[#This Row],[SDate]]),5,1),vp.data[[#This Row],[SDate]]&lt;=DATE(YEAR(vp.data[[#This Row],[SDate]]),9,15)),1,0)</f>
        <v>0</v>
      </c>
      <c r="AJ802" s="4">
        <f>IF(vp.data[[#This Row],[SDate]]&lt;DATE(2016,12,1),0,1)</f>
        <v>1</v>
      </c>
      <c r="AK802">
        <f>MONTH(vp.data[[#This Row],[SDate]])</f>
        <v>2</v>
      </c>
      <c r="AL802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802" s="5">
        <f>(vp.data[[#This Row],[Dens]]-INDEX(crudeBD.lkup[Mean_Dens],MATCH(vp.data[[#This Row],[Crude_Breakdown]],crudeBD.lkup[Crude Breakdown],0)))^2</f>
        <v>1.5513131985741726</v>
      </c>
      <c r="AN802" s="5">
        <f>(vp.data[[#This Row],[Sulf]]-INDEX(crudeBD.lkup[Mean_Sulf],MATCH(vp.data[[#This Row],[Crude_Breakdown]],crudeBD.lkup[Crude Breakdown],0)))^2</f>
        <v>3.4025132409479207E-3</v>
      </c>
      <c r="AO8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1" hidden="1" x14ac:dyDescent="0.25">
      <c r="A803">
        <v>802</v>
      </c>
      <c r="B803" t="s">
        <v>47</v>
      </c>
      <c r="C803" t="s">
        <v>47</v>
      </c>
      <c r="D803" t="s">
        <v>62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Input]]="",INDEX([1]DATA!$Q:$Q,MATCH(1,(vp.data[[#This Row],[Battery]]=[1]DATA!$L:$L)*(EOMONTH(vp.data[[#This Row],[SDate]],-1)+1=[1]DATA!$G:$G),0)),vp.data[[#This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Input]]="",INDEX([1]DATA!$O:$O,MATCH(1,(vp.data[[#This Row],[Battery]]=[1]DATA!$L:$L)*(EOMONTH(vp.data[[#This Row],[SDate]],-1)+1=[1]DATA!$G:$G),0)),vp.data[[#This Row],[Dens Input]]),"")</f>
        <v>823.4</v>
      </c>
      <c r="O803" s="2">
        <f ca="1">INDEX(INDIRECT(_xlfn.CONCAT("weather.data[",O$1,"]")),MATCH(vp.data[[#This Row],[SDate]],weather.data[Date],0))</f>
        <v>2.8166666666666664</v>
      </c>
      <c r="P803" s="2">
        <f ca="1">INDEX(INDIRECT(_xlfn.CONCAT("weather.data[",P$1,"]")),MATCH(vp.data[[#This Row],[SDate]],weather.data[Date],0))</f>
        <v>-2.8642857142857143</v>
      </c>
      <c r="Q803" s="2">
        <f ca="1">INDEX(INDIRECT(_xlfn.CONCAT("weather.data[",Q$1,"]")),MATCH(vp.data[[#This Row],[SDate]],weather.data[Date],0))</f>
        <v>2.4</v>
      </c>
      <c r="R803" s="2">
        <f ca="1">INDEX(INDIRECT(_xlfn.CONCAT("weather.data[",R$1,"]")),MATCH(vp.data[[#This Row],[SDate]],weather.data[Date],0))</f>
        <v>3.2</v>
      </c>
      <c r="S803" s="2">
        <f ca="1">INDEX(INDIRECT(_xlfn.CONCAT("weather.data[",S$1,"]")),MATCH(vp.data[[#This Row],[SDate]],weather.data[Date],0))</f>
        <v>2.5</v>
      </c>
      <c r="T803" s="2">
        <f ca="1">INDEX(INDIRECT(_xlfn.CONCAT("weather.data[",T$1,"]")),MATCH(vp.data[[#This Row],[SDate]],weather.data[Date],0))</f>
        <v>4.9000000000000004</v>
      </c>
      <c r="U803" s="2">
        <f ca="1">INDEX(INDIRECT(_xlfn.CONCAT("weather.data[",U$1,"]")),MATCH(vp.data[[#This Row],[SDate]],weather.data[Date],0))</f>
        <v>0.4</v>
      </c>
      <c r="V803" s="2">
        <f ca="1">INDEX(INDIRECT(_xlfn.CONCAT("weather.data[",V$1,"]")),MATCH(vp.data[[#This Row],[SDate]],weather.data[Date],0))</f>
        <v>3.5</v>
      </c>
      <c r="W803" t="s">
        <v>44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 s="4">
        <f>IF(AND(vp.data[[#This Row],[SDate]]&gt;=DATE(YEAR(vp.data[[#This Row],[SDate]]),5,1),vp.data[[#This Row],[SDate]]&lt;=DATE(YEAR(vp.data[[#This Row],[SDate]]),9,15)),1,0)</f>
        <v>0</v>
      </c>
      <c r="AJ803" s="4">
        <f>IF(vp.data[[#This Row],[SDate]]&lt;DATE(2016,12,1),0,1)</f>
        <v>1</v>
      </c>
      <c r="AK803">
        <f>MONTH(vp.data[[#This Row],[SDate]])</f>
        <v>2</v>
      </c>
      <c r="AL803" s="5">
        <f>(IF(post_aquisition_adj_bool,vp.data[[#This Row],[VP_Adjusted]],vp.data[[#This Row],[VP]])-INDEX(crudeBD.lkup[Mean_VP],MATCH(vp.data[[#This Row],[Crude_Breakdown]],crudeBD.lkup[Crude Breakdown],0)))^2</f>
        <v>185.88928645766549</v>
      </c>
      <c r="AM803" s="5">
        <f>(vp.data[[#This Row],[Dens]]-INDEX(crudeBD.lkup[Mean_Dens],MATCH(vp.data[[#This Row],[Crude_Breakdown]],crudeBD.lkup[Crude Breakdown],0)))^2</f>
        <v>20.661726991679977</v>
      </c>
      <c r="AN803" s="5">
        <f>(vp.data[[#This Row],[Sulf]]-INDEX(crudeBD.lkup[Mean_Sulf],MATCH(vp.data[[#This Row],[Crude_Breakdown]],crudeBD.lkup[Crude Breakdown],0)))^2</f>
        <v>0.40789800747292276</v>
      </c>
      <c r="AO8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1" hidden="1" x14ac:dyDescent="0.25">
      <c r="A804">
        <v>803</v>
      </c>
      <c r="B804" t="s">
        <v>47</v>
      </c>
      <c r="C804" t="s">
        <v>47</v>
      </c>
      <c r="D804" t="s">
        <v>67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Input]]="",INDEX([1]DATA!$Q:$Q,MATCH(1,(vp.data[[#This Row],[Battery]]=[1]DATA!$L:$L)*(EOMONTH(vp.data[[#This Row],[SDate]],-1)+1=[1]DATA!$G:$G),0)),vp.data[[#This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4" s="2">
        <f ca="1">INDEX(INDIRECT(_xlfn.CONCAT("weather.data[",O$1,"]")),MATCH(vp.data[[#This Row],[SDate]],weather.data[Date],0))</f>
        <v>2.8166666666666664</v>
      </c>
      <c r="P804" s="2">
        <f ca="1">INDEX(INDIRECT(_xlfn.CONCAT("weather.data[",P$1,"]")),MATCH(vp.data[[#This Row],[SDate]],weather.data[Date],0))</f>
        <v>-2.8642857142857143</v>
      </c>
      <c r="Q804" s="2">
        <f ca="1">INDEX(INDIRECT(_xlfn.CONCAT("weather.data[",Q$1,"]")),MATCH(vp.data[[#This Row],[SDate]],weather.data[Date],0))</f>
        <v>2.4</v>
      </c>
      <c r="R804" s="2">
        <f ca="1">INDEX(INDIRECT(_xlfn.CONCAT("weather.data[",R$1,"]")),MATCH(vp.data[[#This Row],[SDate]],weather.data[Date],0))</f>
        <v>3.2</v>
      </c>
      <c r="S804" s="2">
        <f ca="1">INDEX(INDIRECT(_xlfn.CONCAT("weather.data[",S$1,"]")),MATCH(vp.data[[#This Row],[SDate]],weather.data[Date],0))</f>
        <v>2.5</v>
      </c>
      <c r="T804" s="2">
        <f ca="1">INDEX(INDIRECT(_xlfn.CONCAT("weather.data[",T$1,"]")),MATCH(vp.data[[#This Row],[SDate]],weather.data[Date],0))</f>
        <v>4.9000000000000004</v>
      </c>
      <c r="U804" s="2">
        <f ca="1">INDEX(INDIRECT(_xlfn.CONCAT("weather.data[",U$1,"]")),MATCH(vp.data[[#This Row],[SDate]],weather.data[Date],0))</f>
        <v>0.4</v>
      </c>
      <c r="V804" s="2">
        <f ca="1">INDEX(INDIRECT(_xlfn.CONCAT("weather.data[",V$1,"]")),MATCH(vp.data[[#This Row],[SDate]],weather.data[Date],0))</f>
        <v>3.5</v>
      </c>
      <c r="W804" t="s">
        <v>44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 s="4">
        <f>IF(AND(vp.data[[#This Row],[SDate]]&gt;=DATE(YEAR(vp.data[[#This Row],[SDate]]),5,1),vp.data[[#This Row],[SDate]]&lt;=DATE(YEAR(vp.data[[#This Row],[SDate]]),9,15)),1,0)</f>
        <v>0</v>
      </c>
      <c r="AJ804" s="4">
        <f>IF(vp.data[[#This Row],[SDate]]&lt;DATE(2016,12,1),0,1)</f>
        <v>1</v>
      </c>
      <c r="AK804">
        <f>MONTH(vp.data[[#This Row],[SDate]])</f>
        <v>2</v>
      </c>
      <c r="AL804" s="5">
        <f>(IF(post_aquisition_adj_bool,vp.data[[#This Row],[VP_Adjusted]],vp.data[[#This Row],[VP]])-INDEX(crudeBD.lkup[Mean_VP],MATCH(vp.data[[#This Row],[Crude_Breakdown]],crudeBD.lkup[Crude Breakdown],0)))^2</f>
        <v>11.793194854612144</v>
      </c>
      <c r="AM804" s="5">
        <f>(vp.data[[#This Row],[Dens]]-INDEX(crudeBD.lkup[Mean_Dens],MATCH(vp.data[[#This Row],[Crude_Breakdown]],crudeBD.lkup[Crude Breakdown],0)))^2</f>
        <v>21.580830439956124</v>
      </c>
      <c r="AN804" s="5">
        <f>(vp.data[[#This Row],[Sulf]]-INDEX(crudeBD.lkup[Mean_Sulf],MATCH(vp.data[[#This Row],[Crude_Breakdown]],crudeBD.lkup[Crude Breakdown],0)))^2</f>
        <v>0.46059152220646515</v>
      </c>
      <c r="AO8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1" hidden="1" x14ac:dyDescent="0.25">
      <c r="A805">
        <v>804</v>
      </c>
      <c r="B805" t="s">
        <v>92</v>
      </c>
      <c r="C805" t="s">
        <v>92</v>
      </c>
      <c r="D805" t="s">
        <v>93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Input]]="",INDEX([1]DATA!$Q:$Q,MATCH(1,(vp.data[[#This Row],[Battery]]=[1]DATA!$L:$L)*(EOMONTH(vp.data[[#This Row],[SDate]],-1)+1=[1]DATA!$G:$G),0)),vp.data[[#This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805" s="2">
        <f ca="1">INDEX(INDIRECT(_xlfn.CONCAT("weather.data[",O$1,"]")),MATCH(vp.data[[#This Row],[SDate]],weather.data[Date],0))</f>
        <v>2.8166666666666664</v>
      </c>
      <c r="P805" s="2">
        <f ca="1">INDEX(INDIRECT(_xlfn.CONCAT("weather.data[",P$1,"]")),MATCH(vp.data[[#This Row],[SDate]],weather.data[Date],0))</f>
        <v>-2.8642857142857143</v>
      </c>
      <c r="Q805" s="2">
        <f ca="1">INDEX(INDIRECT(_xlfn.CONCAT("weather.data[",Q$1,"]")),MATCH(vp.data[[#This Row],[SDate]],weather.data[Date],0))</f>
        <v>2.4</v>
      </c>
      <c r="R805" s="2">
        <f ca="1">INDEX(INDIRECT(_xlfn.CONCAT("weather.data[",R$1,"]")),MATCH(vp.data[[#This Row],[SDate]],weather.data[Date],0))</f>
        <v>3.2</v>
      </c>
      <c r="S805" s="2">
        <f ca="1">INDEX(INDIRECT(_xlfn.CONCAT("weather.data[",S$1,"]")),MATCH(vp.data[[#This Row],[SDate]],weather.data[Date],0))</f>
        <v>2.5</v>
      </c>
      <c r="T805" s="2">
        <f ca="1">INDEX(INDIRECT(_xlfn.CONCAT("weather.data[",T$1,"]")),MATCH(vp.data[[#This Row],[SDate]],weather.data[Date],0))</f>
        <v>4.9000000000000004</v>
      </c>
      <c r="U805" s="2">
        <f ca="1">INDEX(INDIRECT(_xlfn.CONCAT("weather.data[",U$1,"]")),MATCH(vp.data[[#This Row],[SDate]],weather.data[Date],0))</f>
        <v>0.4</v>
      </c>
      <c r="V805" s="2">
        <f ca="1">INDEX(INDIRECT(_xlfn.CONCAT("weather.data[",V$1,"]")),MATCH(vp.data[[#This Row],[SDate]],weather.data[Date],0))</f>
        <v>3.5</v>
      </c>
      <c r="W805" t="s">
        <v>44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 s="4">
        <f>IF(AND(vp.data[[#This Row],[SDate]]&gt;=DATE(YEAR(vp.data[[#This Row],[SDate]]),5,1),vp.data[[#This Row],[SDate]]&lt;=DATE(YEAR(vp.data[[#This Row],[SDate]]),9,15)),1,0)</f>
        <v>0</v>
      </c>
      <c r="AJ805" s="4">
        <f>IF(vp.data[[#This Row],[SDate]]&lt;DATE(2016,12,1),0,1)</f>
        <v>1</v>
      </c>
      <c r="AK805">
        <f>MONTH(vp.data[[#This Row],[SDate]])</f>
        <v>2</v>
      </c>
      <c r="AL805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805" s="5">
        <f>(vp.data[[#This Row],[Dens]]-INDEX(crudeBD.lkup[Mean_Dens],MATCH(vp.data[[#This Row],[Crude_Breakdown]],crudeBD.lkup[Crude Breakdown],0)))^2</f>
        <v>253.17065859851897</v>
      </c>
      <c r="AN805" s="5">
        <f>(vp.data[[#This Row],[Sulf]]-INDEX(crudeBD.lkup[Mean_Sulf],MATCH(vp.data[[#This Row],[Crude_Breakdown]],crudeBD.lkup[Crude Breakdown],0)))^2</f>
        <v>0.41831981317657568</v>
      </c>
      <c r="AO8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1" hidden="1" x14ac:dyDescent="0.25">
      <c r="A806">
        <v>805</v>
      </c>
      <c r="B806" t="s">
        <v>104</v>
      </c>
      <c r="C806" t="s">
        <v>104</v>
      </c>
      <c r="D806" t="s">
        <v>105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Input]]="",INDEX([1]DATA!$Q:$Q,MATCH(1,(vp.data[[#This Row],[Battery]]=[1]DATA!$L:$L)*(EOMONTH(vp.data[[#This Row],[SDate]],-1)+1=[1]DATA!$G:$G),0)),vp.data[[#This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Input]]="",INDEX([1]DATA!$O:$O,MATCH(1,(vp.data[[#This Row],[Battery]]=[1]DATA!$L:$L)*(EOMONTH(vp.data[[#This Row],[SDate]],-1)+1=[1]DATA!$G:$G),0)),vp.data[[#This Row],[Dens Input]]),"")</f>
        <v>834.6</v>
      </c>
      <c r="O806" s="2">
        <f ca="1">INDEX(INDIRECT(_xlfn.CONCAT("weather.data[",O$1,"]")),MATCH(vp.data[[#This Row],[SDate]],weather.data[Date],0))</f>
        <v>2.8166666666666664</v>
      </c>
      <c r="P806" s="2">
        <f ca="1">INDEX(INDIRECT(_xlfn.CONCAT("weather.data[",P$1,"]")),MATCH(vp.data[[#This Row],[SDate]],weather.data[Date],0))</f>
        <v>-2.8642857142857143</v>
      </c>
      <c r="Q806" s="2">
        <f ca="1">INDEX(INDIRECT(_xlfn.CONCAT("weather.data[",Q$1,"]")),MATCH(vp.data[[#This Row],[SDate]],weather.data[Date],0))</f>
        <v>2.4</v>
      </c>
      <c r="R806" s="2">
        <f ca="1">INDEX(INDIRECT(_xlfn.CONCAT("weather.data[",R$1,"]")),MATCH(vp.data[[#This Row],[SDate]],weather.data[Date],0))</f>
        <v>3.2</v>
      </c>
      <c r="S806" s="2">
        <f ca="1">INDEX(INDIRECT(_xlfn.CONCAT("weather.data[",S$1,"]")),MATCH(vp.data[[#This Row],[SDate]],weather.data[Date],0))</f>
        <v>2.5</v>
      </c>
      <c r="T806" s="2">
        <f ca="1">INDEX(INDIRECT(_xlfn.CONCAT("weather.data[",T$1,"]")),MATCH(vp.data[[#This Row],[SDate]],weather.data[Date],0))</f>
        <v>4.9000000000000004</v>
      </c>
      <c r="U806" s="2">
        <f ca="1">INDEX(INDIRECT(_xlfn.CONCAT("weather.data[",U$1,"]")),MATCH(vp.data[[#This Row],[SDate]],weather.data[Date],0))</f>
        <v>0.4</v>
      </c>
      <c r="V806" s="2">
        <f ca="1">INDEX(INDIRECT(_xlfn.CONCAT("weather.data[",V$1,"]")),MATCH(vp.data[[#This Row],[SDate]],weather.data[Date],0))</f>
        <v>3.5</v>
      </c>
      <c r="W806" t="s">
        <v>44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 s="4">
        <f>IF(AND(vp.data[[#This Row],[SDate]]&gt;=DATE(YEAR(vp.data[[#This Row],[SDate]]),5,1),vp.data[[#This Row],[SDate]]&lt;=DATE(YEAR(vp.data[[#This Row],[SDate]]),9,15)),1,0)</f>
        <v>0</v>
      </c>
      <c r="AJ806" s="4">
        <f>IF(vp.data[[#This Row],[SDate]]&lt;DATE(2016,12,1),0,1)</f>
        <v>1</v>
      </c>
      <c r="AK806">
        <f>MONTH(vp.data[[#This Row],[SDate]])</f>
        <v>2</v>
      </c>
      <c r="AL806" s="5">
        <f>(IF(post_aquisition_adj_bool,vp.data[[#This Row],[VP_Adjusted]],vp.data[[#This Row],[VP]])-INDEX(crudeBD.lkup[Mean_VP],MATCH(vp.data[[#This Row],[Crude_Breakdown]],crudeBD.lkup[Crude Breakdown],0)))^2</f>
        <v>47.916775360326774</v>
      </c>
      <c r="AM806" s="5">
        <f>(vp.data[[#This Row],[Dens]]-INDEX(crudeBD.lkup[Mean_Dens],MATCH(vp.data[[#This Row],[Crude_Breakdown]],crudeBD.lkup[Crude Breakdown],0)))^2</f>
        <v>84.848737126124703</v>
      </c>
      <c r="AN806" s="5">
        <f>(vp.data[[#This Row],[Sulf]]-INDEX(crudeBD.lkup[Mean_Sulf],MATCH(vp.data[[#This Row],[Crude_Breakdown]],crudeBD.lkup[Crude Breakdown],0)))^2</f>
        <v>0.36817769489436686</v>
      </c>
      <c r="AO8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1" hidden="1" x14ac:dyDescent="0.25">
      <c r="A807">
        <v>806</v>
      </c>
      <c r="B807" t="s">
        <v>58</v>
      </c>
      <c r="C807" t="s">
        <v>58</v>
      </c>
      <c r="D807" t="s">
        <v>89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Input]]="",INDEX([1]DATA!$Q:$Q,MATCH(1,(vp.data[[#This Row],[Battery]]=[1]DATA!$L:$L)*(EOMONTH(vp.data[[#This Row],[SDate]],-1)+1=[1]DATA!$G:$G),0)),vp.data[[#This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Input]]="",INDEX([1]DATA!$O:$O,MATCH(1,(vp.data[[#This Row],[Battery]]=[1]DATA!$L:$L)*(EOMONTH(vp.data[[#This Row],[SDate]],-1)+1=[1]DATA!$G:$G),0)),vp.data[[#This Row],[Dens Input]]),"")</f>
        <v>836</v>
      </c>
      <c r="O807" s="2">
        <f ca="1">INDEX(INDIRECT(_xlfn.CONCAT("weather.data[",O$1,"]")),MATCH(vp.data[[#This Row],[SDate]],weather.data[Date],0))</f>
        <v>2.8166666666666664</v>
      </c>
      <c r="P807" s="2">
        <f ca="1">INDEX(INDIRECT(_xlfn.CONCAT("weather.data[",P$1,"]")),MATCH(vp.data[[#This Row],[SDate]],weather.data[Date],0))</f>
        <v>-2.8642857142857143</v>
      </c>
      <c r="Q807" s="2">
        <f ca="1">INDEX(INDIRECT(_xlfn.CONCAT("weather.data[",Q$1,"]")),MATCH(vp.data[[#This Row],[SDate]],weather.data[Date],0))</f>
        <v>2.4</v>
      </c>
      <c r="R807" s="2">
        <f ca="1">INDEX(INDIRECT(_xlfn.CONCAT("weather.data[",R$1,"]")),MATCH(vp.data[[#This Row],[SDate]],weather.data[Date],0))</f>
        <v>3.2</v>
      </c>
      <c r="S807" s="2">
        <f ca="1">INDEX(INDIRECT(_xlfn.CONCAT("weather.data[",S$1,"]")),MATCH(vp.data[[#This Row],[SDate]],weather.data[Date],0))</f>
        <v>2.5</v>
      </c>
      <c r="T807" s="2">
        <f ca="1">INDEX(INDIRECT(_xlfn.CONCAT("weather.data[",T$1,"]")),MATCH(vp.data[[#This Row],[SDate]],weather.data[Date],0))</f>
        <v>4.9000000000000004</v>
      </c>
      <c r="U807" s="2">
        <f ca="1">INDEX(INDIRECT(_xlfn.CONCAT("weather.data[",U$1,"]")),MATCH(vp.data[[#This Row],[SDate]],weather.data[Date],0))</f>
        <v>0.4</v>
      </c>
      <c r="V807" s="2">
        <f ca="1">INDEX(INDIRECT(_xlfn.CONCAT("weather.data[",V$1,"]")),MATCH(vp.data[[#This Row],[SDate]],weather.data[Date],0))</f>
        <v>3.5</v>
      </c>
      <c r="W807" t="s">
        <v>44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 s="4">
        <f>IF(AND(vp.data[[#This Row],[SDate]]&gt;=DATE(YEAR(vp.data[[#This Row],[SDate]]),5,1),vp.data[[#This Row],[SDate]]&lt;=DATE(YEAR(vp.data[[#This Row],[SDate]]),9,15)),1,0)</f>
        <v>0</v>
      </c>
      <c r="AJ807" s="4">
        <f>IF(vp.data[[#This Row],[SDate]]&lt;DATE(2016,12,1),0,1)</f>
        <v>1</v>
      </c>
      <c r="AK807">
        <f>MONTH(vp.data[[#This Row],[SDate]])</f>
        <v>2</v>
      </c>
      <c r="AL807" s="5">
        <f>(IF(post_aquisition_adj_bool,vp.data[[#This Row],[VP_Adjusted]],vp.data[[#This Row],[VP]])-INDEX(crudeBD.lkup[Mean_VP],MATCH(vp.data[[#This Row],[Crude_Breakdown]],crudeBD.lkup[Crude Breakdown],0)))^2</f>
        <v>871.55996240009381</v>
      </c>
      <c r="AM807" s="5">
        <f>(vp.data[[#This Row],[Dens]]-INDEX(crudeBD.lkup[Mean_Dens],MATCH(vp.data[[#This Row],[Crude_Breakdown]],crudeBD.lkup[Crude Breakdown],0)))^2</f>
        <v>61.016992340848937</v>
      </c>
      <c r="AN807" s="5">
        <f>(vp.data[[#This Row],[Sulf]]-INDEX(crudeBD.lkup[Mean_Sulf],MATCH(vp.data[[#This Row],[Crude_Breakdown]],crudeBD.lkup[Crude Breakdown],0)))^2</f>
        <v>0.73406593415817167</v>
      </c>
      <c r="AO8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1" hidden="1" x14ac:dyDescent="0.25">
      <c r="A808">
        <v>807</v>
      </c>
      <c r="B808" t="s">
        <v>157</v>
      </c>
      <c r="C808" t="s">
        <v>157</v>
      </c>
      <c r="D808" t="s">
        <v>158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Input]]="",INDEX([1]DATA!$O:$O,MATCH(1,(vp.data[[#This Row],[Battery]]=[1]DATA!$L:$L)*(EOMONTH(vp.data[[#This Row],[SDate]],-1)+1=[1]DATA!$G:$G),0)),vp.data[[#This Row],[Dens Input]]),"")</f>
        <v>839.6</v>
      </c>
      <c r="O808" s="2">
        <f ca="1">INDEX(INDIRECT(_xlfn.CONCAT("weather.data[",O$1,"]")),MATCH(vp.data[[#This Row],[SDate]],weather.data[Date],0))</f>
        <v>2.8166666666666664</v>
      </c>
      <c r="P808" s="2">
        <f ca="1">INDEX(INDIRECT(_xlfn.CONCAT("weather.data[",P$1,"]")),MATCH(vp.data[[#This Row],[SDate]],weather.data[Date],0))</f>
        <v>-2.8642857142857143</v>
      </c>
      <c r="Q808" s="2">
        <f ca="1">INDEX(INDIRECT(_xlfn.CONCAT("weather.data[",Q$1,"]")),MATCH(vp.data[[#This Row],[SDate]],weather.data[Date],0))</f>
        <v>2.4</v>
      </c>
      <c r="R808" s="2">
        <f ca="1">INDEX(INDIRECT(_xlfn.CONCAT("weather.data[",R$1,"]")),MATCH(vp.data[[#This Row],[SDate]],weather.data[Date],0))</f>
        <v>3.2</v>
      </c>
      <c r="S808" s="2">
        <f ca="1">INDEX(INDIRECT(_xlfn.CONCAT("weather.data[",S$1,"]")),MATCH(vp.data[[#This Row],[SDate]],weather.data[Date],0))</f>
        <v>2.5</v>
      </c>
      <c r="T808" s="2">
        <f ca="1">INDEX(INDIRECT(_xlfn.CONCAT("weather.data[",T$1,"]")),MATCH(vp.data[[#This Row],[SDate]],weather.data[Date],0))</f>
        <v>4.9000000000000004</v>
      </c>
      <c r="U808" s="2">
        <f ca="1">INDEX(INDIRECT(_xlfn.CONCAT("weather.data[",U$1,"]")),MATCH(vp.data[[#This Row],[SDate]],weather.data[Date],0))</f>
        <v>0.4</v>
      </c>
      <c r="V808" s="2">
        <f ca="1">INDEX(INDIRECT(_xlfn.CONCAT("weather.data[",V$1,"]")),MATCH(vp.data[[#This Row],[SDate]],weather.data[Date],0))</f>
        <v>3.5</v>
      </c>
      <c r="W808" t="s">
        <v>44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 s="4">
        <f>IF(AND(vp.data[[#This Row],[SDate]]&gt;=DATE(YEAR(vp.data[[#This Row],[SDate]]),5,1),vp.data[[#This Row],[SDate]]&lt;=DATE(YEAR(vp.data[[#This Row],[SDate]]),9,15)),1,0)</f>
        <v>0</v>
      </c>
      <c r="AJ808" s="4">
        <f>IF(vp.data[[#This Row],[SDate]]&lt;DATE(2016,12,1),0,1)</f>
        <v>1</v>
      </c>
      <c r="AK808">
        <f>MONTH(vp.data[[#This Row],[SDate]])</f>
        <v>2</v>
      </c>
      <c r="AL808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808" s="5">
        <f>(vp.data[[#This Row],[Dens]]-INDEX(crudeBD.lkup[Mean_Dens],MATCH(vp.data[[#This Row],[Crude_Breakdown]],crudeBD.lkup[Crude Breakdown],0)))^2</f>
        <v>17.73536289299572</v>
      </c>
      <c r="AN808" s="5">
        <f>(vp.data[[#This Row],[Sulf]]-INDEX(crudeBD.lkup[Mean_Sulf],MATCH(vp.data[[#This Row],[Crude_Breakdown]],crudeBD.lkup[Crude Breakdown],0)))^2</f>
        <v>7.1169689495592173E-2</v>
      </c>
      <c r="AO8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1" hidden="1" x14ac:dyDescent="0.25">
      <c r="A809">
        <v>808</v>
      </c>
      <c r="B809" t="s">
        <v>58</v>
      </c>
      <c r="C809" t="s">
        <v>58</v>
      </c>
      <c r="D809" t="s">
        <v>59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Input]]="",INDEX([1]DATA!$Q:$Q,MATCH(1,(vp.data[[#This Row],[Battery]]=[1]DATA!$L:$L)*(EOMONTH(vp.data[[#This Row],[SDate]],-1)+1=[1]DATA!$G:$G),0)),vp.data[[#This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09" s="2">
        <f ca="1">INDEX(INDIRECT(_xlfn.CONCAT("weather.data[",O$1,"]")),MATCH(vp.data[[#This Row],[SDate]],weather.data[Date],0))</f>
        <v>2.8166666666666664</v>
      </c>
      <c r="P809" s="2">
        <f ca="1">INDEX(INDIRECT(_xlfn.CONCAT("weather.data[",P$1,"]")),MATCH(vp.data[[#This Row],[SDate]],weather.data[Date],0))</f>
        <v>-2.8642857142857143</v>
      </c>
      <c r="Q809" s="2">
        <f ca="1">INDEX(INDIRECT(_xlfn.CONCAT("weather.data[",Q$1,"]")),MATCH(vp.data[[#This Row],[SDate]],weather.data[Date],0))</f>
        <v>2.4</v>
      </c>
      <c r="R809" s="2">
        <f ca="1">INDEX(INDIRECT(_xlfn.CONCAT("weather.data[",R$1,"]")),MATCH(vp.data[[#This Row],[SDate]],weather.data[Date],0))</f>
        <v>3.2</v>
      </c>
      <c r="S809" s="2">
        <f ca="1">INDEX(INDIRECT(_xlfn.CONCAT("weather.data[",S$1,"]")),MATCH(vp.data[[#This Row],[SDate]],weather.data[Date],0))</f>
        <v>2.5</v>
      </c>
      <c r="T809" s="2">
        <f ca="1">INDEX(INDIRECT(_xlfn.CONCAT("weather.data[",T$1,"]")),MATCH(vp.data[[#This Row],[SDate]],weather.data[Date],0))</f>
        <v>4.9000000000000004</v>
      </c>
      <c r="U809" s="2">
        <f ca="1">INDEX(INDIRECT(_xlfn.CONCAT("weather.data[",U$1,"]")),MATCH(vp.data[[#This Row],[SDate]],weather.data[Date],0))</f>
        <v>0.4</v>
      </c>
      <c r="V809" s="2">
        <f ca="1">INDEX(INDIRECT(_xlfn.CONCAT("weather.data[",V$1,"]")),MATCH(vp.data[[#This Row],[SDate]],weather.data[Date],0))</f>
        <v>3.5</v>
      </c>
      <c r="W809" t="s">
        <v>44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 s="4">
        <f>IF(AND(vp.data[[#This Row],[SDate]]&gt;=DATE(YEAR(vp.data[[#This Row],[SDate]]),5,1),vp.data[[#This Row],[SDate]]&lt;=DATE(YEAR(vp.data[[#This Row],[SDate]]),9,15)),1,0)</f>
        <v>0</v>
      </c>
      <c r="AJ809" s="4">
        <f>IF(vp.data[[#This Row],[SDate]]&lt;DATE(2016,12,1),0,1)</f>
        <v>1</v>
      </c>
      <c r="AK809">
        <f>MONTH(vp.data[[#This Row],[SDate]])</f>
        <v>2</v>
      </c>
      <c r="AL809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809" s="5">
        <f>(vp.data[[#This Row],[Dens]]-INDEX(crudeBD.lkup[Mean_Dens],MATCH(vp.data[[#This Row],[Crude_Breakdown]],crudeBD.lkup[Crude Breakdown],0)))^2</f>
        <v>7.3513506230570247</v>
      </c>
      <c r="AN809" s="5">
        <f>(vp.data[[#This Row],[Sulf]]-INDEX(crudeBD.lkup[Mean_Sulf],MATCH(vp.data[[#This Row],[Crude_Breakdown]],crudeBD.lkup[Crude Breakdown],0)))^2</f>
        <v>2.3477447532400043E-2</v>
      </c>
      <c r="AO8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1" hidden="1" x14ac:dyDescent="0.25">
      <c r="A810">
        <v>809</v>
      </c>
      <c r="B810" t="s">
        <v>52</v>
      </c>
      <c r="C810" t="s">
        <v>52</v>
      </c>
      <c r="D810" t="s">
        <v>53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Input]]="",INDEX([1]DATA!$Q:$Q,MATCH(1,(vp.data[[#This Row],[Battery]]=[1]DATA!$L:$L)*(EOMONTH(vp.data[[#This Row],[SDate]],-1)+1=[1]DATA!$G:$G),0)),vp.data[[#This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Input]]="",INDEX([1]DATA!$O:$O,MATCH(1,(vp.data[[#This Row],[Battery]]=[1]DATA!$L:$L)*(EOMONTH(vp.data[[#This Row],[SDate]],-1)+1=[1]DATA!$G:$G),0)),vp.data[[#This Row],[Dens Input]]),"")</f>
        <v>847</v>
      </c>
      <c r="O810" s="2">
        <f ca="1">INDEX(INDIRECT(_xlfn.CONCAT("weather.data[",O$1,"]")),MATCH(vp.data[[#This Row],[SDate]],weather.data[Date],0))</f>
        <v>2.8166666666666664</v>
      </c>
      <c r="P810" s="2">
        <f ca="1">INDEX(INDIRECT(_xlfn.CONCAT("weather.data[",P$1,"]")),MATCH(vp.data[[#This Row],[SDate]],weather.data[Date],0))</f>
        <v>-2.8642857142857143</v>
      </c>
      <c r="Q810" s="2">
        <f ca="1">INDEX(INDIRECT(_xlfn.CONCAT("weather.data[",Q$1,"]")),MATCH(vp.data[[#This Row],[SDate]],weather.data[Date],0))</f>
        <v>2.4</v>
      </c>
      <c r="R810" s="2">
        <f ca="1">INDEX(INDIRECT(_xlfn.CONCAT("weather.data[",R$1,"]")),MATCH(vp.data[[#This Row],[SDate]],weather.data[Date],0))</f>
        <v>3.2</v>
      </c>
      <c r="S810" s="2">
        <f ca="1">INDEX(INDIRECT(_xlfn.CONCAT("weather.data[",S$1,"]")),MATCH(vp.data[[#This Row],[SDate]],weather.data[Date],0))</f>
        <v>2.5</v>
      </c>
      <c r="T810" s="2">
        <f ca="1">INDEX(INDIRECT(_xlfn.CONCAT("weather.data[",T$1,"]")),MATCH(vp.data[[#This Row],[SDate]],weather.data[Date],0))</f>
        <v>4.9000000000000004</v>
      </c>
      <c r="U810" s="2">
        <f ca="1">INDEX(INDIRECT(_xlfn.CONCAT("weather.data[",U$1,"]")),MATCH(vp.data[[#This Row],[SDate]],weather.data[Date],0))</f>
        <v>0.4</v>
      </c>
      <c r="V810" s="2">
        <f ca="1">INDEX(INDIRECT(_xlfn.CONCAT("weather.data[",V$1,"]")),MATCH(vp.data[[#This Row],[SDate]],weather.data[Date],0))</f>
        <v>3.5</v>
      </c>
      <c r="W810" t="s">
        <v>44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 s="4">
        <f>IF(AND(vp.data[[#This Row],[SDate]]&gt;=DATE(YEAR(vp.data[[#This Row],[SDate]]),5,1),vp.data[[#This Row],[SDate]]&lt;=DATE(YEAR(vp.data[[#This Row],[SDate]]),9,15)),1,0)</f>
        <v>0</v>
      </c>
      <c r="AJ810" s="4">
        <f>IF(vp.data[[#This Row],[SDate]]&lt;DATE(2016,12,1),0,1)</f>
        <v>1</v>
      </c>
      <c r="AK810">
        <f>MONTH(vp.data[[#This Row],[SDate]])</f>
        <v>2</v>
      </c>
      <c r="AL810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810" s="5">
        <f>(vp.data[[#This Row],[Dens]]-INDEX(crudeBD.lkup[Mean_Dens],MATCH(vp.data[[#This Row],[Crude_Breakdown]],crudeBD.lkup[Crude Breakdown],0)))^2</f>
        <v>10.167569027964683</v>
      </c>
      <c r="AN810" s="5">
        <f>(vp.data[[#This Row],[Sulf]]-INDEX(crudeBD.lkup[Mean_Sulf],MATCH(vp.data[[#This Row],[Crude_Breakdown]],crudeBD.lkup[Crude Breakdown],0)))^2</f>
        <v>9.8108974403564878E-2</v>
      </c>
      <c r="AO8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1" hidden="1" x14ac:dyDescent="0.25">
      <c r="A811">
        <v>810</v>
      </c>
      <c r="B811" t="s">
        <v>64</v>
      </c>
      <c r="C811" t="s">
        <v>64</v>
      </c>
      <c r="D811" t="s">
        <v>94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Input]]="",INDEX([1]DATA!$Q:$Q,MATCH(1,(vp.data[[#This Row],[Battery]]=[1]DATA!$L:$L)*(EOMONTH(vp.data[[#This Row],[SDate]],-1)+1=[1]DATA!$G:$G),0)),vp.data[[#This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811" s="2">
        <f ca="1">INDEX(INDIRECT(_xlfn.CONCAT("weather.data[",O$1,"]")),MATCH(vp.data[[#This Row],[SDate]],weather.data[Date],0))</f>
        <v>2.8166666666666664</v>
      </c>
      <c r="P811" s="2">
        <f ca="1">INDEX(INDIRECT(_xlfn.CONCAT("weather.data[",P$1,"]")),MATCH(vp.data[[#This Row],[SDate]],weather.data[Date],0))</f>
        <v>-2.8642857142857143</v>
      </c>
      <c r="Q811" s="2">
        <f ca="1">INDEX(INDIRECT(_xlfn.CONCAT("weather.data[",Q$1,"]")),MATCH(vp.data[[#This Row],[SDate]],weather.data[Date],0))</f>
        <v>2.4</v>
      </c>
      <c r="R811" s="2">
        <f ca="1">INDEX(INDIRECT(_xlfn.CONCAT("weather.data[",R$1,"]")),MATCH(vp.data[[#This Row],[SDate]],weather.data[Date],0))</f>
        <v>3.2</v>
      </c>
      <c r="S811" s="2">
        <f ca="1">INDEX(INDIRECT(_xlfn.CONCAT("weather.data[",S$1,"]")),MATCH(vp.data[[#This Row],[SDate]],weather.data[Date],0))</f>
        <v>2.5</v>
      </c>
      <c r="T811" s="2">
        <f ca="1">INDEX(INDIRECT(_xlfn.CONCAT("weather.data[",T$1,"]")),MATCH(vp.data[[#This Row],[SDate]],weather.data[Date],0))</f>
        <v>4.9000000000000004</v>
      </c>
      <c r="U811" s="2">
        <f ca="1">INDEX(INDIRECT(_xlfn.CONCAT("weather.data[",U$1,"]")),MATCH(vp.data[[#This Row],[SDate]],weather.data[Date],0))</f>
        <v>0.4</v>
      </c>
      <c r="V811" s="2">
        <f ca="1">INDEX(INDIRECT(_xlfn.CONCAT("weather.data[",V$1,"]")),MATCH(vp.data[[#This Row],[SDate]],weather.data[Date],0))</f>
        <v>3.5</v>
      </c>
      <c r="W811" t="s">
        <v>44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 s="4">
        <f>IF(AND(vp.data[[#This Row],[SDate]]&gt;=DATE(YEAR(vp.data[[#This Row],[SDate]]),5,1),vp.data[[#This Row],[SDate]]&lt;=DATE(YEAR(vp.data[[#This Row],[SDate]]),9,15)),1,0)</f>
        <v>0</v>
      </c>
      <c r="AJ811" s="4">
        <f>IF(vp.data[[#This Row],[SDate]]&lt;DATE(2016,12,1),0,1)</f>
        <v>1</v>
      </c>
      <c r="AK811">
        <f>MONTH(vp.data[[#This Row],[SDate]])</f>
        <v>2</v>
      </c>
      <c r="AL811" s="5">
        <f>(IF(post_aquisition_adj_bool,vp.data[[#This Row],[VP_Adjusted]],vp.data[[#This Row],[VP]])-INDEX(crudeBD.lkup[Mean_VP],MATCH(vp.data[[#This Row],[Crude_Breakdown]],crudeBD.lkup[Crude Breakdown],0)))^2</f>
        <v>483.02393883602247</v>
      </c>
      <c r="AM811" s="5">
        <f>(vp.data[[#This Row],[Dens]]-INDEX(crudeBD.lkup[Mean_Dens],MATCH(vp.data[[#This Row],[Crude_Breakdown]],crudeBD.lkup[Crude Breakdown],0)))^2</f>
        <v>95.817915040234581</v>
      </c>
      <c r="AN811" s="5">
        <f>(vp.data[[#This Row],[Sulf]]-INDEX(crudeBD.lkup[Mean_Sulf],MATCH(vp.data[[#This Row],[Crude_Breakdown]],crudeBD.lkup[Crude Breakdown],0)))^2</f>
        <v>2.1880389434439304E-3</v>
      </c>
      <c r="AO8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1" hidden="1" x14ac:dyDescent="0.25">
      <c r="A812">
        <v>811</v>
      </c>
      <c r="B812" t="s">
        <v>64</v>
      </c>
      <c r="C812" t="s">
        <v>64</v>
      </c>
      <c r="D812" t="s">
        <v>65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Input]]="",INDEX([1]DATA!$Q:$Q,MATCH(1,(vp.data[[#This Row],[Battery]]=[1]DATA!$L:$L)*(EOMONTH(vp.data[[#This Row],[SDate]],-1)+1=[1]DATA!$G:$G),0)),vp.data[[#This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Input]]="",INDEX([1]DATA!$O:$O,MATCH(1,(vp.data[[#This Row],[Battery]]=[1]DATA!$L:$L)*(EOMONTH(vp.data[[#This Row],[SDate]],-1)+1=[1]DATA!$G:$G),0)),vp.data[[#This Row],[Dens Input]]),"")</f>
        <v>861.4</v>
      </c>
      <c r="O812" s="2">
        <f ca="1">INDEX(INDIRECT(_xlfn.CONCAT("weather.data[",O$1,"]")),MATCH(vp.data[[#This Row],[SDate]],weather.data[Date],0))</f>
        <v>2.8166666666666664</v>
      </c>
      <c r="P812" s="2">
        <f ca="1">INDEX(INDIRECT(_xlfn.CONCAT("weather.data[",P$1,"]")),MATCH(vp.data[[#This Row],[SDate]],weather.data[Date],0))</f>
        <v>-2.8642857142857143</v>
      </c>
      <c r="Q812" s="2">
        <f ca="1">INDEX(INDIRECT(_xlfn.CONCAT("weather.data[",Q$1,"]")),MATCH(vp.data[[#This Row],[SDate]],weather.data[Date],0))</f>
        <v>2.4</v>
      </c>
      <c r="R812" s="2">
        <f ca="1">INDEX(INDIRECT(_xlfn.CONCAT("weather.data[",R$1,"]")),MATCH(vp.data[[#This Row],[SDate]],weather.data[Date],0))</f>
        <v>3.2</v>
      </c>
      <c r="S812" s="2">
        <f ca="1">INDEX(INDIRECT(_xlfn.CONCAT("weather.data[",S$1,"]")),MATCH(vp.data[[#This Row],[SDate]],weather.data[Date],0))</f>
        <v>2.5</v>
      </c>
      <c r="T812" s="2">
        <f ca="1">INDEX(INDIRECT(_xlfn.CONCAT("weather.data[",T$1,"]")),MATCH(vp.data[[#This Row],[SDate]],weather.data[Date],0))</f>
        <v>4.9000000000000004</v>
      </c>
      <c r="U812" s="2">
        <f ca="1">INDEX(INDIRECT(_xlfn.CONCAT("weather.data[",U$1,"]")),MATCH(vp.data[[#This Row],[SDate]],weather.data[Date],0))</f>
        <v>0.4</v>
      </c>
      <c r="V812" s="2">
        <f ca="1">INDEX(INDIRECT(_xlfn.CONCAT("weather.data[",V$1,"]")),MATCH(vp.data[[#This Row],[SDate]],weather.data[Date],0))</f>
        <v>3.5</v>
      </c>
      <c r="W812" t="s">
        <v>44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 s="4">
        <f>IF(AND(vp.data[[#This Row],[SDate]]&gt;=DATE(YEAR(vp.data[[#This Row],[SDate]]),5,1),vp.data[[#This Row],[SDate]]&lt;=DATE(YEAR(vp.data[[#This Row],[SDate]]),9,15)),1,0)</f>
        <v>0</v>
      </c>
      <c r="AJ812" s="4">
        <f>IF(vp.data[[#This Row],[SDate]]&lt;DATE(2016,12,1),0,1)</f>
        <v>1</v>
      </c>
      <c r="AK812">
        <f>MONTH(vp.data[[#This Row],[SDate]])</f>
        <v>2</v>
      </c>
      <c r="AL812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812" s="5">
        <f>(vp.data[[#This Row],[Dens]]-INDEX(crudeBD.lkup[Mean_Dens],MATCH(vp.data[[#This Row],[Crude_Breakdown]],crudeBD.lkup[Crude Breakdown],0)))^2</f>
        <v>309.36105123655176</v>
      </c>
      <c r="AN812" s="5">
        <f>(vp.data[[#This Row],[Sulf]]-INDEX(crudeBD.lkup[Mean_Sulf],MATCH(vp.data[[#This Row],[Crude_Breakdown]],crudeBD.lkup[Crude Breakdown],0)))^2</f>
        <v>0.13193132655080392</v>
      </c>
      <c r="AO8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1" hidden="1" x14ac:dyDescent="0.25">
      <c r="A813">
        <v>812</v>
      </c>
      <c r="B813" t="s">
        <v>56</v>
      </c>
      <c r="C813" t="s">
        <v>56</v>
      </c>
      <c r="D813" t="s">
        <v>57</v>
      </c>
      <c r="E813" t="s">
        <v>69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Input]]="",INDEX([1]DATA!$Q:$Q,MATCH(1,(vp.data[[#This Row],[Battery]]=[1]DATA!$L:$L)*(EOMONTH(vp.data[[#This Row],[SDate]],-1)+1=[1]DATA!$G:$G),0)),vp.data[[#This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Input]]="",INDEX([1]DATA!$O:$O,MATCH(1,(vp.data[[#This Row],[Battery]]=[1]DATA!$L:$L)*(EOMONTH(vp.data[[#This Row],[SDate]],-1)+1=[1]DATA!$G:$G),0)),vp.data[[#This Row],[Dens Input]]),"")</f>
        <v>840.3</v>
      </c>
      <c r="O813" s="2">
        <f ca="1">INDEX(INDIRECT(_xlfn.CONCAT("weather.data[",O$1,"]")),MATCH(vp.data[[#This Row],[SDate]],weather.data[Date],0))</f>
        <v>2.8166666666666664</v>
      </c>
      <c r="P813" s="2">
        <f ca="1">INDEX(INDIRECT(_xlfn.CONCAT("weather.data[",P$1,"]")),MATCH(vp.data[[#This Row],[SDate]],weather.data[Date],0))</f>
        <v>-2.8642857142857143</v>
      </c>
      <c r="Q813" s="2">
        <f ca="1">INDEX(INDIRECT(_xlfn.CONCAT("weather.data[",Q$1,"]")),MATCH(vp.data[[#This Row],[SDate]],weather.data[Date],0))</f>
        <v>2.4</v>
      </c>
      <c r="R813" s="2">
        <f ca="1">INDEX(INDIRECT(_xlfn.CONCAT("weather.data[",R$1,"]")),MATCH(vp.data[[#This Row],[SDate]],weather.data[Date],0))</f>
        <v>3.2</v>
      </c>
      <c r="S813" s="2">
        <f ca="1">INDEX(INDIRECT(_xlfn.CONCAT("weather.data[",S$1,"]")),MATCH(vp.data[[#This Row],[SDate]],weather.data[Date],0))</f>
        <v>2.5</v>
      </c>
      <c r="T813" s="2">
        <f ca="1">INDEX(INDIRECT(_xlfn.CONCAT("weather.data[",T$1,"]")),MATCH(vp.data[[#This Row],[SDate]],weather.data[Date],0))</f>
        <v>4.9000000000000004</v>
      </c>
      <c r="U813" s="2">
        <f ca="1">INDEX(INDIRECT(_xlfn.CONCAT("weather.data[",U$1,"]")),MATCH(vp.data[[#This Row],[SDate]],weather.data[Date],0))</f>
        <v>0.4</v>
      </c>
      <c r="V813" s="2">
        <f ca="1">INDEX(INDIRECT(_xlfn.CONCAT("weather.data[",V$1,"]")),MATCH(vp.data[[#This Row],[SDate]],weather.data[Date],0))</f>
        <v>3.5</v>
      </c>
      <c r="W813" t="s">
        <v>44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 s="4">
        <f>IF(AND(vp.data[[#This Row],[SDate]]&gt;=DATE(YEAR(vp.data[[#This Row],[SDate]]),5,1),vp.data[[#This Row],[SDate]]&lt;=DATE(YEAR(vp.data[[#This Row],[SDate]]),9,15)),1,0)</f>
        <v>0</v>
      </c>
      <c r="AJ813" s="4">
        <f>IF(vp.data[[#This Row],[SDate]]&lt;DATE(2016,12,1),0,1)</f>
        <v>1</v>
      </c>
      <c r="AK813">
        <f>MONTH(vp.data[[#This Row],[SDate]])</f>
        <v>2</v>
      </c>
      <c r="AL813" s="5">
        <f>(IF(post_aquisition_adj_bool,vp.data[[#This Row],[VP_Adjusted]],vp.data[[#This Row],[VP]])-INDEX(crudeBD.lkup[Mean_VP],MATCH(vp.data[[#This Row],[Crude_Breakdown]],crudeBD.lkup[Crude Breakdown],0)))^2</f>
        <v>21.881865198322259</v>
      </c>
      <c r="AM813" s="5">
        <f>(vp.data[[#This Row],[Dens]]-INDEX(crudeBD.lkup[Mean_Dens],MATCH(vp.data[[#This Row],[Crude_Breakdown]],crudeBD.lkup[Crude Breakdown],0)))^2</f>
        <v>12.329490500358141</v>
      </c>
      <c r="AN813" s="5">
        <f>(vp.data[[#This Row],[Sulf]]-INDEX(crudeBD.lkup[Mean_Sulf],MATCH(vp.data[[#This Row],[Crude_Breakdown]],crudeBD.lkup[Crude Breakdown],0)))^2</f>
        <v>8.2815301593751861E-2</v>
      </c>
      <c r="AO8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1" hidden="1" x14ac:dyDescent="0.25">
      <c r="A814">
        <v>813</v>
      </c>
      <c r="B814" t="s">
        <v>56</v>
      </c>
      <c r="C814" t="s">
        <v>56</v>
      </c>
      <c r="D814" t="s">
        <v>57</v>
      </c>
      <c r="E814" t="s">
        <v>51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Input]]="",INDEX([1]DATA!$Q:$Q,MATCH(1,(vp.data[[#This Row],[Battery]]=[1]DATA!$L:$L)*(EOMONTH(vp.data[[#This Row],[SDate]],-1)+1=[1]DATA!$G:$G),0)),vp.data[[#This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Input]]="",INDEX([1]DATA!$O:$O,MATCH(1,(vp.data[[#This Row],[Battery]]=[1]DATA!$L:$L)*(EOMONTH(vp.data[[#This Row],[SDate]],-1)+1=[1]DATA!$G:$G),0)),vp.data[[#This Row],[Dens Input]]),"")</f>
        <v>837</v>
      </c>
      <c r="O814" s="2">
        <f ca="1">INDEX(INDIRECT(_xlfn.CONCAT("weather.data[",O$1,"]")),MATCH(vp.data[[#This Row],[SDate]],weather.data[Date],0))</f>
        <v>2.8166666666666664</v>
      </c>
      <c r="P814" s="2">
        <f ca="1">INDEX(INDIRECT(_xlfn.CONCAT("weather.data[",P$1,"]")),MATCH(vp.data[[#This Row],[SDate]],weather.data[Date],0))</f>
        <v>-2.8642857142857143</v>
      </c>
      <c r="Q814" s="2">
        <f ca="1">INDEX(INDIRECT(_xlfn.CONCAT("weather.data[",Q$1,"]")),MATCH(vp.data[[#This Row],[SDate]],weather.data[Date],0))</f>
        <v>2.4</v>
      </c>
      <c r="R814" s="2">
        <f ca="1">INDEX(INDIRECT(_xlfn.CONCAT("weather.data[",R$1,"]")),MATCH(vp.data[[#This Row],[SDate]],weather.data[Date],0))</f>
        <v>3.2</v>
      </c>
      <c r="S814" s="2">
        <f ca="1">INDEX(INDIRECT(_xlfn.CONCAT("weather.data[",S$1,"]")),MATCH(vp.data[[#This Row],[SDate]],weather.data[Date],0))</f>
        <v>2.5</v>
      </c>
      <c r="T814" s="2">
        <f ca="1">INDEX(INDIRECT(_xlfn.CONCAT("weather.data[",T$1,"]")),MATCH(vp.data[[#This Row],[SDate]],weather.data[Date],0))</f>
        <v>4.9000000000000004</v>
      </c>
      <c r="U814" s="2">
        <f ca="1">INDEX(INDIRECT(_xlfn.CONCAT("weather.data[",U$1,"]")),MATCH(vp.data[[#This Row],[SDate]],weather.data[Date],0))</f>
        <v>0.4</v>
      </c>
      <c r="V814" s="2">
        <f ca="1">INDEX(INDIRECT(_xlfn.CONCAT("weather.data[",V$1,"]")),MATCH(vp.data[[#This Row],[SDate]],weather.data[Date],0))</f>
        <v>3.5</v>
      </c>
      <c r="W814" t="s">
        <v>44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 s="4">
        <f>IF(AND(vp.data[[#This Row],[SDate]]&gt;=DATE(YEAR(vp.data[[#This Row],[SDate]]),5,1),vp.data[[#This Row],[SDate]]&lt;=DATE(YEAR(vp.data[[#This Row],[SDate]]),9,15)),1,0)</f>
        <v>0</v>
      </c>
      <c r="AJ814" s="4">
        <f>IF(vp.data[[#This Row],[SDate]]&lt;DATE(2016,12,1),0,1)</f>
        <v>1</v>
      </c>
      <c r="AK814">
        <f>MONTH(vp.data[[#This Row],[SDate]])</f>
        <v>2</v>
      </c>
      <c r="AL814" s="5">
        <f>(IF(post_aquisition_adj_bool,vp.data[[#This Row],[VP_Adjusted]],vp.data[[#This Row],[VP]])-INDEX(crudeBD.lkup[Mean_VP],MATCH(vp.data[[#This Row],[Crude_Breakdown]],crudeBD.lkup[Crude Breakdown],0)))^2</f>
        <v>307.02729671526168</v>
      </c>
      <c r="AM814" s="5">
        <f>(vp.data[[#This Row],[Dens]]-INDEX(crudeBD.lkup[Mean_Dens],MATCH(vp.data[[#This Row],[Crude_Breakdown]],crudeBD.lkup[Crude Breakdown],0)))^2</f>
        <v>46.394317494223095</v>
      </c>
      <c r="AN814" s="5">
        <f>(vp.data[[#This Row],[Sulf]]-INDEX(crudeBD.lkup[Mean_Sulf],MATCH(vp.data[[#This Row],[Crude_Breakdown]],crudeBD.lkup[Crude Breakdown],0)))^2</f>
        <v>3.9115535458782068E-2</v>
      </c>
      <c r="AO8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1" hidden="1" x14ac:dyDescent="0.25">
      <c r="A815">
        <v>814</v>
      </c>
      <c r="B815" t="s">
        <v>45</v>
      </c>
      <c r="C815" t="s">
        <v>45</v>
      </c>
      <c r="D815" t="s">
        <v>159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Input]]="",INDEX([1]DATA!$Q:$Q,MATCH(1,(vp.data[[#This Row],[Battery]]=[1]DATA!$L:$L)*(EOMONTH(vp.data[[#This Row],[SDate]],-1)+1=[1]DATA!$G:$G),0)),vp.data[[#This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815" s="2">
        <f ca="1">INDEX(INDIRECT(_xlfn.CONCAT("weather.data[",O$1,"]")),MATCH(vp.data[[#This Row],[SDate]],weather.data[Date],0))</f>
        <v>-0.54999999999999993</v>
      </c>
      <c r="P815" s="2">
        <f ca="1">INDEX(INDIRECT(_xlfn.CONCAT("weather.data[",P$1,"]")),MATCH(vp.data[[#This Row],[SDate]],weather.data[Date],0))</f>
        <v>-1.0261904761904761</v>
      </c>
      <c r="Q815" s="2">
        <f ca="1">INDEX(INDIRECT(_xlfn.CONCAT("weather.data[",Q$1,"]")),MATCH(vp.data[[#This Row],[SDate]],weather.data[Date],0))</f>
        <v>-1.9</v>
      </c>
      <c r="R815" s="2">
        <f ca="1">INDEX(INDIRECT(_xlfn.CONCAT("weather.data[",R$1,"]")),MATCH(vp.data[[#This Row],[SDate]],weather.data[Date],0))</f>
        <v>-1.6</v>
      </c>
      <c r="S815" s="2">
        <f ca="1">INDEX(INDIRECT(_xlfn.CONCAT("weather.data[",S$1,"]")),MATCH(vp.data[[#This Row],[SDate]],weather.data[Date],0))</f>
        <v>-1</v>
      </c>
      <c r="T815" s="2">
        <f ca="1">INDEX(INDIRECT(_xlfn.CONCAT("weather.data[",T$1,"]")),MATCH(vp.data[[#This Row],[SDate]],weather.data[Date],0))</f>
        <v>-0.6</v>
      </c>
      <c r="U815" s="2">
        <f ca="1">INDEX(INDIRECT(_xlfn.CONCAT("weather.data[",U$1,"]")),MATCH(vp.data[[#This Row],[SDate]],weather.data[Date],0))</f>
        <v>-0.2</v>
      </c>
      <c r="V815" s="2">
        <f ca="1">INDEX(INDIRECT(_xlfn.CONCAT("weather.data[",V$1,"]")),MATCH(vp.data[[#This Row],[SDate]],weather.data[Date],0))</f>
        <v>2</v>
      </c>
      <c r="W815" t="s">
        <v>44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 s="4">
        <f>IF(AND(vp.data[[#This Row],[SDate]]&gt;=DATE(YEAR(vp.data[[#This Row],[SDate]]),5,1),vp.data[[#This Row],[SDate]]&lt;=DATE(YEAR(vp.data[[#This Row],[SDate]]),9,15)),1,0)</f>
        <v>0</v>
      </c>
      <c r="AJ815" s="4">
        <f>IF(vp.data[[#This Row],[SDate]]&lt;DATE(2016,12,1),0,1)</f>
        <v>1</v>
      </c>
      <c r="AK815">
        <f>MONTH(vp.data[[#This Row],[SDate]])</f>
        <v>2</v>
      </c>
      <c r="AL815" s="5">
        <f>(IF(post_aquisition_adj_bool,vp.data[[#This Row],[VP_Adjusted]],vp.data[[#This Row],[VP]])-INDEX(crudeBD.lkup[Mean_VP],MATCH(vp.data[[#This Row],[Crude_Breakdown]],crudeBD.lkup[Crude Breakdown],0)))^2</f>
        <v>1282.0675502144395</v>
      </c>
      <c r="AM815" s="5">
        <f>(vp.data[[#This Row],[Dens]]-INDEX(crudeBD.lkup[Mean_Dens],MATCH(vp.data[[#This Row],[Crude_Breakdown]],crudeBD.lkup[Crude Breakdown],0)))^2</f>
        <v>104.88676448717216</v>
      </c>
      <c r="AN815" s="5">
        <f>(vp.data[[#This Row],[Sulf]]-INDEX(crudeBD.lkup[Mean_Sulf],MATCH(vp.data[[#This Row],[Crude_Breakdown]],crudeBD.lkup[Crude Breakdown],0)))^2</f>
        <v>3.0974405198521248E-2</v>
      </c>
      <c r="AO8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1" hidden="1" x14ac:dyDescent="0.25">
      <c r="A816">
        <v>815</v>
      </c>
      <c r="B816" t="s">
        <v>45</v>
      </c>
      <c r="C816" t="s">
        <v>45</v>
      </c>
      <c r="D816" t="s">
        <v>74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Input]]="",INDEX([1]DATA!$Q:$Q,MATCH(1,(vp.data[[#This Row],[Battery]]=[1]DATA!$L:$L)*(EOMONTH(vp.data[[#This Row],[SDate]],-1)+1=[1]DATA!$G:$G),0)),vp.data[[#This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Input]]="",INDEX([1]DATA!$O:$O,MATCH(1,(vp.data[[#This Row],[Battery]]=[1]DATA!$L:$L)*(EOMONTH(vp.data[[#This Row],[SDate]],-1)+1=[1]DATA!$G:$G),0)),vp.data[[#This Row],[Dens Input]]),"")</f>
        <v>815.3</v>
      </c>
      <c r="O816" s="2">
        <f ca="1">INDEX(INDIRECT(_xlfn.CONCAT("weather.data[",O$1,"]")),MATCH(vp.data[[#This Row],[SDate]],weather.data[Date],0))</f>
        <v>-0.54999999999999993</v>
      </c>
      <c r="P816" s="2">
        <f ca="1">INDEX(INDIRECT(_xlfn.CONCAT("weather.data[",P$1,"]")),MATCH(vp.data[[#This Row],[SDate]],weather.data[Date],0))</f>
        <v>-1.0261904761904761</v>
      </c>
      <c r="Q816" s="2">
        <f ca="1">INDEX(INDIRECT(_xlfn.CONCAT("weather.data[",Q$1,"]")),MATCH(vp.data[[#This Row],[SDate]],weather.data[Date],0))</f>
        <v>-1.9</v>
      </c>
      <c r="R816" s="2">
        <f ca="1">INDEX(INDIRECT(_xlfn.CONCAT("weather.data[",R$1,"]")),MATCH(vp.data[[#This Row],[SDate]],weather.data[Date],0))</f>
        <v>-1.6</v>
      </c>
      <c r="S816" s="2">
        <f ca="1">INDEX(INDIRECT(_xlfn.CONCAT("weather.data[",S$1,"]")),MATCH(vp.data[[#This Row],[SDate]],weather.data[Date],0))</f>
        <v>-1</v>
      </c>
      <c r="T816" s="2">
        <f ca="1">INDEX(INDIRECT(_xlfn.CONCAT("weather.data[",T$1,"]")),MATCH(vp.data[[#This Row],[SDate]],weather.data[Date],0))</f>
        <v>-0.6</v>
      </c>
      <c r="U816" s="2">
        <f ca="1">INDEX(INDIRECT(_xlfn.CONCAT("weather.data[",U$1,"]")),MATCH(vp.data[[#This Row],[SDate]],weather.data[Date],0))</f>
        <v>-0.2</v>
      </c>
      <c r="V816" s="2">
        <f ca="1">INDEX(INDIRECT(_xlfn.CONCAT("weather.data[",V$1,"]")),MATCH(vp.data[[#This Row],[SDate]],weather.data[Date],0))</f>
        <v>2</v>
      </c>
      <c r="W816" t="s">
        <v>44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 s="4">
        <f>IF(AND(vp.data[[#This Row],[SDate]]&gt;=DATE(YEAR(vp.data[[#This Row],[SDate]]),5,1),vp.data[[#This Row],[SDate]]&lt;=DATE(YEAR(vp.data[[#This Row],[SDate]]),9,15)),1,0)</f>
        <v>0</v>
      </c>
      <c r="AJ816" s="4">
        <f>IF(vp.data[[#This Row],[SDate]]&lt;DATE(2016,12,1),0,1)</f>
        <v>1</v>
      </c>
      <c r="AK816">
        <f>MONTH(vp.data[[#This Row],[SDate]])</f>
        <v>2</v>
      </c>
      <c r="AL816" s="5">
        <f>(IF(post_aquisition_adj_bool,vp.data[[#This Row],[VP_Adjusted]],vp.data[[#This Row],[VP]])-INDEX(crudeBD.lkup[Mean_VP],MATCH(vp.data[[#This Row],[Crude_Breakdown]],crudeBD.lkup[Crude Breakdown],0)))^2</f>
        <v>222.18796769016853</v>
      </c>
      <c r="AM816" s="5">
        <f>(vp.data[[#This Row],[Dens]]-INDEX(crudeBD.lkup[Mean_Dens],MATCH(vp.data[[#This Row],[Crude_Breakdown]],crudeBD.lkup[Crude Breakdown],0)))^2</f>
        <v>44.108512059988549</v>
      </c>
      <c r="AN816" s="5">
        <f>(vp.data[[#This Row],[Sulf]]-INDEX(crudeBD.lkup[Mean_Sulf],MATCH(vp.data[[#This Row],[Crude_Breakdown]],crudeBD.lkup[Crude Breakdown],0)))^2</f>
        <v>4.7087033677485679E-2</v>
      </c>
      <c r="AO8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1" hidden="1" x14ac:dyDescent="0.25">
      <c r="A817">
        <v>816</v>
      </c>
      <c r="B817" t="s">
        <v>45</v>
      </c>
      <c r="C817" t="s">
        <v>45</v>
      </c>
      <c r="D817" t="s">
        <v>77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Input]]="",INDEX([1]DATA!$Q:$Q,MATCH(1,(vp.data[[#This Row],[Battery]]=[1]DATA!$L:$L)*(EOMONTH(vp.data[[#This Row],[SDate]],-1)+1=[1]DATA!$G:$G),0)),vp.data[[#This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Input]]="",INDEX([1]DATA!$O:$O,MATCH(1,(vp.data[[#This Row],[Battery]]=[1]DATA!$L:$L)*(EOMONTH(vp.data[[#This Row],[SDate]],-1)+1=[1]DATA!$G:$G),0)),vp.data[[#This Row],[Dens Input]]),"")</f>
        <v>805.7</v>
      </c>
      <c r="O817" s="2">
        <f ca="1">INDEX(INDIRECT(_xlfn.CONCAT("weather.data[",O$1,"]")),MATCH(vp.data[[#This Row],[SDate]],weather.data[Date],0))</f>
        <v>-0.54999999999999993</v>
      </c>
      <c r="P817" s="2">
        <f ca="1">INDEX(INDIRECT(_xlfn.CONCAT("weather.data[",P$1,"]")),MATCH(vp.data[[#This Row],[SDate]],weather.data[Date],0))</f>
        <v>-1.0261904761904761</v>
      </c>
      <c r="Q817" s="2">
        <f ca="1">INDEX(INDIRECT(_xlfn.CONCAT("weather.data[",Q$1,"]")),MATCH(vp.data[[#This Row],[SDate]],weather.data[Date],0))</f>
        <v>-1.9</v>
      </c>
      <c r="R817" s="2">
        <f ca="1">INDEX(INDIRECT(_xlfn.CONCAT("weather.data[",R$1,"]")),MATCH(vp.data[[#This Row],[SDate]],weather.data[Date],0))</f>
        <v>-1.6</v>
      </c>
      <c r="S817" s="2">
        <f ca="1">INDEX(INDIRECT(_xlfn.CONCAT("weather.data[",S$1,"]")),MATCH(vp.data[[#This Row],[SDate]],weather.data[Date],0))</f>
        <v>-1</v>
      </c>
      <c r="T817" s="2">
        <f ca="1">INDEX(INDIRECT(_xlfn.CONCAT("weather.data[",T$1,"]")),MATCH(vp.data[[#This Row],[SDate]],weather.data[Date],0))</f>
        <v>-0.6</v>
      </c>
      <c r="U817" s="2">
        <f ca="1">INDEX(INDIRECT(_xlfn.CONCAT("weather.data[",U$1,"]")),MATCH(vp.data[[#This Row],[SDate]],weather.data[Date],0))</f>
        <v>-0.2</v>
      </c>
      <c r="V817" s="2">
        <f ca="1">INDEX(INDIRECT(_xlfn.CONCAT("weather.data[",V$1,"]")),MATCH(vp.data[[#This Row],[SDate]],weather.data[Date],0))</f>
        <v>2</v>
      </c>
      <c r="W817" t="s">
        <v>44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 s="4">
        <f>IF(AND(vp.data[[#This Row],[SDate]]&gt;=DATE(YEAR(vp.data[[#This Row],[SDate]]),5,1),vp.data[[#This Row],[SDate]]&lt;=DATE(YEAR(vp.data[[#This Row],[SDate]]),9,15)),1,0)</f>
        <v>0</v>
      </c>
      <c r="AJ817" s="4">
        <f>IF(vp.data[[#This Row],[SDate]]&lt;DATE(2016,12,1),0,1)</f>
        <v>1</v>
      </c>
      <c r="AK817">
        <f>MONTH(vp.data[[#This Row],[SDate]])</f>
        <v>2</v>
      </c>
      <c r="AL817" s="5">
        <f>(IF(post_aquisition_adj_bool,vp.data[[#This Row],[VP_Adjusted]],vp.data[[#This Row],[VP]])-INDEX(crudeBD.lkup[Mean_VP],MATCH(vp.data[[#This Row],[Crude_Breakdown]],crudeBD.lkup[Crude Breakdown],0)))^2</f>
        <v>4.8663074959939268</v>
      </c>
      <c r="AM817" s="5">
        <f>(vp.data[[#This Row],[Dens]]-INDEX(crudeBD.lkup[Mean_Dens],MATCH(vp.data[[#This Row],[Crude_Breakdown]],crudeBD.lkup[Crude Breakdown],0)))^2</f>
        <v>8.7531722541662997</v>
      </c>
      <c r="AN817" s="5">
        <f>(vp.data[[#This Row],[Sulf]]-INDEX(crudeBD.lkup[Mean_Sulf],MATCH(vp.data[[#This Row],[Crude_Breakdown]],crudeBD.lkup[Crude Breakdown],0)))^2</f>
        <v>6.7597644033472737E-2</v>
      </c>
      <c r="AO8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1" hidden="1" x14ac:dyDescent="0.25">
      <c r="A818">
        <v>817</v>
      </c>
      <c r="B818" t="s">
        <v>45</v>
      </c>
      <c r="C818" t="s">
        <v>45</v>
      </c>
      <c r="D818" t="s">
        <v>88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Input]]="",INDEX([1]DATA!$O:$O,MATCH(1,(vp.data[[#This Row],[Battery]]=[1]DATA!$L:$L)*(EOMONTH(vp.data[[#This Row],[SDate]],-1)+1=[1]DATA!$G:$G),0)),vp.data[[#This Row],[Dens Input]]),"")</f>
        <v>821.7</v>
      </c>
      <c r="O818" s="2">
        <f ca="1">INDEX(INDIRECT(_xlfn.CONCAT("weather.data[",O$1,"]")),MATCH(vp.data[[#This Row],[SDate]],weather.data[Date],0))</f>
        <v>-0.54999999999999993</v>
      </c>
      <c r="P818" s="2">
        <f ca="1">INDEX(INDIRECT(_xlfn.CONCAT("weather.data[",P$1,"]")),MATCH(vp.data[[#This Row],[SDate]],weather.data[Date],0))</f>
        <v>-1.0261904761904761</v>
      </c>
      <c r="Q818" s="2">
        <f ca="1">INDEX(INDIRECT(_xlfn.CONCAT("weather.data[",Q$1,"]")),MATCH(vp.data[[#This Row],[SDate]],weather.data[Date],0))</f>
        <v>-1.9</v>
      </c>
      <c r="R818" s="2">
        <f ca="1">INDEX(INDIRECT(_xlfn.CONCAT("weather.data[",R$1,"]")),MATCH(vp.data[[#This Row],[SDate]],weather.data[Date],0))</f>
        <v>-1.6</v>
      </c>
      <c r="S818" s="2">
        <f ca="1">INDEX(INDIRECT(_xlfn.CONCAT("weather.data[",S$1,"]")),MATCH(vp.data[[#This Row],[SDate]],weather.data[Date],0))</f>
        <v>-1</v>
      </c>
      <c r="T818" s="2">
        <f ca="1">INDEX(INDIRECT(_xlfn.CONCAT("weather.data[",T$1,"]")),MATCH(vp.data[[#This Row],[SDate]],weather.data[Date],0))</f>
        <v>-0.6</v>
      </c>
      <c r="U818" s="2">
        <f ca="1">INDEX(INDIRECT(_xlfn.CONCAT("weather.data[",U$1,"]")),MATCH(vp.data[[#This Row],[SDate]],weather.data[Date],0))</f>
        <v>-0.2</v>
      </c>
      <c r="V818" s="2">
        <f ca="1">INDEX(INDIRECT(_xlfn.CONCAT("weather.data[",V$1,"]")),MATCH(vp.data[[#This Row],[SDate]],weather.data[Date],0))</f>
        <v>2</v>
      </c>
      <c r="W818" t="s">
        <v>44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 s="4">
        <f>IF(AND(vp.data[[#This Row],[SDate]]&gt;=DATE(YEAR(vp.data[[#This Row],[SDate]]),5,1),vp.data[[#This Row],[SDate]]&lt;=DATE(YEAR(vp.data[[#This Row],[SDate]]),9,15)),1,0)</f>
        <v>0</v>
      </c>
      <c r="AJ818" s="4">
        <f>IF(vp.data[[#This Row],[SDate]]&lt;DATE(2016,12,1),0,1)</f>
        <v>1</v>
      </c>
      <c r="AK818">
        <f>MONTH(vp.data[[#This Row],[SDate]])</f>
        <v>2</v>
      </c>
      <c r="AL818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818" s="5">
        <f>(vp.data[[#This Row],[Dens]]-INDEX(crudeBD.lkup[Mean_Dens],MATCH(vp.data[[#This Row],[Crude_Breakdown]],crudeBD.lkup[Crude Breakdown],0)))^2</f>
        <v>8.0969683709894387</v>
      </c>
      <c r="AN818" s="5">
        <f>(vp.data[[#This Row],[Sulf]]-INDEX(crudeBD.lkup[Mean_Sulf],MATCH(vp.data[[#This Row],[Crude_Breakdown]],crudeBD.lkup[Crude Breakdown],0)))^2</f>
        <v>6.5705615309913465E-2</v>
      </c>
      <c r="AO8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1" hidden="1" x14ac:dyDescent="0.25">
      <c r="A819">
        <v>818</v>
      </c>
      <c r="B819" t="s">
        <v>45</v>
      </c>
      <c r="C819" t="s">
        <v>45</v>
      </c>
      <c r="D819" t="s">
        <v>160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Input]]="",INDEX([1]DATA!$Q:$Q,MATCH(1,(vp.data[[#This Row],[Battery]]=[1]DATA!$L:$L)*(EOMONTH(vp.data[[#This Row],[SDate]],-1)+1=[1]DATA!$G:$G),0)),vp.data[[#This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Input]]="",INDEX([1]DATA!$O:$O,MATCH(1,(vp.data[[#This Row],[Battery]]=[1]DATA!$L:$L)*(EOMONTH(vp.data[[#This Row],[SDate]],-1)+1=[1]DATA!$G:$G),0)),vp.data[[#This Row],[Dens Input]]),"")</f>
        <v>858.2</v>
      </c>
      <c r="O819" s="2">
        <f ca="1">INDEX(INDIRECT(_xlfn.CONCAT("weather.data[",O$1,"]")),MATCH(vp.data[[#This Row],[SDate]],weather.data[Date],0))</f>
        <v>-0.54999999999999993</v>
      </c>
      <c r="P819" s="2">
        <f ca="1">INDEX(INDIRECT(_xlfn.CONCAT("weather.data[",P$1,"]")),MATCH(vp.data[[#This Row],[SDate]],weather.data[Date],0))</f>
        <v>-1.0261904761904761</v>
      </c>
      <c r="Q819" s="2">
        <f ca="1">INDEX(INDIRECT(_xlfn.CONCAT("weather.data[",Q$1,"]")),MATCH(vp.data[[#This Row],[SDate]],weather.data[Date],0))</f>
        <v>-1.9</v>
      </c>
      <c r="R819" s="2">
        <f ca="1">INDEX(INDIRECT(_xlfn.CONCAT("weather.data[",R$1,"]")),MATCH(vp.data[[#This Row],[SDate]],weather.data[Date],0))</f>
        <v>-1.6</v>
      </c>
      <c r="S819" s="2">
        <f ca="1">INDEX(INDIRECT(_xlfn.CONCAT("weather.data[",S$1,"]")),MATCH(vp.data[[#This Row],[SDate]],weather.data[Date],0))</f>
        <v>-1</v>
      </c>
      <c r="T819" s="2">
        <f ca="1">INDEX(INDIRECT(_xlfn.CONCAT("weather.data[",T$1,"]")),MATCH(vp.data[[#This Row],[SDate]],weather.data[Date],0))</f>
        <v>-0.6</v>
      </c>
      <c r="U819" s="2">
        <f ca="1">INDEX(INDIRECT(_xlfn.CONCAT("weather.data[",U$1,"]")),MATCH(vp.data[[#This Row],[SDate]],weather.data[Date],0))</f>
        <v>-0.2</v>
      </c>
      <c r="V819" s="2">
        <f ca="1">INDEX(INDIRECT(_xlfn.CONCAT("weather.data[",V$1,"]")),MATCH(vp.data[[#This Row],[SDate]],weather.data[Date],0))</f>
        <v>2</v>
      </c>
      <c r="W819" t="s">
        <v>44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 s="4">
        <f>IF(AND(vp.data[[#This Row],[SDate]]&gt;=DATE(YEAR(vp.data[[#This Row],[SDate]]),5,1),vp.data[[#This Row],[SDate]]&lt;=DATE(YEAR(vp.data[[#This Row],[SDate]]),9,15)),1,0)</f>
        <v>0</v>
      </c>
      <c r="AJ819" s="4">
        <f>IF(vp.data[[#This Row],[SDate]]&lt;DATE(2016,12,1),0,1)</f>
        <v>1</v>
      </c>
      <c r="AK819">
        <f>MONTH(vp.data[[#This Row],[SDate]])</f>
        <v>2</v>
      </c>
      <c r="AL819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819" s="5">
        <f>(vp.data[[#This Row],[Dens]]-INDEX(crudeBD.lkup[Mean_Dens],MATCH(vp.data[[#This Row],[Crude_Breakdown]],crudeBD.lkup[Crude Breakdown],0)))^2</f>
        <v>207.03361074575656</v>
      </c>
      <c r="AN819" s="5">
        <f>(vp.data[[#This Row],[Sulf]]-INDEX(crudeBD.lkup[Mean_Sulf],MATCH(vp.data[[#This Row],[Crude_Breakdown]],crudeBD.lkup[Crude Breakdown],0)))^2</f>
        <v>0.46270403916429925</v>
      </c>
      <c r="AO8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1" hidden="1" x14ac:dyDescent="0.25">
      <c r="A820">
        <v>819</v>
      </c>
      <c r="B820" t="s">
        <v>45</v>
      </c>
      <c r="C820" t="s">
        <v>45</v>
      </c>
      <c r="D820" t="s">
        <v>161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Input]]="",INDEX([1]DATA!$Q:$Q,MATCH(1,(vp.data[[#This Row],[Battery]]=[1]DATA!$L:$L)*(EOMONTH(vp.data[[#This Row],[SDate]],-1)+1=[1]DATA!$G:$G),0)),vp.data[[#This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Input]]="",INDEX([1]DATA!$O:$O,MATCH(1,(vp.data[[#This Row],[Battery]]=[1]DATA!$L:$L)*(EOMONTH(vp.data[[#This Row],[SDate]],-1)+1=[1]DATA!$G:$G),0)),vp.data[[#This Row],[Dens Input]]),"")</f>
        <v>877.5</v>
      </c>
      <c r="O820" s="2">
        <f ca="1">INDEX(INDIRECT(_xlfn.CONCAT("weather.data[",O$1,"]")),MATCH(vp.data[[#This Row],[SDate]],weather.data[Date],0))</f>
        <v>-0.54999999999999993</v>
      </c>
      <c r="P820" s="2">
        <f ca="1">INDEX(INDIRECT(_xlfn.CONCAT("weather.data[",P$1,"]")),MATCH(vp.data[[#This Row],[SDate]],weather.data[Date],0))</f>
        <v>-1.0261904761904761</v>
      </c>
      <c r="Q820" s="2">
        <f ca="1">INDEX(INDIRECT(_xlfn.CONCAT("weather.data[",Q$1,"]")),MATCH(vp.data[[#This Row],[SDate]],weather.data[Date],0))</f>
        <v>-1.9</v>
      </c>
      <c r="R820" s="2">
        <f ca="1">INDEX(INDIRECT(_xlfn.CONCAT("weather.data[",R$1,"]")),MATCH(vp.data[[#This Row],[SDate]],weather.data[Date],0))</f>
        <v>-1.6</v>
      </c>
      <c r="S820" s="2">
        <f ca="1">INDEX(INDIRECT(_xlfn.CONCAT("weather.data[",S$1,"]")),MATCH(vp.data[[#This Row],[SDate]],weather.data[Date],0))</f>
        <v>-1</v>
      </c>
      <c r="T820" s="2">
        <f ca="1">INDEX(INDIRECT(_xlfn.CONCAT("weather.data[",T$1,"]")),MATCH(vp.data[[#This Row],[SDate]],weather.data[Date],0))</f>
        <v>-0.6</v>
      </c>
      <c r="U820" s="2">
        <f ca="1">INDEX(INDIRECT(_xlfn.CONCAT("weather.data[",U$1,"]")),MATCH(vp.data[[#This Row],[SDate]],weather.data[Date],0))</f>
        <v>-0.2</v>
      </c>
      <c r="V820" s="2">
        <f ca="1">INDEX(INDIRECT(_xlfn.CONCAT("weather.data[",V$1,"]")),MATCH(vp.data[[#This Row],[SDate]],weather.data[Date],0))</f>
        <v>2</v>
      </c>
      <c r="W820" t="s">
        <v>44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 s="4">
        <f>IF(AND(vp.data[[#This Row],[SDate]]&gt;=DATE(YEAR(vp.data[[#This Row],[SDate]]),5,1),vp.data[[#This Row],[SDate]]&lt;=DATE(YEAR(vp.data[[#This Row],[SDate]]),9,15)),1,0)</f>
        <v>0</v>
      </c>
      <c r="AJ820" s="4">
        <f>IF(vp.data[[#This Row],[SDate]]&lt;DATE(2016,12,1),0,1)</f>
        <v>1</v>
      </c>
      <c r="AK820">
        <f>MONTH(vp.data[[#This Row],[SDate]])</f>
        <v>2</v>
      </c>
      <c r="AL820" s="5">
        <f>(IF(post_aquisition_adj_bool,vp.data[[#This Row],[VP_Adjusted]],vp.data[[#This Row],[VP]])-INDEX(crudeBD.lkup[Mean_VP],MATCH(vp.data[[#This Row],[Crude_Breakdown]],crudeBD.lkup[Crude Breakdown],0)))^2</f>
        <v>8.0359924385633406</v>
      </c>
      <c r="AM820" s="5">
        <f>(vp.data[[#This Row],[Dens]]-INDEX(crudeBD.lkup[Mean_Dens],MATCH(vp.data[[#This Row],[Crude_Breakdown]],crudeBD.lkup[Crude Breakdown],0)))^2</f>
        <v>7.5177988101674815</v>
      </c>
      <c r="AN820" s="5">
        <f>(vp.data[[#This Row],[Sulf]]-INDEX(crudeBD.lkup[Mean_Sulf],MATCH(vp.data[[#This Row],[Crude_Breakdown]],crudeBD.lkup[Crude Breakdown],0)))^2</f>
        <v>1.4996087070122151E-2</v>
      </c>
      <c r="AO8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1" hidden="1" x14ac:dyDescent="0.25">
      <c r="A821">
        <v>820</v>
      </c>
      <c r="B821" t="s">
        <v>47</v>
      </c>
      <c r="C821" t="s">
        <v>47</v>
      </c>
      <c r="D821" t="s">
        <v>54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Input]]="",INDEX([1]DATA!$O:$O,MATCH(1,(vp.data[[#This Row],[Battery]]=[1]DATA!$L:$L)*(EOMONTH(vp.data[[#This Row],[SDate]],-1)+1=[1]DATA!$G:$G),0)),vp.data[[#This Row],[Dens Input]]),"")</f>
        <v>824.6</v>
      </c>
      <c r="O821" s="2">
        <f ca="1">INDEX(INDIRECT(_xlfn.CONCAT("weather.data[",O$1,"]")),MATCH(vp.data[[#This Row],[SDate]],weather.data[Date],0))</f>
        <v>-0.54999999999999993</v>
      </c>
      <c r="P821" s="2">
        <f ca="1">INDEX(INDIRECT(_xlfn.CONCAT("weather.data[",P$1,"]")),MATCH(vp.data[[#This Row],[SDate]],weather.data[Date],0))</f>
        <v>-1.0261904761904761</v>
      </c>
      <c r="Q821" s="2">
        <f ca="1">INDEX(INDIRECT(_xlfn.CONCAT("weather.data[",Q$1,"]")),MATCH(vp.data[[#This Row],[SDate]],weather.data[Date],0))</f>
        <v>-1.9</v>
      </c>
      <c r="R821" s="2">
        <f ca="1">INDEX(INDIRECT(_xlfn.CONCAT("weather.data[",R$1,"]")),MATCH(vp.data[[#This Row],[SDate]],weather.data[Date],0))</f>
        <v>-1.6</v>
      </c>
      <c r="S821" s="2">
        <f ca="1">INDEX(INDIRECT(_xlfn.CONCAT("weather.data[",S$1,"]")),MATCH(vp.data[[#This Row],[SDate]],weather.data[Date],0))</f>
        <v>-1</v>
      </c>
      <c r="T821" s="2">
        <f ca="1">INDEX(INDIRECT(_xlfn.CONCAT("weather.data[",T$1,"]")),MATCH(vp.data[[#This Row],[SDate]],weather.data[Date],0))</f>
        <v>-0.6</v>
      </c>
      <c r="U821" s="2">
        <f ca="1">INDEX(INDIRECT(_xlfn.CONCAT("weather.data[",U$1,"]")),MATCH(vp.data[[#This Row],[SDate]],weather.data[Date],0))</f>
        <v>-0.2</v>
      </c>
      <c r="V821" s="2">
        <f ca="1">INDEX(INDIRECT(_xlfn.CONCAT("weather.data[",V$1,"]")),MATCH(vp.data[[#This Row],[SDate]],weather.data[Date],0))</f>
        <v>2</v>
      </c>
      <c r="W821" t="s">
        <v>44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 s="4">
        <f>IF(AND(vp.data[[#This Row],[SDate]]&gt;=DATE(YEAR(vp.data[[#This Row],[SDate]]),5,1),vp.data[[#This Row],[SDate]]&lt;=DATE(YEAR(vp.data[[#This Row],[SDate]]),9,15)),1,0)</f>
        <v>0</v>
      </c>
      <c r="AJ821" s="4">
        <f>IF(vp.data[[#This Row],[SDate]]&lt;DATE(2016,12,1),0,1)</f>
        <v>1</v>
      </c>
      <c r="AK821">
        <f>MONTH(vp.data[[#This Row],[SDate]])</f>
        <v>2</v>
      </c>
      <c r="AL821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821" s="5">
        <f>(vp.data[[#This Row],[Dens]]-INDEX(crudeBD.lkup[Mean_Dens],MATCH(vp.data[[#This Row],[Crude_Breakdown]],crudeBD.lkup[Crude Breakdown],0)))^2</f>
        <v>33.010968370991741</v>
      </c>
      <c r="AN821" s="5">
        <f>(vp.data[[#This Row],[Sulf]]-INDEX(crudeBD.lkup[Mean_Sulf],MATCH(vp.data[[#This Row],[Crude_Breakdown]],crudeBD.lkup[Crude Breakdown],0)))^2</f>
        <v>0.25874408458891013</v>
      </c>
      <c r="AO8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1" hidden="1" x14ac:dyDescent="0.25">
      <c r="A822">
        <v>821</v>
      </c>
      <c r="B822" t="s">
        <v>58</v>
      </c>
      <c r="C822" t="s">
        <v>58</v>
      </c>
      <c r="D822" t="s">
        <v>59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Input]]="",INDEX([1]DATA!$O:$O,MATCH(1,(vp.data[[#This Row],[Battery]]=[1]DATA!$L:$L)*(EOMONTH(vp.data[[#This Row],[SDate]],-1)+1=[1]DATA!$G:$G),0)),vp.data[[#This Row],[Dens Input]]),"")</f>
        <v>828.6</v>
      </c>
      <c r="O822" s="2">
        <f ca="1">INDEX(INDIRECT(_xlfn.CONCAT("weather.data[",O$1,"]")),MATCH(vp.data[[#This Row],[SDate]],weather.data[Date],0))</f>
        <v>-0.54999999999999993</v>
      </c>
      <c r="P822" s="2">
        <f ca="1">INDEX(INDIRECT(_xlfn.CONCAT("weather.data[",P$1,"]")),MATCH(vp.data[[#This Row],[SDate]],weather.data[Date],0))</f>
        <v>-1.0261904761904761</v>
      </c>
      <c r="Q822" s="2">
        <f ca="1">INDEX(INDIRECT(_xlfn.CONCAT("weather.data[",Q$1,"]")),MATCH(vp.data[[#This Row],[SDate]],weather.data[Date],0))</f>
        <v>-1.9</v>
      </c>
      <c r="R822" s="2">
        <f ca="1">INDEX(INDIRECT(_xlfn.CONCAT("weather.data[",R$1,"]")),MATCH(vp.data[[#This Row],[SDate]],weather.data[Date],0))</f>
        <v>-1.6</v>
      </c>
      <c r="S822" s="2">
        <f ca="1">INDEX(INDIRECT(_xlfn.CONCAT("weather.data[",S$1,"]")),MATCH(vp.data[[#This Row],[SDate]],weather.data[Date],0))</f>
        <v>-1</v>
      </c>
      <c r="T822" s="2">
        <f ca="1">INDEX(INDIRECT(_xlfn.CONCAT("weather.data[",T$1,"]")),MATCH(vp.data[[#This Row],[SDate]],weather.data[Date],0))</f>
        <v>-0.6</v>
      </c>
      <c r="U822" s="2">
        <f ca="1">INDEX(INDIRECT(_xlfn.CONCAT("weather.data[",U$1,"]")),MATCH(vp.data[[#This Row],[SDate]],weather.data[Date],0))</f>
        <v>-0.2</v>
      </c>
      <c r="V822" s="2">
        <f ca="1">INDEX(INDIRECT(_xlfn.CONCAT("weather.data[",V$1,"]")),MATCH(vp.data[[#This Row],[SDate]],weather.data[Date],0))</f>
        <v>2</v>
      </c>
      <c r="W822" t="s">
        <v>44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 s="4">
        <f>IF(AND(vp.data[[#This Row],[SDate]]&gt;=DATE(YEAR(vp.data[[#This Row],[SDate]]),5,1),vp.data[[#This Row],[SDate]]&lt;=DATE(YEAR(vp.data[[#This Row],[SDate]]),9,15)),1,0)</f>
        <v>0</v>
      </c>
      <c r="AJ822" s="4">
        <f>IF(vp.data[[#This Row],[SDate]]&lt;DATE(2016,12,1),0,1)</f>
        <v>1</v>
      </c>
      <c r="AK822">
        <f>MONTH(vp.data[[#This Row],[SDate]])</f>
        <v>2</v>
      </c>
      <c r="AL822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822" s="5">
        <f>(vp.data[[#This Row],[Dens]]-INDEX(crudeBD.lkup[Mean_Dens],MATCH(vp.data[[#This Row],[Crude_Breakdown]],crudeBD.lkup[Crude Breakdown],0)))^2</f>
        <v>231.38478620587946</v>
      </c>
      <c r="AN822" s="5">
        <f>(vp.data[[#This Row],[Sulf]]-INDEX(crudeBD.lkup[Mean_Sulf],MATCH(vp.data[[#This Row],[Crude_Breakdown]],crudeBD.lkup[Crude Breakdown],0)))^2</f>
        <v>2.3477447532400043E-2</v>
      </c>
      <c r="AO8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1" hidden="1" x14ac:dyDescent="0.25">
      <c r="A823">
        <v>822</v>
      </c>
      <c r="B823" t="s">
        <v>47</v>
      </c>
      <c r="C823" t="s">
        <v>47</v>
      </c>
      <c r="D823" t="s">
        <v>68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823" s="2">
        <f ca="1">INDEX(INDIRECT(_xlfn.CONCAT("weather.data[",O$1,"]")),MATCH(vp.data[[#This Row],[SDate]],weather.data[Date],0))</f>
        <v>-0.54999999999999993</v>
      </c>
      <c r="P823" s="2">
        <f ca="1">INDEX(INDIRECT(_xlfn.CONCAT("weather.data[",P$1,"]")),MATCH(vp.data[[#This Row],[SDate]],weather.data[Date],0))</f>
        <v>-1.0261904761904761</v>
      </c>
      <c r="Q823" s="2">
        <f ca="1">INDEX(INDIRECT(_xlfn.CONCAT("weather.data[",Q$1,"]")),MATCH(vp.data[[#This Row],[SDate]],weather.data[Date],0))</f>
        <v>-1.9</v>
      </c>
      <c r="R823" s="2">
        <f ca="1">INDEX(INDIRECT(_xlfn.CONCAT("weather.data[",R$1,"]")),MATCH(vp.data[[#This Row],[SDate]],weather.data[Date],0))</f>
        <v>-1.6</v>
      </c>
      <c r="S823" s="2">
        <f ca="1">INDEX(INDIRECT(_xlfn.CONCAT("weather.data[",S$1,"]")),MATCH(vp.data[[#This Row],[SDate]],weather.data[Date],0))</f>
        <v>-1</v>
      </c>
      <c r="T823" s="2">
        <f ca="1">INDEX(INDIRECT(_xlfn.CONCAT("weather.data[",T$1,"]")),MATCH(vp.data[[#This Row],[SDate]],weather.data[Date],0))</f>
        <v>-0.6</v>
      </c>
      <c r="U823" s="2">
        <f ca="1">INDEX(INDIRECT(_xlfn.CONCAT("weather.data[",U$1,"]")),MATCH(vp.data[[#This Row],[SDate]],weather.data[Date],0))</f>
        <v>-0.2</v>
      </c>
      <c r="V823" s="2">
        <f ca="1">INDEX(INDIRECT(_xlfn.CONCAT("weather.data[",V$1,"]")),MATCH(vp.data[[#This Row],[SDate]],weather.data[Date],0))</f>
        <v>2</v>
      </c>
      <c r="W823" t="s">
        <v>44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 s="4">
        <f>IF(AND(vp.data[[#This Row],[SDate]]&gt;=DATE(YEAR(vp.data[[#This Row],[SDate]]),5,1),vp.data[[#This Row],[SDate]]&lt;=DATE(YEAR(vp.data[[#This Row],[SDate]]),9,15)),1,0)</f>
        <v>0</v>
      </c>
      <c r="AJ823" s="4">
        <f>IF(vp.data[[#This Row],[SDate]]&lt;DATE(2016,12,1),0,1)</f>
        <v>1</v>
      </c>
      <c r="AK823">
        <f>MONTH(vp.data[[#This Row],[SDate]])</f>
        <v>2</v>
      </c>
      <c r="AL823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823" s="5">
        <f>(vp.data[[#This Row],[Dens]]-INDEX(crudeBD.lkup[Mean_Dens],MATCH(vp.data[[#This Row],[Crude_Breakdown]],crudeBD.lkup[Crude Breakdown],0)))^2</f>
        <v>174.53943651262787</v>
      </c>
      <c r="AN823" s="5">
        <f>(vp.data[[#This Row],[Sulf]]-INDEX(crudeBD.lkup[Mean_Sulf],MATCH(vp.data[[#This Row],[Crude_Breakdown]],crudeBD.lkup[Crude Breakdown],0)))^2</f>
        <v>6.0898630354487893E-2</v>
      </c>
      <c r="AO8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1" hidden="1" x14ac:dyDescent="0.25">
      <c r="A824">
        <v>823</v>
      </c>
      <c r="B824" t="s">
        <v>47</v>
      </c>
      <c r="C824" t="s">
        <v>47</v>
      </c>
      <c r="D824" t="s">
        <v>122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Input]]="",INDEX([1]DATA!$Q:$Q,MATCH(1,(vp.data[[#This Row],[Battery]]=[1]DATA!$L:$L)*(EOMONTH(vp.data[[#This Row],[SDate]],-1)+1=[1]DATA!$G:$G),0)),vp.data[[#This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Input]]="",INDEX([1]DATA!$O:$O,MATCH(1,(vp.data[[#This Row],[Battery]]=[1]DATA!$L:$L)*(EOMONTH(vp.data[[#This Row],[SDate]],-1)+1=[1]DATA!$G:$G),0)),vp.data[[#This Row],[Dens Input]]),"")</f>
        <v>846.6</v>
      </c>
      <c r="O824" s="2">
        <f ca="1">INDEX(INDIRECT(_xlfn.CONCAT("weather.data[",O$1,"]")),MATCH(vp.data[[#This Row],[SDate]],weather.data[Date],0))</f>
        <v>-0.54999999999999993</v>
      </c>
      <c r="P824" s="2">
        <f ca="1">INDEX(INDIRECT(_xlfn.CONCAT("weather.data[",P$1,"]")),MATCH(vp.data[[#This Row],[SDate]],weather.data[Date],0))</f>
        <v>-1.0261904761904761</v>
      </c>
      <c r="Q824" s="2">
        <f ca="1">INDEX(INDIRECT(_xlfn.CONCAT("weather.data[",Q$1,"]")),MATCH(vp.data[[#This Row],[SDate]],weather.data[Date],0))</f>
        <v>-1.9</v>
      </c>
      <c r="R824" s="2">
        <f ca="1">INDEX(INDIRECT(_xlfn.CONCAT("weather.data[",R$1,"]")),MATCH(vp.data[[#This Row],[SDate]],weather.data[Date],0))</f>
        <v>-1.6</v>
      </c>
      <c r="S824" s="2">
        <f ca="1">INDEX(INDIRECT(_xlfn.CONCAT("weather.data[",S$1,"]")),MATCH(vp.data[[#This Row],[SDate]],weather.data[Date],0))</f>
        <v>-1</v>
      </c>
      <c r="T824" s="2">
        <f ca="1">INDEX(INDIRECT(_xlfn.CONCAT("weather.data[",T$1,"]")),MATCH(vp.data[[#This Row],[SDate]],weather.data[Date],0))</f>
        <v>-0.6</v>
      </c>
      <c r="U824" s="2">
        <f ca="1">INDEX(INDIRECT(_xlfn.CONCAT("weather.data[",U$1,"]")),MATCH(vp.data[[#This Row],[SDate]],weather.data[Date],0))</f>
        <v>-0.2</v>
      </c>
      <c r="V824" s="2">
        <f ca="1">INDEX(INDIRECT(_xlfn.CONCAT("weather.data[",V$1,"]")),MATCH(vp.data[[#This Row],[SDate]],weather.data[Date],0))</f>
        <v>2</v>
      </c>
      <c r="W824" t="s">
        <v>44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 s="4">
        <f>IF(AND(vp.data[[#This Row],[SDate]]&gt;=DATE(YEAR(vp.data[[#This Row],[SDate]]),5,1),vp.data[[#This Row],[SDate]]&lt;=DATE(YEAR(vp.data[[#This Row],[SDate]]),9,15)),1,0)</f>
        <v>0</v>
      </c>
      <c r="AJ824" s="4">
        <f>IF(vp.data[[#This Row],[SDate]]&lt;DATE(2016,12,1),0,1)</f>
        <v>1</v>
      </c>
      <c r="AK824">
        <f>MONTH(vp.data[[#This Row],[SDate]])</f>
        <v>2</v>
      </c>
      <c r="AL824" s="5">
        <f>(IF(post_aquisition_adj_bool,vp.data[[#This Row],[VP_Adjusted]],vp.data[[#This Row],[VP]])-INDEX(crudeBD.lkup[Mean_VP],MATCH(vp.data[[#This Row],[Crude_Breakdown]],crudeBD.lkup[Crude Breakdown],0)))^2</f>
        <v>425.274902017177</v>
      </c>
      <c r="AM824" s="5">
        <f>(vp.data[[#This Row],[Dens]]-INDEX(crudeBD.lkup[Mean_Dens],MATCH(vp.data[[#This Row],[Crude_Breakdown]],crudeBD.lkup[Crude Breakdown],0)))^2</f>
        <v>7.7766389666151472</v>
      </c>
      <c r="AN824" s="5">
        <f>(vp.data[[#This Row],[Sulf]]-INDEX(crudeBD.lkup[Mean_Sulf],MATCH(vp.data[[#This Row],[Crude_Breakdown]],crudeBD.lkup[Crude Breakdown],0)))^2</f>
        <v>0.12476685612135612</v>
      </c>
      <c r="AO8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1" hidden="1" x14ac:dyDescent="0.25">
      <c r="A825">
        <v>824</v>
      </c>
      <c r="B825" t="s">
        <v>52</v>
      </c>
      <c r="C825" t="s">
        <v>52</v>
      </c>
      <c r="D825" t="s">
        <v>90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Input]]="",INDEX([1]DATA!$Q:$Q,MATCH(1,(vp.data[[#This Row],[Battery]]=[1]DATA!$L:$L)*(EOMONTH(vp.data[[#This Row],[SDate]],-1)+1=[1]DATA!$G:$G),0)),vp.data[[#This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Input]]="",INDEX([1]DATA!$O:$O,MATCH(1,(vp.data[[#This Row],[Battery]]=[1]DATA!$L:$L)*(EOMONTH(vp.data[[#This Row],[SDate]],-1)+1=[1]DATA!$G:$G),0)),vp.data[[#This Row],[Dens Input]]),"")</f>
        <v>858.4</v>
      </c>
      <c r="O825" s="2">
        <f ca="1">INDEX(INDIRECT(_xlfn.CONCAT("weather.data[",O$1,"]")),MATCH(vp.data[[#This Row],[SDate]],weather.data[Date],0))</f>
        <v>-0.54999999999999993</v>
      </c>
      <c r="P825" s="2">
        <f ca="1">INDEX(INDIRECT(_xlfn.CONCAT("weather.data[",P$1,"]")),MATCH(vp.data[[#This Row],[SDate]],weather.data[Date],0))</f>
        <v>-1.0261904761904761</v>
      </c>
      <c r="Q825" s="2">
        <f ca="1">INDEX(INDIRECT(_xlfn.CONCAT("weather.data[",Q$1,"]")),MATCH(vp.data[[#This Row],[SDate]],weather.data[Date],0))</f>
        <v>-1.9</v>
      </c>
      <c r="R825" s="2">
        <f ca="1">INDEX(INDIRECT(_xlfn.CONCAT("weather.data[",R$1,"]")),MATCH(vp.data[[#This Row],[SDate]],weather.data[Date],0))</f>
        <v>-1.6</v>
      </c>
      <c r="S825" s="2">
        <f ca="1">INDEX(INDIRECT(_xlfn.CONCAT("weather.data[",S$1,"]")),MATCH(vp.data[[#This Row],[SDate]],weather.data[Date],0))</f>
        <v>-1</v>
      </c>
      <c r="T825" s="2">
        <f ca="1">INDEX(INDIRECT(_xlfn.CONCAT("weather.data[",T$1,"]")),MATCH(vp.data[[#This Row],[SDate]],weather.data[Date],0))</f>
        <v>-0.6</v>
      </c>
      <c r="U825" s="2">
        <f ca="1">INDEX(INDIRECT(_xlfn.CONCAT("weather.data[",U$1,"]")),MATCH(vp.data[[#This Row],[SDate]],weather.data[Date],0))</f>
        <v>-0.2</v>
      </c>
      <c r="V825" s="2">
        <f ca="1">INDEX(INDIRECT(_xlfn.CONCAT("weather.data[",V$1,"]")),MATCH(vp.data[[#This Row],[SDate]],weather.data[Date],0))</f>
        <v>2</v>
      </c>
      <c r="W825" t="s">
        <v>44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 s="4">
        <f>IF(AND(vp.data[[#This Row],[SDate]]&gt;=DATE(YEAR(vp.data[[#This Row],[SDate]]),5,1),vp.data[[#This Row],[SDate]]&lt;=DATE(YEAR(vp.data[[#This Row],[SDate]]),9,15)),1,0)</f>
        <v>0</v>
      </c>
      <c r="AJ825" s="4">
        <f>IF(vp.data[[#This Row],[SDate]]&lt;DATE(2016,12,1),0,1)</f>
        <v>1</v>
      </c>
      <c r="AK825">
        <f>MONTH(vp.data[[#This Row],[SDate]])</f>
        <v>2</v>
      </c>
      <c r="AL825" s="5">
        <f>(IF(post_aquisition_adj_bool,vp.data[[#This Row],[VP_Adjusted]],vp.data[[#This Row],[VP]])-INDEX(crudeBD.lkup[Mean_VP],MATCH(vp.data[[#This Row],[Crude_Breakdown]],crudeBD.lkup[Crude Breakdown],0)))^2</f>
        <v>13.526254005391621</v>
      </c>
      <c r="AM825" s="5">
        <f>(vp.data[[#This Row],[Dens]]-INDEX(crudeBD.lkup[Mean_Dens],MATCH(vp.data[[#This Row],[Crude_Breakdown]],crudeBD.lkup[Crude Breakdown],0)))^2</f>
        <v>212.82907577642942</v>
      </c>
      <c r="AN825" s="5">
        <f>(vp.data[[#This Row],[Sulf]]-INDEX(crudeBD.lkup[Mean_Sulf],MATCH(vp.data[[#This Row],[Crude_Breakdown]],crudeBD.lkup[Crude Breakdown],0)))^2</f>
        <v>0.32858520556920778</v>
      </c>
      <c r="AO8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1" hidden="1" x14ac:dyDescent="0.25">
      <c r="A826">
        <v>825</v>
      </c>
      <c r="B826" t="s">
        <v>56</v>
      </c>
      <c r="C826" t="s">
        <v>56</v>
      </c>
      <c r="D826" t="s">
        <v>57</v>
      </c>
      <c r="E826" t="s">
        <v>69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Input]]="",INDEX([1]DATA!$Q:$Q,MATCH(1,(vp.data[[#This Row],[Battery]]=[1]DATA!$L:$L)*(EOMONTH(vp.data[[#This Row],[SDate]],-1)+1=[1]DATA!$G:$G),0)),vp.data[[#This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Input]]="",INDEX([1]DATA!$O:$O,MATCH(1,(vp.data[[#This Row],[Battery]]=[1]DATA!$L:$L)*(EOMONTH(vp.data[[#This Row],[SDate]],-1)+1=[1]DATA!$G:$G),0)),vp.data[[#This Row],[Dens Input]]),"")</f>
        <v>846.7</v>
      </c>
      <c r="O826" s="2">
        <f ca="1">INDEX(INDIRECT(_xlfn.CONCAT("weather.data[",O$1,"]")),MATCH(vp.data[[#This Row],[SDate]],weather.data[Date],0))</f>
        <v>-0.54999999999999993</v>
      </c>
      <c r="P826" s="2">
        <f ca="1">INDEX(INDIRECT(_xlfn.CONCAT("weather.data[",P$1,"]")),MATCH(vp.data[[#This Row],[SDate]],weather.data[Date],0))</f>
        <v>-1.0261904761904761</v>
      </c>
      <c r="Q826" s="2">
        <f ca="1">INDEX(INDIRECT(_xlfn.CONCAT("weather.data[",Q$1,"]")),MATCH(vp.data[[#This Row],[SDate]],weather.data[Date],0))</f>
        <v>-1.9</v>
      </c>
      <c r="R826" s="2">
        <f ca="1">INDEX(INDIRECT(_xlfn.CONCAT("weather.data[",R$1,"]")),MATCH(vp.data[[#This Row],[SDate]],weather.data[Date],0))</f>
        <v>-1.6</v>
      </c>
      <c r="S826" s="2">
        <f ca="1">INDEX(INDIRECT(_xlfn.CONCAT("weather.data[",S$1,"]")),MATCH(vp.data[[#This Row],[SDate]],weather.data[Date],0))</f>
        <v>-1</v>
      </c>
      <c r="T826" s="2">
        <f ca="1">INDEX(INDIRECT(_xlfn.CONCAT("weather.data[",T$1,"]")),MATCH(vp.data[[#This Row],[SDate]],weather.data[Date],0))</f>
        <v>-0.6</v>
      </c>
      <c r="U826" s="2">
        <f ca="1">INDEX(INDIRECT(_xlfn.CONCAT("weather.data[",U$1,"]")),MATCH(vp.data[[#This Row],[SDate]],weather.data[Date],0))</f>
        <v>-0.2</v>
      </c>
      <c r="V826" s="2">
        <f ca="1">INDEX(INDIRECT(_xlfn.CONCAT("weather.data[",V$1,"]")),MATCH(vp.data[[#This Row],[SDate]],weather.data[Date],0))</f>
        <v>2</v>
      </c>
      <c r="W826" t="s">
        <v>44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 s="4">
        <f>IF(AND(vp.data[[#This Row],[SDate]]&gt;=DATE(YEAR(vp.data[[#This Row],[SDate]]),5,1),vp.data[[#This Row],[SDate]]&lt;=DATE(YEAR(vp.data[[#This Row],[SDate]]),9,15)),1,0)</f>
        <v>0</v>
      </c>
      <c r="AJ826" s="4">
        <f>IF(vp.data[[#This Row],[SDate]]&lt;DATE(2016,12,1),0,1)</f>
        <v>1</v>
      </c>
      <c r="AK826">
        <f>MONTH(vp.data[[#This Row],[SDate]])</f>
        <v>2</v>
      </c>
      <c r="AL826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826" s="5">
        <f>(vp.data[[#This Row],[Dens]]-INDEX(crudeBD.lkup[Mean_Dens],MATCH(vp.data[[#This Row],[Crude_Breakdown]],crudeBD.lkup[Crude Breakdown],0)))^2</f>
        <v>8.3443714819526988</v>
      </c>
      <c r="AN826" s="5">
        <f>(vp.data[[#This Row],[Sulf]]-INDEX(crudeBD.lkup[Mean_Sulf],MATCH(vp.data[[#This Row],[Crude_Breakdown]],crudeBD.lkup[Crude Breakdown],0)))^2</f>
        <v>8.6304619336083174E-2</v>
      </c>
      <c r="AO8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1" hidden="1" x14ac:dyDescent="0.25">
      <c r="A827">
        <v>826</v>
      </c>
      <c r="B827" t="s">
        <v>56</v>
      </c>
      <c r="C827" t="s">
        <v>56</v>
      </c>
      <c r="D827" t="s">
        <v>57</v>
      </c>
      <c r="E827" t="s">
        <v>51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Input]]="",INDEX([1]DATA!$Q:$Q,MATCH(1,(vp.data[[#This Row],[Battery]]=[1]DATA!$L:$L)*(EOMONTH(vp.data[[#This Row],[SDate]],-1)+1=[1]DATA!$G:$G),0)),vp.data[[#This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Input]]="",INDEX([1]DATA!$O:$O,MATCH(1,(vp.data[[#This Row],[Battery]]=[1]DATA!$L:$L)*(EOMONTH(vp.data[[#This Row],[SDate]],-1)+1=[1]DATA!$G:$G),0)),vp.data[[#This Row],[Dens Input]]),"")</f>
        <v>833</v>
      </c>
      <c r="O827" s="2">
        <f ca="1">INDEX(INDIRECT(_xlfn.CONCAT("weather.data[",O$1,"]")),MATCH(vp.data[[#This Row],[SDate]],weather.data[Date],0))</f>
        <v>-0.54999999999999993</v>
      </c>
      <c r="P827" s="2">
        <f ca="1">INDEX(INDIRECT(_xlfn.CONCAT("weather.data[",P$1,"]")),MATCH(vp.data[[#This Row],[SDate]],weather.data[Date],0))</f>
        <v>-1.0261904761904761</v>
      </c>
      <c r="Q827" s="2">
        <f ca="1">INDEX(INDIRECT(_xlfn.CONCAT("weather.data[",Q$1,"]")),MATCH(vp.data[[#This Row],[SDate]],weather.data[Date],0))</f>
        <v>-1.9</v>
      </c>
      <c r="R827" s="2">
        <f ca="1">INDEX(INDIRECT(_xlfn.CONCAT("weather.data[",R$1,"]")),MATCH(vp.data[[#This Row],[SDate]],weather.data[Date],0))</f>
        <v>-1.6</v>
      </c>
      <c r="S827" s="2">
        <f ca="1">INDEX(INDIRECT(_xlfn.CONCAT("weather.data[",S$1,"]")),MATCH(vp.data[[#This Row],[SDate]],weather.data[Date],0))</f>
        <v>-1</v>
      </c>
      <c r="T827" s="2">
        <f ca="1">INDEX(INDIRECT(_xlfn.CONCAT("weather.data[",T$1,"]")),MATCH(vp.data[[#This Row],[SDate]],weather.data[Date],0))</f>
        <v>-0.6</v>
      </c>
      <c r="U827" s="2">
        <f ca="1">INDEX(INDIRECT(_xlfn.CONCAT("weather.data[",U$1,"]")),MATCH(vp.data[[#This Row],[SDate]],weather.data[Date],0))</f>
        <v>-0.2</v>
      </c>
      <c r="V827" s="2">
        <f ca="1">INDEX(INDIRECT(_xlfn.CONCAT("weather.data[",V$1,"]")),MATCH(vp.data[[#This Row],[SDate]],weather.data[Date],0))</f>
        <v>2</v>
      </c>
      <c r="W827" t="s">
        <v>44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 s="4">
        <f>IF(AND(vp.data[[#This Row],[SDate]]&gt;=DATE(YEAR(vp.data[[#This Row],[SDate]]),5,1),vp.data[[#This Row],[SDate]]&lt;=DATE(YEAR(vp.data[[#This Row],[SDate]]),9,15)),1,0)</f>
        <v>0</v>
      </c>
      <c r="AJ827" s="4">
        <f>IF(vp.data[[#This Row],[SDate]]&lt;DATE(2016,12,1),0,1)</f>
        <v>1</v>
      </c>
      <c r="AK827">
        <f>MONTH(vp.data[[#This Row],[SDate]])</f>
        <v>2</v>
      </c>
      <c r="AL827" s="5">
        <f>(IF(post_aquisition_adj_bool,vp.data[[#This Row],[VP_Adjusted]],vp.data[[#This Row],[VP]])-INDEX(crudeBD.lkup[Mean_VP],MATCH(vp.data[[#This Row],[Crude_Breakdown]],crudeBD.lkup[Crude Breakdown],0)))^2</f>
        <v>437.73821865929767</v>
      </c>
      <c r="AM827" s="5">
        <f>(vp.data[[#This Row],[Dens]]-INDEX(crudeBD.lkup[Mean_Dens],MATCH(vp.data[[#This Row],[Crude_Breakdown]],crudeBD.lkup[Crude Breakdown],0)))^2</f>
        <v>116.88501688072647</v>
      </c>
      <c r="AN827" s="5">
        <f>(vp.data[[#This Row],[Sulf]]-INDEX(crudeBD.lkup[Mean_Sulf],MATCH(vp.data[[#This Row],[Crude_Breakdown]],crudeBD.lkup[Crude Breakdown],0)))^2</f>
        <v>0.10354010213362934</v>
      </c>
      <c r="AO8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1" hidden="1" x14ac:dyDescent="0.25">
      <c r="A828">
        <v>827</v>
      </c>
      <c r="B828" t="s">
        <v>45</v>
      </c>
      <c r="C828" t="s">
        <v>45</v>
      </c>
      <c r="D828" t="s">
        <v>46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Input]]="",INDEX([1]DATA!$Q:$Q,MATCH(1,(vp.data[[#This Row],[Battery]]=[1]DATA!$L:$L)*(EOMONTH(vp.data[[#This Row],[SDate]],-1)+1=[1]DATA!$G:$G),0)),vp.data[[#This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Input]]="",INDEX([1]DATA!$O:$O,MATCH(1,(vp.data[[#This Row],[Battery]]=[1]DATA!$L:$L)*(EOMONTH(vp.data[[#This Row],[SDate]],-1)+1=[1]DATA!$G:$G),0)),vp.data[[#This Row],[Dens Input]]),"")</f>
        <v>868.6</v>
      </c>
      <c r="O828" s="2">
        <f ca="1">INDEX(INDIRECT(_xlfn.CONCAT("weather.data[",O$1,"]")),MATCH(vp.data[[#This Row],[SDate]],weather.data[Date],0))</f>
        <v>-0.19999999999999998</v>
      </c>
      <c r="P828" s="2">
        <f ca="1">INDEX(INDIRECT(_xlfn.CONCAT("weather.data[",P$1,"]")),MATCH(vp.data[[#This Row],[SDate]],weather.data[Date],0))</f>
        <v>-0.29047619047619061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-0.8</v>
      </c>
      <c r="T828" s="2">
        <f ca="1">INDEX(INDIRECT(_xlfn.CONCAT("weather.data[",T$1,"]")),MATCH(vp.data[[#This Row],[SDate]],weather.data[Date],0))</f>
        <v>-0.4</v>
      </c>
      <c r="U828" s="2">
        <f ca="1">INDEX(INDIRECT(_xlfn.CONCAT("weather.data[",U$1,"]")),MATCH(vp.data[[#This Row],[SDate]],weather.data[Date],0))</f>
        <v>0.2</v>
      </c>
      <c r="V828" s="2">
        <f ca="1">INDEX(INDIRECT(_xlfn.CONCAT("weather.data[",V$1,"]")),MATCH(vp.data[[#This Row],[SDate]],weather.data[Date],0))</f>
        <v>0</v>
      </c>
      <c r="W828" t="s">
        <v>44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 s="4">
        <f>IF(AND(vp.data[[#This Row],[SDate]]&gt;=DATE(YEAR(vp.data[[#This Row],[SDate]]),5,1),vp.data[[#This Row],[SDate]]&lt;=DATE(YEAR(vp.data[[#This Row],[SDate]]),9,15)),1,0)</f>
        <v>0</v>
      </c>
      <c r="AJ828" s="4">
        <f>IF(vp.data[[#This Row],[SDate]]&lt;DATE(2016,12,1),0,1)</f>
        <v>1</v>
      </c>
      <c r="AK828">
        <f>MONTH(vp.data[[#This Row],[SDate]])</f>
        <v>2</v>
      </c>
      <c r="AL828" s="5">
        <f>(IF(post_aquisition_adj_bool,vp.data[[#This Row],[VP_Adjusted]],vp.data[[#This Row],[VP]])-INDEX(crudeBD.lkup[Mean_VP],MATCH(vp.data[[#This Row],[Crude_Breakdown]],crudeBD.lkup[Crude Breakdown],0)))^2</f>
        <v>46.714253308128576</v>
      </c>
      <c r="AM828" s="5">
        <f>(vp.data[[#This Row],[Dens]]-INDEX(crudeBD.lkup[Mean_Dens],MATCH(vp.data[[#This Row],[Crude_Breakdown]],crudeBD.lkup[Crude Breakdown],0)))^2</f>
        <v>37.922682531098005</v>
      </c>
      <c r="AN828" s="5">
        <f>(vp.data[[#This Row],[Sulf]]-INDEX(crudeBD.lkup[Mean_Sulf],MATCH(vp.data[[#This Row],[Crude_Breakdown]],crudeBD.lkup[Crude Breakdown],0)))^2</f>
        <v>7.3689723535238352E-2</v>
      </c>
      <c r="AO8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1" hidden="1" x14ac:dyDescent="0.25">
      <c r="A829">
        <v>828</v>
      </c>
      <c r="B829" t="s">
        <v>52</v>
      </c>
      <c r="C829" t="s">
        <v>52</v>
      </c>
      <c r="D829" t="s">
        <v>53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Input]]="",INDEX([1]DATA!$Q:$Q,MATCH(1,(vp.data[[#This Row],[Battery]]=[1]DATA!$L:$L)*(EOMONTH(vp.data[[#This Row],[SDate]],-1)+1=[1]DATA!$G:$G),0)),vp.data[[#This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Input]]="",INDEX([1]DATA!$O:$O,MATCH(1,(vp.data[[#This Row],[Battery]]=[1]DATA!$L:$L)*(EOMONTH(vp.data[[#This Row],[SDate]],-1)+1=[1]DATA!$G:$G),0)),vp.data[[#This Row],[Dens Input]]),"")</f>
        <v>844.3</v>
      </c>
      <c r="O829" s="2">
        <f ca="1">INDEX(INDIRECT(_xlfn.CONCAT("weather.data[",O$1,"]")),MATCH(vp.data[[#This Row],[SDate]],weather.data[Date],0))</f>
        <v>-0.19999999999999998</v>
      </c>
      <c r="P829" s="2">
        <f ca="1">INDEX(INDIRECT(_xlfn.CONCAT("weather.data[",P$1,"]")),MATCH(vp.data[[#This Row],[SDate]],weather.data[Date],0))</f>
        <v>-0.29047619047619061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-0.8</v>
      </c>
      <c r="T829" s="2">
        <f ca="1">INDEX(INDIRECT(_xlfn.CONCAT("weather.data[",T$1,"]")),MATCH(vp.data[[#This Row],[SDate]],weather.data[Date],0))</f>
        <v>-0.4</v>
      </c>
      <c r="U829" s="2">
        <f ca="1">INDEX(INDIRECT(_xlfn.CONCAT("weather.data[",U$1,"]")),MATCH(vp.data[[#This Row],[SDate]],weather.data[Date],0))</f>
        <v>0.2</v>
      </c>
      <c r="V829" s="2">
        <f ca="1">INDEX(INDIRECT(_xlfn.CONCAT("weather.data[",V$1,"]")),MATCH(vp.data[[#This Row],[SDate]],weather.data[Date],0))</f>
        <v>0</v>
      </c>
      <c r="W829" t="s">
        <v>44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 s="4">
        <f>IF(AND(vp.data[[#This Row],[SDate]]&gt;=DATE(YEAR(vp.data[[#This Row],[SDate]]),5,1),vp.data[[#This Row],[SDate]]&lt;=DATE(YEAR(vp.data[[#This Row],[SDate]]),9,15)),1,0)</f>
        <v>0</v>
      </c>
      <c r="AJ829" s="4">
        <f>IF(vp.data[[#This Row],[SDate]]&lt;DATE(2016,12,1),0,1)</f>
        <v>1</v>
      </c>
      <c r="AK829">
        <f>MONTH(vp.data[[#This Row],[SDate]])</f>
        <v>2</v>
      </c>
      <c r="AL829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829" s="5">
        <f>(vp.data[[#This Row],[Dens]]-INDEX(crudeBD.lkup[Mean_Dens],MATCH(vp.data[[#This Row],[Crude_Breakdown]],crudeBD.lkup[Crude Breakdown],0)))^2</f>
        <v>0.23879111385441124</v>
      </c>
      <c r="AN829" s="5">
        <f>(vp.data[[#This Row],[Sulf]]-INDEX(crudeBD.lkup[Mean_Sulf],MATCH(vp.data[[#This Row],[Crude_Breakdown]],crudeBD.lkup[Crude Breakdown],0)))^2</f>
        <v>9.8108974403564878E-2</v>
      </c>
      <c r="AO8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1" hidden="1" x14ac:dyDescent="0.25">
      <c r="A830">
        <v>829</v>
      </c>
      <c r="B830" t="s">
        <v>47</v>
      </c>
      <c r="C830" t="s">
        <v>47</v>
      </c>
      <c r="D830" t="s">
        <v>122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Input]]="",INDEX([1]DATA!$Q:$Q,MATCH(1,(vp.data[[#This Row],[Battery]]=[1]DATA!$L:$L)*(EOMONTH(vp.data[[#This Row],[SDate]],-1)+1=[1]DATA!$G:$G),0)),vp.data[[#This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30" s="2">
        <f ca="1">INDEX(INDIRECT(_xlfn.CONCAT("weather.data[",O$1,"]")),MATCH(vp.data[[#This Row],[SDate]],weather.data[Date],0))</f>
        <v>-0.19999999999999998</v>
      </c>
      <c r="P830" s="2">
        <f ca="1">INDEX(INDIRECT(_xlfn.CONCAT("weather.data[",P$1,"]")),MATCH(vp.data[[#This Row],[SDate]],weather.data[Date],0))</f>
        <v>-0.29047619047619061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-0.8</v>
      </c>
      <c r="T830" s="2">
        <f ca="1">INDEX(INDIRECT(_xlfn.CONCAT("weather.data[",T$1,"]")),MATCH(vp.data[[#This Row],[SDate]],weather.data[Date],0))</f>
        <v>-0.4</v>
      </c>
      <c r="U830" s="2">
        <f ca="1">INDEX(INDIRECT(_xlfn.CONCAT("weather.data[",U$1,"]")),MATCH(vp.data[[#This Row],[SDate]],weather.data[Date],0))</f>
        <v>0.2</v>
      </c>
      <c r="V830" s="2">
        <f ca="1">INDEX(INDIRECT(_xlfn.CONCAT("weather.data[",V$1,"]")),MATCH(vp.data[[#This Row],[SDate]],weather.data[Date],0))</f>
        <v>0</v>
      </c>
      <c r="W830" t="s">
        <v>44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 s="4">
        <f>IF(AND(vp.data[[#This Row],[SDate]]&gt;=DATE(YEAR(vp.data[[#This Row],[SDate]]),5,1),vp.data[[#This Row],[SDate]]&lt;=DATE(YEAR(vp.data[[#This Row],[SDate]]),9,15)),1,0)</f>
        <v>0</v>
      </c>
      <c r="AJ830" s="4">
        <f>IF(vp.data[[#This Row],[SDate]]&lt;DATE(2016,12,1),0,1)</f>
        <v>1</v>
      </c>
      <c r="AK830">
        <f>MONTH(vp.data[[#This Row],[SDate]])</f>
        <v>2</v>
      </c>
      <c r="AL830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830" s="5">
        <f>(vp.data[[#This Row],[Dens]]-INDEX(crudeBD.lkup[Mean_Dens],MATCH(vp.data[[#This Row],[Crude_Breakdown]],crudeBD.lkup[Crude Breakdown],0)))^2</f>
        <v>30.12541688072475</v>
      </c>
      <c r="AN830" s="5">
        <f>(vp.data[[#This Row],[Sulf]]-INDEX(crudeBD.lkup[Mean_Sulf],MATCH(vp.data[[#This Row],[Crude_Breakdown]],crudeBD.lkup[Crude Breakdown],0)))^2</f>
        <v>0.12476685612135612</v>
      </c>
      <c r="AO8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1" hidden="1" x14ac:dyDescent="0.25">
      <c r="A831">
        <v>830</v>
      </c>
      <c r="B831" t="s">
        <v>128</v>
      </c>
      <c r="C831" t="s">
        <v>128</v>
      </c>
      <c r="D831" t="s">
        <v>129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831" s="2">
        <f ca="1">INDEX(INDIRECT(_xlfn.CONCAT("weather.data[",O$1,"]")),MATCH(vp.data[[#This Row],[SDate]],weather.data[Date],0))</f>
        <v>-0.19999999999999998</v>
      </c>
      <c r="P831" s="2">
        <f ca="1">INDEX(INDIRECT(_xlfn.CONCAT("weather.data[",P$1,"]")),MATCH(vp.data[[#This Row],[SDate]],weather.data[Date],0))</f>
        <v>-0.29047619047619061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-0.8</v>
      </c>
      <c r="T831" s="2">
        <f ca="1">INDEX(INDIRECT(_xlfn.CONCAT("weather.data[",T$1,"]")),MATCH(vp.data[[#This Row],[SDate]],weather.data[Date],0))</f>
        <v>-0.4</v>
      </c>
      <c r="U831" s="2">
        <f ca="1">INDEX(INDIRECT(_xlfn.CONCAT("weather.data[",U$1,"]")),MATCH(vp.data[[#This Row],[SDate]],weather.data[Date],0))</f>
        <v>0.2</v>
      </c>
      <c r="V831" s="2">
        <f ca="1">INDEX(INDIRECT(_xlfn.CONCAT("weather.data[",V$1,"]")),MATCH(vp.data[[#This Row],[SDate]],weather.data[Date],0))</f>
        <v>0</v>
      </c>
      <c r="W831" t="s">
        <v>44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 s="4">
        <f>IF(AND(vp.data[[#This Row],[SDate]]&gt;=DATE(YEAR(vp.data[[#This Row],[SDate]]),5,1),vp.data[[#This Row],[SDate]]&lt;=DATE(YEAR(vp.data[[#This Row],[SDate]]),9,15)),1,0)</f>
        <v>0</v>
      </c>
      <c r="AJ831" s="4">
        <f>IF(vp.data[[#This Row],[SDate]]&lt;DATE(2016,12,1),0,1)</f>
        <v>1</v>
      </c>
      <c r="AK831">
        <f>MONTH(vp.data[[#This Row],[SDate]])</f>
        <v>2</v>
      </c>
      <c r="AL831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831" s="5">
        <f>(vp.data[[#This Row],[Dens]]-INDEX(crudeBD.lkup[Mean_Dens],MATCH(vp.data[[#This Row],[Crude_Breakdown]],crudeBD.lkup[Crude Breakdown],0)))^2</f>
        <v>179.25628559238231</v>
      </c>
      <c r="AN831" s="5">
        <f>(vp.data[[#This Row],[Sulf]]-INDEX(crudeBD.lkup[Mean_Sulf],MATCH(vp.data[[#This Row],[Crude_Breakdown]],crudeBD.lkup[Crude Breakdown],0)))^2</f>
        <v>0.40097202814589439</v>
      </c>
      <c r="AO8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1" hidden="1" x14ac:dyDescent="0.25">
      <c r="A832">
        <v>831</v>
      </c>
      <c r="B832" t="s">
        <v>47</v>
      </c>
      <c r="C832" t="s">
        <v>47</v>
      </c>
      <c r="D832" t="s">
        <v>48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Input]]="",INDEX([1]DATA!$Q:$Q,MATCH(1,(vp.data[[#This Row],[Battery]]=[1]DATA!$L:$L)*(EOMONTH(vp.data[[#This Row],[SDate]],-1)+1=[1]DATA!$G:$G),0)),vp.data[[#This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Input]]="",INDEX([1]DATA!$O:$O,MATCH(1,(vp.data[[#This Row],[Battery]]=[1]DATA!$L:$L)*(EOMONTH(vp.data[[#This Row],[SDate]],-1)+1=[1]DATA!$G:$G),0)),vp.data[[#This Row],[Dens Input]]),"")</f>
        <v>861.7</v>
      </c>
      <c r="O832" s="2">
        <f ca="1">INDEX(INDIRECT(_xlfn.CONCAT("weather.data[",O$1,"]")),MATCH(vp.data[[#This Row],[SDate]],weather.data[Date],0))</f>
        <v>-0.19999999999999998</v>
      </c>
      <c r="P832" s="2">
        <f ca="1">INDEX(INDIRECT(_xlfn.CONCAT("weather.data[",P$1,"]")),MATCH(vp.data[[#This Row],[SDate]],weather.data[Date],0))</f>
        <v>-0.29047619047619061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-0.8</v>
      </c>
      <c r="T832" s="2">
        <f ca="1">INDEX(INDIRECT(_xlfn.CONCAT("weather.data[",T$1,"]")),MATCH(vp.data[[#This Row],[SDate]],weather.data[Date],0))</f>
        <v>-0.4</v>
      </c>
      <c r="U832" s="2">
        <f ca="1">INDEX(INDIRECT(_xlfn.CONCAT("weather.data[",U$1,"]")),MATCH(vp.data[[#This Row],[SDate]],weather.data[Date],0))</f>
        <v>0.2</v>
      </c>
      <c r="V832" s="2">
        <f ca="1">INDEX(INDIRECT(_xlfn.CONCAT("weather.data[",V$1,"]")),MATCH(vp.data[[#This Row],[SDate]],weather.data[Date],0))</f>
        <v>0</v>
      </c>
      <c r="W832" t="s">
        <v>44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 s="4">
        <f>IF(AND(vp.data[[#This Row],[SDate]]&gt;=DATE(YEAR(vp.data[[#This Row],[SDate]]),5,1),vp.data[[#This Row],[SDate]]&lt;=DATE(YEAR(vp.data[[#This Row],[SDate]]),9,15)),1,0)</f>
        <v>0</v>
      </c>
      <c r="AJ832" s="4">
        <f>IF(vp.data[[#This Row],[SDate]]&lt;DATE(2016,12,1),0,1)</f>
        <v>1</v>
      </c>
      <c r="AK832">
        <f>MONTH(vp.data[[#This Row],[SDate]])</f>
        <v>2</v>
      </c>
      <c r="AL832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832" s="5">
        <f>(vp.data[[#This Row],[Dens]]-INDEX(crudeBD.lkup[Mean_Dens],MATCH(vp.data[[#This Row],[Crude_Breakdown]],crudeBD.lkup[Crude Breakdown],0)))^2</f>
        <v>320.00424878256644</v>
      </c>
      <c r="AN832" s="5">
        <f>(vp.data[[#This Row],[Sulf]]-INDEX(crudeBD.lkup[Mean_Sulf],MATCH(vp.data[[#This Row],[Crude_Breakdown]],crudeBD.lkup[Crude Breakdown],0)))^2</f>
        <v>1.1733731974710457</v>
      </c>
      <c r="AO8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1" hidden="1" x14ac:dyDescent="0.25">
      <c r="A833">
        <v>832</v>
      </c>
      <c r="B833" t="s">
        <v>42</v>
      </c>
      <c r="C833" t="s">
        <v>42</v>
      </c>
      <c r="D833" t="s">
        <v>43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Input]]="",INDEX([1]DATA!$Q:$Q,MATCH(1,(vp.data[[#This Row],[Battery]]=[1]DATA!$L:$L)*(EOMONTH(vp.data[[#This Row],[SDate]],-1)+1=[1]DATA!$G:$G),0)),vp.data[[#This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Input]]="",INDEX([1]DATA!$O:$O,MATCH(1,(vp.data[[#This Row],[Battery]]=[1]DATA!$L:$L)*(EOMONTH(vp.data[[#This Row],[SDate]],-1)+1=[1]DATA!$G:$G),0)),vp.data[[#This Row],[Dens Input]]),"")</f>
        <v>867.3</v>
      </c>
      <c r="O833" s="2">
        <f ca="1">INDEX(INDIRECT(_xlfn.CONCAT("weather.data[",O$1,"]")),MATCH(vp.data[[#This Row],[SDate]],weather.data[Date],0))</f>
        <v>-0.19999999999999998</v>
      </c>
      <c r="P833" s="2">
        <f ca="1">INDEX(INDIRECT(_xlfn.CONCAT("weather.data[",P$1,"]")),MATCH(vp.data[[#This Row],[SDate]],weather.data[Date],0))</f>
        <v>-0.29047619047619061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-0.8</v>
      </c>
      <c r="T833" s="2">
        <f ca="1">INDEX(INDIRECT(_xlfn.CONCAT("weather.data[",T$1,"]")),MATCH(vp.data[[#This Row],[SDate]],weather.data[Date],0))</f>
        <v>-0.4</v>
      </c>
      <c r="U833" s="2">
        <f ca="1">INDEX(INDIRECT(_xlfn.CONCAT("weather.data[",U$1,"]")),MATCH(vp.data[[#This Row],[SDate]],weather.data[Date],0))</f>
        <v>0.2</v>
      </c>
      <c r="V833" s="2">
        <f ca="1">INDEX(INDIRECT(_xlfn.CONCAT("weather.data[",V$1,"]")),MATCH(vp.data[[#This Row],[SDate]],weather.data[Date],0))</f>
        <v>0</v>
      </c>
      <c r="W833" t="s">
        <v>44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 s="4">
        <f>IF(AND(vp.data[[#This Row],[SDate]]&gt;=DATE(YEAR(vp.data[[#This Row],[SDate]]),5,1),vp.data[[#This Row],[SDate]]&lt;=DATE(YEAR(vp.data[[#This Row],[SDate]]),9,15)),1,0)</f>
        <v>0</v>
      </c>
      <c r="AJ833" s="4">
        <f>IF(vp.data[[#This Row],[SDate]]&lt;DATE(2016,12,1),0,1)</f>
        <v>1</v>
      </c>
      <c r="AK833">
        <f>MONTH(vp.data[[#This Row],[SDate]])</f>
        <v>2</v>
      </c>
      <c r="AL833" s="5">
        <f>(IF(post_aquisition_adj_bool,vp.data[[#This Row],[VP_Adjusted]],vp.data[[#This Row],[VP]])-INDEX(crudeBD.lkup[Mean_VP],MATCH(vp.data[[#This Row],[Crude_Breakdown]],crudeBD.lkup[Crude Breakdown],0)))^2</f>
        <v>10.018601134215531</v>
      </c>
      <c r="AM833" s="5">
        <f>(vp.data[[#This Row],[Dens]]-INDEX(crudeBD.lkup[Mean_Dens],MATCH(vp.data[[#This Row],[Crude_Breakdown]],crudeBD.lkup[Crude Breakdown],0)))^2</f>
        <v>55.623845321796722</v>
      </c>
      <c r="AN833" s="5">
        <f>(vp.data[[#This Row],[Sulf]]-INDEX(crudeBD.lkup[Mean_Sulf],MATCH(vp.data[[#This Row],[Crude_Breakdown]],crudeBD.lkup[Crude Breakdown],0)))^2</f>
        <v>2.4543590701222306E-3</v>
      </c>
      <c r="AO8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1" hidden="1" x14ac:dyDescent="0.25">
      <c r="A834">
        <v>833</v>
      </c>
      <c r="B834" t="s">
        <v>123</v>
      </c>
      <c r="C834" t="s">
        <v>123</v>
      </c>
      <c r="D834" t="s">
        <v>162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Input]]="",INDEX([1]DATA!$Q:$Q,MATCH(1,(vp.data[[#This Row],[Battery]]=[1]DATA!$L:$L)*(EOMONTH(vp.data[[#This Row],[SDate]],-1)+1=[1]DATA!$G:$G),0)),vp.data[[#This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Input]]="",INDEX([1]DATA!$O:$O,MATCH(1,(vp.data[[#This Row],[Battery]]=[1]DATA!$L:$L)*(EOMONTH(vp.data[[#This Row],[SDate]],-1)+1=[1]DATA!$G:$G),0)),vp.data[[#This Row],[Dens Input]]),"")</f>
        <v>876.3</v>
      </c>
      <c r="O834" s="2">
        <f ca="1">INDEX(INDIRECT(_xlfn.CONCAT("weather.data[",O$1,"]")),MATCH(vp.data[[#This Row],[SDate]],weather.data[Date],0))</f>
        <v>-0.19999999999999998</v>
      </c>
      <c r="P834" s="2">
        <f ca="1">INDEX(INDIRECT(_xlfn.CONCAT("weather.data[",P$1,"]")),MATCH(vp.data[[#This Row],[SDate]],weather.data[Date],0))</f>
        <v>-0.29047619047619061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-0.8</v>
      </c>
      <c r="T834" s="2">
        <f ca="1">INDEX(INDIRECT(_xlfn.CONCAT("weather.data[",T$1,"]")),MATCH(vp.data[[#This Row],[SDate]],weather.data[Date],0))</f>
        <v>-0.4</v>
      </c>
      <c r="U834" s="2">
        <f ca="1">INDEX(INDIRECT(_xlfn.CONCAT("weather.data[",U$1,"]")),MATCH(vp.data[[#This Row],[SDate]],weather.data[Date],0))</f>
        <v>0.2</v>
      </c>
      <c r="V834" s="2">
        <f ca="1">INDEX(INDIRECT(_xlfn.CONCAT("weather.data[",V$1,"]")),MATCH(vp.data[[#This Row],[SDate]],weather.data[Date],0))</f>
        <v>0</v>
      </c>
      <c r="W834" t="s">
        <v>44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 s="4">
        <f>IF(AND(vp.data[[#This Row],[SDate]]&gt;=DATE(YEAR(vp.data[[#This Row],[SDate]]),5,1),vp.data[[#This Row],[SDate]]&lt;=DATE(YEAR(vp.data[[#This Row],[SDate]]),9,15)),1,0)</f>
        <v>0</v>
      </c>
      <c r="AJ834" s="4">
        <f>IF(vp.data[[#This Row],[SDate]]&lt;DATE(2016,12,1),0,1)</f>
        <v>1</v>
      </c>
      <c r="AK834">
        <f>MONTH(vp.data[[#This Row],[SDate]])</f>
        <v>2</v>
      </c>
      <c r="AL834" s="5">
        <f>(IF(post_aquisition_adj_bool,vp.data[[#This Row],[VP_Adjusted]],vp.data[[#This Row],[VP]])-INDEX(crudeBD.lkup[Mean_VP],MATCH(vp.data[[#This Row],[Crude_Breakdown]],crudeBD.lkup[Crude Breakdown],0)))^2</f>
        <v>755.029800397141</v>
      </c>
      <c r="AM834" s="5">
        <f>(vp.data[[#This Row],[Dens]]-INDEX(crudeBD.lkup[Mean_Dens],MATCH(vp.data[[#This Row],[Crude_Breakdown]],crudeBD.lkup[Crude Breakdown],0)))^2</f>
        <v>1055.5131960218246</v>
      </c>
      <c r="AN834" s="5">
        <f>(vp.data[[#This Row],[Sulf]]-INDEX(crudeBD.lkup[Mean_Sulf],MATCH(vp.data[[#This Row],[Crude_Breakdown]],crudeBD.lkup[Crude Breakdown],0)))^2</f>
        <v>0.20541156041583425</v>
      </c>
      <c r="AO8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1" hidden="1" x14ac:dyDescent="0.25">
      <c r="A835">
        <v>834</v>
      </c>
      <c r="B835" t="s">
        <v>104</v>
      </c>
      <c r="C835" t="s">
        <v>104</v>
      </c>
      <c r="D835" t="s">
        <v>154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Input]]="",INDEX([1]DATA!$Q:$Q,MATCH(1,(vp.data[[#This Row],[Battery]]=[1]DATA!$L:$L)*(EOMONTH(vp.data[[#This Row],[SDate]],-1)+1=[1]DATA!$G:$G),0)),vp.data[[#This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Input]]="",INDEX([1]DATA!$O:$O,MATCH(1,(vp.data[[#This Row],[Battery]]=[1]DATA!$L:$L)*(EOMONTH(vp.data[[#This Row],[SDate]],-1)+1=[1]DATA!$G:$G),0)),vp.data[[#This Row],[Dens Input]]),"")</f>
        <v>878.5</v>
      </c>
      <c r="O835" s="2">
        <f ca="1">INDEX(INDIRECT(_xlfn.CONCAT("weather.data[",O$1,"]")),MATCH(vp.data[[#This Row],[SDate]],weather.data[Date],0))</f>
        <v>-0.19999999999999998</v>
      </c>
      <c r="P835" s="2">
        <f ca="1">INDEX(INDIRECT(_xlfn.CONCAT("weather.data[",P$1,"]")),MATCH(vp.data[[#This Row],[SDate]],weather.data[Date],0))</f>
        <v>-0.29047619047619061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-0.8</v>
      </c>
      <c r="T835" s="2">
        <f ca="1">INDEX(INDIRECT(_xlfn.CONCAT("weather.data[",T$1,"]")),MATCH(vp.data[[#This Row],[SDate]],weather.data[Date],0))</f>
        <v>-0.4</v>
      </c>
      <c r="U835" s="2">
        <f ca="1">INDEX(INDIRECT(_xlfn.CONCAT("weather.data[",U$1,"]")),MATCH(vp.data[[#This Row],[SDate]],weather.data[Date],0))</f>
        <v>0.2</v>
      </c>
      <c r="V835" s="2">
        <f ca="1">INDEX(INDIRECT(_xlfn.CONCAT("weather.data[",V$1,"]")),MATCH(vp.data[[#This Row],[SDate]],weather.data[Date],0))</f>
        <v>0</v>
      </c>
      <c r="W835" t="s">
        <v>44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 s="4">
        <f>IF(AND(vp.data[[#This Row],[SDate]]&gt;=DATE(YEAR(vp.data[[#This Row],[SDate]]),5,1),vp.data[[#This Row],[SDate]]&lt;=DATE(YEAR(vp.data[[#This Row],[SDate]]),9,15)),1,0)</f>
        <v>0</v>
      </c>
      <c r="AJ835" s="4">
        <f>IF(vp.data[[#This Row],[SDate]]&lt;DATE(2016,12,1),0,1)</f>
        <v>1</v>
      </c>
      <c r="AK835">
        <f>MONTH(vp.data[[#This Row],[SDate]])</f>
        <v>2</v>
      </c>
      <c r="AL835" s="5">
        <f>(IF(post_aquisition_adj_bool,vp.data[[#This Row],[VP_Adjusted]],vp.data[[#This Row],[VP]])-INDEX(crudeBD.lkup[Mean_VP],MATCH(vp.data[[#This Row],[Crude_Breakdown]],crudeBD.lkup[Crude Breakdown],0)))^2</f>
        <v>8.7925141776937732</v>
      </c>
      <c r="AM835" s="5">
        <f>(vp.data[[#This Row],[Dens]]-INDEX(crudeBD.lkup[Mean_Dens],MATCH(vp.data[[#This Row],[Crude_Breakdown]],crudeBD.lkup[Crude Breakdown],0)))^2</f>
        <v>14.001519740399974</v>
      </c>
      <c r="AN835" s="5">
        <f>(vp.data[[#This Row],[Sulf]]-INDEX(crudeBD.lkup[Mean_Sulf],MATCH(vp.data[[#This Row],[Crude_Breakdown]],crudeBD.lkup[Crude Breakdown],0)))^2</f>
        <v>0.12217925209337824</v>
      </c>
      <c r="AO8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1" hidden="1" x14ac:dyDescent="0.25">
      <c r="A836">
        <v>835</v>
      </c>
      <c r="B836" t="s">
        <v>104</v>
      </c>
      <c r="C836" t="s">
        <v>104</v>
      </c>
      <c r="D836" t="s">
        <v>155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Input]]="",INDEX([1]DATA!$Q:$Q,MATCH(1,(vp.data[[#This Row],[Battery]]=[1]DATA!$L:$L)*(EOMONTH(vp.data[[#This Row],[SDate]],-1)+1=[1]DATA!$G:$G),0)),vp.data[[#This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Input]]="",INDEX([1]DATA!$O:$O,MATCH(1,(vp.data[[#This Row],[Battery]]=[1]DATA!$L:$L)*(EOMONTH(vp.data[[#This Row],[SDate]],-1)+1=[1]DATA!$G:$G),0)),vp.data[[#This Row],[Dens Input]]),"")</f>
        <v>884.5</v>
      </c>
      <c r="O836" s="2">
        <f ca="1">INDEX(INDIRECT(_xlfn.CONCAT("weather.data[",O$1,"]")),MATCH(vp.data[[#This Row],[SDate]],weather.data[Date],0))</f>
        <v>-0.19999999999999998</v>
      </c>
      <c r="P836" s="2">
        <f ca="1">INDEX(INDIRECT(_xlfn.CONCAT("weather.data[",P$1,"]")),MATCH(vp.data[[#This Row],[SDate]],weather.data[Date],0))</f>
        <v>-0.29047619047619061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-0.8</v>
      </c>
      <c r="T836" s="2">
        <f ca="1">INDEX(INDIRECT(_xlfn.CONCAT("weather.data[",T$1,"]")),MATCH(vp.data[[#This Row],[SDate]],weather.data[Date],0))</f>
        <v>-0.4</v>
      </c>
      <c r="U836" s="2">
        <f ca="1">INDEX(INDIRECT(_xlfn.CONCAT("weather.data[",U$1,"]")),MATCH(vp.data[[#This Row],[SDate]],weather.data[Date],0))</f>
        <v>0.2</v>
      </c>
      <c r="V836" s="2">
        <f ca="1">INDEX(INDIRECT(_xlfn.CONCAT("weather.data[",V$1,"]")),MATCH(vp.data[[#This Row],[SDate]],weather.data[Date],0))</f>
        <v>0</v>
      </c>
      <c r="W836" t="s">
        <v>44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 s="4">
        <f>IF(AND(vp.data[[#This Row],[SDate]]&gt;=DATE(YEAR(vp.data[[#This Row],[SDate]]),5,1),vp.data[[#This Row],[SDate]]&lt;=DATE(YEAR(vp.data[[#This Row],[SDate]]),9,15)),1,0)</f>
        <v>0</v>
      </c>
      <c r="AJ836" s="4">
        <f>IF(vp.data[[#This Row],[SDate]]&lt;DATE(2016,12,1),0,1)</f>
        <v>1</v>
      </c>
      <c r="AK836">
        <f>MONTH(vp.data[[#This Row],[SDate]])</f>
        <v>2</v>
      </c>
      <c r="AL836" s="5">
        <f>(IF(post_aquisition_adj_bool,vp.data[[#This Row],[VP_Adjusted]],vp.data[[#This Row],[VP]])-INDEX(crudeBD.lkup[Mean_VP],MATCH(vp.data[[#This Row],[Crude_Breakdown]],crudeBD.lkup[Crude Breakdown],0)))^2</f>
        <v>97.322514177693776</v>
      </c>
      <c r="AM836" s="5">
        <f>(vp.data[[#This Row],[Dens]]-INDEX(crudeBD.lkup[Mean_Dens],MATCH(vp.data[[#This Row],[Crude_Breakdown]],crudeBD.lkup[Crude Breakdown],0)))^2</f>
        <v>94.903845321794932</v>
      </c>
      <c r="AN836" s="5">
        <f>(vp.data[[#This Row],[Sulf]]-INDEX(crudeBD.lkup[Mean_Sulf],MATCH(vp.data[[#This Row],[Crude_Breakdown]],crudeBD.lkup[Crude Breakdown],0)))^2</f>
        <v>7.2652613953843273E-2</v>
      </c>
      <c r="AO8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1" hidden="1" x14ac:dyDescent="0.25">
      <c r="A837">
        <v>836</v>
      </c>
      <c r="B837" t="s">
        <v>64</v>
      </c>
      <c r="C837" t="s">
        <v>64</v>
      </c>
      <c r="D837" t="s">
        <v>163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Input]]="",INDEX([1]DATA!$Q:$Q,MATCH(1,(vp.data[[#This Row],[Battery]]=[1]DATA!$L:$L)*(EOMONTH(vp.data[[#This Row],[SDate]],-1)+1=[1]DATA!$G:$G),0)),vp.data[[#This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Input]]="",INDEX([1]DATA!$O:$O,MATCH(1,(vp.data[[#This Row],[Battery]]=[1]DATA!$L:$L)*(EOMONTH(vp.data[[#This Row],[SDate]],-1)+1=[1]DATA!$G:$G),0)),vp.data[[#This Row],[Dens Input]]),"")</f>
        <v>884.8</v>
      </c>
      <c r="O837" s="2">
        <f ca="1">INDEX(INDIRECT(_xlfn.CONCAT("weather.data[",O$1,"]")),MATCH(vp.data[[#This Row],[SDate]],weather.data[Date],0))</f>
        <v>-0.19999999999999998</v>
      </c>
      <c r="P837" s="2">
        <f ca="1">INDEX(INDIRECT(_xlfn.CONCAT("weather.data[",P$1,"]")),MATCH(vp.data[[#This Row],[SDate]],weather.data[Date],0))</f>
        <v>-0.29047619047619061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-0.8</v>
      </c>
      <c r="T837" s="2">
        <f ca="1">INDEX(INDIRECT(_xlfn.CONCAT("weather.data[",T$1,"]")),MATCH(vp.data[[#This Row],[SDate]],weather.data[Date],0))</f>
        <v>-0.4</v>
      </c>
      <c r="U837" s="2">
        <f ca="1">INDEX(INDIRECT(_xlfn.CONCAT("weather.data[",U$1,"]")),MATCH(vp.data[[#This Row],[SDate]],weather.data[Date],0))</f>
        <v>0.2</v>
      </c>
      <c r="V837" s="2">
        <f ca="1">INDEX(INDIRECT(_xlfn.CONCAT("weather.data[",V$1,"]")),MATCH(vp.data[[#This Row],[SDate]],weather.data[Date],0))</f>
        <v>0</v>
      </c>
      <c r="W837" t="s">
        <v>44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 s="4">
        <f>IF(AND(vp.data[[#This Row],[SDate]]&gt;=DATE(YEAR(vp.data[[#This Row],[SDate]]),5,1),vp.data[[#This Row],[SDate]]&lt;=DATE(YEAR(vp.data[[#This Row],[SDate]]),9,15)),1,0)</f>
        <v>0</v>
      </c>
      <c r="AJ837" s="4">
        <f>IF(vp.data[[#This Row],[SDate]]&lt;DATE(2016,12,1),0,1)</f>
        <v>1</v>
      </c>
      <c r="AK837">
        <f>MONTH(vp.data[[#This Row],[SDate]])</f>
        <v>2</v>
      </c>
      <c r="AL837" s="5">
        <f>(IF(post_aquisition_adj_bool,vp.data[[#This Row],[VP_Adjusted]],vp.data[[#This Row],[VP]])-INDEX(crudeBD.lkup[Mean_VP],MATCH(vp.data[[#This Row],[Crude_Breakdown]],crudeBD.lkup[Crude Breakdown],0)))^2</f>
        <v>157.88468809073731</v>
      </c>
      <c r="AM837" s="5">
        <f>(vp.data[[#This Row],[Dens]]-INDEX(crudeBD.lkup[Mean_Dens],MATCH(vp.data[[#This Row],[Crude_Breakdown]],crudeBD.lkup[Crude Breakdown],0)))^2</f>
        <v>100.83896160086377</v>
      </c>
      <c r="AN837" s="5">
        <f>(vp.data[[#This Row],[Sulf]]-INDEX(crudeBD.lkup[Mean_Sulf],MATCH(vp.data[[#This Row],[Crude_Breakdown]],crudeBD.lkup[Crude Breakdown],0)))^2</f>
        <v>1.2201082791052389E-2</v>
      </c>
      <c r="AO8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1" hidden="1" x14ac:dyDescent="0.25">
      <c r="A838">
        <v>837</v>
      </c>
      <c r="B838" t="s">
        <v>58</v>
      </c>
      <c r="C838" t="s">
        <v>58</v>
      </c>
      <c r="D838" t="s">
        <v>83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Input]]="",INDEX([1]DATA!$O:$O,MATCH(1,(vp.data[[#This Row],[Battery]]=[1]DATA!$L:$L)*(EOMONTH(vp.data[[#This Row],[SDate]],-1)+1=[1]DATA!$G:$G),0)),vp.data[[#This Row],[Dens Input]]),"")</f>
        <v>809.6</v>
      </c>
      <c r="O838" s="2">
        <f ca="1">INDEX(INDIRECT(_xlfn.CONCAT("weather.data[",O$1,"]")),MATCH(vp.data[[#This Row],[SDate]],weather.data[Date],0))</f>
        <v>-5.0000000000000024E-2</v>
      </c>
      <c r="P838" s="2">
        <f ca="1">INDEX(INDIRECT(_xlfn.CONCAT("weather.data[",P$1,"]")),MATCH(vp.data[[#This Row],[SDate]],weather.data[Date],0))</f>
        <v>0.84761904761904761</v>
      </c>
      <c r="Q838" s="2">
        <f ca="1">INDEX(INDIRECT(_xlfn.CONCAT("weather.data[",Q$1,"]")),MATCH(vp.data[[#This Row],[SDate]],weather.data[Date],0))</f>
        <v>1.1000000000000001</v>
      </c>
      <c r="R838" s="2">
        <f ca="1">INDEX(INDIRECT(_xlfn.CONCAT("weather.data[",R$1,"]")),MATCH(vp.data[[#This Row],[SDate]],weather.data[Date],0))</f>
        <v>-0.4</v>
      </c>
      <c r="S838" s="2">
        <f ca="1">INDEX(INDIRECT(_xlfn.CONCAT("weather.data[",S$1,"]")),MATCH(vp.data[[#This Row],[SDate]],weather.data[Date],0))</f>
        <v>-1.3</v>
      </c>
      <c r="T838" s="2">
        <f ca="1">INDEX(INDIRECT(_xlfn.CONCAT("weather.data[",T$1,"]")),MATCH(vp.data[[#This Row],[SDate]],weather.data[Date],0))</f>
        <v>1.4</v>
      </c>
      <c r="U838" s="2">
        <f ca="1">INDEX(INDIRECT(_xlfn.CONCAT("weather.data[",U$1,"]")),MATCH(vp.data[[#This Row],[SDate]],weather.data[Date],0))</f>
        <v>-1.1000000000000001</v>
      </c>
      <c r="V838" s="2">
        <f ca="1">INDEX(INDIRECT(_xlfn.CONCAT("weather.data[",V$1,"]")),MATCH(vp.data[[#This Row],[SDate]],weather.data[Date],0))</f>
        <v>0</v>
      </c>
      <c r="W838" t="s">
        <v>44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 s="4">
        <f>IF(AND(vp.data[[#This Row],[SDate]]&gt;=DATE(YEAR(vp.data[[#This Row],[SDate]]),5,1),vp.data[[#This Row],[SDate]]&lt;=DATE(YEAR(vp.data[[#This Row],[SDate]]),9,15)),1,0)</f>
        <v>0</v>
      </c>
      <c r="AJ838" s="4">
        <f>IF(vp.data[[#This Row],[SDate]]&lt;DATE(2016,12,1),0,1)</f>
        <v>1</v>
      </c>
      <c r="AK838">
        <f>MONTH(vp.data[[#This Row],[SDate]])</f>
        <v>2</v>
      </c>
      <c r="AL838" s="5">
        <f>(IF(post_aquisition_adj_bool,vp.data[[#This Row],[VP_Adjusted]],vp.data[[#This Row],[VP]])-INDEX(crudeBD.lkup[Mean_VP],MATCH(vp.data[[#This Row],[Crude_Breakdown]],crudeBD.lkup[Crude Breakdown],0)))^2</f>
        <v>114.6178123503627</v>
      </c>
      <c r="AM838" s="5">
        <f>(vp.data[[#This Row],[Dens]]-INDEX(crudeBD.lkup[Mean_Dens],MATCH(vp.data[[#This Row],[Crude_Breakdown]],crudeBD.lkup[Crude Breakdown],0)))^2</f>
        <v>0.88627905028203746</v>
      </c>
      <c r="AN838" s="5">
        <f>(vp.data[[#This Row],[Sulf]]-INDEX(crudeBD.lkup[Mean_Sulf],MATCH(vp.data[[#This Row],[Crude_Breakdown]],crudeBD.lkup[Crude Breakdown],0)))^2</f>
        <v>5.6256796321780935E-3</v>
      </c>
      <c r="AO8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1" hidden="1" x14ac:dyDescent="0.25">
      <c r="A839">
        <v>838</v>
      </c>
      <c r="B839" t="s">
        <v>45</v>
      </c>
      <c r="C839" t="s">
        <v>45</v>
      </c>
      <c r="D839" t="s">
        <v>71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Input]]="",INDEX([1]DATA!$Q:$Q,MATCH(1,(vp.data[[#This Row],[Battery]]=[1]DATA!$L:$L)*(EOMONTH(vp.data[[#This Row],[SDate]],-1)+1=[1]DATA!$G:$G),0)),vp.data[[#This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Input]]="",INDEX([1]DATA!$O:$O,MATCH(1,(vp.data[[#This Row],[Battery]]=[1]DATA!$L:$L)*(EOMONTH(vp.data[[#This Row],[SDate]],-1)+1=[1]DATA!$G:$G),0)),vp.data[[#This Row],[Dens Input]]),"")</f>
        <v>801.3</v>
      </c>
      <c r="O839" s="2">
        <f ca="1">INDEX(INDIRECT(_xlfn.CONCAT("weather.data[",O$1,"]")),MATCH(vp.data[[#This Row],[SDate]],weather.data[Date],0))</f>
        <v>-5.0000000000000024E-2</v>
      </c>
      <c r="P839" s="2">
        <f ca="1">INDEX(INDIRECT(_xlfn.CONCAT("weather.data[",P$1,"]")),MATCH(vp.data[[#This Row],[SDate]],weather.data[Date],0))</f>
        <v>0.84761904761904761</v>
      </c>
      <c r="Q839" s="2">
        <f ca="1">INDEX(INDIRECT(_xlfn.CONCAT("weather.data[",Q$1,"]")),MATCH(vp.data[[#This Row],[SDate]],weather.data[Date],0))</f>
        <v>1.1000000000000001</v>
      </c>
      <c r="R839" s="2">
        <f ca="1">INDEX(INDIRECT(_xlfn.CONCAT("weather.data[",R$1,"]")),MATCH(vp.data[[#This Row],[SDate]],weather.data[Date],0))</f>
        <v>-0.4</v>
      </c>
      <c r="S839" s="2">
        <f ca="1">INDEX(INDIRECT(_xlfn.CONCAT("weather.data[",S$1,"]")),MATCH(vp.data[[#This Row],[SDate]],weather.data[Date],0))</f>
        <v>-1.3</v>
      </c>
      <c r="T839" s="2">
        <f ca="1">INDEX(INDIRECT(_xlfn.CONCAT("weather.data[",T$1,"]")),MATCH(vp.data[[#This Row],[SDate]],weather.data[Date],0))</f>
        <v>1.4</v>
      </c>
      <c r="U839" s="2">
        <f ca="1">INDEX(INDIRECT(_xlfn.CONCAT("weather.data[",U$1,"]")),MATCH(vp.data[[#This Row],[SDate]],weather.data[Date],0))</f>
        <v>-1.1000000000000001</v>
      </c>
      <c r="V839" s="2">
        <f ca="1">INDEX(INDIRECT(_xlfn.CONCAT("weather.data[",V$1,"]")),MATCH(vp.data[[#This Row],[SDate]],weather.data[Date],0))</f>
        <v>0</v>
      </c>
      <c r="W839" t="s">
        <v>44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 s="4">
        <f>IF(AND(vp.data[[#This Row],[SDate]]&gt;=DATE(YEAR(vp.data[[#This Row],[SDate]]),5,1),vp.data[[#This Row],[SDate]]&lt;=DATE(YEAR(vp.data[[#This Row],[SDate]]),9,15)),1,0)</f>
        <v>0</v>
      </c>
      <c r="AJ839" s="4">
        <f>IF(vp.data[[#This Row],[SDate]]&lt;DATE(2016,12,1),0,1)</f>
        <v>1</v>
      </c>
      <c r="AK839">
        <f>MONTH(vp.data[[#This Row],[SDate]])</f>
        <v>2</v>
      </c>
      <c r="AL839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839" s="5">
        <f>(vp.data[[#This Row],[Dens]]-INDEX(crudeBD.lkup[Mean_Dens],MATCH(vp.data[[#This Row],[Crude_Breakdown]],crudeBD.lkup[Crude Breakdown],0)))^2</f>
        <v>54.148641509831883</v>
      </c>
      <c r="AN839" s="5">
        <f>(vp.data[[#This Row],[Sulf]]-INDEX(crudeBD.lkup[Mean_Sulf],MATCH(vp.data[[#This Row],[Crude_Breakdown]],crudeBD.lkup[Crude Breakdown],0)))^2</f>
        <v>5.0416433862234024E-3</v>
      </c>
      <c r="AO8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1" hidden="1" x14ac:dyDescent="0.25">
      <c r="A840">
        <v>839</v>
      </c>
      <c r="B840" t="s">
        <v>58</v>
      </c>
      <c r="C840" t="s">
        <v>58</v>
      </c>
      <c r="D840" t="s">
        <v>79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Input]]="",INDEX([1]DATA!$Q:$Q,MATCH(1,(vp.data[[#This Row],[Battery]]=[1]DATA!$L:$L)*(EOMONTH(vp.data[[#This Row],[SDate]],-1)+1=[1]DATA!$G:$G),0)),vp.data[[#This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Input]]="",INDEX([1]DATA!$O:$O,MATCH(1,(vp.data[[#This Row],[Battery]]=[1]DATA!$L:$L)*(EOMONTH(vp.data[[#This Row],[SDate]],-1)+1=[1]DATA!$G:$G),0)),vp.data[[#This Row],[Dens Input]]),"")</f>
        <v>810.2</v>
      </c>
      <c r="O840" s="2">
        <f ca="1">INDEX(INDIRECT(_xlfn.CONCAT("weather.data[",O$1,"]")),MATCH(vp.data[[#This Row],[SDate]],weather.data[Date],0))</f>
        <v>-5.0000000000000024E-2</v>
      </c>
      <c r="P840" s="2">
        <f ca="1">INDEX(INDIRECT(_xlfn.CONCAT("weather.data[",P$1,"]")),MATCH(vp.data[[#This Row],[SDate]],weather.data[Date],0))</f>
        <v>0.84761904761904761</v>
      </c>
      <c r="Q840" s="2">
        <f ca="1">INDEX(INDIRECT(_xlfn.CONCAT("weather.data[",Q$1,"]")),MATCH(vp.data[[#This Row],[SDate]],weather.data[Date],0))</f>
        <v>1.1000000000000001</v>
      </c>
      <c r="R840" s="2">
        <f ca="1">INDEX(INDIRECT(_xlfn.CONCAT("weather.data[",R$1,"]")),MATCH(vp.data[[#This Row],[SDate]],weather.data[Date],0))</f>
        <v>-0.4</v>
      </c>
      <c r="S840" s="2">
        <f ca="1">INDEX(INDIRECT(_xlfn.CONCAT("weather.data[",S$1,"]")),MATCH(vp.data[[#This Row],[SDate]],weather.data[Date],0))</f>
        <v>-1.3</v>
      </c>
      <c r="T840" s="2">
        <f ca="1">INDEX(INDIRECT(_xlfn.CONCAT("weather.data[",T$1,"]")),MATCH(vp.data[[#This Row],[SDate]],weather.data[Date],0))</f>
        <v>1.4</v>
      </c>
      <c r="U840" s="2">
        <f ca="1">INDEX(INDIRECT(_xlfn.CONCAT("weather.data[",U$1,"]")),MATCH(vp.data[[#This Row],[SDate]],weather.data[Date],0))</f>
        <v>-1.1000000000000001</v>
      </c>
      <c r="V840" s="2">
        <f ca="1">INDEX(INDIRECT(_xlfn.CONCAT("weather.data[",V$1,"]")),MATCH(vp.data[[#This Row],[SDate]],weather.data[Date],0))</f>
        <v>0</v>
      </c>
      <c r="W840" t="s">
        <v>44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 s="4">
        <f>IF(AND(vp.data[[#This Row],[SDate]]&gt;=DATE(YEAR(vp.data[[#This Row],[SDate]]),5,1),vp.data[[#This Row],[SDate]]&lt;=DATE(YEAR(vp.data[[#This Row],[SDate]]),9,15)),1,0)</f>
        <v>0</v>
      </c>
      <c r="AJ840" s="4">
        <f>IF(vp.data[[#This Row],[SDate]]&lt;DATE(2016,12,1),0,1)</f>
        <v>1</v>
      </c>
      <c r="AK840">
        <f>MONTH(vp.data[[#This Row],[SDate]])</f>
        <v>2</v>
      </c>
      <c r="AL840" s="5">
        <f>(IF(post_aquisition_adj_bool,vp.data[[#This Row],[VP_Adjusted]],vp.data[[#This Row],[VP]])-INDEX(crudeBD.lkup[Mean_VP],MATCH(vp.data[[#This Row],[Crude_Breakdown]],crudeBD.lkup[Crude Breakdown],0)))^2</f>
        <v>65.706763806673294</v>
      </c>
      <c r="AM840" s="5">
        <f>(vp.data[[#This Row],[Dens]]-INDEX(crudeBD.lkup[Mean_Dens],MATCH(vp.data[[#This Row],[Crude_Breakdown]],crudeBD.lkup[Crude Breakdown],0)))^2</f>
        <v>2.3759877881460465</v>
      </c>
      <c r="AN840" s="5">
        <f>(vp.data[[#This Row],[Sulf]]-INDEX(crudeBD.lkup[Mean_Sulf],MATCH(vp.data[[#This Row],[Crude_Breakdown]],crudeBD.lkup[Crude Breakdown],0)))^2</f>
        <v>6.2477348331082812E-4</v>
      </c>
      <c r="AO8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1" hidden="1" x14ac:dyDescent="0.25">
      <c r="A841">
        <v>840</v>
      </c>
      <c r="B841" t="s">
        <v>58</v>
      </c>
      <c r="C841" t="s">
        <v>58</v>
      </c>
      <c r="D841" t="s">
        <v>75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Input]]="",INDEX([1]DATA!$Q:$Q,MATCH(1,(vp.data[[#This Row],[Battery]]=[1]DATA!$L:$L)*(EOMONTH(vp.data[[#This Row],[SDate]],-1)+1=[1]DATA!$G:$G),0)),vp.data[[#This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841" s="2">
        <f ca="1">INDEX(INDIRECT(_xlfn.CONCAT("weather.data[",O$1,"]")),MATCH(vp.data[[#This Row],[SDate]],weather.data[Date],0))</f>
        <v>-5.0000000000000024E-2</v>
      </c>
      <c r="P841" s="2">
        <f ca="1">INDEX(INDIRECT(_xlfn.CONCAT("weather.data[",P$1,"]")),MATCH(vp.data[[#This Row],[SDate]],weather.data[Date],0))</f>
        <v>0.84761904761904761</v>
      </c>
      <c r="Q841" s="2">
        <f ca="1">INDEX(INDIRECT(_xlfn.CONCAT("weather.data[",Q$1,"]")),MATCH(vp.data[[#This Row],[SDate]],weather.data[Date],0))</f>
        <v>1.1000000000000001</v>
      </c>
      <c r="R841" s="2">
        <f ca="1">INDEX(INDIRECT(_xlfn.CONCAT("weather.data[",R$1,"]")),MATCH(vp.data[[#This Row],[SDate]],weather.data[Date],0))</f>
        <v>-0.4</v>
      </c>
      <c r="S841" s="2">
        <f ca="1">INDEX(INDIRECT(_xlfn.CONCAT("weather.data[",S$1,"]")),MATCH(vp.data[[#This Row],[SDate]],weather.data[Date],0))</f>
        <v>-1.3</v>
      </c>
      <c r="T841" s="2">
        <f ca="1">INDEX(INDIRECT(_xlfn.CONCAT("weather.data[",T$1,"]")),MATCH(vp.data[[#This Row],[SDate]],weather.data[Date],0))</f>
        <v>1.4</v>
      </c>
      <c r="U841" s="2">
        <f ca="1">INDEX(INDIRECT(_xlfn.CONCAT("weather.data[",U$1,"]")),MATCH(vp.data[[#This Row],[SDate]],weather.data[Date],0))</f>
        <v>-1.1000000000000001</v>
      </c>
      <c r="V841" s="2">
        <f ca="1">INDEX(INDIRECT(_xlfn.CONCAT("weather.data[",V$1,"]")),MATCH(vp.data[[#This Row],[SDate]],weather.data[Date],0))</f>
        <v>0</v>
      </c>
      <c r="W841" t="s">
        <v>44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 s="4">
        <f>IF(AND(vp.data[[#This Row],[SDate]]&gt;=DATE(YEAR(vp.data[[#This Row],[SDate]]),5,1),vp.data[[#This Row],[SDate]]&lt;=DATE(YEAR(vp.data[[#This Row],[SDate]]),9,15)),1,0)</f>
        <v>0</v>
      </c>
      <c r="AJ841" s="4">
        <f>IF(vp.data[[#This Row],[SDate]]&lt;DATE(2016,12,1),0,1)</f>
        <v>1</v>
      </c>
      <c r="AK841">
        <f>MONTH(vp.data[[#This Row],[SDate]])</f>
        <v>2</v>
      </c>
      <c r="AL841" s="5">
        <f>(IF(post_aquisition_adj_bool,vp.data[[#This Row],[VP_Adjusted]],vp.data[[#This Row],[VP]])-INDEX(crudeBD.lkup[Mean_VP],MATCH(vp.data[[#This Row],[Crude_Breakdown]],crudeBD.lkup[Crude Breakdown],0)))^2</f>
        <v>12.291831767838543</v>
      </c>
      <c r="AM841" s="5">
        <f>(vp.data[[#This Row],[Dens]]-INDEX(crudeBD.lkup[Mean_Dens],MATCH(vp.data[[#This Row],[Crude_Breakdown]],crudeBD.lkup[Crude Breakdown],0)))^2</f>
        <v>0.73715283669033771</v>
      </c>
      <c r="AN841" s="5">
        <f>(vp.data[[#This Row],[Sulf]]-INDEX(crudeBD.lkup[Mean_Sulf],MATCH(vp.data[[#This Row],[Crude_Breakdown]],crudeBD.lkup[Crude Breakdown],0)))^2</f>
        <v>1.8486103765147171E-3</v>
      </c>
      <c r="AO8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1" hidden="1" x14ac:dyDescent="0.25">
      <c r="A842">
        <v>841</v>
      </c>
      <c r="B842" t="s">
        <v>47</v>
      </c>
      <c r="C842" t="s">
        <v>47</v>
      </c>
      <c r="D842" t="s">
        <v>91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Input]]="",INDEX([1]DATA!$Q:$Q,MATCH(1,(vp.data[[#This Row],[Battery]]=[1]DATA!$L:$L)*(EOMONTH(vp.data[[#This Row],[SDate]],-1)+1=[1]DATA!$G:$G),0)),vp.data[[#This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Input]]="",INDEX([1]DATA!$O:$O,MATCH(1,(vp.data[[#This Row],[Battery]]=[1]DATA!$L:$L)*(EOMONTH(vp.data[[#This Row],[SDate]],-1)+1=[1]DATA!$G:$G),0)),vp.data[[#This Row],[Dens Input]]),"")</f>
        <v>843.6</v>
      </c>
      <c r="O842" s="2">
        <f ca="1">INDEX(INDIRECT(_xlfn.CONCAT("weather.data[",O$1,"]")),MATCH(vp.data[[#This Row],[SDate]],weather.data[Date],0))</f>
        <v>-5.0000000000000024E-2</v>
      </c>
      <c r="P842" s="2">
        <f ca="1">INDEX(INDIRECT(_xlfn.CONCAT("weather.data[",P$1,"]")),MATCH(vp.data[[#This Row],[SDate]],weather.data[Date],0))</f>
        <v>0.84761904761904761</v>
      </c>
      <c r="Q842" s="2">
        <f ca="1">INDEX(INDIRECT(_xlfn.CONCAT("weather.data[",Q$1,"]")),MATCH(vp.data[[#This Row],[SDate]],weather.data[Date],0))</f>
        <v>1.1000000000000001</v>
      </c>
      <c r="R842" s="2">
        <f ca="1">INDEX(INDIRECT(_xlfn.CONCAT("weather.data[",R$1,"]")),MATCH(vp.data[[#This Row],[SDate]],weather.data[Date],0))</f>
        <v>-0.4</v>
      </c>
      <c r="S842" s="2">
        <f ca="1">INDEX(INDIRECT(_xlfn.CONCAT("weather.data[",S$1,"]")),MATCH(vp.data[[#This Row],[SDate]],weather.data[Date],0))</f>
        <v>-1.3</v>
      </c>
      <c r="T842" s="2">
        <f ca="1">INDEX(INDIRECT(_xlfn.CONCAT("weather.data[",T$1,"]")),MATCH(vp.data[[#This Row],[SDate]],weather.data[Date],0))</f>
        <v>1.4</v>
      </c>
      <c r="U842" s="2">
        <f ca="1">INDEX(INDIRECT(_xlfn.CONCAT("weather.data[",U$1,"]")),MATCH(vp.data[[#This Row],[SDate]],weather.data[Date],0))</f>
        <v>-1.1000000000000001</v>
      </c>
      <c r="V842" s="2">
        <f ca="1">INDEX(INDIRECT(_xlfn.CONCAT("weather.data[",V$1,"]")),MATCH(vp.data[[#This Row],[SDate]],weather.data[Date],0))</f>
        <v>0</v>
      </c>
      <c r="W842" t="s">
        <v>44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 s="4">
        <f>IF(AND(vp.data[[#This Row],[SDate]]&gt;=DATE(YEAR(vp.data[[#This Row],[SDate]]),5,1),vp.data[[#This Row],[SDate]]&lt;=DATE(YEAR(vp.data[[#This Row],[SDate]]),9,15)),1,0)</f>
        <v>0</v>
      </c>
      <c r="AJ842" s="4">
        <f>IF(vp.data[[#This Row],[SDate]]&lt;DATE(2016,12,1),0,1)</f>
        <v>1</v>
      </c>
      <c r="AK842">
        <f>MONTH(vp.data[[#This Row],[SDate]])</f>
        <v>2</v>
      </c>
      <c r="AL842" s="5">
        <f>(IF(post_aquisition_adj_bool,vp.data[[#This Row],[VP_Adjusted]],vp.data[[#This Row],[VP]])-INDEX(crudeBD.lkup[Mean_VP],MATCH(vp.data[[#This Row],[Crude_Breakdown]],crudeBD.lkup[Crude Breakdown],0)))^2</f>
        <v>298.52256622924858</v>
      </c>
      <c r="AM842" s="5">
        <f>(vp.data[[#This Row],[Dens]]-INDEX(crudeBD.lkup[Mean_Dens],MATCH(vp.data[[#This Row],[Crude_Breakdown]],crudeBD.lkup[Crude Breakdown],0)))^2</f>
        <v>4.4663506492535025E-2</v>
      </c>
      <c r="AN842" s="5">
        <f>(vp.data[[#This Row],[Sulf]]-INDEX(crudeBD.lkup[Mean_Sulf],MATCH(vp.data[[#This Row],[Crude_Breakdown]],crudeBD.lkup[Crude Breakdown],0)))^2</f>
        <v>2.8485499704180732E-2</v>
      </c>
      <c r="AO8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1" hidden="1" x14ac:dyDescent="0.25">
      <c r="A843">
        <v>842</v>
      </c>
      <c r="B843" t="s">
        <v>45</v>
      </c>
      <c r="C843" t="s">
        <v>45</v>
      </c>
      <c r="D843" t="s">
        <v>86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Input]]="",INDEX([1]DATA!$Q:$Q,MATCH(1,(vp.data[[#This Row],[Battery]]=[1]DATA!$L:$L)*(EOMONTH(vp.data[[#This Row],[SDate]],-1)+1=[1]DATA!$G:$G),0)),vp.data[[#This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Input]]="",INDEX([1]DATA!$O:$O,MATCH(1,(vp.data[[#This Row],[Battery]]=[1]DATA!$L:$L)*(EOMONTH(vp.data[[#This Row],[SDate]],-1)+1=[1]DATA!$G:$G),0)),vp.data[[#This Row],[Dens Input]]),"")</f>
        <v>846.1</v>
      </c>
      <c r="O843" s="2">
        <f ca="1">INDEX(INDIRECT(_xlfn.CONCAT("weather.data[",O$1,"]")),MATCH(vp.data[[#This Row],[SDate]],weather.data[Date],0))</f>
        <v>-5.0000000000000024E-2</v>
      </c>
      <c r="P843" s="2">
        <f ca="1">INDEX(INDIRECT(_xlfn.CONCAT("weather.data[",P$1,"]")),MATCH(vp.data[[#This Row],[SDate]],weather.data[Date],0))</f>
        <v>0.84761904761904761</v>
      </c>
      <c r="Q843" s="2">
        <f ca="1">INDEX(INDIRECT(_xlfn.CONCAT("weather.data[",Q$1,"]")),MATCH(vp.data[[#This Row],[SDate]],weather.data[Date],0))</f>
        <v>1.1000000000000001</v>
      </c>
      <c r="R843" s="2">
        <f ca="1">INDEX(INDIRECT(_xlfn.CONCAT("weather.data[",R$1,"]")),MATCH(vp.data[[#This Row],[SDate]],weather.data[Date],0))</f>
        <v>-0.4</v>
      </c>
      <c r="S843" s="2">
        <f ca="1">INDEX(INDIRECT(_xlfn.CONCAT("weather.data[",S$1,"]")),MATCH(vp.data[[#This Row],[SDate]],weather.data[Date],0))</f>
        <v>-1.3</v>
      </c>
      <c r="T843" s="2">
        <f ca="1">INDEX(INDIRECT(_xlfn.CONCAT("weather.data[",T$1,"]")),MATCH(vp.data[[#This Row],[SDate]],weather.data[Date],0))</f>
        <v>1.4</v>
      </c>
      <c r="U843" s="2">
        <f ca="1">INDEX(INDIRECT(_xlfn.CONCAT("weather.data[",U$1,"]")),MATCH(vp.data[[#This Row],[SDate]],weather.data[Date],0))</f>
        <v>-1.1000000000000001</v>
      </c>
      <c r="V843" s="2">
        <f ca="1">INDEX(INDIRECT(_xlfn.CONCAT("weather.data[",V$1,"]")),MATCH(vp.data[[#This Row],[SDate]],weather.data[Date],0))</f>
        <v>0</v>
      </c>
      <c r="W843" t="s">
        <v>44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 s="4">
        <f>IF(AND(vp.data[[#This Row],[SDate]]&gt;=DATE(YEAR(vp.data[[#This Row],[SDate]]),5,1),vp.data[[#This Row],[SDate]]&lt;=DATE(YEAR(vp.data[[#This Row],[SDate]]),9,15)),1,0)</f>
        <v>0</v>
      </c>
      <c r="AJ843" s="4">
        <f>IF(vp.data[[#This Row],[SDate]]&lt;DATE(2016,12,1),0,1)</f>
        <v>1</v>
      </c>
      <c r="AK843">
        <f>MONTH(vp.data[[#This Row],[SDate]])</f>
        <v>2</v>
      </c>
      <c r="AL843" s="5">
        <f>(IF(post_aquisition_adj_bool,vp.data[[#This Row],[VP_Adjusted]],vp.data[[#This Row],[VP]])-INDEX(crudeBD.lkup[Mean_VP],MATCH(vp.data[[#This Row],[Crude_Breakdown]],crudeBD.lkup[Crude Breakdown],0)))^2</f>
        <v>30.006354152666894</v>
      </c>
      <c r="AM843" s="5">
        <f>(vp.data[[#This Row],[Dens]]-INDEX(crudeBD.lkup[Mean_Dens],MATCH(vp.data[[#This Row],[Crude_Breakdown]],crudeBD.lkup[Crude Breakdown],0)))^2</f>
        <v>5.2379763899280452</v>
      </c>
      <c r="AN843" s="5">
        <f>(vp.data[[#This Row],[Sulf]]-INDEX(crudeBD.lkup[Mean_Sulf],MATCH(vp.data[[#This Row],[Crude_Breakdown]],crudeBD.lkup[Crude Breakdown],0)))^2</f>
        <v>9.5602397532601486E-3</v>
      </c>
      <c r="AO8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1" hidden="1" x14ac:dyDescent="0.25">
      <c r="A844">
        <v>843</v>
      </c>
      <c r="B844" t="s">
        <v>47</v>
      </c>
      <c r="C844" t="s">
        <v>47</v>
      </c>
      <c r="D844" t="s">
        <v>67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Input]]="",INDEX([1]DATA!$Q:$Q,MATCH(1,(vp.data[[#This Row],[Battery]]=[1]DATA!$L:$L)*(EOMONTH(vp.data[[#This Row],[SDate]],-1)+1=[1]DATA!$G:$G),0)),vp.data[[#This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844" s="2">
        <f ca="1">INDEX(INDIRECT(_xlfn.CONCAT("weather.data[",O$1,"]")),MATCH(vp.data[[#This Row],[SDate]],weather.data[Date],0))</f>
        <v>-5.0000000000000024E-2</v>
      </c>
      <c r="P844" s="2">
        <f ca="1">INDEX(INDIRECT(_xlfn.CONCAT("weather.data[",P$1,"]")),MATCH(vp.data[[#This Row],[SDate]],weather.data[Date],0))</f>
        <v>0.84761904761904761</v>
      </c>
      <c r="Q844" s="2">
        <f ca="1">INDEX(INDIRECT(_xlfn.CONCAT("weather.data[",Q$1,"]")),MATCH(vp.data[[#This Row],[SDate]],weather.data[Date],0))</f>
        <v>1.1000000000000001</v>
      </c>
      <c r="R844" s="2">
        <f ca="1">INDEX(INDIRECT(_xlfn.CONCAT("weather.data[",R$1,"]")),MATCH(vp.data[[#This Row],[SDate]],weather.data[Date],0))</f>
        <v>-0.4</v>
      </c>
      <c r="S844" s="2">
        <f ca="1">INDEX(INDIRECT(_xlfn.CONCAT("weather.data[",S$1,"]")),MATCH(vp.data[[#This Row],[SDate]],weather.data[Date],0))</f>
        <v>-1.3</v>
      </c>
      <c r="T844" s="2">
        <f ca="1">INDEX(INDIRECT(_xlfn.CONCAT("weather.data[",T$1,"]")),MATCH(vp.data[[#This Row],[SDate]],weather.data[Date],0))</f>
        <v>1.4</v>
      </c>
      <c r="U844" s="2">
        <f ca="1">INDEX(INDIRECT(_xlfn.CONCAT("weather.data[",U$1,"]")),MATCH(vp.data[[#This Row],[SDate]],weather.data[Date],0))</f>
        <v>-1.1000000000000001</v>
      </c>
      <c r="V844" s="2">
        <f ca="1">INDEX(INDIRECT(_xlfn.CONCAT("weather.data[",V$1,"]")),MATCH(vp.data[[#This Row],[SDate]],weather.data[Date],0))</f>
        <v>0</v>
      </c>
      <c r="W844" t="s">
        <v>44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 s="4">
        <f>IF(AND(vp.data[[#This Row],[SDate]]&gt;=DATE(YEAR(vp.data[[#This Row],[SDate]]),5,1),vp.data[[#This Row],[SDate]]&lt;=DATE(YEAR(vp.data[[#This Row],[SDate]]),9,15)),1,0)</f>
        <v>0</v>
      </c>
      <c r="AJ844" s="4">
        <f>IF(vp.data[[#This Row],[SDate]]&lt;DATE(2016,12,1),0,1)</f>
        <v>1</v>
      </c>
      <c r="AK844">
        <f>MONTH(vp.data[[#This Row],[SDate]])</f>
        <v>2</v>
      </c>
      <c r="AL844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844" s="5">
        <f>(vp.data[[#This Row],[Dens]]-INDEX(crudeBD.lkup[Mean_Dens],MATCH(vp.data[[#This Row],[Crude_Breakdown]],crudeBD.lkup[Crude Breakdown],0)))^2</f>
        <v>3.7850373365055292</v>
      </c>
      <c r="AN844" s="5">
        <f>(vp.data[[#This Row],[Sulf]]-INDEX(crudeBD.lkup[Mean_Sulf],MATCH(vp.data[[#This Row],[Crude_Breakdown]],crudeBD.lkup[Crude Breakdown],0)))^2</f>
        <v>0.22531059706539913</v>
      </c>
      <c r="AO8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1" hidden="1" x14ac:dyDescent="0.25">
      <c r="A845">
        <v>844</v>
      </c>
      <c r="B845" t="s">
        <v>58</v>
      </c>
      <c r="C845" t="s">
        <v>58</v>
      </c>
      <c r="D845" t="s">
        <v>59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Input]]="",INDEX([1]DATA!$Q:$Q,MATCH(1,(vp.data[[#This Row],[Battery]]=[1]DATA!$L:$L)*(EOMONTH(vp.data[[#This Row],[SDate]],-1)+1=[1]DATA!$G:$G),0)),vp.data[[#This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Input]]="",INDEX([1]DATA!$O:$O,MATCH(1,(vp.data[[#This Row],[Battery]]=[1]DATA!$L:$L)*(EOMONTH(vp.data[[#This Row],[SDate]],-1)+1=[1]DATA!$G:$G),0)),vp.data[[#This Row],[Dens Input]]),"")</f>
        <v>840.1</v>
      </c>
      <c r="O845" s="2">
        <f ca="1">INDEX(INDIRECT(_xlfn.CONCAT("weather.data[",O$1,"]")),MATCH(vp.data[[#This Row],[SDate]],weather.data[Date],0))</f>
        <v>-5.0000000000000024E-2</v>
      </c>
      <c r="P845" s="2">
        <f ca="1">INDEX(INDIRECT(_xlfn.CONCAT("weather.data[",P$1,"]")),MATCH(vp.data[[#This Row],[SDate]],weather.data[Date],0))</f>
        <v>0.84761904761904761</v>
      </c>
      <c r="Q845" s="2">
        <f ca="1">INDEX(INDIRECT(_xlfn.CONCAT("weather.data[",Q$1,"]")),MATCH(vp.data[[#This Row],[SDate]],weather.data[Date],0))</f>
        <v>1.1000000000000001</v>
      </c>
      <c r="R845" s="2">
        <f ca="1">INDEX(INDIRECT(_xlfn.CONCAT("weather.data[",R$1,"]")),MATCH(vp.data[[#This Row],[SDate]],weather.data[Date],0))</f>
        <v>-0.4</v>
      </c>
      <c r="S845" s="2">
        <f ca="1">INDEX(INDIRECT(_xlfn.CONCAT("weather.data[",S$1,"]")),MATCH(vp.data[[#This Row],[SDate]],weather.data[Date],0))</f>
        <v>-1.3</v>
      </c>
      <c r="T845" s="2">
        <f ca="1">INDEX(INDIRECT(_xlfn.CONCAT("weather.data[",T$1,"]")),MATCH(vp.data[[#This Row],[SDate]],weather.data[Date],0))</f>
        <v>1.4</v>
      </c>
      <c r="U845" s="2">
        <f ca="1">INDEX(INDIRECT(_xlfn.CONCAT("weather.data[",U$1,"]")),MATCH(vp.data[[#This Row],[SDate]],weather.data[Date],0))</f>
        <v>-1.1000000000000001</v>
      </c>
      <c r="V845" s="2">
        <f ca="1">INDEX(INDIRECT(_xlfn.CONCAT("weather.data[",V$1,"]")),MATCH(vp.data[[#This Row],[SDate]],weather.data[Date],0))</f>
        <v>0</v>
      </c>
      <c r="W845" t="s">
        <v>44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 s="4">
        <f>IF(AND(vp.data[[#This Row],[SDate]]&gt;=DATE(YEAR(vp.data[[#This Row],[SDate]]),5,1),vp.data[[#This Row],[SDate]]&lt;=DATE(YEAR(vp.data[[#This Row],[SDate]]),9,15)),1,0)</f>
        <v>0</v>
      </c>
      <c r="AJ845" s="4">
        <f>IF(vp.data[[#This Row],[SDate]]&lt;DATE(2016,12,1),0,1)</f>
        <v>1</v>
      </c>
      <c r="AK845">
        <f>MONTH(vp.data[[#This Row],[SDate]])</f>
        <v>2</v>
      </c>
      <c r="AL845" s="5">
        <f>(IF(post_aquisition_adj_bool,vp.data[[#This Row],[VP_Adjusted]],vp.data[[#This Row],[VP]])-INDEX(crudeBD.lkup[Mean_VP],MATCH(vp.data[[#This Row],[Crude_Breakdown]],crudeBD.lkup[Crude Breakdown],0)))^2</f>
        <v>53.6145308831546</v>
      </c>
      <c r="AM845" s="5">
        <f>(vp.data[[#This Row],[Dens]]-INDEX(crudeBD.lkup[Mean_Dens],MATCH(vp.data[[#This Row],[Crude_Breakdown]],crudeBD.lkup[Crude Breakdown],0)))^2</f>
        <v>13.774025469682821</v>
      </c>
      <c r="AN845" s="5">
        <f>(vp.data[[#This Row],[Sulf]]-INDEX(crudeBD.lkup[Mean_Sulf],MATCH(vp.data[[#This Row],[Crude_Breakdown]],crudeBD.lkup[Crude Breakdown],0)))^2</f>
        <v>0.11711693864896359</v>
      </c>
      <c r="AO8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1" hidden="1" x14ac:dyDescent="0.25">
      <c r="A846">
        <v>845</v>
      </c>
      <c r="B846" t="s">
        <v>56</v>
      </c>
      <c r="C846" t="s">
        <v>56</v>
      </c>
      <c r="D846" t="s">
        <v>57</v>
      </c>
      <c r="E846" t="s">
        <v>69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Input]]="",INDEX([1]DATA!$Q:$Q,MATCH(1,(vp.data[[#This Row],[Battery]]=[1]DATA!$L:$L)*(EOMONTH(vp.data[[#This Row],[SDate]],-1)+1=[1]DATA!$G:$G),0)),vp.data[[#This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Input]]="",INDEX([1]DATA!$O:$O,MATCH(1,(vp.data[[#This Row],[Battery]]=[1]DATA!$L:$L)*(EOMONTH(vp.data[[#This Row],[SDate]],-1)+1=[1]DATA!$G:$G),0)),vp.data[[#This Row],[Dens Input]]),"")</f>
        <v>850.2</v>
      </c>
      <c r="O846" s="2">
        <f ca="1">INDEX(INDIRECT(_xlfn.CONCAT("weather.data[",O$1,"]")),MATCH(vp.data[[#This Row],[SDate]],weather.data[Date],0))</f>
        <v>-5.0000000000000024E-2</v>
      </c>
      <c r="P846" s="2">
        <f ca="1">INDEX(INDIRECT(_xlfn.CONCAT("weather.data[",P$1,"]")),MATCH(vp.data[[#This Row],[SDate]],weather.data[Date],0))</f>
        <v>0.84761904761904761</v>
      </c>
      <c r="Q846" s="2">
        <f ca="1">INDEX(INDIRECT(_xlfn.CONCAT("weather.data[",Q$1,"]")),MATCH(vp.data[[#This Row],[SDate]],weather.data[Date],0))</f>
        <v>1.1000000000000001</v>
      </c>
      <c r="R846" s="2">
        <f ca="1">INDEX(INDIRECT(_xlfn.CONCAT("weather.data[",R$1,"]")),MATCH(vp.data[[#This Row],[SDate]],weather.data[Date],0))</f>
        <v>-0.4</v>
      </c>
      <c r="S846" s="2">
        <f ca="1">INDEX(INDIRECT(_xlfn.CONCAT("weather.data[",S$1,"]")),MATCH(vp.data[[#This Row],[SDate]],weather.data[Date],0))</f>
        <v>-1.3</v>
      </c>
      <c r="T846" s="2">
        <f ca="1">INDEX(INDIRECT(_xlfn.CONCAT("weather.data[",T$1,"]")),MATCH(vp.data[[#This Row],[SDate]],weather.data[Date],0))</f>
        <v>1.4</v>
      </c>
      <c r="U846" s="2">
        <f ca="1">INDEX(INDIRECT(_xlfn.CONCAT("weather.data[",U$1,"]")),MATCH(vp.data[[#This Row],[SDate]],weather.data[Date],0))</f>
        <v>-1.1000000000000001</v>
      </c>
      <c r="V846" s="2">
        <f ca="1">INDEX(INDIRECT(_xlfn.CONCAT("weather.data[",V$1,"]")),MATCH(vp.data[[#This Row],[SDate]],weather.data[Date],0))</f>
        <v>0</v>
      </c>
      <c r="W846" t="s">
        <v>44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 s="4">
        <f>IF(AND(vp.data[[#This Row],[SDate]]&gt;=DATE(YEAR(vp.data[[#This Row],[SDate]]),5,1),vp.data[[#This Row],[SDate]]&lt;=DATE(YEAR(vp.data[[#This Row],[SDate]]),9,15)),1,0)</f>
        <v>0</v>
      </c>
      <c r="AJ846" s="4">
        <f>IF(vp.data[[#This Row],[SDate]]&lt;DATE(2016,12,1),0,1)</f>
        <v>1</v>
      </c>
      <c r="AK846">
        <f>MONTH(vp.data[[#This Row],[SDate]])</f>
        <v>2</v>
      </c>
      <c r="AL846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846" s="5">
        <f>(vp.data[[#This Row],[Dens]]-INDEX(crudeBD.lkup[Mean_Dens],MATCH(vp.data[[#This Row],[Crude_Breakdown]],crudeBD.lkup[Crude Breakdown],0)))^2</f>
        <v>40.815009518762572</v>
      </c>
      <c r="AN846" s="5">
        <f>(vp.data[[#This Row],[Sulf]]-INDEX(crudeBD.lkup[Mean_Sulf],MATCH(vp.data[[#This Row],[Crude_Breakdown]],crudeBD.lkup[Crude Breakdown],0)))^2</f>
        <v>4.7302039986587595E-3</v>
      </c>
      <c r="AO8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1" hidden="1" x14ac:dyDescent="0.25">
      <c r="A847">
        <v>846</v>
      </c>
      <c r="B847" t="s">
        <v>56</v>
      </c>
      <c r="C847" t="s">
        <v>56</v>
      </c>
      <c r="D847" t="s">
        <v>57</v>
      </c>
      <c r="E847" t="s">
        <v>51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847" s="2">
        <f ca="1">INDEX(INDIRECT(_xlfn.CONCAT("weather.data[",O$1,"]")),MATCH(vp.data[[#This Row],[SDate]],weather.data[Date],0))</f>
        <v>-5.0000000000000024E-2</v>
      </c>
      <c r="P847" s="2">
        <f ca="1">INDEX(INDIRECT(_xlfn.CONCAT("weather.data[",P$1,"]")),MATCH(vp.data[[#This Row],[SDate]],weather.data[Date],0))</f>
        <v>0.84761904761904761</v>
      </c>
      <c r="Q847" s="2">
        <f ca="1">INDEX(INDIRECT(_xlfn.CONCAT("weather.data[",Q$1,"]")),MATCH(vp.data[[#This Row],[SDate]],weather.data[Date],0))</f>
        <v>1.1000000000000001</v>
      </c>
      <c r="R847" s="2">
        <f ca="1">INDEX(INDIRECT(_xlfn.CONCAT("weather.data[",R$1,"]")),MATCH(vp.data[[#This Row],[SDate]],weather.data[Date],0))</f>
        <v>-0.4</v>
      </c>
      <c r="S847" s="2">
        <f ca="1">INDEX(INDIRECT(_xlfn.CONCAT("weather.data[",S$1,"]")),MATCH(vp.data[[#This Row],[SDate]],weather.data[Date],0))</f>
        <v>-1.3</v>
      </c>
      <c r="T847" s="2">
        <f ca="1">INDEX(INDIRECT(_xlfn.CONCAT("weather.data[",T$1,"]")),MATCH(vp.data[[#This Row],[SDate]],weather.data[Date],0))</f>
        <v>1.4</v>
      </c>
      <c r="U847" s="2">
        <f ca="1">INDEX(INDIRECT(_xlfn.CONCAT("weather.data[",U$1,"]")),MATCH(vp.data[[#This Row],[SDate]],weather.data[Date],0))</f>
        <v>-1.1000000000000001</v>
      </c>
      <c r="V847" s="2">
        <f ca="1">INDEX(INDIRECT(_xlfn.CONCAT("weather.data[",V$1,"]")),MATCH(vp.data[[#This Row],[SDate]],weather.data[Date],0))</f>
        <v>0</v>
      </c>
      <c r="W847" t="s">
        <v>44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 s="4">
        <f>IF(AND(vp.data[[#This Row],[SDate]]&gt;=DATE(YEAR(vp.data[[#This Row],[SDate]]),5,1),vp.data[[#This Row],[SDate]]&lt;=DATE(YEAR(vp.data[[#This Row],[SDate]]),9,15)),1,0)</f>
        <v>0</v>
      </c>
      <c r="AJ847" s="4">
        <f>IF(vp.data[[#This Row],[SDate]]&lt;DATE(2016,12,1),0,1)</f>
        <v>1</v>
      </c>
      <c r="AK847">
        <f>MONTH(vp.data[[#This Row],[SDate]])</f>
        <v>2</v>
      </c>
      <c r="AL847" s="5">
        <f>(IF(post_aquisition_adj_bool,vp.data[[#This Row],[VP_Adjusted]],vp.data[[#This Row],[VP]])-INDEX(crudeBD.lkup[Mean_VP],MATCH(vp.data[[#This Row],[Crude_Breakdown]],crudeBD.lkup[Crude Breakdown],0)))^2</f>
        <v>392.91939097152164</v>
      </c>
      <c r="AM847" s="5">
        <f>(vp.data[[#This Row],[Dens]]-INDEX(crudeBD.lkup[Mean_Dens],MATCH(vp.data[[#This Row],[Crude_Breakdown]],crudeBD.lkup[Crude Breakdown],0)))^2</f>
        <v>16.903095408332952</v>
      </c>
      <c r="AN847" s="5">
        <f>(vp.data[[#This Row],[Sulf]]-INDEX(crudeBD.lkup[Mean_Sulf],MATCH(vp.data[[#This Row],[Crude_Breakdown]],crudeBD.lkup[Crude Breakdown],0)))^2</f>
        <v>6.4911054010929545E-2</v>
      </c>
      <c r="AO8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1" hidden="1" x14ac:dyDescent="0.25">
      <c r="A848">
        <v>847</v>
      </c>
      <c r="B848" t="s">
        <v>45</v>
      </c>
      <c r="C848" t="s">
        <v>45</v>
      </c>
      <c r="D848" t="s">
        <v>76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Input]]="",INDEX([1]DATA!$O:$O,MATCH(1,(vp.data[[#This Row],[Battery]]=[1]DATA!$L:$L)*(EOMONTH(vp.data[[#This Row],[SDate]],-1)+1=[1]DATA!$G:$G),0)),vp.data[[#This Row],[Dens Input]]),"")</f>
        <v>816.9</v>
      </c>
      <c r="O848" s="2">
        <f ca="1">INDEX(INDIRECT(_xlfn.CONCAT("weather.data[",O$1,"]")),MATCH(vp.data[[#This Row],[SDate]],weather.data[Date],0))</f>
        <v>-0.85000000000000009</v>
      </c>
      <c r="P848" s="2">
        <f ca="1">INDEX(INDIRECT(_xlfn.CONCAT("weather.data[",P$1,"]")),MATCH(vp.data[[#This Row],[SDate]],weather.data[Date],0))</f>
        <v>0.97380952380952379</v>
      </c>
      <c r="Q848" s="2">
        <f ca="1">INDEX(INDIRECT(_xlfn.CONCAT("weather.data[",Q$1,"]")),MATCH(vp.data[[#This Row],[SDate]],weather.data[Date],0))</f>
        <v>-1.1000000000000001</v>
      </c>
      <c r="R848" s="2">
        <f ca="1">INDEX(INDIRECT(_xlfn.CONCAT("weather.data[",R$1,"]")),MATCH(vp.data[[#This Row],[SDate]],weather.data[Date],0))</f>
        <v>-1.5</v>
      </c>
      <c r="S848" s="2">
        <f ca="1">INDEX(INDIRECT(_xlfn.CONCAT("weather.data[",S$1,"]")),MATCH(vp.data[[#This Row],[SDate]],weather.data[Date],0))</f>
        <v>0.3</v>
      </c>
      <c r="T848" s="2">
        <f ca="1">INDEX(INDIRECT(_xlfn.CONCAT("weather.data[",T$1,"]")),MATCH(vp.data[[#This Row],[SDate]],weather.data[Date],0))</f>
        <v>-0.8</v>
      </c>
      <c r="U848" s="2">
        <f ca="1">INDEX(INDIRECT(_xlfn.CONCAT("weather.data[",U$1,"]")),MATCH(vp.data[[#This Row],[SDate]],weather.data[Date],0))</f>
        <v>0.3</v>
      </c>
      <c r="V848" s="2">
        <f ca="1">INDEX(INDIRECT(_xlfn.CONCAT("weather.data[",V$1,"]")),MATCH(vp.data[[#This Row],[SDate]],weather.data[Date],0))</f>
        <v>-2.2999999999999998</v>
      </c>
      <c r="W848" t="s">
        <v>44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 s="4">
        <f>IF(AND(vp.data[[#This Row],[SDate]]&gt;=DATE(YEAR(vp.data[[#This Row],[SDate]]),5,1),vp.data[[#This Row],[SDate]]&lt;=DATE(YEAR(vp.data[[#This Row],[SDate]]),9,15)),1,0)</f>
        <v>0</v>
      </c>
      <c r="AJ848" s="4">
        <f>IF(vp.data[[#This Row],[SDate]]&lt;DATE(2016,12,1),0,1)</f>
        <v>1</v>
      </c>
      <c r="AK848">
        <f>MONTH(vp.data[[#This Row],[SDate]])</f>
        <v>2</v>
      </c>
      <c r="AL848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848" s="5">
        <f>(vp.data[[#This Row],[Dens]]-INDEX(crudeBD.lkup[Mean_Dens],MATCH(vp.data[[#This Row],[Crude_Breakdown]],crudeBD.lkup[Crude Breakdown],0)))^2</f>
        <v>3.8200028537440787</v>
      </c>
      <c r="AN848" s="5">
        <f>(vp.data[[#This Row],[Sulf]]-INDEX(crudeBD.lkup[Mean_Sulf],MATCH(vp.data[[#This Row],[Crude_Breakdown]],crudeBD.lkup[Crude Breakdown],0)))^2</f>
        <v>0.16510493505912979</v>
      </c>
      <c r="AO8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1" hidden="1" x14ac:dyDescent="0.25">
      <c r="A849">
        <v>848</v>
      </c>
      <c r="B849" t="s">
        <v>45</v>
      </c>
      <c r="C849" t="s">
        <v>45</v>
      </c>
      <c r="D849" t="s">
        <v>96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Input]]="",INDEX([1]DATA!$Q:$Q,MATCH(1,(vp.data[[#This Row],[Battery]]=[1]DATA!$L:$L)*(EOMONTH(vp.data[[#This Row],[SDate]],-1)+1=[1]DATA!$G:$G),0)),vp.data[[#This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Input]]="",INDEX([1]DATA!$O:$O,MATCH(1,(vp.data[[#This Row],[Battery]]=[1]DATA!$L:$L)*(EOMONTH(vp.data[[#This Row],[SDate]],-1)+1=[1]DATA!$G:$G),0)),vp.data[[#This Row],[Dens Input]]),"")</f>
        <v>816.4</v>
      </c>
      <c r="O849" s="2">
        <f ca="1">INDEX(INDIRECT(_xlfn.CONCAT("weather.data[",O$1,"]")),MATCH(vp.data[[#This Row],[SDate]],weather.data[Date],0))</f>
        <v>-0.85000000000000009</v>
      </c>
      <c r="P849" s="2">
        <f ca="1">INDEX(INDIRECT(_xlfn.CONCAT("weather.data[",P$1,"]")),MATCH(vp.data[[#This Row],[SDate]],weather.data[Date],0))</f>
        <v>0.97380952380952379</v>
      </c>
      <c r="Q849" s="2">
        <f ca="1">INDEX(INDIRECT(_xlfn.CONCAT("weather.data[",Q$1,"]")),MATCH(vp.data[[#This Row],[SDate]],weather.data[Date],0))</f>
        <v>-1.1000000000000001</v>
      </c>
      <c r="R849" s="2">
        <f ca="1">INDEX(INDIRECT(_xlfn.CONCAT("weather.data[",R$1,"]")),MATCH(vp.data[[#This Row],[SDate]],weather.data[Date],0))</f>
        <v>-1.5</v>
      </c>
      <c r="S849" s="2">
        <f ca="1">INDEX(INDIRECT(_xlfn.CONCAT("weather.data[",S$1,"]")),MATCH(vp.data[[#This Row],[SDate]],weather.data[Date],0))</f>
        <v>0.3</v>
      </c>
      <c r="T849" s="2">
        <f ca="1">INDEX(INDIRECT(_xlfn.CONCAT("weather.data[",T$1,"]")),MATCH(vp.data[[#This Row],[SDate]],weather.data[Date],0))</f>
        <v>-0.8</v>
      </c>
      <c r="U849" s="2">
        <f ca="1">INDEX(INDIRECT(_xlfn.CONCAT("weather.data[",U$1,"]")),MATCH(vp.data[[#This Row],[SDate]],weather.data[Date],0))</f>
        <v>0.3</v>
      </c>
      <c r="V849" s="2">
        <f ca="1">INDEX(INDIRECT(_xlfn.CONCAT("weather.data[",V$1,"]")),MATCH(vp.data[[#This Row],[SDate]],weather.data[Date],0))</f>
        <v>-2.2999999999999998</v>
      </c>
      <c r="W849" t="s">
        <v>44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 s="4">
        <f>IF(AND(vp.data[[#This Row],[SDate]]&gt;=DATE(YEAR(vp.data[[#This Row],[SDate]]),5,1),vp.data[[#This Row],[SDate]]&lt;=DATE(YEAR(vp.data[[#This Row],[SDate]]),9,15)),1,0)</f>
        <v>0</v>
      </c>
      <c r="AJ849" s="4">
        <f>IF(vp.data[[#This Row],[SDate]]&lt;DATE(2016,12,1),0,1)</f>
        <v>1</v>
      </c>
      <c r="AK849">
        <f>MONTH(vp.data[[#This Row],[SDate]])</f>
        <v>2</v>
      </c>
      <c r="AL849" s="5">
        <f>(IF(post_aquisition_adj_bool,vp.data[[#This Row],[VP_Adjusted]],vp.data[[#This Row],[VP]])-INDEX(crudeBD.lkup[Mean_VP],MATCH(vp.data[[#This Row],[Crude_Breakdown]],crudeBD.lkup[Crude Breakdown],0)))^2</f>
        <v>78.041713938581367</v>
      </c>
      <c r="AM849" s="5">
        <f>(vp.data[[#This Row],[Dens]]-INDEX(crudeBD.lkup[Mean_Dens],MATCH(vp.data[[#This Row],[Crude_Breakdown]],crudeBD.lkup[Crude Breakdown],0)))^2</f>
        <v>6.0244856123643942</v>
      </c>
      <c r="AN849" s="5">
        <f>(vp.data[[#This Row],[Sulf]]-INDEX(crudeBD.lkup[Mean_Sulf],MATCH(vp.data[[#This Row],[Crude_Breakdown]],crudeBD.lkup[Crude Breakdown],0)))^2</f>
        <v>0.15080101668922383</v>
      </c>
      <c r="AO8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1" hidden="1" x14ac:dyDescent="0.25">
      <c r="A850">
        <v>849</v>
      </c>
      <c r="B850" t="s">
        <v>45</v>
      </c>
      <c r="C850" t="s">
        <v>45</v>
      </c>
      <c r="D850" t="s">
        <v>85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Input]]="",INDEX([1]DATA!$Q:$Q,MATCH(1,(vp.data[[#This Row],[Battery]]=[1]DATA!$L:$L)*(EOMONTH(vp.data[[#This Row],[SDate]],-1)+1=[1]DATA!$G:$G),0)),vp.data[[#This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Input]]="",INDEX([1]DATA!$O:$O,MATCH(1,(vp.data[[#This Row],[Battery]]=[1]DATA!$L:$L)*(EOMONTH(vp.data[[#This Row],[SDate]],-1)+1=[1]DATA!$G:$G),0)),vp.data[[#This Row],[Dens Input]]),"")</f>
        <v>813.1</v>
      </c>
      <c r="O850" s="2">
        <f ca="1">INDEX(INDIRECT(_xlfn.CONCAT("weather.data[",O$1,"]")),MATCH(vp.data[[#This Row],[SDate]],weather.data[Date],0))</f>
        <v>-0.85000000000000009</v>
      </c>
      <c r="P850" s="2">
        <f ca="1">INDEX(INDIRECT(_xlfn.CONCAT("weather.data[",P$1,"]")),MATCH(vp.data[[#This Row],[SDate]],weather.data[Date],0))</f>
        <v>0.97380952380952379</v>
      </c>
      <c r="Q850" s="2">
        <f ca="1">INDEX(INDIRECT(_xlfn.CONCAT("weather.data[",Q$1,"]")),MATCH(vp.data[[#This Row],[SDate]],weather.data[Date],0))</f>
        <v>-1.1000000000000001</v>
      </c>
      <c r="R850" s="2">
        <f ca="1">INDEX(INDIRECT(_xlfn.CONCAT("weather.data[",R$1,"]")),MATCH(vp.data[[#This Row],[SDate]],weather.data[Date],0))</f>
        <v>-1.5</v>
      </c>
      <c r="S850" s="2">
        <f ca="1">INDEX(INDIRECT(_xlfn.CONCAT("weather.data[",S$1,"]")),MATCH(vp.data[[#This Row],[SDate]],weather.data[Date],0))</f>
        <v>0.3</v>
      </c>
      <c r="T850" s="2">
        <f ca="1">INDEX(INDIRECT(_xlfn.CONCAT("weather.data[",T$1,"]")),MATCH(vp.data[[#This Row],[SDate]],weather.data[Date],0))</f>
        <v>-0.8</v>
      </c>
      <c r="U850" s="2">
        <f ca="1">INDEX(INDIRECT(_xlfn.CONCAT("weather.data[",U$1,"]")),MATCH(vp.data[[#This Row],[SDate]],weather.data[Date],0))</f>
        <v>0.3</v>
      </c>
      <c r="V850" s="2">
        <f ca="1">INDEX(INDIRECT(_xlfn.CONCAT("weather.data[",V$1,"]")),MATCH(vp.data[[#This Row],[SDate]],weather.data[Date],0))</f>
        <v>-2.2999999999999998</v>
      </c>
      <c r="W850" t="s">
        <v>44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 s="4">
        <f>IF(AND(vp.data[[#This Row],[SDate]]&gt;=DATE(YEAR(vp.data[[#This Row],[SDate]]),5,1),vp.data[[#This Row],[SDate]]&lt;=DATE(YEAR(vp.data[[#This Row],[SDate]]),9,15)),1,0)</f>
        <v>0</v>
      </c>
      <c r="AJ850" s="4">
        <f>IF(vp.data[[#This Row],[SDate]]&lt;DATE(2016,12,1),0,1)</f>
        <v>1</v>
      </c>
      <c r="AK850">
        <f>MONTH(vp.data[[#This Row],[SDate]])</f>
        <v>2</v>
      </c>
      <c r="AL850" s="5">
        <f>(IF(post_aquisition_adj_bool,vp.data[[#This Row],[VP_Adjusted]],vp.data[[#This Row],[VP]])-INDEX(crudeBD.lkup[Mean_VP],MATCH(vp.data[[#This Row],[Crude_Breakdown]],crudeBD.lkup[Crude Breakdown],0)))^2</f>
        <v>60.308858976749782</v>
      </c>
      <c r="AM850" s="5">
        <f>(vp.data[[#This Row],[Dens]]-INDEX(crudeBD.lkup[Mean_Dens],MATCH(vp.data[[#This Row],[Crude_Breakdown]],crudeBD.lkup[Crude Breakdown],0)))^2</f>
        <v>33.114071819257951</v>
      </c>
      <c r="AN850" s="5">
        <f>(vp.data[[#This Row],[Sulf]]-INDEX(crudeBD.lkup[Mean_Sulf],MATCH(vp.data[[#This Row],[Crude_Breakdown]],crudeBD.lkup[Crude Breakdown],0)))^2</f>
        <v>0.11311858584282888</v>
      </c>
      <c r="AO8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1" hidden="1" x14ac:dyDescent="0.25">
      <c r="A851">
        <v>850</v>
      </c>
      <c r="B851" t="s">
        <v>45</v>
      </c>
      <c r="C851" t="s">
        <v>45</v>
      </c>
      <c r="D851" t="s">
        <v>63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Input]]="",INDEX([1]DATA!$Q:$Q,MATCH(1,(vp.data[[#This Row],[Battery]]=[1]DATA!$L:$L)*(EOMONTH(vp.data[[#This Row],[SDate]],-1)+1=[1]DATA!$G:$G),0)),vp.data[[#This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Input]]="",INDEX([1]DATA!$O:$O,MATCH(1,(vp.data[[#This Row],[Battery]]=[1]DATA!$L:$L)*(EOMONTH(vp.data[[#This Row],[SDate]],-1)+1=[1]DATA!$G:$G),0)),vp.data[[#This Row],[Dens Input]]),"")</f>
        <v>820.2</v>
      </c>
      <c r="O851" s="2">
        <f ca="1">INDEX(INDIRECT(_xlfn.CONCAT("weather.data[",O$1,"]")),MATCH(vp.data[[#This Row],[SDate]],weather.data[Date],0))</f>
        <v>-0.85000000000000009</v>
      </c>
      <c r="P851" s="2">
        <f ca="1">INDEX(INDIRECT(_xlfn.CONCAT("weather.data[",P$1,"]")),MATCH(vp.data[[#This Row],[SDate]],weather.data[Date],0))</f>
        <v>0.97380952380952379</v>
      </c>
      <c r="Q851" s="2">
        <f ca="1">INDEX(INDIRECT(_xlfn.CONCAT("weather.data[",Q$1,"]")),MATCH(vp.data[[#This Row],[SDate]],weather.data[Date],0))</f>
        <v>-1.1000000000000001</v>
      </c>
      <c r="R851" s="2">
        <f ca="1">INDEX(INDIRECT(_xlfn.CONCAT("weather.data[",R$1,"]")),MATCH(vp.data[[#This Row],[SDate]],weather.data[Date],0))</f>
        <v>-1.5</v>
      </c>
      <c r="S851" s="2">
        <f ca="1">INDEX(INDIRECT(_xlfn.CONCAT("weather.data[",S$1,"]")),MATCH(vp.data[[#This Row],[SDate]],weather.data[Date],0))</f>
        <v>0.3</v>
      </c>
      <c r="T851" s="2">
        <f ca="1">INDEX(INDIRECT(_xlfn.CONCAT("weather.data[",T$1,"]")),MATCH(vp.data[[#This Row],[SDate]],weather.data[Date],0))</f>
        <v>-0.8</v>
      </c>
      <c r="U851" s="2">
        <f ca="1">INDEX(INDIRECT(_xlfn.CONCAT("weather.data[",U$1,"]")),MATCH(vp.data[[#This Row],[SDate]],weather.data[Date],0))</f>
        <v>0.3</v>
      </c>
      <c r="V851" s="2">
        <f ca="1">INDEX(INDIRECT(_xlfn.CONCAT("weather.data[",V$1,"]")),MATCH(vp.data[[#This Row],[SDate]],weather.data[Date],0))</f>
        <v>-2.2999999999999998</v>
      </c>
      <c r="W851" t="s">
        <v>44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 s="4">
        <f>IF(AND(vp.data[[#This Row],[SDate]]&gt;=DATE(YEAR(vp.data[[#This Row],[SDate]]),5,1),vp.data[[#This Row],[SDate]]&lt;=DATE(YEAR(vp.data[[#This Row],[SDate]]),9,15)),1,0)</f>
        <v>0</v>
      </c>
      <c r="AJ851" s="4">
        <f>IF(vp.data[[#This Row],[SDate]]&lt;DATE(2016,12,1),0,1)</f>
        <v>1</v>
      </c>
      <c r="AK851">
        <f>MONTH(vp.data[[#This Row],[SDate]])</f>
        <v>2</v>
      </c>
      <c r="AL851" s="5">
        <f>(IF(post_aquisition_adj_bool,vp.data[[#This Row],[VP_Adjusted]],vp.data[[#This Row],[VP]])-INDEX(crudeBD.lkup[Mean_VP],MATCH(vp.data[[#This Row],[Crude_Breakdown]],crudeBD.lkup[Crude Breakdown],0)))^2</f>
        <v>57.242507831711571</v>
      </c>
      <c r="AM851" s="5">
        <f>(vp.data[[#This Row],[Dens]]-INDEX(crudeBD.lkup[Mean_Dens],MATCH(vp.data[[#This Row],[Crude_Breakdown]],crudeBD.lkup[Crude Breakdown],0)))^2</f>
        <v>1.8104166468501797</v>
      </c>
      <c r="AN851" s="5">
        <f>(vp.data[[#This Row],[Sulf]]-INDEX(crudeBD.lkup[Mean_Sulf],MATCH(vp.data[[#This Row],[Crude_Breakdown]],crudeBD.lkup[Crude Breakdown],0)))^2</f>
        <v>8.5457452049725394E-2</v>
      </c>
      <c r="AO8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1" hidden="1" x14ac:dyDescent="0.25">
      <c r="A852">
        <v>851</v>
      </c>
      <c r="B852" t="s">
        <v>58</v>
      </c>
      <c r="C852" t="s">
        <v>58</v>
      </c>
      <c r="D852" t="s">
        <v>59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Input]]="",INDEX([1]DATA!$Q:$Q,MATCH(1,(vp.data[[#This Row],[Battery]]=[1]DATA!$L:$L)*(EOMONTH(vp.data[[#This Row],[SDate]],-1)+1=[1]DATA!$G:$G),0)),vp.data[[#This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Input]]="",INDEX([1]DATA!$O:$O,MATCH(1,(vp.data[[#This Row],[Battery]]=[1]DATA!$L:$L)*(EOMONTH(vp.data[[#This Row],[SDate]],-1)+1=[1]DATA!$G:$G),0)),vp.data[[#This Row],[Dens Input]]),"")</f>
        <v>839</v>
      </c>
      <c r="O852" s="2">
        <f ca="1">INDEX(INDIRECT(_xlfn.CONCAT("weather.data[",O$1,"]")),MATCH(vp.data[[#This Row],[SDate]],weather.data[Date],0))</f>
        <v>-0.85000000000000009</v>
      </c>
      <c r="P852" s="2">
        <f ca="1">INDEX(INDIRECT(_xlfn.CONCAT("weather.data[",P$1,"]")),MATCH(vp.data[[#This Row],[SDate]],weather.data[Date],0))</f>
        <v>0.97380952380952379</v>
      </c>
      <c r="Q852" s="2">
        <f ca="1">INDEX(INDIRECT(_xlfn.CONCAT("weather.data[",Q$1,"]")),MATCH(vp.data[[#This Row],[SDate]],weather.data[Date],0))</f>
        <v>-1.1000000000000001</v>
      </c>
      <c r="R852" s="2">
        <f ca="1">INDEX(INDIRECT(_xlfn.CONCAT("weather.data[",R$1,"]")),MATCH(vp.data[[#This Row],[SDate]],weather.data[Date],0))</f>
        <v>-1.5</v>
      </c>
      <c r="S852" s="2">
        <f ca="1">INDEX(INDIRECT(_xlfn.CONCAT("weather.data[",S$1,"]")),MATCH(vp.data[[#This Row],[SDate]],weather.data[Date],0))</f>
        <v>0.3</v>
      </c>
      <c r="T852" s="2">
        <f ca="1">INDEX(INDIRECT(_xlfn.CONCAT("weather.data[",T$1,"]")),MATCH(vp.data[[#This Row],[SDate]],weather.data[Date],0))</f>
        <v>-0.8</v>
      </c>
      <c r="U852" s="2">
        <f ca="1">INDEX(INDIRECT(_xlfn.CONCAT("weather.data[",U$1,"]")),MATCH(vp.data[[#This Row],[SDate]],weather.data[Date],0))</f>
        <v>0.3</v>
      </c>
      <c r="V852" s="2">
        <f ca="1">INDEX(INDIRECT(_xlfn.CONCAT("weather.data[",V$1,"]")),MATCH(vp.data[[#This Row],[SDate]],weather.data[Date],0))</f>
        <v>-2.2999999999999998</v>
      </c>
      <c r="W852" t="s">
        <v>44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 s="4">
        <f>IF(AND(vp.data[[#This Row],[SDate]]&gt;=DATE(YEAR(vp.data[[#This Row],[SDate]]),5,1),vp.data[[#This Row],[SDate]]&lt;=DATE(YEAR(vp.data[[#This Row],[SDate]]),9,15)),1,0)</f>
        <v>0</v>
      </c>
      <c r="AJ852" s="4">
        <f>IF(vp.data[[#This Row],[SDate]]&lt;DATE(2016,12,1),0,1)</f>
        <v>1</v>
      </c>
      <c r="AK852">
        <f>MONTH(vp.data[[#This Row],[SDate]])</f>
        <v>2</v>
      </c>
      <c r="AL852" s="5">
        <f>(IF(post_aquisition_adj_bool,vp.data[[#This Row],[VP_Adjusted]],vp.data[[#This Row],[VP]])-INDEX(crudeBD.lkup[Mean_VP],MATCH(vp.data[[#This Row],[Crude_Breakdown]],crudeBD.lkup[Crude Breakdown],0)))^2</f>
        <v>231.71520245900231</v>
      </c>
      <c r="AM852" s="5">
        <f>(vp.data[[#This Row],[Dens]]-INDEX(crudeBD.lkup[Mean_Dens],MATCH(vp.data[[#This Row],[Crude_Breakdown]],crudeBD.lkup[Crude Breakdown],0)))^2</f>
        <v>23.148967800971416</v>
      </c>
      <c r="AN852" s="5">
        <f>(vp.data[[#This Row],[Sulf]]-INDEX(crudeBD.lkup[Mean_Sulf],MATCH(vp.data[[#This Row],[Crude_Breakdown]],crudeBD.lkup[Crude Breakdown],0)))^2</f>
        <v>7.7408327900497606E-2</v>
      </c>
      <c r="AO8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1" hidden="1" x14ac:dyDescent="0.25">
      <c r="A853">
        <v>3</v>
      </c>
      <c r="B853" t="s">
        <v>47</v>
      </c>
      <c r="C853" t="s">
        <v>47</v>
      </c>
      <c r="D853" t="s">
        <v>48</v>
      </c>
      <c r="F853" s="1">
        <v>42279</v>
      </c>
      <c r="G853" s="2">
        <v>104.8</v>
      </c>
      <c r="H853" s="2">
        <f>vp.data[[#This Row],[VP]]+IF(vp.data[[#This Row],[Post_Aquisition]]=0,INDEX(post_aquisition.tbl[Change_in_VP],MATCH(vp.data[[#This Row],[Crude_Breakdown]],post_aquisition.tbl[Crude_Breakdown],0)),0)</f>
        <v>88.965217391304293</v>
      </c>
      <c r="I853" s="2"/>
      <c r="J853" s="2">
        <f t="array" ref="J85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853" s="2"/>
      <c r="L853" s="2"/>
      <c r="M853" s="2"/>
      <c r="N853" s="2">
        <f t="array" ref="N853">_xlfn.IFNA(IF(vp.data[[#This Row],[Dens Input]]="",INDEX([1]DATA!$O:$O,MATCH(1,(vp.data[[#This Row],[Battery]]=[1]DATA!$L:$L)*(EOMONTH(vp.data[[#This Row],[SDate]],-1)+1=[1]DATA!$G:$G),0)),vp.data[[#This Row],[Dens Input]]),"")</f>
        <v>872</v>
      </c>
      <c r="O853" s="2">
        <f ca="1">INDEX(INDIRECT(_xlfn.CONCAT("weather.data[",O$1,"]")),MATCH(vp.data[[#This Row],[SDate]],weather.data[Date],0))</f>
        <v>11.733333333333334</v>
      </c>
      <c r="P853" s="2">
        <f ca="1">INDEX(INDIRECT(_xlfn.CONCAT("weather.data[",P$1,"]")),MATCH(vp.data[[#This Row],[SDate]],weather.data[Date],0))</f>
        <v>13.05</v>
      </c>
      <c r="Q853" s="2">
        <f ca="1">INDEX(INDIRECT(_xlfn.CONCAT("weather.data[",Q$1,"]")),MATCH(vp.data[[#This Row],[SDate]],weather.data[Date],0))</f>
        <v>10.9</v>
      </c>
      <c r="R853" s="2">
        <f ca="1">INDEX(INDIRECT(_xlfn.CONCAT("weather.data[",R$1,"]")),MATCH(vp.data[[#This Row],[SDate]],weather.data[Date],0))</f>
        <v>11.7</v>
      </c>
      <c r="S853" s="2">
        <f ca="1">INDEX(INDIRECT(_xlfn.CONCAT("weather.data[",S$1,"]")),MATCH(vp.data[[#This Row],[SDate]],weather.data[Date],0))</f>
        <v>11</v>
      </c>
      <c r="T853" s="2">
        <f ca="1">INDEX(INDIRECT(_xlfn.CONCAT("weather.data[",T$1,"]")),MATCH(vp.data[[#This Row],[SDate]],weather.data[Date],0))</f>
        <v>12.5</v>
      </c>
      <c r="U853" s="2">
        <f ca="1">INDEX(INDIRECT(_xlfn.CONCAT("weather.data[",U$1,"]")),MATCH(vp.data[[#This Row],[SDate]],weather.data[Date],0))</f>
        <v>13.5</v>
      </c>
      <c r="V853" s="2">
        <f ca="1">INDEX(INDIRECT(_xlfn.CONCAT("weather.data[",V$1,"]")),MATCH(vp.data[[#This Row],[SDate]],weather.data[Date],0))</f>
        <v>10.8</v>
      </c>
      <c r="W853" t="s">
        <v>44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 s="4">
        <f>IF(AND(vp.data[[#This Row],[SDate]]&gt;=DATE(YEAR(vp.data[[#This Row],[SDate]]),5,1),vp.data[[#This Row],[SDate]]&lt;=DATE(YEAR(vp.data[[#This Row],[SDate]]),9,15)),1,0)</f>
        <v>0</v>
      </c>
      <c r="AJ853" s="4">
        <f>IF(vp.data[[#This Row],[SDate]]&lt;DATE(2016,12,1),0,1)</f>
        <v>0</v>
      </c>
      <c r="AK853">
        <f>MONTH(vp.data[[#This Row],[SDate]])</f>
        <v>10</v>
      </c>
      <c r="AL853" s="5">
        <f>(IF(post_aquisition_adj_bool,vp.data[[#This Row],[VP_Adjusted]],vp.data[[#This Row],[VP]])-INDEX(crudeBD.lkup[Mean_VP],MATCH(vp.data[[#This Row],[Crude_Breakdown]],crudeBD.lkup[Crude Breakdown],0)))^2</f>
        <v>670.80999999999699</v>
      </c>
      <c r="AM853" s="5">
        <f>(vp.data[[#This Row],[Dens]]-INDEX(crudeBD.lkup[Mean_Dens],MATCH(vp.data[[#This Row],[Crude_Breakdown]],crudeBD.lkup[Crude Breakdown],0)))^2</f>
        <v>7.6073336938887666</v>
      </c>
      <c r="AN853" s="5">
        <f>(vp.data[[#This Row],[Sulf]]-INDEX(crudeBD.lkup[Mean_Sulf],MATCH(vp.data[[#This Row],[Crude_Breakdown]],crudeBD.lkup[Crude Breakdown],0)))^2</f>
        <v>1.9471826977099062E-2</v>
      </c>
      <c r="AO8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1" hidden="1" x14ac:dyDescent="0.25">
      <c r="A854">
        <v>35</v>
      </c>
      <c r="B854" t="s">
        <v>47</v>
      </c>
      <c r="C854" t="s">
        <v>47</v>
      </c>
      <c r="D854" t="s">
        <v>48</v>
      </c>
      <c r="F854" s="1">
        <v>42321</v>
      </c>
      <c r="G854" s="2">
        <v>111.6</v>
      </c>
      <c r="H854" s="2">
        <f>vp.data[[#This Row],[VP]]+IF(vp.data[[#This Row],[Post_Aquisition]]=0,INDEX(post_aquisition.tbl[Change_in_VP],MATCH(vp.data[[#This Row],[Crude_Breakdown]],post_aquisition.tbl[Crude_Breakdown],0)),0)</f>
        <v>95.765217391304304</v>
      </c>
      <c r="I854" s="2"/>
      <c r="J854" s="2">
        <f t="array" ref="J85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854" s="2"/>
      <c r="L854" s="2"/>
      <c r="M854" s="2">
        <v>869</v>
      </c>
      <c r="N854" s="2">
        <f t="array" ref="N854">_xlfn.IFNA(IF(vp.data[[#This Row],[Dens Input]]="",INDEX([1]DATA!$O:$O,MATCH(1,(vp.data[[#This Row],[Battery]]=[1]DATA!$L:$L)*(EOMONTH(vp.data[[#This Row],[SDate]],-1)+1=[1]DATA!$G:$G),0)),vp.data[[#This Row],[Dens Input]]),"")</f>
        <v>869</v>
      </c>
      <c r="O854" s="2">
        <f ca="1">INDEX(INDIRECT(_xlfn.CONCAT("weather.data[",O$1,"]")),MATCH(vp.data[[#This Row],[SDate]],weather.data[Date],0))</f>
        <v>1.3666666666666665</v>
      </c>
      <c r="P854" s="2">
        <f ca="1">INDEX(INDIRECT(_xlfn.CONCAT("weather.data[",P$1,"]")),MATCH(vp.data[[#This Row],[SDate]],weather.data[Date],0))</f>
        <v>2.1714285714285717</v>
      </c>
      <c r="Q854" s="2">
        <f ca="1">INDEX(INDIRECT(_xlfn.CONCAT("weather.data[",Q$1,"]")),MATCH(vp.data[[#This Row],[SDate]],weather.data[Date],0))</f>
        <v>1.8</v>
      </c>
      <c r="R854" s="2">
        <f ca="1">INDEX(INDIRECT(_xlfn.CONCAT("weather.data[",R$1,"]")),MATCH(vp.data[[#This Row],[SDate]],weather.data[Date],0))</f>
        <v>1.5</v>
      </c>
      <c r="S854" s="2">
        <f ca="1">INDEX(INDIRECT(_xlfn.CONCAT("weather.data[",S$1,"]")),MATCH(vp.data[[#This Row],[SDate]],weather.data[Date],0))</f>
        <v>3</v>
      </c>
      <c r="T854" s="2">
        <f ca="1">INDEX(INDIRECT(_xlfn.CONCAT("weather.data[",T$1,"]")),MATCH(vp.data[[#This Row],[SDate]],weather.data[Date],0))</f>
        <v>1.3</v>
      </c>
      <c r="U854" s="2">
        <f ca="1">INDEX(INDIRECT(_xlfn.CONCAT("weather.data[",U$1,"]")),MATCH(vp.data[[#This Row],[SDate]],weather.data[Date],0))</f>
        <v>0.4</v>
      </c>
      <c r="V854" s="2">
        <f ca="1">INDEX(INDIRECT(_xlfn.CONCAT("weather.data[",V$1,"]")),MATCH(vp.data[[#This Row],[SDate]],weather.data[Date],0))</f>
        <v>0.2</v>
      </c>
      <c r="W854" t="s">
        <v>44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 s="4">
        <f>IF(AND(vp.data[[#This Row],[SDate]]&gt;=DATE(YEAR(vp.data[[#This Row],[SDate]]),5,1),vp.data[[#This Row],[SDate]]&lt;=DATE(YEAR(vp.data[[#This Row],[SDate]]),9,15)),1,0)</f>
        <v>0</v>
      </c>
      <c r="AJ854" s="4">
        <f>IF(vp.data[[#This Row],[SDate]]&lt;DATE(2016,12,1),0,1)</f>
        <v>0</v>
      </c>
      <c r="AK854">
        <f>MONTH(vp.data[[#This Row],[SDate]])</f>
        <v>11</v>
      </c>
      <c r="AL854" s="5">
        <f>(IF(post_aquisition_adj_bool,vp.data[[#This Row],[VP_Adjusted]],vp.data[[#This Row],[VP]])-INDEX(crudeBD.lkup[Mean_VP],MATCH(vp.data[[#This Row],[Crude_Breakdown]],crudeBD.lkup[Crude Breakdown],0)))^2</f>
        <v>1069.289999999997</v>
      </c>
      <c r="AM854" s="5">
        <f>(vp.data[[#This Row],[Dens]]-INDEX(crudeBD.lkup[Mean_Dens],MATCH(vp.data[[#This Row],[Crude_Breakdown]],crudeBD.lkup[Crude Breakdown],0)))^2</f>
        <v>33.156170903191288</v>
      </c>
      <c r="AN854" s="5">
        <f>(vp.data[[#This Row],[Sulf]]-INDEX(crudeBD.lkup[Mean_Sulf],MATCH(vp.data[[#This Row],[Crude_Breakdown]],crudeBD.lkup[Crude Breakdown],0)))^2</f>
        <v>1.9471826977099062E-2</v>
      </c>
      <c r="AO8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1" hidden="1" x14ac:dyDescent="0.25">
      <c r="A855">
        <v>854</v>
      </c>
      <c r="B855" t="s">
        <v>164</v>
      </c>
      <c r="C855" t="s">
        <v>164</v>
      </c>
      <c r="D855" t="s">
        <v>165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Input]]="",INDEX([1]DATA!$O:$O,MATCH(1,(vp.data[[#This Row],[Battery]]=[1]DATA!$L:$L)*(EOMONTH(vp.data[[#This Row],[SDate]],-1)+1=[1]DATA!$G:$G),0)),vp.data[[#This Row],[Dens Input]]),"")</f>
        <v>852.8</v>
      </c>
      <c r="O855" s="2">
        <f ca="1">INDEX(INDIRECT(_xlfn.CONCAT("weather.data[",O$1,"]")),MATCH(vp.data[[#This Row],[SDate]],weather.data[Date],0))</f>
        <v>-0.85000000000000009</v>
      </c>
      <c r="P855" s="2">
        <f ca="1">INDEX(INDIRECT(_xlfn.CONCAT("weather.data[",P$1,"]")),MATCH(vp.data[[#This Row],[SDate]],weather.data[Date],0))</f>
        <v>0.97380952380952379</v>
      </c>
      <c r="Q855" s="2">
        <f ca="1">INDEX(INDIRECT(_xlfn.CONCAT("weather.data[",Q$1,"]")),MATCH(vp.data[[#This Row],[SDate]],weather.data[Date],0))</f>
        <v>-1.1000000000000001</v>
      </c>
      <c r="R855" s="2">
        <f ca="1">INDEX(INDIRECT(_xlfn.CONCAT("weather.data[",R$1,"]")),MATCH(vp.data[[#This Row],[SDate]],weather.data[Date],0))</f>
        <v>-1.5</v>
      </c>
      <c r="S855" s="2">
        <f ca="1">INDEX(INDIRECT(_xlfn.CONCAT("weather.data[",S$1,"]")),MATCH(vp.data[[#This Row],[SDate]],weather.data[Date],0))</f>
        <v>0.3</v>
      </c>
      <c r="T855" s="2">
        <f ca="1">INDEX(INDIRECT(_xlfn.CONCAT("weather.data[",T$1,"]")),MATCH(vp.data[[#This Row],[SDate]],weather.data[Date],0))</f>
        <v>-0.8</v>
      </c>
      <c r="U855" s="2">
        <f ca="1">INDEX(INDIRECT(_xlfn.CONCAT("weather.data[",U$1,"]")),MATCH(vp.data[[#This Row],[SDate]],weather.data[Date],0))</f>
        <v>0.3</v>
      </c>
      <c r="V855" s="2">
        <f ca="1">INDEX(INDIRECT(_xlfn.CONCAT("weather.data[",V$1,"]")),MATCH(vp.data[[#This Row],[SDate]],weather.data[Date],0))</f>
        <v>-2.2999999999999998</v>
      </c>
      <c r="W855" t="s">
        <v>44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 s="4">
        <f>IF(AND(vp.data[[#This Row],[SDate]]&gt;=DATE(YEAR(vp.data[[#This Row],[SDate]]),5,1),vp.data[[#This Row],[SDate]]&lt;=DATE(YEAR(vp.data[[#This Row],[SDate]]),9,15)),1,0)</f>
        <v>0</v>
      </c>
      <c r="AJ855" s="4">
        <f>IF(vp.data[[#This Row],[SDate]]&lt;DATE(2016,12,1),0,1)</f>
        <v>1</v>
      </c>
      <c r="AK855">
        <f>MONTH(vp.data[[#This Row],[SDate]])</f>
        <v>2</v>
      </c>
      <c r="AL855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855" s="5">
        <f>(vp.data[[#This Row],[Dens]]-INDEX(crudeBD.lkup[Mean_Dens],MATCH(vp.data[[#This Row],[Crude_Breakdown]],crudeBD.lkup[Crude Breakdown],0)))^2</f>
        <v>80.796054917533993</v>
      </c>
      <c r="AN855" s="5">
        <f>(vp.data[[#This Row],[Sulf]]-INDEX(crudeBD.lkup[Mean_Sulf],MATCH(vp.data[[#This Row],[Crude_Breakdown]],crudeBD.lkup[Crude Breakdown],0)))^2</f>
        <v>0.48055885072258125</v>
      </c>
      <c r="AO8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1" hidden="1" x14ac:dyDescent="0.25">
      <c r="A856">
        <v>855</v>
      </c>
      <c r="B856" t="s">
        <v>64</v>
      </c>
      <c r="C856" t="s">
        <v>64</v>
      </c>
      <c r="D856" t="s">
        <v>166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Input]]="",INDEX([1]DATA!$Q:$Q,MATCH(1,(vp.data[[#This Row],[Battery]]=[1]DATA!$L:$L)*(EOMONTH(vp.data[[#This Row],[SDate]],-1)+1=[1]DATA!$G:$G),0)),vp.data[[#This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Input]]="",INDEX([1]DATA!$O:$O,MATCH(1,(vp.data[[#This Row],[Battery]]=[1]DATA!$L:$L)*(EOMONTH(vp.data[[#This Row],[SDate]],-1)+1=[1]DATA!$G:$G),0)),vp.data[[#This Row],[Dens Input]]),"")</f>
        <v>853</v>
      </c>
      <c r="O856" s="2">
        <f ca="1">INDEX(INDIRECT(_xlfn.CONCAT("weather.data[",O$1,"]")),MATCH(vp.data[[#This Row],[SDate]],weather.data[Date],0))</f>
        <v>-0.85000000000000009</v>
      </c>
      <c r="P856" s="2">
        <f ca="1">INDEX(INDIRECT(_xlfn.CONCAT("weather.data[",P$1,"]")),MATCH(vp.data[[#This Row],[SDate]],weather.data[Date],0))</f>
        <v>0.97380952380952379</v>
      </c>
      <c r="Q856" s="2">
        <f ca="1">INDEX(INDIRECT(_xlfn.CONCAT("weather.data[",Q$1,"]")),MATCH(vp.data[[#This Row],[SDate]],weather.data[Date],0))</f>
        <v>-1.1000000000000001</v>
      </c>
      <c r="R856" s="2">
        <f ca="1">INDEX(INDIRECT(_xlfn.CONCAT("weather.data[",R$1,"]")),MATCH(vp.data[[#This Row],[SDate]],weather.data[Date],0))</f>
        <v>-1.5</v>
      </c>
      <c r="S856" s="2">
        <f ca="1">INDEX(INDIRECT(_xlfn.CONCAT("weather.data[",S$1,"]")),MATCH(vp.data[[#This Row],[SDate]],weather.data[Date],0))</f>
        <v>0.3</v>
      </c>
      <c r="T856" s="2">
        <f ca="1">INDEX(INDIRECT(_xlfn.CONCAT("weather.data[",T$1,"]")),MATCH(vp.data[[#This Row],[SDate]],weather.data[Date],0))</f>
        <v>-0.8</v>
      </c>
      <c r="U856" s="2">
        <f ca="1">INDEX(INDIRECT(_xlfn.CONCAT("weather.data[",U$1,"]")),MATCH(vp.data[[#This Row],[SDate]],weather.data[Date],0))</f>
        <v>0.3</v>
      </c>
      <c r="V856" s="2">
        <f ca="1">INDEX(INDIRECT(_xlfn.CONCAT("weather.data[",V$1,"]")),MATCH(vp.data[[#This Row],[SDate]],weather.data[Date],0))</f>
        <v>-2.2999999999999998</v>
      </c>
      <c r="W856" t="s">
        <v>44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 s="4">
        <f>IF(AND(vp.data[[#This Row],[SDate]]&gt;=DATE(YEAR(vp.data[[#This Row],[SDate]]),5,1),vp.data[[#This Row],[SDate]]&lt;=DATE(YEAR(vp.data[[#This Row],[SDate]]),9,15)),1,0)</f>
        <v>0</v>
      </c>
      <c r="AJ856" s="4">
        <f>IF(vp.data[[#This Row],[SDate]]&lt;DATE(2016,12,1),0,1)</f>
        <v>1</v>
      </c>
      <c r="AK856">
        <f>MONTH(vp.data[[#This Row],[SDate]])</f>
        <v>2</v>
      </c>
      <c r="AL856" s="5">
        <f>(IF(post_aquisition_adj_bool,vp.data[[#This Row],[VP_Adjusted]],vp.data[[#This Row],[VP]])-INDEX(crudeBD.lkup[Mean_VP],MATCH(vp.data[[#This Row],[Crude_Breakdown]],crudeBD.lkup[Crude Breakdown],0)))^2</f>
        <v>205.12525253264013</v>
      </c>
      <c r="AM856" s="5">
        <f>(vp.data[[#This Row],[Dens]]-INDEX(crudeBD.lkup[Mean_Dens],MATCH(vp.data[[#This Row],[Crude_Breakdown]],crudeBD.lkup[Crude Breakdown],0)))^2</f>
        <v>84.43151994820964</v>
      </c>
      <c r="AN856" s="5">
        <f>(vp.data[[#This Row],[Sulf]]-INDEX(crudeBD.lkup[Mean_Sulf],MATCH(vp.data[[#This Row],[Crude_Breakdown]],crudeBD.lkup[Crude Breakdown],0)))^2</f>
        <v>0.4945233211520294</v>
      </c>
      <c r="AO8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1" hidden="1" x14ac:dyDescent="0.25">
      <c r="A857">
        <v>856</v>
      </c>
      <c r="B857" t="s">
        <v>64</v>
      </c>
      <c r="C857" t="s">
        <v>64</v>
      </c>
      <c r="D857" t="s">
        <v>167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Input]]="",INDEX([1]DATA!$Q:$Q,MATCH(1,(vp.data[[#This Row],[Battery]]=[1]DATA!$L:$L)*(EOMONTH(vp.data[[#This Row],[SDate]],-1)+1=[1]DATA!$G:$G),0)),vp.data[[#This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Input]]="",INDEX([1]DATA!$O:$O,MATCH(1,(vp.data[[#This Row],[Battery]]=[1]DATA!$L:$L)*(EOMONTH(vp.data[[#This Row],[SDate]],-1)+1=[1]DATA!$G:$G),0)),vp.data[[#This Row],[Dens Input]]),"")</f>
        <v>861</v>
      </c>
      <c r="O857" s="2">
        <f ca="1">INDEX(INDIRECT(_xlfn.CONCAT("weather.data[",O$1,"]")),MATCH(vp.data[[#This Row],[SDate]],weather.data[Date],0))</f>
        <v>-0.85000000000000009</v>
      </c>
      <c r="P857" s="2">
        <f ca="1">INDEX(INDIRECT(_xlfn.CONCAT("weather.data[",P$1,"]")),MATCH(vp.data[[#This Row],[SDate]],weather.data[Date],0))</f>
        <v>0.97380952380952379</v>
      </c>
      <c r="Q857" s="2">
        <f ca="1">INDEX(INDIRECT(_xlfn.CONCAT("weather.data[",Q$1,"]")),MATCH(vp.data[[#This Row],[SDate]],weather.data[Date],0))</f>
        <v>-1.1000000000000001</v>
      </c>
      <c r="R857" s="2">
        <f ca="1">INDEX(INDIRECT(_xlfn.CONCAT("weather.data[",R$1,"]")),MATCH(vp.data[[#This Row],[SDate]],weather.data[Date],0))</f>
        <v>-1.5</v>
      </c>
      <c r="S857" s="2">
        <f ca="1">INDEX(INDIRECT(_xlfn.CONCAT("weather.data[",S$1,"]")),MATCH(vp.data[[#This Row],[SDate]],weather.data[Date],0))</f>
        <v>0.3</v>
      </c>
      <c r="T857" s="2">
        <f ca="1">INDEX(INDIRECT(_xlfn.CONCAT("weather.data[",T$1,"]")),MATCH(vp.data[[#This Row],[SDate]],weather.data[Date],0))</f>
        <v>-0.8</v>
      </c>
      <c r="U857" s="2">
        <f ca="1">INDEX(INDIRECT(_xlfn.CONCAT("weather.data[",U$1,"]")),MATCH(vp.data[[#This Row],[SDate]],weather.data[Date],0))</f>
        <v>0.3</v>
      </c>
      <c r="V857" s="2">
        <f ca="1">INDEX(INDIRECT(_xlfn.CONCAT("weather.data[",V$1,"]")),MATCH(vp.data[[#This Row],[SDate]],weather.data[Date],0))</f>
        <v>-2.2999999999999998</v>
      </c>
      <c r="W857" t="s">
        <v>44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 s="4">
        <f>IF(AND(vp.data[[#This Row],[SDate]]&gt;=DATE(YEAR(vp.data[[#This Row],[SDate]]),5,1),vp.data[[#This Row],[SDate]]&lt;=DATE(YEAR(vp.data[[#This Row],[SDate]]),9,15)),1,0)</f>
        <v>0</v>
      </c>
      <c r="AJ857" s="4">
        <f>IF(vp.data[[#This Row],[SDate]]&lt;DATE(2016,12,1),0,1)</f>
        <v>1</v>
      </c>
      <c r="AK857">
        <f>MONTH(vp.data[[#This Row],[SDate]])</f>
        <v>2</v>
      </c>
      <c r="AL857" s="5">
        <f>(IF(post_aquisition_adj_bool,vp.data[[#This Row],[VP_Adjusted]],vp.data[[#This Row],[VP]])-INDEX(crudeBD.lkup[Mean_VP],MATCH(vp.data[[#This Row],[Crude_Breakdown]],crudeBD.lkup[Crude Breakdown],0)))^2</f>
        <v>154.31091379920821</v>
      </c>
      <c r="AM857" s="5">
        <f>(vp.data[[#This Row],[Dens]]-INDEX(crudeBD.lkup[Mean_Dens],MATCH(vp.data[[#This Row],[Crude_Breakdown]],crudeBD.lkup[Crude Breakdown],0)))^2</f>
        <v>295.45012117520292</v>
      </c>
      <c r="AN857" s="5">
        <f>(vp.data[[#This Row],[Sulf]]-INDEX(crudeBD.lkup[Mean_Sulf],MATCH(vp.data[[#This Row],[Crude_Breakdown]],crudeBD.lkup[Crude Breakdown],0)))^2</f>
        <v>0.50868779158147692</v>
      </c>
      <c r="AO8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1" hidden="1" x14ac:dyDescent="0.25">
      <c r="A858">
        <v>857</v>
      </c>
      <c r="B858" t="s">
        <v>64</v>
      </c>
      <c r="C858" t="s">
        <v>64</v>
      </c>
      <c r="D858" t="s">
        <v>168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Input]]="",INDEX([1]DATA!$Q:$Q,MATCH(1,(vp.data[[#This Row],[Battery]]=[1]DATA!$L:$L)*(EOMONTH(vp.data[[#This Row],[SDate]],-1)+1=[1]DATA!$G:$G),0)),vp.data[[#This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Input]]="",INDEX([1]DATA!$O:$O,MATCH(1,(vp.data[[#This Row],[Battery]]=[1]DATA!$L:$L)*(EOMONTH(vp.data[[#This Row],[SDate]],-1)+1=[1]DATA!$G:$G),0)),vp.data[[#This Row],[Dens Input]]),"")</f>
        <v>864.5</v>
      </c>
      <c r="O858" s="2">
        <f ca="1">INDEX(INDIRECT(_xlfn.CONCAT("weather.data[",O$1,"]")),MATCH(vp.data[[#This Row],[SDate]],weather.data[Date],0))</f>
        <v>-0.85000000000000009</v>
      </c>
      <c r="P858" s="2">
        <f ca="1">INDEX(INDIRECT(_xlfn.CONCAT("weather.data[",P$1,"]")),MATCH(vp.data[[#This Row],[SDate]],weather.data[Date],0))</f>
        <v>0.97380952380952379</v>
      </c>
      <c r="Q858" s="2">
        <f ca="1">INDEX(INDIRECT(_xlfn.CONCAT("weather.data[",Q$1,"]")),MATCH(vp.data[[#This Row],[SDate]],weather.data[Date],0))</f>
        <v>-1.1000000000000001</v>
      </c>
      <c r="R858" s="2">
        <f ca="1">INDEX(INDIRECT(_xlfn.CONCAT("weather.data[",R$1,"]")),MATCH(vp.data[[#This Row],[SDate]],weather.data[Date],0))</f>
        <v>-1.5</v>
      </c>
      <c r="S858" s="2">
        <f ca="1">INDEX(INDIRECT(_xlfn.CONCAT("weather.data[",S$1,"]")),MATCH(vp.data[[#This Row],[SDate]],weather.data[Date],0))</f>
        <v>0.3</v>
      </c>
      <c r="T858" s="2">
        <f ca="1">INDEX(INDIRECT(_xlfn.CONCAT("weather.data[",T$1,"]")),MATCH(vp.data[[#This Row],[SDate]],weather.data[Date],0))</f>
        <v>-0.8</v>
      </c>
      <c r="U858" s="2">
        <f ca="1">INDEX(INDIRECT(_xlfn.CONCAT("weather.data[",U$1,"]")),MATCH(vp.data[[#This Row],[SDate]],weather.data[Date],0))</f>
        <v>0.3</v>
      </c>
      <c r="V858" s="2">
        <f ca="1">INDEX(INDIRECT(_xlfn.CONCAT("weather.data[",V$1,"]")),MATCH(vp.data[[#This Row],[SDate]],weather.data[Date],0))</f>
        <v>-2.2999999999999998</v>
      </c>
      <c r="W858" t="s">
        <v>44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 s="4">
        <f>IF(AND(vp.data[[#This Row],[SDate]]&gt;=DATE(YEAR(vp.data[[#This Row],[SDate]]),5,1),vp.data[[#This Row],[SDate]]&lt;=DATE(YEAR(vp.data[[#This Row],[SDate]]),9,15)),1,0)</f>
        <v>0</v>
      </c>
      <c r="AJ858" s="4">
        <f>IF(vp.data[[#This Row],[SDate]]&lt;DATE(2016,12,1),0,1)</f>
        <v>1</v>
      </c>
      <c r="AK858">
        <f>MONTH(vp.data[[#This Row],[SDate]])</f>
        <v>2</v>
      </c>
      <c r="AL858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858" s="5">
        <f>(vp.data[[#This Row],[Dens]]-INDEX(crudeBD.lkup[Mean_Dens],MATCH(vp.data[[#This Row],[Crude_Breakdown]],crudeBD.lkup[Crude Breakdown],0)))^2</f>
        <v>428.02075921201248</v>
      </c>
      <c r="AN858" s="5">
        <f>(vp.data[[#This Row],[Sulf]]-INDEX(crudeBD.lkup[Mean_Sulf],MATCH(vp.data[[#This Row],[Crude_Breakdown]],crudeBD.lkup[Crude Breakdown],0)))^2</f>
        <v>0.30605626471031216</v>
      </c>
      <c r="AO8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1" hidden="1" x14ac:dyDescent="0.25">
      <c r="A859">
        <v>858</v>
      </c>
      <c r="B859" t="s">
        <v>42</v>
      </c>
      <c r="C859" t="s">
        <v>42</v>
      </c>
      <c r="D859" t="s">
        <v>43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Input]]="",INDEX([1]DATA!$Q:$Q,MATCH(1,(vp.data[[#This Row],[Battery]]=[1]DATA!$L:$L)*(EOMONTH(vp.data[[#This Row],[SDate]],-1)+1=[1]DATA!$G:$G),0)),vp.data[[#This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Input]]="",INDEX([1]DATA!$O:$O,MATCH(1,(vp.data[[#This Row],[Battery]]=[1]DATA!$L:$L)*(EOMONTH(vp.data[[#This Row],[SDate]],-1)+1=[1]DATA!$G:$G),0)),vp.data[[#This Row],[Dens Input]]),"")</f>
        <v>868.8</v>
      </c>
      <c r="O859" s="2">
        <f ca="1">INDEX(INDIRECT(_xlfn.CONCAT("weather.data[",O$1,"]")),MATCH(vp.data[[#This Row],[SDate]],weather.data[Date],0))</f>
        <v>-0.85000000000000009</v>
      </c>
      <c r="P859" s="2">
        <f ca="1">INDEX(INDIRECT(_xlfn.CONCAT("weather.data[",P$1,"]")),MATCH(vp.data[[#This Row],[SDate]],weather.data[Date],0))</f>
        <v>0.97380952380952379</v>
      </c>
      <c r="Q859" s="2">
        <f ca="1">INDEX(INDIRECT(_xlfn.CONCAT("weather.data[",Q$1,"]")),MATCH(vp.data[[#This Row],[SDate]],weather.data[Date],0))</f>
        <v>-1.1000000000000001</v>
      </c>
      <c r="R859" s="2">
        <f ca="1">INDEX(INDIRECT(_xlfn.CONCAT("weather.data[",R$1,"]")),MATCH(vp.data[[#This Row],[SDate]],weather.data[Date],0))</f>
        <v>-1.5</v>
      </c>
      <c r="S859" s="2">
        <f ca="1">INDEX(INDIRECT(_xlfn.CONCAT("weather.data[",S$1,"]")),MATCH(vp.data[[#This Row],[SDate]],weather.data[Date],0))</f>
        <v>0.3</v>
      </c>
      <c r="T859" s="2">
        <f ca="1">INDEX(INDIRECT(_xlfn.CONCAT("weather.data[",T$1,"]")),MATCH(vp.data[[#This Row],[SDate]],weather.data[Date],0))</f>
        <v>-0.8</v>
      </c>
      <c r="U859" s="2">
        <f ca="1">INDEX(INDIRECT(_xlfn.CONCAT("weather.data[",U$1,"]")),MATCH(vp.data[[#This Row],[SDate]],weather.data[Date],0))</f>
        <v>0.3</v>
      </c>
      <c r="V859" s="2">
        <f ca="1">INDEX(INDIRECT(_xlfn.CONCAT("weather.data[",V$1,"]")),MATCH(vp.data[[#This Row],[SDate]],weather.data[Date],0))</f>
        <v>-2.2999999999999998</v>
      </c>
      <c r="W859" t="s">
        <v>44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 s="4">
        <f>IF(AND(vp.data[[#This Row],[SDate]]&gt;=DATE(YEAR(vp.data[[#This Row],[SDate]]),5,1),vp.data[[#This Row],[SDate]]&lt;=DATE(YEAR(vp.data[[#This Row],[SDate]]),9,15)),1,0)</f>
        <v>0</v>
      </c>
      <c r="AJ859" s="4">
        <f>IF(vp.data[[#This Row],[SDate]]&lt;DATE(2016,12,1),0,1)</f>
        <v>1</v>
      </c>
      <c r="AK859">
        <f>MONTH(vp.data[[#This Row],[SDate]])</f>
        <v>2</v>
      </c>
      <c r="AL859" s="5">
        <f>(IF(post_aquisition_adj_bool,vp.data[[#This Row],[VP_Adjusted]],vp.data[[#This Row],[VP]])-INDEX(crudeBD.lkup[Mean_VP],MATCH(vp.data[[#This Row],[Crude_Breakdown]],crudeBD.lkup[Crude Breakdown],0)))^2</f>
        <v>1.3577315689981209</v>
      </c>
      <c r="AM859" s="5">
        <f>(vp.data[[#This Row],[Dens]]-INDEX(crudeBD.lkup[Mean_Dens],MATCH(vp.data[[#This Row],[Crude_Breakdown]],crudeBD.lkup[Crude Breakdown],0)))^2</f>
        <v>35.499426717145326</v>
      </c>
      <c r="AN859" s="5">
        <f>(vp.data[[#This Row],[Sulf]]-INDEX(crudeBD.lkup[Mean_Sulf],MATCH(vp.data[[#This Row],[Crude_Breakdown]],crudeBD.lkup[Crude Breakdown],0)))^2</f>
        <v>2.4543590701222306E-3</v>
      </c>
      <c r="AO8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1" hidden="1" x14ac:dyDescent="0.25">
      <c r="A860">
        <v>42</v>
      </c>
      <c r="B860" t="s">
        <v>47</v>
      </c>
      <c r="C860" t="s">
        <v>47</v>
      </c>
      <c r="D860" t="s">
        <v>48</v>
      </c>
      <c r="F860" s="1">
        <v>42327</v>
      </c>
      <c r="G860" s="2">
        <v>113.6</v>
      </c>
      <c r="H860" s="2">
        <f>vp.data[[#This Row],[VP]]+IF(vp.data[[#This Row],[Post_Aquisition]]=0,INDEX(post_aquisition.tbl[Change_in_VP],MATCH(vp.data[[#This Row],[Crude_Breakdown]],post_aquisition.tbl[Crude_Breakdown],0)),0)</f>
        <v>97.765217391304304</v>
      </c>
      <c r="I860" s="2"/>
      <c r="J860" s="2">
        <f t="array" ref="J860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860" s="2"/>
      <c r="L860" s="2"/>
      <c r="M860" s="2">
        <v>868</v>
      </c>
      <c r="N860" s="2">
        <f t="array" ref="N860">_xlfn.IFNA(IF(vp.data[[#This Row],[Dens Input]]="",INDEX([1]DATA!$O:$O,MATCH(1,(vp.data[[#This Row],[Battery]]=[1]DATA!$L:$L)*(EOMONTH(vp.data[[#This Row],[SDate]],-1)+1=[1]DATA!$G:$G),0)),vp.data[[#This Row],[Dens Input]]),"")</f>
        <v>868</v>
      </c>
      <c r="O860" s="2">
        <f ca="1">INDEX(INDIRECT(_xlfn.CONCAT("weather.data[",O$1,"]")),MATCH(vp.data[[#This Row],[SDate]],weather.data[Date],0))</f>
        <v>-7.8333333333333321</v>
      </c>
      <c r="P860" s="2">
        <f ca="1">INDEX(INDIRECT(_xlfn.CONCAT("weather.data[",P$1,"]")),MATCH(vp.data[[#This Row],[SDate]],weather.data[Date],0))</f>
        <v>0.57857142857142863</v>
      </c>
      <c r="Q860" s="2">
        <f ca="1">INDEX(INDIRECT(_xlfn.CONCAT("weather.data[",Q$1,"]")),MATCH(vp.data[[#This Row],[SDate]],weather.data[Date],0))</f>
        <v>-7</v>
      </c>
      <c r="R860" s="2">
        <f ca="1">INDEX(INDIRECT(_xlfn.CONCAT("weather.data[",R$1,"]")),MATCH(vp.data[[#This Row],[SDate]],weather.data[Date],0))</f>
        <v>-7.6</v>
      </c>
      <c r="S860" s="2">
        <f ca="1">INDEX(INDIRECT(_xlfn.CONCAT("weather.data[",S$1,"]")),MATCH(vp.data[[#This Row],[SDate]],weather.data[Date],0))</f>
        <v>-6.8</v>
      </c>
      <c r="T860" s="2">
        <f ca="1">INDEX(INDIRECT(_xlfn.CONCAT("weather.data[",T$1,"]")),MATCH(vp.data[[#This Row],[SDate]],weather.data[Date],0))</f>
        <v>-7</v>
      </c>
      <c r="U860" s="2">
        <f ca="1">INDEX(INDIRECT(_xlfn.CONCAT("weather.data[",U$1,"]")),MATCH(vp.data[[#This Row],[SDate]],weather.data[Date],0))</f>
        <v>-8.1999999999999993</v>
      </c>
      <c r="V860" s="2">
        <f ca="1">INDEX(INDIRECT(_xlfn.CONCAT("weather.data[",V$1,"]")),MATCH(vp.data[[#This Row],[SDate]],weather.data[Date],0))</f>
        <v>-10.4</v>
      </c>
      <c r="W860" t="s">
        <v>44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 s="4">
        <f>IF(AND(vp.data[[#This Row],[SDate]]&gt;=DATE(YEAR(vp.data[[#This Row],[SDate]]),5,1),vp.data[[#This Row],[SDate]]&lt;=DATE(YEAR(vp.data[[#This Row],[SDate]]),9,15)),1,0)</f>
        <v>0</v>
      </c>
      <c r="AJ860" s="4">
        <f>IF(vp.data[[#This Row],[SDate]]&lt;DATE(2016,12,1),0,1)</f>
        <v>0</v>
      </c>
      <c r="AK860">
        <f>MONTH(vp.data[[#This Row],[SDate]])</f>
        <v>11</v>
      </c>
      <c r="AL860" s="5">
        <f>(IF(post_aquisition_adj_bool,vp.data[[#This Row],[VP_Adjusted]],vp.data[[#This Row],[VP]])-INDEX(crudeBD.lkup[Mean_VP],MATCH(vp.data[[#This Row],[Crude_Breakdown]],crudeBD.lkup[Crude Breakdown],0)))^2</f>
        <v>1204.0899999999967</v>
      </c>
      <c r="AM860" s="5">
        <f>(vp.data[[#This Row],[Dens]]-INDEX(crudeBD.lkup[Mean_Dens],MATCH(vp.data[[#This Row],[Crude_Breakdown]],crudeBD.lkup[Crude Breakdown],0)))^2</f>
        <v>45.672449972958795</v>
      </c>
      <c r="AN860" s="5">
        <f>(vp.data[[#This Row],[Sulf]]-INDEX(crudeBD.lkup[Mean_Sulf],MATCH(vp.data[[#This Row],[Crude_Breakdown]],crudeBD.lkup[Crude Breakdown],0)))^2</f>
        <v>1.9471826977099062E-2</v>
      </c>
      <c r="AO8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1" hidden="1" x14ac:dyDescent="0.25">
      <c r="A861">
        <v>860</v>
      </c>
      <c r="B861" t="s">
        <v>45</v>
      </c>
      <c r="C861" t="s">
        <v>45</v>
      </c>
      <c r="D861" t="s">
        <v>74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Input]]="",INDEX([1]DATA!$Q:$Q,MATCH(1,(vp.data[[#This Row],[Battery]]=[1]DATA!$L:$L)*(EOMONTH(vp.data[[#This Row],[SDate]],-1)+1=[1]DATA!$G:$G),0)),vp.data[[#This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Input]]="",INDEX([1]DATA!$O:$O,MATCH(1,(vp.data[[#This Row],[Battery]]=[1]DATA!$L:$L)*(EOMONTH(vp.data[[#This Row],[SDate]],-1)+1=[1]DATA!$G:$G),0)),vp.data[[#This Row],[Dens Input]]),"")</f>
        <v>804.1</v>
      </c>
      <c r="O861" s="2">
        <f ca="1">INDEX(INDIRECT(_xlfn.CONCAT("weather.data[",O$1,"]")),MATCH(vp.data[[#This Row],[SDate]],weather.data[Date],0))</f>
        <v>-4.083333333333333</v>
      </c>
      <c r="P861" s="2">
        <f ca="1">INDEX(INDIRECT(_xlfn.CONCAT("weather.data[",P$1,"]")),MATCH(vp.data[[#This Row],[SDate]],weather.data[Date],0))</f>
        <v>-1.1904761904761862E-2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-4.5</v>
      </c>
      <c r="T861" s="2">
        <f ca="1">INDEX(INDIRECT(_xlfn.CONCAT("weather.data[",T$1,"]")),MATCH(vp.data[[#This Row],[SDate]],weather.data[Date],0))</f>
        <v>-3.4</v>
      </c>
      <c r="U861" s="2">
        <f ca="1">INDEX(INDIRECT(_xlfn.CONCAT("weather.data[",U$1,"]")),MATCH(vp.data[[#This Row],[SDate]],weather.data[Date],0))</f>
        <v>-3.6</v>
      </c>
      <c r="V861" s="2">
        <f ca="1">INDEX(INDIRECT(_xlfn.CONCAT("weather.data[",V$1,"]")),MATCH(vp.data[[#This Row],[SDate]],weather.data[Date],0))</f>
        <v>-6</v>
      </c>
      <c r="W861" t="s">
        <v>44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 s="4">
        <f>IF(AND(vp.data[[#This Row],[SDate]]&gt;=DATE(YEAR(vp.data[[#This Row],[SDate]]),5,1),vp.data[[#This Row],[SDate]]&lt;=DATE(YEAR(vp.data[[#This Row],[SDate]]),9,15)),1,0)</f>
        <v>0</v>
      </c>
      <c r="AJ861" s="4">
        <f>IF(vp.data[[#This Row],[SDate]]&lt;DATE(2016,12,1),0,1)</f>
        <v>1</v>
      </c>
      <c r="AK861">
        <f>MONTH(vp.data[[#This Row],[SDate]])</f>
        <v>2</v>
      </c>
      <c r="AL861" s="5">
        <f>(IF(post_aquisition_adj_bool,vp.data[[#This Row],[VP_Adjusted]],vp.data[[#This Row],[VP]])-INDEX(crudeBD.lkup[Mean_VP],MATCH(vp.data[[#This Row],[Crude_Breakdown]],crudeBD.lkup[Crude Breakdown],0)))^2</f>
        <v>458.21558904939178</v>
      </c>
      <c r="AM861" s="5">
        <f>(vp.data[[#This Row],[Dens]]-INDEX(crudeBD.lkup[Mean_Dens],MATCH(vp.data[[#This Row],[Crude_Breakdown]],crudeBD.lkup[Crude Breakdown],0)))^2</f>
        <v>20.780615619862598</v>
      </c>
      <c r="AN861" s="5">
        <f>(vp.data[[#This Row],[Sulf]]-INDEX(crudeBD.lkup[Mean_Sulf],MATCH(vp.data[[#This Row],[Crude_Breakdown]],crudeBD.lkup[Crude Breakdown],0)))^2</f>
        <v>7.8425374221047944E-4</v>
      </c>
      <c r="AO8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1" hidden="1" x14ac:dyDescent="0.25">
      <c r="A862">
        <v>861</v>
      </c>
      <c r="B862" t="s">
        <v>45</v>
      </c>
      <c r="C862" t="s">
        <v>45</v>
      </c>
      <c r="D862" t="s">
        <v>88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Input]]="",INDEX([1]DATA!$Q:$Q,MATCH(1,(vp.data[[#This Row],[Battery]]=[1]DATA!$L:$L)*(EOMONTH(vp.data[[#This Row],[SDate]],-1)+1=[1]DATA!$G:$G),0)),vp.data[[#This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862" s="2">
        <f ca="1">INDEX(INDIRECT(_xlfn.CONCAT("weather.data[",O$1,"]")),MATCH(vp.data[[#This Row],[SDate]],weather.data[Date],0))</f>
        <v>-4.083333333333333</v>
      </c>
      <c r="P862" s="2">
        <f ca="1">INDEX(INDIRECT(_xlfn.CONCAT("weather.data[",P$1,"]")),MATCH(vp.data[[#This Row],[SDate]],weather.data[Date],0))</f>
        <v>-1.1904761904761862E-2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-4.5</v>
      </c>
      <c r="T862" s="2">
        <f ca="1">INDEX(INDIRECT(_xlfn.CONCAT("weather.data[",T$1,"]")),MATCH(vp.data[[#This Row],[SDate]],weather.data[Date],0))</f>
        <v>-3.4</v>
      </c>
      <c r="U862" s="2">
        <f ca="1">INDEX(INDIRECT(_xlfn.CONCAT("weather.data[",U$1,"]")),MATCH(vp.data[[#This Row],[SDate]],weather.data[Date],0))</f>
        <v>-3.6</v>
      </c>
      <c r="V862" s="2">
        <f ca="1">INDEX(INDIRECT(_xlfn.CONCAT("weather.data[",V$1,"]")),MATCH(vp.data[[#This Row],[SDate]],weather.data[Date],0))</f>
        <v>-6</v>
      </c>
      <c r="W862" t="s">
        <v>44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 s="4">
        <f>IF(AND(vp.data[[#This Row],[SDate]]&gt;=DATE(YEAR(vp.data[[#This Row],[SDate]]),5,1),vp.data[[#This Row],[SDate]]&lt;=DATE(YEAR(vp.data[[#This Row],[SDate]]),9,15)),1,0)</f>
        <v>0</v>
      </c>
      <c r="AJ862" s="4">
        <f>IF(vp.data[[#This Row],[SDate]]&lt;DATE(2016,12,1),0,1)</f>
        <v>1</v>
      </c>
      <c r="AK862">
        <f>MONTH(vp.data[[#This Row],[SDate]])</f>
        <v>2</v>
      </c>
      <c r="AL862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862" s="5">
        <f>(vp.data[[#This Row],[Dens]]-INDEX(crudeBD.lkup[Mean_Dens],MATCH(vp.data[[#This Row],[Crude_Breakdown]],crudeBD.lkup[Crude Breakdown],0)))^2</f>
        <v>6.4588356845859902</v>
      </c>
      <c r="AN862" s="5">
        <f>(vp.data[[#This Row],[Sulf]]-INDEX(crudeBD.lkup[Mean_Sulf],MATCH(vp.data[[#This Row],[Crude_Breakdown]],crudeBD.lkup[Crude Breakdown],0)))^2</f>
        <v>2.3407613612760732E-2</v>
      </c>
      <c r="AO8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1" hidden="1" x14ac:dyDescent="0.25">
      <c r="A863">
        <v>862</v>
      </c>
      <c r="B863" t="s">
        <v>45</v>
      </c>
      <c r="C863" t="s">
        <v>45</v>
      </c>
      <c r="D863" t="s">
        <v>77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Input]]="",INDEX([1]DATA!$O:$O,MATCH(1,(vp.data[[#This Row],[Battery]]=[1]DATA!$L:$L)*(EOMONTH(vp.data[[#This Row],[SDate]],-1)+1=[1]DATA!$G:$G),0)),vp.data[[#This Row],[Dens Input]]),"")</f>
        <v>806.7</v>
      </c>
      <c r="O863" s="2">
        <f ca="1">INDEX(INDIRECT(_xlfn.CONCAT("weather.data[",O$1,"]")),MATCH(vp.data[[#This Row],[SDate]],weather.data[Date],0))</f>
        <v>-4.083333333333333</v>
      </c>
      <c r="P863" s="2">
        <f ca="1">INDEX(INDIRECT(_xlfn.CONCAT("weather.data[",P$1,"]")),MATCH(vp.data[[#This Row],[SDate]],weather.data[Date],0))</f>
        <v>-1.1904761904761862E-2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-4.5</v>
      </c>
      <c r="T863" s="2">
        <f ca="1">INDEX(INDIRECT(_xlfn.CONCAT("weather.data[",T$1,"]")),MATCH(vp.data[[#This Row],[SDate]],weather.data[Date],0))</f>
        <v>-3.4</v>
      </c>
      <c r="U863" s="2">
        <f ca="1">INDEX(INDIRECT(_xlfn.CONCAT("weather.data[",U$1,"]")),MATCH(vp.data[[#This Row],[SDate]],weather.data[Date],0))</f>
        <v>-3.6</v>
      </c>
      <c r="V863" s="2">
        <f ca="1">INDEX(INDIRECT(_xlfn.CONCAT("weather.data[",V$1,"]")),MATCH(vp.data[[#This Row],[SDate]],weather.data[Date],0))</f>
        <v>-6</v>
      </c>
      <c r="W863" t="s">
        <v>44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 s="4">
        <f>IF(AND(vp.data[[#This Row],[SDate]]&gt;=DATE(YEAR(vp.data[[#This Row],[SDate]]),5,1),vp.data[[#This Row],[SDate]]&lt;=DATE(YEAR(vp.data[[#This Row],[SDate]]),9,15)),1,0)</f>
        <v>0</v>
      </c>
      <c r="AJ863" s="4">
        <f>IF(vp.data[[#This Row],[SDate]]&lt;DATE(2016,12,1),0,1)</f>
        <v>1</v>
      </c>
      <c r="AK863">
        <f>MONTH(vp.data[[#This Row],[SDate]])</f>
        <v>2</v>
      </c>
      <c r="AL863" s="5">
        <f>(IF(post_aquisition_adj_bool,vp.data[[#This Row],[VP_Adjusted]],vp.data[[#This Row],[VP]])-INDEX(crudeBD.lkup[Mean_VP],MATCH(vp.data[[#This Row],[Crude_Breakdown]],crudeBD.lkup[Crude Breakdown],0)))^2</f>
        <v>1.8656223355282482</v>
      </c>
      <c r="AM863" s="5">
        <f>(vp.data[[#This Row],[Dens]]-INDEX(crudeBD.lkup[Mean_Dens],MATCH(vp.data[[#This Row],[Crude_Breakdown]],crudeBD.lkup[Crude Breakdown],0)))^2</f>
        <v>147.73145112959685</v>
      </c>
      <c r="AN863" s="5">
        <f>(vp.data[[#This Row],[Sulf]]-INDEX(crudeBD.lkup[Mean_Sulf],MATCH(vp.data[[#This Row],[Crude_Breakdown]],crudeBD.lkup[Crude Breakdown],0)))^2</f>
        <v>0.15628665161085392</v>
      </c>
      <c r="AO8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1" hidden="1" x14ac:dyDescent="0.25">
      <c r="A864">
        <v>863</v>
      </c>
      <c r="B864" t="s">
        <v>47</v>
      </c>
      <c r="C864" t="s">
        <v>47</v>
      </c>
      <c r="D864" t="s">
        <v>68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Input]]="",INDEX([1]DATA!$O:$O,MATCH(1,(vp.data[[#This Row],[Battery]]=[1]DATA!$L:$L)*(EOMONTH(vp.data[[#This Row],[SDate]],-1)+1=[1]DATA!$G:$G),0)),vp.data[[#This Row],[Dens Input]]),"")</f>
        <v>836.7</v>
      </c>
      <c r="O864" s="2">
        <f ca="1">INDEX(INDIRECT(_xlfn.CONCAT("weather.data[",O$1,"]")),MATCH(vp.data[[#This Row],[SDate]],weather.data[Date],0))</f>
        <v>-4.083333333333333</v>
      </c>
      <c r="P864" s="2">
        <f ca="1">INDEX(INDIRECT(_xlfn.CONCAT("weather.data[",P$1,"]")),MATCH(vp.data[[#This Row],[SDate]],weather.data[Date],0))</f>
        <v>-1.1904761904761862E-2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-4.5</v>
      </c>
      <c r="T864" s="2">
        <f ca="1">INDEX(INDIRECT(_xlfn.CONCAT("weather.data[",T$1,"]")),MATCH(vp.data[[#This Row],[SDate]],weather.data[Date],0))</f>
        <v>-3.4</v>
      </c>
      <c r="U864" s="2">
        <f ca="1">INDEX(INDIRECT(_xlfn.CONCAT("weather.data[",U$1,"]")),MATCH(vp.data[[#This Row],[SDate]],weather.data[Date],0))</f>
        <v>-3.6</v>
      </c>
      <c r="V864" s="2">
        <f ca="1">INDEX(INDIRECT(_xlfn.CONCAT("weather.data[",V$1,"]")),MATCH(vp.data[[#This Row],[SDate]],weather.data[Date],0))</f>
        <v>-6</v>
      </c>
      <c r="W864" t="s">
        <v>44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 s="4">
        <f>IF(AND(vp.data[[#This Row],[SDate]]&gt;=DATE(YEAR(vp.data[[#This Row],[SDate]]),5,1),vp.data[[#This Row],[SDate]]&lt;=DATE(YEAR(vp.data[[#This Row],[SDate]]),9,15)),1,0)</f>
        <v>0</v>
      </c>
      <c r="AJ864" s="4">
        <f>IF(vp.data[[#This Row],[SDate]]&lt;DATE(2016,12,1),0,1)</f>
        <v>1</v>
      </c>
      <c r="AK864">
        <f>MONTH(vp.data[[#This Row],[SDate]])</f>
        <v>2</v>
      </c>
      <c r="AL864" s="5">
        <f>(IF(post_aquisition_adj_bool,vp.data[[#This Row],[VP_Adjusted]],vp.data[[#This Row],[VP]])-INDEX(crudeBD.lkup[Mean_VP],MATCH(vp.data[[#This Row],[Crude_Breakdown]],crudeBD.lkup[Crude Breakdown],0)))^2</f>
        <v>151.83647491850141</v>
      </c>
      <c r="AM864" s="5">
        <f>(vp.data[[#This Row],[Dens]]-INDEX(crudeBD.lkup[Mean_Dens],MATCH(vp.data[[#This Row],[Crude_Breakdown]],crudeBD.lkup[Crude Breakdown],0)))^2</f>
        <v>50.571119948210203</v>
      </c>
      <c r="AN864" s="5">
        <f>(vp.data[[#This Row],[Sulf]]-INDEX(crudeBD.lkup[Mean_Sulf],MATCH(vp.data[[#This Row],[Crude_Breakdown]],crudeBD.lkup[Crude Breakdown],0)))^2</f>
        <v>2.781439379007029E-2</v>
      </c>
      <c r="AO8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1" hidden="1" x14ac:dyDescent="0.25">
      <c r="A865">
        <v>864</v>
      </c>
      <c r="B865" t="s">
        <v>47</v>
      </c>
      <c r="C865" t="s">
        <v>47</v>
      </c>
      <c r="D865" t="s">
        <v>54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Input]]="",INDEX([1]DATA!$Q:$Q,MATCH(1,(vp.data[[#This Row],[Battery]]=[1]DATA!$L:$L)*(EOMONTH(vp.data[[#This Row],[SDate]],-1)+1=[1]DATA!$G:$G),0)),vp.data[[#This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Input]]="",INDEX([1]DATA!$O:$O,MATCH(1,(vp.data[[#This Row],[Battery]]=[1]DATA!$L:$L)*(EOMONTH(vp.data[[#This Row],[SDate]],-1)+1=[1]DATA!$G:$G),0)),vp.data[[#This Row],[Dens Input]]),"")</f>
        <v>815.8</v>
      </c>
      <c r="O865" s="2">
        <f ca="1">INDEX(INDIRECT(_xlfn.CONCAT("weather.data[",O$1,"]")),MATCH(vp.data[[#This Row],[SDate]],weather.data[Date],0))</f>
        <v>-4.083333333333333</v>
      </c>
      <c r="P865" s="2">
        <f ca="1">INDEX(INDIRECT(_xlfn.CONCAT("weather.data[",P$1,"]")),MATCH(vp.data[[#This Row],[SDate]],weather.data[Date],0))</f>
        <v>-1.1904761904761862E-2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-4.5</v>
      </c>
      <c r="T865" s="2">
        <f ca="1">INDEX(INDIRECT(_xlfn.CONCAT("weather.data[",T$1,"]")),MATCH(vp.data[[#This Row],[SDate]],weather.data[Date],0))</f>
        <v>-3.4</v>
      </c>
      <c r="U865" s="2">
        <f ca="1">INDEX(INDIRECT(_xlfn.CONCAT("weather.data[",U$1,"]")),MATCH(vp.data[[#This Row],[SDate]],weather.data[Date],0))</f>
        <v>-3.6</v>
      </c>
      <c r="V865" s="2">
        <f ca="1">INDEX(INDIRECT(_xlfn.CONCAT("weather.data[",V$1,"]")),MATCH(vp.data[[#This Row],[SDate]],weather.data[Date],0))</f>
        <v>-6</v>
      </c>
      <c r="W865" t="s">
        <v>44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 s="4">
        <f>IF(AND(vp.data[[#This Row],[SDate]]&gt;=DATE(YEAR(vp.data[[#This Row],[SDate]]),5,1),vp.data[[#This Row],[SDate]]&lt;=DATE(YEAR(vp.data[[#This Row],[SDate]]),9,15)),1,0)</f>
        <v>0</v>
      </c>
      <c r="AJ865" s="4">
        <f>IF(vp.data[[#This Row],[SDate]]&lt;DATE(2016,12,1),0,1)</f>
        <v>1</v>
      </c>
      <c r="AK865">
        <f>MONTH(vp.data[[#This Row],[SDate]])</f>
        <v>2</v>
      </c>
      <c r="AL865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865" s="5">
        <f>(vp.data[[#This Row],[Dens]]-INDEX(crudeBD.lkup[Mean_Dens],MATCH(vp.data[[#This Row],[Crude_Breakdown]],crudeBD.lkup[Crude Breakdown],0)))^2</f>
        <v>9.3298649227089108</v>
      </c>
      <c r="AN865" s="5">
        <f>(vp.data[[#This Row],[Sulf]]-INDEX(crudeBD.lkup[Mean_Sulf],MATCH(vp.data[[#This Row],[Crude_Breakdown]],crudeBD.lkup[Crude Breakdown],0)))^2</f>
        <v>0.16133793267668448</v>
      </c>
      <c r="AO8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1" hidden="1" x14ac:dyDescent="0.25">
      <c r="A866">
        <v>865</v>
      </c>
      <c r="B866" t="s">
        <v>45</v>
      </c>
      <c r="C866" t="s">
        <v>45</v>
      </c>
      <c r="D866" t="s">
        <v>55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Input]]="",INDEX([1]DATA!$Q:$Q,MATCH(1,(vp.data[[#This Row],[Battery]]=[1]DATA!$L:$L)*(EOMONTH(vp.data[[#This Row],[SDate]],-1)+1=[1]DATA!$G:$G),0)),vp.data[[#This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Input]]="",INDEX([1]DATA!$O:$O,MATCH(1,(vp.data[[#This Row],[Battery]]=[1]DATA!$L:$L)*(EOMONTH(vp.data[[#This Row],[SDate]],-1)+1=[1]DATA!$G:$G),0)),vp.data[[#This Row],[Dens Input]]),"")</f>
        <v>850.1</v>
      </c>
      <c r="O866" s="2">
        <f ca="1">INDEX(INDIRECT(_xlfn.CONCAT("weather.data[",O$1,"]")),MATCH(vp.data[[#This Row],[SDate]],weather.data[Date],0))</f>
        <v>-4.083333333333333</v>
      </c>
      <c r="P866" s="2">
        <f ca="1">INDEX(INDIRECT(_xlfn.CONCAT("weather.data[",P$1,"]")),MATCH(vp.data[[#This Row],[SDate]],weather.data[Date],0))</f>
        <v>-1.1904761904761862E-2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-4.5</v>
      </c>
      <c r="T866" s="2">
        <f ca="1">INDEX(INDIRECT(_xlfn.CONCAT("weather.data[",T$1,"]")),MATCH(vp.data[[#This Row],[SDate]],weather.data[Date],0))</f>
        <v>-3.4</v>
      </c>
      <c r="U866" s="2">
        <f ca="1">INDEX(INDIRECT(_xlfn.CONCAT("weather.data[",U$1,"]")),MATCH(vp.data[[#This Row],[SDate]],weather.data[Date],0))</f>
        <v>-3.6</v>
      </c>
      <c r="V866" s="2">
        <f ca="1">INDEX(INDIRECT(_xlfn.CONCAT("weather.data[",V$1,"]")),MATCH(vp.data[[#This Row],[SDate]],weather.data[Date],0))</f>
        <v>-6</v>
      </c>
      <c r="W866" t="s">
        <v>44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 s="4">
        <f>IF(AND(vp.data[[#This Row],[SDate]]&gt;=DATE(YEAR(vp.data[[#This Row],[SDate]]),5,1),vp.data[[#This Row],[SDate]]&lt;=DATE(YEAR(vp.data[[#This Row],[SDate]]),9,15)),1,0)</f>
        <v>0</v>
      </c>
      <c r="AJ866" s="4">
        <f>IF(vp.data[[#This Row],[SDate]]&lt;DATE(2016,12,1),0,1)</f>
        <v>1</v>
      </c>
      <c r="AK866">
        <f>MONTH(vp.data[[#This Row],[SDate]])</f>
        <v>2</v>
      </c>
      <c r="AL866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866" s="5">
        <f>(vp.data[[#This Row],[Dens]]-INDEX(crudeBD.lkup[Mean_Dens],MATCH(vp.data[[#This Row],[Crude_Breakdown]],crudeBD.lkup[Crude Breakdown],0)))^2</f>
        <v>39.54727700342486</v>
      </c>
      <c r="AN866" s="5">
        <f>(vp.data[[#This Row],[Sulf]]-INDEX(crudeBD.lkup[Mean_Sulf],MATCH(vp.data[[#This Row],[Crude_Breakdown]],crudeBD.lkup[Crude Breakdown],0)))^2</f>
        <v>2.1674765274731358E-2</v>
      </c>
      <c r="AO8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1" hidden="1" x14ac:dyDescent="0.25">
      <c r="A867">
        <v>866</v>
      </c>
      <c r="B867" t="s">
        <v>58</v>
      </c>
      <c r="C867" t="s">
        <v>58</v>
      </c>
      <c r="D867" t="s">
        <v>59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Input]]="",INDEX([1]DATA!$Q:$Q,MATCH(1,(vp.data[[#This Row],[Battery]]=[1]DATA!$L:$L)*(EOMONTH(vp.data[[#This Row],[SDate]],-1)+1=[1]DATA!$G:$G),0)),vp.data[[#This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Input]]="",INDEX([1]DATA!$O:$O,MATCH(1,(vp.data[[#This Row],[Battery]]=[1]DATA!$L:$L)*(EOMONTH(vp.data[[#This Row],[SDate]],-1)+1=[1]DATA!$G:$G),0)),vp.data[[#This Row],[Dens Input]]),"")</f>
        <v>836.5</v>
      </c>
      <c r="O867" s="2">
        <f ca="1">INDEX(INDIRECT(_xlfn.CONCAT("weather.data[",O$1,"]")),MATCH(vp.data[[#This Row],[SDate]],weather.data[Date],0))</f>
        <v>-4.083333333333333</v>
      </c>
      <c r="P867" s="2">
        <f ca="1">INDEX(INDIRECT(_xlfn.CONCAT("weather.data[",P$1,"]")),MATCH(vp.data[[#This Row],[SDate]],weather.data[Date],0))</f>
        <v>-1.1904761904761862E-2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-4.5</v>
      </c>
      <c r="T867" s="2">
        <f ca="1">INDEX(INDIRECT(_xlfn.CONCAT("weather.data[",T$1,"]")),MATCH(vp.data[[#This Row],[SDate]],weather.data[Date],0))</f>
        <v>-3.4</v>
      </c>
      <c r="U867" s="2">
        <f ca="1">INDEX(INDIRECT(_xlfn.CONCAT("weather.data[",U$1,"]")),MATCH(vp.data[[#This Row],[SDate]],weather.data[Date],0))</f>
        <v>-3.6</v>
      </c>
      <c r="V867" s="2">
        <f ca="1">INDEX(INDIRECT(_xlfn.CONCAT("weather.data[",V$1,"]")),MATCH(vp.data[[#This Row],[SDate]],weather.data[Date],0))</f>
        <v>-6</v>
      </c>
      <c r="W867" t="s">
        <v>44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 s="4">
        <f>IF(AND(vp.data[[#This Row],[SDate]]&gt;=DATE(YEAR(vp.data[[#This Row],[SDate]]),5,1),vp.data[[#This Row],[SDate]]&lt;=DATE(YEAR(vp.data[[#This Row],[SDate]]),9,15)),1,0)</f>
        <v>0</v>
      </c>
      <c r="AJ867" s="4">
        <f>IF(vp.data[[#This Row],[SDate]]&lt;DATE(2016,12,1),0,1)</f>
        <v>1</v>
      </c>
      <c r="AK867">
        <f>MONTH(vp.data[[#This Row],[SDate]])</f>
        <v>2</v>
      </c>
      <c r="AL867" s="5">
        <f>(IF(post_aquisition_adj_bool,vp.data[[#This Row],[VP_Adjusted]],vp.data[[#This Row],[VP]])-INDEX(crudeBD.lkup[Mean_VP],MATCH(vp.data[[#This Row],[Crude_Breakdown]],crudeBD.lkup[Crude Breakdown],0)))^2</f>
        <v>164.4086693220361</v>
      </c>
      <c r="AM867" s="5">
        <f>(vp.data[[#This Row],[Dens]]-INDEX(crudeBD.lkup[Mean_Dens],MATCH(vp.data[[#This Row],[Crude_Breakdown]],crudeBD.lkup[Crude Breakdown],0)))^2</f>
        <v>53.455654917536016</v>
      </c>
      <c r="AN867" s="5">
        <f>(vp.data[[#This Row],[Sulf]]-INDEX(crudeBD.lkup[Mean_Sulf],MATCH(vp.data[[#This Row],[Crude_Breakdown]],crudeBD.lkup[Crude Breakdown],0)))^2</f>
        <v>6.9286622256325828E-2</v>
      </c>
      <c r="AO8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1" hidden="1" x14ac:dyDescent="0.25">
      <c r="A868">
        <v>867</v>
      </c>
      <c r="B868" t="s">
        <v>52</v>
      </c>
      <c r="C868" t="s">
        <v>52</v>
      </c>
      <c r="D868" t="s">
        <v>53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Input]]="",INDEX([1]DATA!$Q:$Q,MATCH(1,(vp.data[[#This Row],[Battery]]=[1]DATA!$L:$L)*(EOMONTH(vp.data[[#This Row],[SDate]],-1)+1=[1]DATA!$G:$G),0)),vp.data[[#This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Input]]="",INDEX([1]DATA!$O:$O,MATCH(1,(vp.data[[#This Row],[Battery]]=[1]DATA!$L:$L)*(EOMONTH(vp.data[[#This Row],[SDate]],-1)+1=[1]DATA!$G:$G),0)),vp.data[[#This Row],[Dens Input]]),"")</f>
        <v>844.1</v>
      </c>
      <c r="O868" s="2">
        <f ca="1">INDEX(INDIRECT(_xlfn.CONCAT("weather.data[",O$1,"]")),MATCH(vp.data[[#This Row],[SDate]],weather.data[Date],0))</f>
        <v>-4.083333333333333</v>
      </c>
      <c r="P868" s="2">
        <f ca="1">INDEX(INDIRECT(_xlfn.CONCAT("weather.data[",P$1,"]")),MATCH(vp.data[[#This Row],[SDate]],weather.data[Date],0))</f>
        <v>-1.1904761904761862E-2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-4.5</v>
      </c>
      <c r="T868" s="2">
        <f ca="1">INDEX(INDIRECT(_xlfn.CONCAT("weather.data[",T$1,"]")),MATCH(vp.data[[#This Row],[SDate]],weather.data[Date],0))</f>
        <v>-3.4</v>
      </c>
      <c r="U868" s="2">
        <f ca="1">INDEX(INDIRECT(_xlfn.CONCAT("weather.data[",U$1,"]")),MATCH(vp.data[[#This Row],[SDate]],weather.data[Date],0))</f>
        <v>-3.6</v>
      </c>
      <c r="V868" s="2">
        <f ca="1">INDEX(INDIRECT(_xlfn.CONCAT("weather.data[",V$1,"]")),MATCH(vp.data[[#This Row],[SDate]],weather.data[Date],0))</f>
        <v>-6</v>
      </c>
      <c r="W868" t="s">
        <v>44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 s="4">
        <f>IF(AND(vp.data[[#This Row],[SDate]]&gt;=DATE(YEAR(vp.data[[#This Row],[SDate]]),5,1),vp.data[[#This Row],[SDate]]&lt;=DATE(YEAR(vp.data[[#This Row],[SDate]]),9,15)),1,0)</f>
        <v>0</v>
      </c>
      <c r="AJ868" s="4">
        <f>IF(vp.data[[#This Row],[SDate]]&lt;DATE(2016,12,1),0,1)</f>
        <v>1</v>
      </c>
      <c r="AK868">
        <f>MONTH(vp.data[[#This Row],[SDate]])</f>
        <v>2</v>
      </c>
      <c r="AL868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868" s="5">
        <f>(vp.data[[#This Row],[Dens]]-INDEX(crudeBD.lkup[Mean_Dens],MATCH(vp.data[[#This Row],[Crude_Breakdown]],crudeBD.lkup[Crude Breakdown],0)))^2</f>
        <v>8.3326083179637064E-2</v>
      </c>
      <c r="AN868" s="5">
        <f>(vp.data[[#This Row],[Sulf]]-INDEX(crudeBD.lkup[Mean_Sulf],MATCH(vp.data[[#This Row],[Crude_Breakdown]],crudeBD.lkup[Crude Breakdown],0)))^2</f>
        <v>9.8108974403564878E-2</v>
      </c>
      <c r="AO8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1" hidden="1" x14ac:dyDescent="0.25">
      <c r="A869">
        <v>868</v>
      </c>
      <c r="B869" t="s">
        <v>64</v>
      </c>
      <c r="C869" t="s">
        <v>64</v>
      </c>
      <c r="D869" t="s">
        <v>94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Input]]="",INDEX([1]DATA!$Q:$Q,MATCH(1,(vp.data[[#This Row],[Battery]]=[1]DATA!$L:$L)*(EOMONTH(vp.data[[#This Row],[SDate]],-1)+1=[1]DATA!$G:$G),0)),vp.data[[#This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Input]]="",INDEX([1]DATA!$O:$O,MATCH(1,(vp.data[[#This Row],[Battery]]=[1]DATA!$L:$L)*(EOMONTH(vp.data[[#This Row],[SDate]],-1)+1=[1]DATA!$G:$G),0)),vp.data[[#This Row],[Dens Input]]),"")</f>
        <v>853.5</v>
      </c>
      <c r="O869" s="2">
        <f ca="1">INDEX(INDIRECT(_xlfn.CONCAT("weather.data[",O$1,"]")),MATCH(vp.data[[#This Row],[SDate]],weather.data[Date],0))</f>
        <v>-4.083333333333333</v>
      </c>
      <c r="P869" s="2">
        <f ca="1">INDEX(INDIRECT(_xlfn.CONCAT("weather.data[",P$1,"]")),MATCH(vp.data[[#This Row],[SDate]],weather.data[Date],0))</f>
        <v>-1.1904761904761862E-2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-4.5</v>
      </c>
      <c r="T869" s="2">
        <f ca="1">INDEX(INDIRECT(_xlfn.CONCAT("weather.data[",T$1,"]")),MATCH(vp.data[[#This Row],[SDate]],weather.data[Date],0))</f>
        <v>-3.4</v>
      </c>
      <c r="U869" s="2">
        <f ca="1">INDEX(INDIRECT(_xlfn.CONCAT("weather.data[",U$1,"]")),MATCH(vp.data[[#This Row],[SDate]],weather.data[Date],0))</f>
        <v>-3.6</v>
      </c>
      <c r="V869" s="2">
        <f ca="1">INDEX(INDIRECT(_xlfn.CONCAT("weather.data[",V$1,"]")),MATCH(vp.data[[#This Row],[SDate]],weather.data[Date],0))</f>
        <v>-6</v>
      </c>
      <c r="W869" t="s">
        <v>44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 s="4">
        <f>IF(AND(vp.data[[#This Row],[SDate]]&gt;=DATE(YEAR(vp.data[[#This Row],[SDate]]),5,1),vp.data[[#This Row],[SDate]]&lt;=DATE(YEAR(vp.data[[#This Row],[SDate]]),9,15)),1,0)</f>
        <v>0</v>
      </c>
      <c r="AJ869" s="4">
        <f>IF(vp.data[[#This Row],[SDate]]&lt;DATE(2016,12,1),0,1)</f>
        <v>1</v>
      </c>
      <c r="AK869">
        <f>MONTH(vp.data[[#This Row],[SDate]])</f>
        <v>2</v>
      </c>
      <c r="AL869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869" s="5">
        <f>(vp.data[[#This Row],[Dens]]-INDEX(crudeBD.lkup[Mean_Dens],MATCH(vp.data[[#This Row],[Crude_Breakdown]],crudeBD.lkup[Crude Breakdown],0)))^2</f>
        <v>93.87018252489672</v>
      </c>
      <c r="AN869" s="5">
        <f>(vp.data[[#This Row],[Sulf]]-INDEX(crudeBD.lkup[Mean_Sulf],MATCH(vp.data[[#This Row],[Crude_Breakdown]],crudeBD.lkup[Crude Breakdown],0)))^2</f>
        <v>2.1880389434439304E-3</v>
      </c>
      <c r="AO8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1" hidden="1" x14ac:dyDescent="0.25">
      <c r="A870">
        <v>869</v>
      </c>
      <c r="B870" t="s">
        <v>107</v>
      </c>
      <c r="C870" t="s">
        <v>107</v>
      </c>
      <c r="D870" t="s">
        <v>108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Input]]="",INDEX([1]DATA!$Q:$Q,MATCH(1,(vp.data[[#This Row],[Battery]]=[1]DATA!$L:$L)*(EOMONTH(vp.data[[#This Row],[SDate]],-1)+1=[1]DATA!$G:$G),0)),vp.data[[#This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Input]]="",INDEX([1]DATA!$O:$O,MATCH(1,(vp.data[[#This Row],[Battery]]=[1]DATA!$L:$L)*(EOMONTH(vp.data[[#This Row],[SDate]],-1)+1=[1]DATA!$G:$G),0)),vp.data[[#This Row],[Dens Input]]),"")</f>
        <v>858</v>
      </c>
      <c r="O870" s="2">
        <f ca="1">INDEX(INDIRECT(_xlfn.CONCAT("weather.data[",O$1,"]")),MATCH(vp.data[[#This Row],[SDate]],weather.data[Date],0))</f>
        <v>-4.083333333333333</v>
      </c>
      <c r="P870" s="2">
        <f ca="1">INDEX(INDIRECT(_xlfn.CONCAT("weather.data[",P$1,"]")),MATCH(vp.data[[#This Row],[SDate]],weather.data[Date],0))</f>
        <v>-1.1904761904761862E-2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-4.5</v>
      </c>
      <c r="T870" s="2">
        <f ca="1">INDEX(INDIRECT(_xlfn.CONCAT("weather.data[",T$1,"]")),MATCH(vp.data[[#This Row],[SDate]],weather.data[Date],0))</f>
        <v>-3.4</v>
      </c>
      <c r="U870" s="2">
        <f ca="1">INDEX(INDIRECT(_xlfn.CONCAT("weather.data[",U$1,"]")),MATCH(vp.data[[#This Row],[SDate]],weather.data[Date],0))</f>
        <v>-3.6</v>
      </c>
      <c r="V870" s="2">
        <f ca="1">INDEX(INDIRECT(_xlfn.CONCAT("weather.data[",V$1,"]")),MATCH(vp.data[[#This Row],[SDate]],weather.data[Date],0))</f>
        <v>-6</v>
      </c>
      <c r="W870" t="s">
        <v>44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 s="4">
        <f>IF(AND(vp.data[[#This Row],[SDate]]&gt;=DATE(YEAR(vp.data[[#This Row],[SDate]]),5,1),vp.data[[#This Row],[SDate]]&lt;=DATE(YEAR(vp.data[[#This Row],[SDate]]),9,15)),1,0)</f>
        <v>0</v>
      </c>
      <c r="AJ870" s="4">
        <f>IF(vp.data[[#This Row],[SDate]]&lt;DATE(2016,12,1),0,1)</f>
        <v>1</v>
      </c>
      <c r="AK870">
        <f>MONTH(vp.data[[#This Row],[SDate]])</f>
        <v>2</v>
      </c>
      <c r="AL870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870" s="5">
        <f>(vp.data[[#This Row],[Dens]]-INDEX(crudeBD.lkup[Mean_Dens],MATCH(vp.data[[#This Row],[Crude_Breakdown]],crudeBD.lkup[Crude Breakdown],0)))^2</f>
        <v>201.31814571508042</v>
      </c>
      <c r="AN870" s="5">
        <f>(vp.data[[#This Row],[Sulf]]-INDEX(crudeBD.lkup[Mean_Sulf],MATCH(vp.data[[#This Row],[Crude_Breakdown]],crudeBD.lkup[Crude Breakdown],0)))^2</f>
        <v>0.2432694421336255</v>
      </c>
      <c r="AO8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1" hidden="1" x14ac:dyDescent="0.25">
      <c r="A871">
        <v>870</v>
      </c>
      <c r="B871" t="s">
        <v>52</v>
      </c>
      <c r="C871" t="s">
        <v>52</v>
      </c>
      <c r="D871" t="s">
        <v>90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Input]]="",INDEX([1]DATA!$Q:$Q,MATCH(1,(vp.data[[#This Row],[Battery]]=[1]DATA!$L:$L)*(EOMONTH(vp.data[[#This Row],[SDate]],-1)+1=[1]DATA!$G:$G),0)),vp.data[[#This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Input]]="",INDEX([1]DATA!$O:$O,MATCH(1,(vp.data[[#This Row],[Battery]]=[1]DATA!$L:$L)*(EOMONTH(vp.data[[#This Row],[SDate]],-1)+1=[1]DATA!$G:$G),0)),vp.data[[#This Row],[Dens Input]]),"")</f>
        <v>862</v>
      </c>
      <c r="O871" s="2">
        <f ca="1">INDEX(INDIRECT(_xlfn.CONCAT("weather.data[",O$1,"]")),MATCH(vp.data[[#This Row],[SDate]],weather.data[Date],0))</f>
        <v>-4.083333333333333</v>
      </c>
      <c r="P871" s="2">
        <f ca="1">INDEX(INDIRECT(_xlfn.CONCAT("weather.data[",P$1,"]")),MATCH(vp.data[[#This Row],[SDate]],weather.data[Date],0))</f>
        <v>-1.1904761904761862E-2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-4.5</v>
      </c>
      <c r="T871" s="2">
        <f ca="1">INDEX(INDIRECT(_xlfn.CONCAT("weather.data[",T$1,"]")),MATCH(vp.data[[#This Row],[SDate]],weather.data[Date],0))</f>
        <v>-3.4</v>
      </c>
      <c r="U871" s="2">
        <f ca="1">INDEX(INDIRECT(_xlfn.CONCAT("weather.data[",U$1,"]")),MATCH(vp.data[[#This Row],[SDate]],weather.data[Date],0))</f>
        <v>-3.6</v>
      </c>
      <c r="V871" s="2">
        <f ca="1">INDEX(INDIRECT(_xlfn.CONCAT("weather.data[",V$1,"]")),MATCH(vp.data[[#This Row],[SDate]],weather.data[Date],0))</f>
        <v>-6</v>
      </c>
      <c r="W871" t="s">
        <v>44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 s="4">
        <f>IF(AND(vp.data[[#This Row],[SDate]]&gt;=DATE(YEAR(vp.data[[#This Row],[SDate]]),5,1),vp.data[[#This Row],[SDate]]&lt;=DATE(YEAR(vp.data[[#This Row],[SDate]]),9,15)),1,0)</f>
        <v>0</v>
      </c>
      <c r="AJ871" s="4">
        <f>IF(vp.data[[#This Row],[SDate]]&lt;DATE(2016,12,1),0,1)</f>
        <v>1</v>
      </c>
      <c r="AK871">
        <f>MONTH(vp.data[[#This Row],[SDate]])</f>
        <v>2</v>
      </c>
      <c r="AL87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871" s="5">
        <f>(vp.data[[#This Row],[Dens]]-INDEX(crudeBD.lkup[Mean_Dens],MATCH(vp.data[[#This Row],[Crude_Breakdown]],crudeBD.lkup[Crude Breakdown],0)))^2</f>
        <v>330.82744632857708</v>
      </c>
      <c r="AN871" s="5">
        <f>(vp.data[[#This Row],[Sulf]]-INDEX(crudeBD.lkup[Mean_Sulf],MATCH(vp.data[[#This Row],[Crude_Breakdown]],crudeBD.lkup[Crude Breakdown],0)))^2</f>
        <v>0.32858520556920778</v>
      </c>
      <c r="AO8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1" hidden="1" x14ac:dyDescent="0.25">
      <c r="A872">
        <v>871</v>
      </c>
      <c r="B872" t="s">
        <v>60</v>
      </c>
      <c r="C872" t="s">
        <v>60</v>
      </c>
      <c r="D872" t="s">
        <v>169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Input]]="",INDEX([1]DATA!$Q:$Q,MATCH(1,(vp.data[[#This Row],[Battery]]=[1]DATA!$L:$L)*(EOMONTH(vp.data[[#This Row],[SDate]],-1)+1=[1]DATA!$G:$G),0)),vp.data[[#This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Input]]="",INDEX([1]DATA!$O:$O,MATCH(1,(vp.data[[#This Row],[Battery]]=[1]DATA!$L:$L)*(EOMONTH(vp.data[[#This Row],[SDate]],-1)+1=[1]DATA!$G:$G),0)),vp.data[[#This Row],[Dens Input]]),"")</f>
        <v>877.2</v>
      </c>
      <c r="O872" s="2">
        <f ca="1">INDEX(INDIRECT(_xlfn.CONCAT("weather.data[",O$1,"]")),MATCH(vp.data[[#This Row],[SDate]],weather.data[Date],0))</f>
        <v>-4.083333333333333</v>
      </c>
      <c r="P872" s="2">
        <f ca="1">INDEX(INDIRECT(_xlfn.CONCAT("weather.data[",P$1,"]")),MATCH(vp.data[[#This Row],[SDate]],weather.data[Date],0))</f>
        <v>-1.1904761904761862E-2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-4.5</v>
      </c>
      <c r="T872" s="2">
        <f ca="1">INDEX(INDIRECT(_xlfn.CONCAT("weather.data[",T$1,"]")),MATCH(vp.data[[#This Row],[SDate]],weather.data[Date],0))</f>
        <v>-3.4</v>
      </c>
      <c r="U872" s="2">
        <f ca="1">INDEX(INDIRECT(_xlfn.CONCAT("weather.data[",U$1,"]")),MATCH(vp.data[[#This Row],[SDate]],weather.data[Date],0))</f>
        <v>-3.6</v>
      </c>
      <c r="V872" s="2">
        <f ca="1">INDEX(INDIRECT(_xlfn.CONCAT("weather.data[",V$1,"]")),MATCH(vp.data[[#This Row],[SDate]],weather.data[Date],0))</f>
        <v>-6</v>
      </c>
      <c r="W872" t="s">
        <v>44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 s="4">
        <f>IF(AND(vp.data[[#This Row],[SDate]]&gt;=DATE(YEAR(vp.data[[#This Row],[SDate]]),5,1),vp.data[[#This Row],[SDate]]&lt;=DATE(YEAR(vp.data[[#This Row],[SDate]]),9,15)),1,0)</f>
        <v>0</v>
      </c>
      <c r="AJ872" s="4">
        <f>IF(vp.data[[#This Row],[SDate]]&lt;DATE(2016,12,1),0,1)</f>
        <v>1</v>
      </c>
      <c r="AK872">
        <f>MONTH(vp.data[[#This Row],[SDate]])</f>
        <v>2</v>
      </c>
      <c r="AL872" s="5">
        <f>(IF(post_aquisition_adj_bool,vp.data[[#This Row],[VP_Adjusted]],vp.data[[#This Row],[VP]])-INDEX(crudeBD.lkup[Mean_VP],MATCH(vp.data[[#This Row],[Crude_Breakdown]],crudeBD.lkup[Crude Breakdown],0)))^2</f>
        <v>941.12775621451931</v>
      </c>
      <c r="AM872" s="5">
        <f>(vp.data[[#This Row],[Dens]]-INDEX(crudeBD.lkup[Mean_Dens],MATCH(vp.data[[#This Row],[Crude_Breakdown]],crudeBD.lkup[Crude Breakdown],0)))^2</f>
        <v>1114.8027886598672</v>
      </c>
      <c r="AN872" s="5">
        <f>(vp.data[[#This Row],[Sulf]]-INDEX(crudeBD.lkup[Mean_Sulf],MATCH(vp.data[[#This Row],[Crude_Breakdown]],crudeBD.lkup[Crude Breakdown],0)))^2</f>
        <v>0.48549746102933655</v>
      </c>
      <c r="AO8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1" hidden="1" x14ac:dyDescent="0.25">
      <c r="A873">
        <v>872</v>
      </c>
      <c r="B873" t="s">
        <v>58</v>
      </c>
      <c r="C873" t="s">
        <v>58</v>
      </c>
      <c r="D873" t="s">
        <v>59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Input]]="",INDEX([1]DATA!$O:$O,MATCH(1,(vp.data[[#This Row],[Battery]]=[1]DATA!$L:$L)*(EOMONTH(vp.data[[#This Row],[SDate]],-1)+1=[1]DATA!$G:$G),0)),vp.data[[#This Row],[Dens Input]]),"")</f>
        <v>832.6</v>
      </c>
      <c r="O873" s="2">
        <f ca="1">INDEX(INDIRECT(_xlfn.CONCAT("weather.data[",O$1,"]")),MATCH(vp.data[[#This Row],[SDate]],weather.data[Date],0))</f>
        <v>-6.7</v>
      </c>
      <c r="P873" s="2">
        <f ca="1">INDEX(INDIRECT(_xlfn.CONCAT("weather.data[",P$1,"]")),MATCH(vp.data[[#This Row],[SDate]],weather.data[Date],0))</f>
        <v>-1.5095238095238095</v>
      </c>
      <c r="Q873" s="2">
        <f ca="1">INDEX(INDIRECT(_xlfn.CONCAT("weather.data[",Q$1,"]")),MATCH(vp.data[[#This Row],[SDate]],weather.data[Date],0))</f>
        <v>-6.9</v>
      </c>
      <c r="R873" s="2">
        <f ca="1">INDEX(INDIRECT(_xlfn.CONCAT("weather.data[",R$1,"]")),MATCH(vp.data[[#This Row],[SDate]],weather.data[Date],0))</f>
        <v>-5</v>
      </c>
      <c r="S873" s="2">
        <f ca="1">INDEX(INDIRECT(_xlfn.CONCAT("weather.data[",S$1,"]")),MATCH(vp.data[[#This Row],[SDate]],weather.data[Date],0))</f>
        <v>-8.3000000000000007</v>
      </c>
      <c r="T873" s="2">
        <f ca="1">INDEX(INDIRECT(_xlfn.CONCAT("weather.data[",T$1,"]")),MATCH(vp.data[[#This Row],[SDate]],weather.data[Date],0))</f>
        <v>-4.2</v>
      </c>
      <c r="U873" s="2">
        <f ca="1">INDEX(INDIRECT(_xlfn.CONCAT("weather.data[",U$1,"]")),MATCH(vp.data[[#This Row],[SDate]],weather.data[Date],0))</f>
        <v>-10</v>
      </c>
      <c r="V873" s="2">
        <f ca="1">INDEX(INDIRECT(_xlfn.CONCAT("weather.data[",V$1,"]")),MATCH(vp.data[[#This Row],[SDate]],weather.data[Date],0))</f>
        <v>-5.8</v>
      </c>
      <c r="W873" t="s">
        <v>44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 s="4">
        <f>IF(AND(vp.data[[#This Row],[SDate]]&gt;=DATE(YEAR(vp.data[[#This Row],[SDate]]),5,1),vp.data[[#This Row],[SDate]]&lt;=DATE(YEAR(vp.data[[#This Row],[SDate]]),9,15)),1,0)</f>
        <v>0</v>
      </c>
      <c r="AJ873" s="4">
        <f>IF(vp.data[[#This Row],[SDate]]&lt;DATE(2016,12,1),0,1)</f>
        <v>1</v>
      </c>
      <c r="AK873">
        <f>MONTH(vp.data[[#This Row],[SDate]])</f>
        <v>2</v>
      </c>
      <c r="AL873" s="5">
        <f>(IF(post_aquisition_adj_bool,vp.data[[#This Row],[VP_Adjusted]],vp.data[[#This Row],[VP]])-INDEX(crudeBD.lkup[Mean_VP],MATCH(vp.data[[#This Row],[Crude_Breakdown]],crudeBD.lkup[Crude Breakdown],0)))^2</f>
        <v>1625.8793615164436</v>
      </c>
      <c r="AM873" s="5">
        <f>(vp.data[[#This Row],[Dens]]-INDEX(crudeBD.lkup[Mean_Dens],MATCH(vp.data[[#This Row],[Crude_Breakdown]],crudeBD.lkup[Crude Breakdown],0)))^2</f>
        <v>125.6940868193763</v>
      </c>
      <c r="AN873" s="5">
        <f>(vp.data[[#This Row],[Sulf]]-INDEX(crudeBD.lkup[Mean_Sulf],MATCH(vp.data[[#This Row],[Crude_Breakdown]],crudeBD.lkup[Crude Breakdown],0)))^2</f>
        <v>2.3477447532400043E-2</v>
      </c>
      <c r="AO8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1" hidden="1" x14ac:dyDescent="0.25">
      <c r="A874">
        <v>873</v>
      </c>
      <c r="B874" t="s">
        <v>45</v>
      </c>
      <c r="C874" t="s">
        <v>45</v>
      </c>
      <c r="D874" t="s">
        <v>148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Input]]="",INDEX([1]DATA!$O:$O,MATCH(1,(vp.data[[#This Row],[Battery]]=[1]DATA!$L:$L)*(EOMONTH(vp.data[[#This Row],[SDate]],-1)+1=[1]DATA!$G:$G),0)),vp.data[[#This Row],[Dens Input]]),"")</f>
        <v>839.8</v>
      </c>
      <c r="O874" s="2">
        <f ca="1">INDEX(INDIRECT(_xlfn.CONCAT("weather.data[",O$1,"]")),MATCH(vp.data[[#This Row],[SDate]],weather.data[Date],0))</f>
        <v>-11.833333333333334</v>
      </c>
      <c r="P874" s="2">
        <f ca="1">INDEX(INDIRECT(_xlfn.CONCAT("weather.data[",P$1,"]")),MATCH(vp.data[[#This Row],[SDate]],weather.data[Date],0))</f>
        <v>-3.1214285714285714</v>
      </c>
      <c r="Q874" s="2">
        <f ca="1">INDEX(INDIRECT(_xlfn.CONCAT("weather.data[",Q$1,"]")),MATCH(vp.data[[#This Row],[SDate]],weather.data[Date],0))</f>
        <v>-12.3</v>
      </c>
      <c r="R874" s="2">
        <f ca="1">INDEX(INDIRECT(_xlfn.CONCAT("weather.data[",R$1,"]")),MATCH(vp.data[[#This Row],[SDate]],weather.data[Date],0))</f>
        <v>-11.9</v>
      </c>
      <c r="S874" s="2">
        <f ca="1">INDEX(INDIRECT(_xlfn.CONCAT("weather.data[",S$1,"]")),MATCH(vp.data[[#This Row],[SDate]],weather.data[Date],0))</f>
        <v>-10</v>
      </c>
      <c r="T874" s="2">
        <f ca="1">INDEX(INDIRECT(_xlfn.CONCAT("weather.data[",T$1,"]")),MATCH(vp.data[[#This Row],[SDate]],weather.data[Date],0))</f>
        <v>-11.3</v>
      </c>
      <c r="U874" s="2">
        <f ca="1">INDEX(INDIRECT(_xlfn.CONCAT("weather.data[",U$1,"]")),MATCH(vp.data[[#This Row],[SDate]],weather.data[Date],0))</f>
        <v>-13.5</v>
      </c>
      <c r="V874" s="2">
        <f ca="1">INDEX(INDIRECT(_xlfn.CONCAT("weather.data[",V$1,"]")),MATCH(vp.data[[#This Row],[SDate]],weather.data[Date],0))</f>
        <v>-12</v>
      </c>
      <c r="W874" t="s">
        <v>44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 s="4">
        <f>IF(AND(vp.data[[#This Row],[SDate]]&gt;=DATE(YEAR(vp.data[[#This Row],[SDate]]),5,1),vp.data[[#This Row],[SDate]]&lt;=DATE(YEAR(vp.data[[#This Row],[SDate]]),9,15)),1,0)</f>
        <v>0</v>
      </c>
      <c r="AJ874" s="4">
        <f>IF(vp.data[[#This Row],[SDate]]&lt;DATE(2016,12,1),0,1)</f>
        <v>1</v>
      </c>
      <c r="AK874">
        <f>MONTH(vp.data[[#This Row],[SDate]])</f>
        <v>2</v>
      </c>
      <c r="AL874" s="5">
        <f>(IF(post_aquisition_adj_bool,vp.data[[#This Row],[VP_Adjusted]],vp.data[[#This Row],[VP]])-INDEX(crudeBD.lkup[Mean_VP],MATCH(vp.data[[#This Row],[Crude_Breakdown]],crudeBD.lkup[Crude Breakdown],0)))^2</f>
        <v>129.4544601909576</v>
      </c>
      <c r="AM874" s="5">
        <f>(vp.data[[#This Row],[Dens]]-INDEX(crudeBD.lkup[Mean_Dens],MATCH(vp.data[[#This Row],[Crude_Breakdown]],crudeBD.lkup[Crude Breakdown],0)))^2</f>
        <v>16.090827923671107</v>
      </c>
      <c r="AN874" s="5">
        <f>(vp.data[[#This Row],[Sulf]]-INDEX(crudeBD.lkup[Mean_Sulf],MATCH(vp.data[[#This Row],[Crude_Breakdown]],crudeBD.lkup[Crude Breakdown],0)))^2</f>
        <v>0.17370263305387518</v>
      </c>
      <c r="AO8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1" hidden="1" x14ac:dyDescent="0.25">
      <c r="A875">
        <v>874</v>
      </c>
      <c r="B875" t="s">
        <v>45</v>
      </c>
      <c r="C875" t="s">
        <v>45</v>
      </c>
      <c r="D875" t="s">
        <v>170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Input]]="",INDEX([1]DATA!$Q:$Q,MATCH(1,(vp.data[[#This Row],[Battery]]=[1]DATA!$L:$L)*(EOMONTH(vp.data[[#This Row],[SDate]],-1)+1=[1]DATA!$G:$G),0)),vp.data[[#This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Input]]="",INDEX([1]DATA!$O:$O,MATCH(1,(vp.data[[#This Row],[Battery]]=[1]DATA!$L:$L)*(EOMONTH(vp.data[[#This Row],[SDate]],-1)+1=[1]DATA!$G:$G),0)),vp.data[[#This Row],[Dens Input]]),"")</f>
        <v>837.9</v>
      </c>
      <c r="O875" s="2">
        <f ca="1">INDEX(INDIRECT(_xlfn.CONCAT("weather.data[",O$1,"]")),MATCH(vp.data[[#This Row],[SDate]],weather.data[Date],0))</f>
        <v>-11.833333333333334</v>
      </c>
      <c r="P875" s="2">
        <f ca="1">INDEX(INDIRECT(_xlfn.CONCAT("weather.data[",P$1,"]")),MATCH(vp.data[[#This Row],[SDate]],weather.data[Date],0))</f>
        <v>-3.1214285714285714</v>
      </c>
      <c r="Q875" s="2">
        <f ca="1">INDEX(INDIRECT(_xlfn.CONCAT("weather.data[",Q$1,"]")),MATCH(vp.data[[#This Row],[SDate]],weather.data[Date],0))</f>
        <v>-12.3</v>
      </c>
      <c r="R875" s="2">
        <f ca="1">INDEX(INDIRECT(_xlfn.CONCAT("weather.data[",R$1,"]")),MATCH(vp.data[[#This Row],[SDate]],weather.data[Date],0))</f>
        <v>-11.9</v>
      </c>
      <c r="S875" s="2">
        <f ca="1">INDEX(INDIRECT(_xlfn.CONCAT("weather.data[",S$1,"]")),MATCH(vp.data[[#This Row],[SDate]],weather.data[Date],0))</f>
        <v>-10</v>
      </c>
      <c r="T875" s="2">
        <f ca="1">INDEX(INDIRECT(_xlfn.CONCAT("weather.data[",T$1,"]")),MATCH(vp.data[[#This Row],[SDate]],weather.data[Date],0))</f>
        <v>-11.3</v>
      </c>
      <c r="U875" s="2">
        <f ca="1">INDEX(INDIRECT(_xlfn.CONCAT("weather.data[",U$1,"]")),MATCH(vp.data[[#This Row],[SDate]],weather.data[Date],0))</f>
        <v>-13.5</v>
      </c>
      <c r="V875" s="2">
        <f ca="1">INDEX(INDIRECT(_xlfn.CONCAT("weather.data[",V$1,"]")),MATCH(vp.data[[#This Row],[SDate]],weather.data[Date],0))</f>
        <v>-12</v>
      </c>
      <c r="W875" t="s">
        <v>44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 s="4">
        <f>IF(AND(vp.data[[#This Row],[SDate]]&gt;=DATE(YEAR(vp.data[[#This Row],[SDate]]),5,1),vp.data[[#This Row],[SDate]]&lt;=DATE(YEAR(vp.data[[#This Row],[SDate]]),9,15)),1,0)</f>
        <v>0</v>
      </c>
      <c r="AJ875" s="4">
        <f>IF(vp.data[[#This Row],[SDate]]&lt;DATE(2016,12,1),0,1)</f>
        <v>1</v>
      </c>
      <c r="AK875">
        <f>MONTH(vp.data[[#This Row],[SDate]])</f>
        <v>2</v>
      </c>
      <c r="AL875" s="5">
        <f>(IF(post_aquisition_adj_bool,vp.data[[#This Row],[VP_Adjusted]],vp.data[[#This Row],[VP]])-INDEX(crudeBD.lkup[Mean_VP],MATCH(vp.data[[#This Row],[Crude_Breakdown]],crudeBD.lkup[Crude Breakdown],0)))^2</f>
        <v>94.521064020120903</v>
      </c>
      <c r="AM875" s="5">
        <f>(vp.data[[#This Row],[Dens]]-INDEX(crudeBD.lkup[Mean_Dens],MATCH(vp.data[[#This Row],[Crude_Breakdown]],crudeBD.lkup[Crude Breakdown],0)))^2</f>
        <v>34.943910132260108</v>
      </c>
      <c r="AN875" s="5">
        <f>(vp.data[[#This Row],[Sulf]]-INDEX(crudeBD.lkup[Mean_Sulf],MATCH(vp.data[[#This Row],[Crude_Breakdown]],crudeBD.lkup[Crude Breakdown],0)))^2</f>
        <v>9.7829125520132287E-2</v>
      </c>
      <c r="AO8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1" hidden="1" x14ac:dyDescent="0.25">
      <c r="A876">
        <v>875</v>
      </c>
      <c r="B876" t="s">
        <v>45</v>
      </c>
      <c r="C876" t="s">
        <v>45</v>
      </c>
      <c r="D876" t="s">
        <v>171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Input]]="",INDEX([1]DATA!$Q:$Q,MATCH(1,(vp.data[[#This Row],[Battery]]=[1]DATA!$L:$L)*(EOMONTH(vp.data[[#This Row],[SDate]],-1)+1=[1]DATA!$G:$G),0)),vp.data[[#This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Input]]="",INDEX([1]DATA!$O:$O,MATCH(1,(vp.data[[#This Row],[Battery]]=[1]DATA!$L:$L)*(EOMONTH(vp.data[[#This Row],[SDate]],-1)+1=[1]DATA!$G:$G),0)),vp.data[[#This Row],[Dens Input]]),"")</f>
        <v>849.8</v>
      </c>
      <c r="O876" s="2">
        <f ca="1">INDEX(INDIRECT(_xlfn.CONCAT("weather.data[",O$1,"]")),MATCH(vp.data[[#This Row],[SDate]],weather.data[Date],0))</f>
        <v>-11.833333333333334</v>
      </c>
      <c r="P876" s="2">
        <f ca="1">INDEX(INDIRECT(_xlfn.CONCAT("weather.data[",P$1,"]")),MATCH(vp.data[[#This Row],[SDate]],weather.data[Date],0))</f>
        <v>-3.1214285714285714</v>
      </c>
      <c r="Q876" s="2">
        <f ca="1">INDEX(INDIRECT(_xlfn.CONCAT("weather.data[",Q$1,"]")),MATCH(vp.data[[#This Row],[SDate]],weather.data[Date],0))</f>
        <v>-12.3</v>
      </c>
      <c r="R876" s="2">
        <f ca="1">INDEX(INDIRECT(_xlfn.CONCAT("weather.data[",R$1,"]")),MATCH(vp.data[[#This Row],[SDate]],weather.data[Date],0))</f>
        <v>-11.9</v>
      </c>
      <c r="S876" s="2">
        <f ca="1">INDEX(INDIRECT(_xlfn.CONCAT("weather.data[",S$1,"]")),MATCH(vp.data[[#This Row],[SDate]],weather.data[Date],0))</f>
        <v>-10</v>
      </c>
      <c r="T876" s="2">
        <f ca="1">INDEX(INDIRECT(_xlfn.CONCAT("weather.data[",T$1,"]")),MATCH(vp.data[[#This Row],[SDate]],weather.data[Date],0))</f>
        <v>-11.3</v>
      </c>
      <c r="U876" s="2">
        <f ca="1">INDEX(INDIRECT(_xlfn.CONCAT("weather.data[",U$1,"]")),MATCH(vp.data[[#This Row],[SDate]],weather.data[Date],0))</f>
        <v>-13.5</v>
      </c>
      <c r="V876" s="2">
        <f ca="1">INDEX(INDIRECT(_xlfn.CONCAT("weather.data[",V$1,"]")),MATCH(vp.data[[#This Row],[SDate]],weather.data[Date],0))</f>
        <v>-12</v>
      </c>
      <c r="W876" t="s">
        <v>44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 s="4">
        <f>IF(AND(vp.data[[#This Row],[SDate]]&gt;=DATE(YEAR(vp.data[[#This Row],[SDate]]),5,1),vp.data[[#This Row],[SDate]]&lt;=DATE(YEAR(vp.data[[#This Row],[SDate]]),9,15)),1,0)</f>
        <v>0</v>
      </c>
      <c r="AJ876" s="4">
        <f>IF(vp.data[[#This Row],[SDate]]&lt;DATE(2016,12,1),0,1)</f>
        <v>1</v>
      </c>
      <c r="AK876">
        <f>MONTH(vp.data[[#This Row],[SDate]])</f>
        <v>2</v>
      </c>
      <c r="AL876" s="5">
        <f>(IF(post_aquisition_adj_bool,vp.data[[#This Row],[VP_Adjusted]],vp.data[[#This Row],[VP]])-INDEX(crudeBD.lkup[Mean_VP],MATCH(vp.data[[#This Row],[Crude_Breakdown]],crudeBD.lkup[Crude Breakdown],0)))^2</f>
        <v>4.9370352962128813E-2</v>
      </c>
      <c r="AM876" s="5">
        <f>(vp.data[[#This Row],[Dens]]-INDEX(crudeBD.lkup[Mean_Dens],MATCH(vp.data[[#This Row],[Crude_Breakdown]],crudeBD.lkup[Crude Breakdown],0)))^2</f>
        <v>35.864079457411783</v>
      </c>
      <c r="AN876" s="5">
        <f>(vp.data[[#This Row],[Sulf]]-INDEX(crudeBD.lkup[Mean_Sulf],MATCH(vp.data[[#This Row],[Crude_Breakdown]],crudeBD.lkup[Crude Breakdown],0)))^2</f>
        <v>1.5680930329946181E-2</v>
      </c>
      <c r="AO8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1" hidden="1" x14ac:dyDescent="0.25">
      <c r="A877">
        <v>876</v>
      </c>
      <c r="B877" t="s">
        <v>47</v>
      </c>
      <c r="C877" t="s">
        <v>47</v>
      </c>
      <c r="D877" t="s">
        <v>62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Input]]="",INDEX([1]DATA!$Q:$Q,MATCH(1,(vp.data[[#This Row],[Battery]]=[1]DATA!$L:$L)*(EOMONTH(vp.data[[#This Row],[SDate]],-1)+1=[1]DATA!$G:$G),0)),vp.data[[#This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Input]]="",INDEX([1]DATA!$O:$O,MATCH(1,(vp.data[[#This Row],[Battery]]=[1]DATA!$L:$L)*(EOMONTH(vp.data[[#This Row],[SDate]],-1)+1=[1]DATA!$G:$G),0)),vp.data[[#This Row],[Dens Input]]),"")</f>
        <v>824.8</v>
      </c>
      <c r="O877" s="2">
        <f ca="1">INDEX(INDIRECT(_xlfn.CONCAT("weather.data[",O$1,"]")),MATCH(vp.data[[#This Row],[SDate]],weather.data[Date],0))</f>
        <v>-11.833333333333334</v>
      </c>
      <c r="P877" s="2">
        <f ca="1">INDEX(INDIRECT(_xlfn.CONCAT("weather.data[",P$1,"]")),MATCH(vp.data[[#This Row],[SDate]],weather.data[Date],0))</f>
        <v>-3.1214285714285714</v>
      </c>
      <c r="Q877" s="2">
        <f ca="1">INDEX(INDIRECT(_xlfn.CONCAT("weather.data[",Q$1,"]")),MATCH(vp.data[[#This Row],[SDate]],weather.data[Date],0))</f>
        <v>-12.3</v>
      </c>
      <c r="R877" s="2">
        <f ca="1">INDEX(INDIRECT(_xlfn.CONCAT("weather.data[",R$1,"]")),MATCH(vp.data[[#This Row],[SDate]],weather.data[Date],0))</f>
        <v>-11.9</v>
      </c>
      <c r="S877" s="2">
        <f ca="1">INDEX(INDIRECT(_xlfn.CONCAT("weather.data[",S$1,"]")),MATCH(vp.data[[#This Row],[SDate]],weather.data[Date],0))</f>
        <v>-10</v>
      </c>
      <c r="T877" s="2">
        <f ca="1">INDEX(INDIRECT(_xlfn.CONCAT("weather.data[",T$1,"]")),MATCH(vp.data[[#This Row],[SDate]],weather.data[Date],0))</f>
        <v>-11.3</v>
      </c>
      <c r="U877" s="2">
        <f ca="1">INDEX(INDIRECT(_xlfn.CONCAT("weather.data[",U$1,"]")),MATCH(vp.data[[#This Row],[SDate]],weather.data[Date],0))</f>
        <v>-13.5</v>
      </c>
      <c r="V877" s="2">
        <f ca="1">INDEX(INDIRECT(_xlfn.CONCAT("weather.data[",V$1,"]")),MATCH(vp.data[[#This Row],[SDate]],weather.data[Date],0))</f>
        <v>-12</v>
      </c>
      <c r="W877" t="s">
        <v>44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 s="4">
        <f>IF(AND(vp.data[[#This Row],[SDate]]&gt;=DATE(YEAR(vp.data[[#This Row],[SDate]]),5,1),vp.data[[#This Row],[SDate]]&lt;=DATE(YEAR(vp.data[[#This Row],[SDate]]),9,15)),1,0)</f>
        <v>0</v>
      </c>
      <c r="AJ877" s="4">
        <f>IF(vp.data[[#This Row],[SDate]]&lt;DATE(2016,12,1),0,1)</f>
        <v>1</v>
      </c>
      <c r="AK877">
        <f>MONTH(vp.data[[#This Row],[SDate]])</f>
        <v>2</v>
      </c>
      <c r="AL877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877" s="5">
        <f>(vp.data[[#This Row],[Dens]]-INDEX(crudeBD.lkup[Mean_Dens],MATCH(vp.data[[#This Row],[Crude_Breakdown]],crudeBD.lkup[Crude Breakdown],0)))^2</f>
        <v>35.349175267542826</v>
      </c>
      <c r="AN877" s="5">
        <f>(vp.data[[#This Row],[Sulf]]-INDEX(crudeBD.lkup[Mean_Sulf],MATCH(vp.data[[#This Row],[Crude_Breakdown]],crudeBD.lkup[Crude Breakdown],0)))^2</f>
        <v>0.40789800747292276</v>
      </c>
      <c r="AO8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1" hidden="1" x14ac:dyDescent="0.25">
      <c r="A878">
        <v>877</v>
      </c>
      <c r="B878" t="s">
        <v>104</v>
      </c>
      <c r="C878" t="s">
        <v>104</v>
      </c>
      <c r="D878" t="s">
        <v>105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Input]]="",INDEX([1]DATA!$Q:$Q,MATCH(1,(vp.data[[#This Row],[Battery]]=[1]DATA!$L:$L)*(EOMONTH(vp.data[[#This Row],[SDate]],-1)+1=[1]DATA!$G:$G),0)),vp.data[[#This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Input]]="",INDEX([1]DATA!$O:$O,MATCH(1,(vp.data[[#This Row],[Battery]]=[1]DATA!$L:$L)*(EOMONTH(vp.data[[#This Row],[SDate]],-1)+1=[1]DATA!$G:$G),0)),vp.data[[#This Row],[Dens Input]]),"")</f>
        <v>834.3</v>
      </c>
      <c r="O878" s="2">
        <f ca="1">INDEX(INDIRECT(_xlfn.CONCAT("weather.data[",O$1,"]")),MATCH(vp.data[[#This Row],[SDate]],weather.data[Date],0))</f>
        <v>-11.833333333333334</v>
      </c>
      <c r="P878" s="2">
        <f ca="1">INDEX(INDIRECT(_xlfn.CONCAT("weather.data[",P$1,"]")),MATCH(vp.data[[#This Row],[SDate]],weather.data[Date],0))</f>
        <v>-3.1214285714285714</v>
      </c>
      <c r="Q878" s="2">
        <f ca="1">INDEX(INDIRECT(_xlfn.CONCAT("weather.data[",Q$1,"]")),MATCH(vp.data[[#This Row],[SDate]],weather.data[Date],0))</f>
        <v>-12.3</v>
      </c>
      <c r="R878" s="2">
        <f ca="1">INDEX(INDIRECT(_xlfn.CONCAT("weather.data[",R$1,"]")),MATCH(vp.data[[#This Row],[SDate]],weather.data[Date],0))</f>
        <v>-11.9</v>
      </c>
      <c r="S878" s="2">
        <f ca="1">INDEX(INDIRECT(_xlfn.CONCAT("weather.data[",S$1,"]")),MATCH(vp.data[[#This Row],[SDate]],weather.data[Date],0))</f>
        <v>-10</v>
      </c>
      <c r="T878" s="2">
        <f ca="1">INDEX(INDIRECT(_xlfn.CONCAT("weather.data[",T$1,"]")),MATCH(vp.data[[#This Row],[SDate]],weather.data[Date],0))</f>
        <v>-11.3</v>
      </c>
      <c r="U878" s="2">
        <f ca="1">INDEX(INDIRECT(_xlfn.CONCAT("weather.data[",U$1,"]")),MATCH(vp.data[[#This Row],[SDate]],weather.data[Date],0))</f>
        <v>-13.5</v>
      </c>
      <c r="V878" s="2">
        <f ca="1">INDEX(INDIRECT(_xlfn.CONCAT("weather.data[",V$1,"]")),MATCH(vp.data[[#This Row],[SDate]],weather.data[Date],0))</f>
        <v>-12</v>
      </c>
      <c r="W878" t="s">
        <v>44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 s="4">
        <f>IF(AND(vp.data[[#This Row],[SDate]]&gt;=DATE(YEAR(vp.data[[#This Row],[SDate]]),5,1),vp.data[[#This Row],[SDate]]&lt;=DATE(YEAR(vp.data[[#This Row],[SDate]]),9,15)),1,0)</f>
        <v>0</v>
      </c>
      <c r="AJ878" s="4">
        <f>IF(vp.data[[#This Row],[SDate]]&lt;DATE(2016,12,1),0,1)</f>
        <v>1</v>
      </c>
      <c r="AK878">
        <f>MONTH(vp.data[[#This Row],[SDate]])</f>
        <v>2</v>
      </c>
      <c r="AL878" s="5">
        <f>(IF(post_aquisition_adj_bool,vp.data[[#This Row],[VP_Adjusted]],vp.data[[#This Row],[VP]])-INDEX(crudeBD.lkup[Mean_VP],MATCH(vp.data[[#This Row],[Crude_Breakdown]],crudeBD.lkup[Crude Breakdown],0)))^2</f>
        <v>79.605552974465482</v>
      </c>
      <c r="AM878" s="5">
        <f>(vp.data[[#This Row],[Dens]]-INDEX(crudeBD.lkup[Mean_Dens],MATCH(vp.data[[#This Row],[Crude_Breakdown]],crudeBD.lkup[Crude Breakdown],0)))^2</f>
        <v>90.465539580113742</v>
      </c>
      <c r="AN878" s="5">
        <f>(vp.data[[#This Row],[Sulf]]-INDEX(crudeBD.lkup[Mean_Sulf],MATCH(vp.data[[#This Row],[Crude_Breakdown]],crudeBD.lkup[Crude Breakdown],0)))^2</f>
        <v>0.36817769489436686</v>
      </c>
      <c r="AO8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1" hidden="1" x14ac:dyDescent="0.25">
      <c r="A879">
        <v>878</v>
      </c>
      <c r="B879" t="s">
        <v>52</v>
      </c>
      <c r="C879" t="s">
        <v>52</v>
      </c>
      <c r="D879" t="s">
        <v>172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Input]]="",INDEX([1]DATA!$Q:$Q,MATCH(1,(vp.data[[#This Row],[Battery]]=[1]DATA!$L:$L)*(EOMONTH(vp.data[[#This Row],[SDate]],-1)+1=[1]DATA!$G:$G),0)),vp.data[[#This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879" s="2">
        <f ca="1">INDEX(INDIRECT(_xlfn.CONCAT("weather.data[",O$1,"]")),MATCH(vp.data[[#This Row],[SDate]],weather.data[Date],0))</f>
        <v>-11.833333333333334</v>
      </c>
      <c r="P879" s="2">
        <f ca="1">INDEX(INDIRECT(_xlfn.CONCAT("weather.data[",P$1,"]")),MATCH(vp.data[[#This Row],[SDate]],weather.data[Date],0))</f>
        <v>-3.1214285714285714</v>
      </c>
      <c r="Q879" s="2">
        <f ca="1">INDEX(INDIRECT(_xlfn.CONCAT("weather.data[",Q$1,"]")),MATCH(vp.data[[#This Row],[SDate]],weather.data[Date],0))</f>
        <v>-12.3</v>
      </c>
      <c r="R879" s="2">
        <f ca="1">INDEX(INDIRECT(_xlfn.CONCAT("weather.data[",R$1,"]")),MATCH(vp.data[[#This Row],[SDate]],weather.data[Date],0))</f>
        <v>-11.9</v>
      </c>
      <c r="S879" s="2">
        <f ca="1">INDEX(INDIRECT(_xlfn.CONCAT("weather.data[",S$1,"]")),MATCH(vp.data[[#This Row],[SDate]],weather.data[Date],0))</f>
        <v>-10</v>
      </c>
      <c r="T879" s="2">
        <f ca="1">INDEX(INDIRECT(_xlfn.CONCAT("weather.data[",T$1,"]")),MATCH(vp.data[[#This Row],[SDate]],weather.data[Date],0))</f>
        <v>-11.3</v>
      </c>
      <c r="U879" s="2">
        <f ca="1">INDEX(INDIRECT(_xlfn.CONCAT("weather.data[",U$1,"]")),MATCH(vp.data[[#This Row],[SDate]],weather.data[Date],0))</f>
        <v>-13.5</v>
      </c>
      <c r="V879" s="2">
        <f ca="1">INDEX(INDIRECT(_xlfn.CONCAT("weather.data[",V$1,"]")),MATCH(vp.data[[#This Row],[SDate]],weather.data[Date],0))</f>
        <v>-12</v>
      </c>
      <c r="W879" t="s">
        <v>44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 s="4">
        <f>IF(AND(vp.data[[#This Row],[SDate]]&gt;=DATE(YEAR(vp.data[[#This Row],[SDate]]),5,1),vp.data[[#This Row],[SDate]]&lt;=DATE(YEAR(vp.data[[#This Row],[SDate]]),9,15)),1,0)</f>
        <v>0</v>
      </c>
      <c r="AJ879" s="4">
        <f>IF(vp.data[[#This Row],[SDate]]&lt;DATE(2016,12,1),0,1)</f>
        <v>1</v>
      </c>
      <c r="AK879">
        <f>MONTH(vp.data[[#This Row],[SDate]])</f>
        <v>2</v>
      </c>
      <c r="AL879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879" s="5">
        <f>(vp.data[[#This Row],[Dens]]-INDEX(crudeBD.lkup[Mean_Dens],MATCH(vp.data[[#This Row],[Crude_Breakdown]],crudeBD.lkup[Crude Breakdown],0)))^2</f>
        <v>56.42018988686187</v>
      </c>
      <c r="AN879" s="5">
        <f>(vp.data[[#This Row],[Sulf]]-INDEX(crudeBD.lkup[Mean_Sulf],MATCH(vp.data[[#This Row],[Crude_Breakdown]],crudeBD.lkup[Crude Breakdown],0)))^2</f>
        <v>0.15743157391277079</v>
      </c>
      <c r="AO8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1" hidden="1" x14ac:dyDescent="0.25">
      <c r="A880">
        <v>879</v>
      </c>
      <c r="B880" t="s">
        <v>58</v>
      </c>
      <c r="C880" t="s">
        <v>58</v>
      </c>
      <c r="D880" t="s">
        <v>89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Input]]="",INDEX([1]DATA!$Q:$Q,MATCH(1,(vp.data[[#This Row],[Battery]]=[1]DATA!$L:$L)*(EOMONTH(vp.data[[#This Row],[SDate]],-1)+1=[1]DATA!$G:$G),0)),vp.data[[#This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Input]]="",INDEX([1]DATA!$O:$O,MATCH(1,(vp.data[[#This Row],[Battery]]=[1]DATA!$L:$L)*(EOMONTH(vp.data[[#This Row],[SDate]],-1)+1=[1]DATA!$G:$G),0)),vp.data[[#This Row],[Dens Input]]),"")</f>
        <v>839</v>
      </c>
      <c r="O880" s="2">
        <f ca="1">INDEX(INDIRECT(_xlfn.CONCAT("weather.data[",O$1,"]")),MATCH(vp.data[[#This Row],[SDate]],weather.data[Date],0))</f>
        <v>-11.833333333333334</v>
      </c>
      <c r="P880" s="2">
        <f ca="1">INDEX(INDIRECT(_xlfn.CONCAT("weather.data[",P$1,"]")),MATCH(vp.data[[#This Row],[SDate]],weather.data[Date],0))</f>
        <v>-3.1214285714285714</v>
      </c>
      <c r="Q880" s="2">
        <f ca="1">INDEX(INDIRECT(_xlfn.CONCAT("weather.data[",Q$1,"]")),MATCH(vp.data[[#This Row],[SDate]],weather.data[Date],0))</f>
        <v>-12.3</v>
      </c>
      <c r="R880" s="2">
        <f ca="1">INDEX(INDIRECT(_xlfn.CONCAT("weather.data[",R$1,"]")),MATCH(vp.data[[#This Row],[SDate]],weather.data[Date],0))</f>
        <v>-11.9</v>
      </c>
      <c r="S880" s="2">
        <f ca="1">INDEX(INDIRECT(_xlfn.CONCAT("weather.data[",S$1,"]")),MATCH(vp.data[[#This Row],[SDate]],weather.data[Date],0))</f>
        <v>-10</v>
      </c>
      <c r="T880" s="2">
        <f ca="1">INDEX(INDIRECT(_xlfn.CONCAT("weather.data[",T$1,"]")),MATCH(vp.data[[#This Row],[SDate]],weather.data[Date],0))</f>
        <v>-11.3</v>
      </c>
      <c r="U880" s="2">
        <f ca="1">INDEX(INDIRECT(_xlfn.CONCAT("weather.data[",U$1,"]")),MATCH(vp.data[[#This Row],[SDate]],weather.data[Date],0))</f>
        <v>-13.5</v>
      </c>
      <c r="V880" s="2">
        <f ca="1">INDEX(INDIRECT(_xlfn.CONCAT("weather.data[",V$1,"]")),MATCH(vp.data[[#This Row],[SDate]],weather.data[Date],0))</f>
        <v>-12</v>
      </c>
      <c r="W880" t="s">
        <v>44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 s="4">
        <f>IF(AND(vp.data[[#This Row],[SDate]]&gt;=DATE(YEAR(vp.data[[#This Row],[SDate]]),5,1),vp.data[[#This Row],[SDate]]&lt;=DATE(YEAR(vp.data[[#This Row],[SDate]]),9,15)),1,0)</f>
        <v>0</v>
      </c>
      <c r="AJ880" s="4">
        <f>IF(vp.data[[#This Row],[SDate]]&lt;DATE(2016,12,1),0,1)</f>
        <v>1</v>
      </c>
      <c r="AK880">
        <f>MONTH(vp.data[[#This Row],[SDate]])</f>
        <v>2</v>
      </c>
      <c r="AL880" s="5">
        <f>(IF(post_aquisition_adj_bool,vp.data[[#This Row],[VP_Adjusted]],vp.data[[#This Row],[VP]])-INDEX(crudeBD.lkup[Mean_VP],MATCH(vp.data[[#This Row],[Crude_Breakdown]],crudeBD.lkup[Crude Breakdown],0)))^2</f>
        <v>577.06582396121235</v>
      </c>
      <c r="AM880" s="5">
        <f>(vp.data[[#This Row],[Dens]]-INDEX(crudeBD.lkup[Mean_Dens],MATCH(vp.data[[#This Row],[Crude_Breakdown]],crudeBD.lkup[Crude Breakdown],0)))^2</f>
        <v>23.148967800971416</v>
      </c>
      <c r="AN880" s="5">
        <f>(vp.data[[#This Row],[Sulf]]-INDEX(crudeBD.lkup[Mean_Sulf],MATCH(vp.data[[#This Row],[Crude_Breakdown]],crudeBD.lkup[Crude Breakdown],0)))^2</f>
        <v>0.73406593415817167</v>
      </c>
      <c r="AO8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1" hidden="1" x14ac:dyDescent="0.25">
      <c r="A881">
        <v>880</v>
      </c>
      <c r="B881" t="s">
        <v>47</v>
      </c>
      <c r="C881" t="s">
        <v>47</v>
      </c>
      <c r="D881" t="s">
        <v>173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Input]]="",INDEX([1]DATA!$Q:$Q,MATCH(1,(vp.data[[#This Row],[Battery]]=[1]DATA!$L:$L)*(EOMONTH(vp.data[[#This Row],[SDate]],-1)+1=[1]DATA!$G:$G),0)),vp.data[[#This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81" s="2">
        <f ca="1">INDEX(INDIRECT(_xlfn.CONCAT("weather.data[",O$1,"]")),MATCH(vp.data[[#This Row],[SDate]],weather.data[Date],0))</f>
        <v>-11.833333333333334</v>
      </c>
      <c r="P881" s="2">
        <f ca="1">INDEX(INDIRECT(_xlfn.CONCAT("weather.data[",P$1,"]")),MATCH(vp.data[[#This Row],[SDate]],weather.data[Date],0))</f>
        <v>-3.1214285714285714</v>
      </c>
      <c r="Q881" s="2">
        <f ca="1">INDEX(INDIRECT(_xlfn.CONCAT("weather.data[",Q$1,"]")),MATCH(vp.data[[#This Row],[SDate]],weather.data[Date],0))</f>
        <v>-12.3</v>
      </c>
      <c r="R881" s="2">
        <f ca="1">INDEX(INDIRECT(_xlfn.CONCAT("weather.data[",R$1,"]")),MATCH(vp.data[[#This Row],[SDate]],weather.data[Date],0))</f>
        <v>-11.9</v>
      </c>
      <c r="S881" s="2">
        <f ca="1">INDEX(INDIRECT(_xlfn.CONCAT("weather.data[",S$1,"]")),MATCH(vp.data[[#This Row],[SDate]],weather.data[Date],0))</f>
        <v>-10</v>
      </c>
      <c r="T881" s="2">
        <f ca="1">INDEX(INDIRECT(_xlfn.CONCAT("weather.data[",T$1,"]")),MATCH(vp.data[[#This Row],[SDate]],weather.data[Date],0))</f>
        <v>-11.3</v>
      </c>
      <c r="U881" s="2">
        <f ca="1">INDEX(INDIRECT(_xlfn.CONCAT("weather.data[",U$1,"]")),MATCH(vp.data[[#This Row],[SDate]],weather.data[Date],0))</f>
        <v>-13.5</v>
      </c>
      <c r="V881" s="2">
        <f ca="1">INDEX(INDIRECT(_xlfn.CONCAT("weather.data[",V$1,"]")),MATCH(vp.data[[#This Row],[SDate]],weather.data[Date],0))</f>
        <v>-12</v>
      </c>
      <c r="W881" t="s">
        <v>44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 s="4">
        <f>IF(AND(vp.data[[#This Row],[SDate]]&gt;=DATE(YEAR(vp.data[[#This Row],[SDate]]),5,1),vp.data[[#This Row],[SDate]]&lt;=DATE(YEAR(vp.data[[#This Row],[SDate]]),9,15)),1,0)</f>
        <v>0</v>
      </c>
      <c r="AJ881" s="4">
        <f>IF(vp.data[[#This Row],[SDate]]&lt;DATE(2016,12,1),0,1)</f>
        <v>1</v>
      </c>
      <c r="AK881">
        <f>MONTH(vp.data[[#This Row],[SDate]])</f>
        <v>2</v>
      </c>
      <c r="AL881" s="5">
        <f>(IF(post_aquisition_adj_bool,vp.data[[#This Row],[VP_Adjusted]],vp.data[[#This Row],[VP]])-INDEX(crudeBD.lkup[Mean_VP],MATCH(vp.data[[#This Row],[Crude_Breakdown]],crudeBD.lkup[Crude Breakdown],0)))^2</f>
        <v>621.11577388757507</v>
      </c>
      <c r="AM881" s="5">
        <f>(vp.data[[#This Row],[Dens]]-INDEX(crudeBD.lkup[Mean_Dens],MATCH(vp.data[[#This Row],[Crude_Breakdown]],crudeBD.lkup[Crude Breakdown],0)))^2</f>
        <v>7.3513506230570247</v>
      </c>
      <c r="AN881" s="5">
        <f>(vp.data[[#This Row],[Sulf]]-INDEX(crudeBD.lkup[Mean_Sulf],MATCH(vp.data[[#This Row],[Crude_Breakdown]],crudeBD.lkup[Crude Breakdown],0)))^2</f>
        <v>4.4590980845483205E-3</v>
      </c>
      <c r="AO8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1" hidden="1" x14ac:dyDescent="0.25">
      <c r="A882">
        <v>881</v>
      </c>
      <c r="B882" t="s">
        <v>174</v>
      </c>
      <c r="C882" t="s">
        <v>174</v>
      </c>
      <c r="D882" t="s">
        <v>175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Input]]="",INDEX([1]DATA!$Q:$Q,MATCH(1,(vp.data[[#This Row],[Battery]]=[1]DATA!$L:$L)*(EOMONTH(vp.data[[#This Row],[SDate]],-1)+1=[1]DATA!$G:$G),0)),vp.data[[#This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82" s="2">
        <f ca="1">INDEX(INDIRECT(_xlfn.CONCAT("weather.data[",O$1,"]")),MATCH(vp.data[[#This Row],[SDate]],weather.data[Date],0))</f>
        <v>-11.833333333333334</v>
      </c>
      <c r="P882" s="2">
        <f ca="1">INDEX(INDIRECT(_xlfn.CONCAT("weather.data[",P$1,"]")),MATCH(vp.data[[#This Row],[SDate]],weather.data[Date],0))</f>
        <v>-3.1214285714285714</v>
      </c>
      <c r="Q882" s="2">
        <f ca="1">INDEX(INDIRECT(_xlfn.CONCAT("weather.data[",Q$1,"]")),MATCH(vp.data[[#This Row],[SDate]],weather.data[Date],0))</f>
        <v>-12.3</v>
      </c>
      <c r="R882" s="2">
        <f ca="1">INDEX(INDIRECT(_xlfn.CONCAT("weather.data[",R$1,"]")),MATCH(vp.data[[#This Row],[SDate]],weather.data[Date],0))</f>
        <v>-11.9</v>
      </c>
      <c r="S882" s="2">
        <f ca="1">INDEX(INDIRECT(_xlfn.CONCAT("weather.data[",S$1,"]")),MATCH(vp.data[[#This Row],[SDate]],weather.data[Date],0))</f>
        <v>-10</v>
      </c>
      <c r="T882" s="2">
        <f ca="1">INDEX(INDIRECT(_xlfn.CONCAT("weather.data[",T$1,"]")),MATCH(vp.data[[#This Row],[SDate]],weather.data[Date],0))</f>
        <v>-11.3</v>
      </c>
      <c r="U882" s="2">
        <f ca="1">INDEX(INDIRECT(_xlfn.CONCAT("weather.data[",U$1,"]")),MATCH(vp.data[[#This Row],[SDate]],weather.data[Date],0))</f>
        <v>-13.5</v>
      </c>
      <c r="V882" s="2">
        <f ca="1">INDEX(INDIRECT(_xlfn.CONCAT("weather.data[",V$1,"]")),MATCH(vp.data[[#This Row],[SDate]],weather.data[Date],0))</f>
        <v>-12</v>
      </c>
      <c r="W882" t="s">
        <v>44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 s="4">
        <f>IF(AND(vp.data[[#This Row],[SDate]]&gt;=DATE(YEAR(vp.data[[#This Row],[SDate]]),5,1),vp.data[[#This Row],[SDate]]&lt;=DATE(YEAR(vp.data[[#This Row],[SDate]]),9,15)),1,0)</f>
        <v>0</v>
      </c>
      <c r="AJ882" s="4">
        <f>IF(vp.data[[#This Row],[SDate]]&lt;DATE(2016,12,1),0,1)</f>
        <v>1</v>
      </c>
      <c r="AK882">
        <f>MONTH(vp.data[[#This Row],[SDate]])</f>
        <v>2</v>
      </c>
      <c r="AL882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882" s="5">
        <f>(vp.data[[#This Row],[Dens]]-INDEX(crudeBD.lkup[Mean_Dens],MATCH(vp.data[[#This Row],[Crude_Breakdown]],crudeBD.lkup[Crude Breakdown],0)))^2</f>
        <v>30.12541688072475</v>
      </c>
      <c r="AN882" s="5">
        <f>(vp.data[[#This Row],[Sulf]]-INDEX(crudeBD.lkup[Mean_Sulf],MATCH(vp.data[[#This Row],[Crude_Breakdown]],crudeBD.lkup[Crude Breakdown],0)))^2</f>
        <v>1.8682728084741741E-3</v>
      </c>
      <c r="AO8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1" hidden="1" x14ac:dyDescent="0.25">
      <c r="A883">
        <v>882</v>
      </c>
      <c r="B883" t="s">
        <v>47</v>
      </c>
      <c r="C883" t="s">
        <v>47</v>
      </c>
      <c r="D883" t="s">
        <v>176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Input]]="",INDEX([1]DATA!$Q:$Q,MATCH(1,(vp.data[[#This Row],[Battery]]=[1]DATA!$L:$L)*(EOMONTH(vp.data[[#This Row],[SDate]],-1)+1=[1]DATA!$G:$G),0)),vp.data[[#This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883" s="2">
        <f ca="1">INDEX(INDIRECT(_xlfn.CONCAT("weather.data[",O$1,"]")),MATCH(vp.data[[#This Row],[SDate]],weather.data[Date],0))</f>
        <v>-11.833333333333334</v>
      </c>
      <c r="P883" s="2">
        <f ca="1">INDEX(INDIRECT(_xlfn.CONCAT("weather.data[",P$1,"]")),MATCH(vp.data[[#This Row],[SDate]],weather.data[Date],0))</f>
        <v>-3.1214285714285714</v>
      </c>
      <c r="Q883" s="2">
        <f ca="1">INDEX(INDIRECT(_xlfn.CONCAT("weather.data[",Q$1,"]")),MATCH(vp.data[[#This Row],[SDate]],weather.data[Date],0))</f>
        <v>-12.3</v>
      </c>
      <c r="R883" s="2">
        <f ca="1">INDEX(INDIRECT(_xlfn.CONCAT("weather.data[",R$1,"]")),MATCH(vp.data[[#This Row],[SDate]],weather.data[Date],0))</f>
        <v>-11.9</v>
      </c>
      <c r="S883" s="2">
        <f ca="1">INDEX(INDIRECT(_xlfn.CONCAT("weather.data[",S$1,"]")),MATCH(vp.data[[#This Row],[SDate]],weather.data[Date],0))</f>
        <v>-10</v>
      </c>
      <c r="T883" s="2">
        <f ca="1">INDEX(INDIRECT(_xlfn.CONCAT("weather.data[",T$1,"]")),MATCH(vp.data[[#This Row],[SDate]],weather.data[Date],0))</f>
        <v>-11.3</v>
      </c>
      <c r="U883" s="2">
        <f ca="1">INDEX(INDIRECT(_xlfn.CONCAT("weather.data[",U$1,"]")),MATCH(vp.data[[#This Row],[SDate]],weather.data[Date],0))</f>
        <v>-13.5</v>
      </c>
      <c r="V883" s="2">
        <f ca="1">INDEX(INDIRECT(_xlfn.CONCAT("weather.data[",V$1,"]")),MATCH(vp.data[[#This Row],[SDate]],weather.data[Date],0))</f>
        <v>-12</v>
      </c>
      <c r="W883" t="s">
        <v>44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 s="4">
        <f>IF(AND(vp.data[[#This Row],[SDate]]&gt;=DATE(YEAR(vp.data[[#This Row],[SDate]]),5,1),vp.data[[#This Row],[SDate]]&lt;=DATE(YEAR(vp.data[[#This Row],[SDate]]),9,15)),1,0)</f>
        <v>0</v>
      </c>
      <c r="AJ883" s="4">
        <f>IF(vp.data[[#This Row],[SDate]]&lt;DATE(2016,12,1),0,1)</f>
        <v>1</v>
      </c>
      <c r="AK883">
        <f>MONTH(vp.data[[#This Row],[SDate]])</f>
        <v>2</v>
      </c>
      <c r="AL883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883" s="5">
        <f>(vp.data[[#This Row],[Dens]]-INDEX(crudeBD.lkup[Mean_Dens],MATCH(vp.data[[#This Row],[Crude_Breakdown]],crudeBD.lkup[Crude Breakdown],0)))^2</f>
        <v>190.12721565373138</v>
      </c>
      <c r="AN883" s="5">
        <f>(vp.data[[#This Row],[Sulf]]-INDEX(crudeBD.lkup[Mean_Sulf],MATCH(vp.data[[#This Row],[Crude_Breakdown]],crudeBD.lkup[Crude Breakdown],0)))^2</f>
        <v>3.3570858820743468E-2</v>
      </c>
      <c r="AO8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1" hidden="1" x14ac:dyDescent="0.25">
      <c r="A884">
        <v>883</v>
      </c>
      <c r="B884" t="s">
        <v>174</v>
      </c>
      <c r="C884" t="s">
        <v>174</v>
      </c>
      <c r="D884" t="s">
        <v>177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Input]]="",INDEX([1]DATA!$Q:$Q,MATCH(1,(vp.data[[#This Row],[Battery]]=[1]DATA!$L:$L)*(EOMONTH(vp.data[[#This Row],[SDate]],-1)+1=[1]DATA!$G:$G),0)),vp.data[[#This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Input]]="",INDEX([1]DATA!$O:$O,MATCH(1,(vp.data[[#This Row],[Battery]]=[1]DATA!$L:$L)*(EOMONTH(vp.data[[#This Row],[SDate]],-1)+1=[1]DATA!$G:$G),0)),vp.data[[#This Row],[Dens Input]]),"")</f>
        <v>857.9</v>
      </c>
      <c r="O884" s="2">
        <f ca="1">INDEX(INDIRECT(_xlfn.CONCAT("weather.data[",O$1,"]")),MATCH(vp.data[[#This Row],[SDate]],weather.data[Date],0))</f>
        <v>-11.833333333333334</v>
      </c>
      <c r="P884" s="2">
        <f ca="1">INDEX(INDIRECT(_xlfn.CONCAT("weather.data[",P$1,"]")),MATCH(vp.data[[#This Row],[SDate]],weather.data[Date],0))</f>
        <v>-3.1214285714285714</v>
      </c>
      <c r="Q884" s="2">
        <f ca="1">INDEX(INDIRECT(_xlfn.CONCAT("weather.data[",Q$1,"]")),MATCH(vp.data[[#This Row],[SDate]],weather.data[Date],0))</f>
        <v>-12.3</v>
      </c>
      <c r="R884" s="2">
        <f ca="1">INDEX(INDIRECT(_xlfn.CONCAT("weather.data[",R$1,"]")),MATCH(vp.data[[#This Row],[SDate]],weather.data[Date],0))</f>
        <v>-11.9</v>
      </c>
      <c r="S884" s="2">
        <f ca="1">INDEX(INDIRECT(_xlfn.CONCAT("weather.data[",S$1,"]")),MATCH(vp.data[[#This Row],[SDate]],weather.data[Date],0))</f>
        <v>-10</v>
      </c>
      <c r="T884" s="2">
        <f ca="1">INDEX(INDIRECT(_xlfn.CONCAT("weather.data[",T$1,"]")),MATCH(vp.data[[#This Row],[SDate]],weather.data[Date],0))</f>
        <v>-11.3</v>
      </c>
      <c r="U884" s="2">
        <f ca="1">INDEX(INDIRECT(_xlfn.CONCAT("weather.data[",U$1,"]")),MATCH(vp.data[[#This Row],[SDate]],weather.data[Date],0))</f>
        <v>-13.5</v>
      </c>
      <c r="V884" s="2">
        <f ca="1">INDEX(INDIRECT(_xlfn.CONCAT("weather.data[",V$1,"]")),MATCH(vp.data[[#This Row],[SDate]],weather.data[Date],0))</f>
        <v>-12</v>
      </c>
      <c r="W884" t="s">
        <v>44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 s="4">
        <f>IF(AND(vp.data[[#This Row],[SDate]]&gt;=DATE(YEAR(vp.data[[#This Row],[SDate]]),5,1),vp.data[[#This Row],[SDate]]&lt;=DATE(YEAR(vp.data[[#This Row],[SDate]]),9,15)),1,0)</f>
        <v>0</v>
      </c>
      <c r="AJ884" s="4">
        <f>IF(vp.data[[#This Row],[SDate]]&lt;DATE(2016,12,1),0,1)</f>
        <v>1</v>
      </c>
      <c r="AK884">
        <f>MONTH(vp.data[[#This Row],[SDate]])</f>
        <v>2</v>
      </c>
      <c r="AL884" s="5">
        <f>(IF(post_aquisition_adj_bool,vp.data[[#This Row],[VP_Adjusted]],vp.data[[#This Row],[VP]])-INDEX(crudeBD.lkup[Mean_VP],MATCH(vp.data[[#This Row],[Crude_Breakdown]],crudeBD.lkup[Crude Breakdown],0)))^2</f>
        <v>7.9647812513424734</v>
      </c>
      <c r="AM884" s="5">
        <f>(vp.data[[#This Row],[Dens]]-INDEX(crudeBD.lkup[Mean_Dens],MATCH(vp.data[[#This Row],[Crude_Breakdown]],crudeBD.lkup[Crude Breakdown],0)))^2</f>
        <v>198.49041319974236</v>
      </c>
      <c r="AN884" s="5">
        <f>(vp.data[[#This Row],[Sulf]]-INDEX(crudeBD.lkup[Mean_Sulf],MATCH(vp.data[[#This Row],[Crude_Breakdown]],crudeBD.lkup[Crude Breakdown],0)))^2</f>
        <v>7.4651092685773648E-2</v>
      </c>
      <c r="AO8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1" hidden="1" x14ac:dyDescent="0.25">
      <c r="A885">
        <v>884</v>
      </c>
      <c r="B885" t="s">
        <v>64</v>
      </c>
      <c r="C885" t="s">
        <v>64</v>
      </c>
      <c r="D885" t="s">
        <v>65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Input]]="",INDEX([1]DATA!$Q:$Q,MATCH(1,(vp.data[[#This Row],[Battery]]=[1]DATA!$L:$L)*(EOMONTH(vp.data[[#This Row],[SDate]],-1)+1=[1]DATA!$G:$G),0)),vp.data[[#This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Input]]="",INDEX([1]DATA!$O:$O,MATCH(1,(vp.data[[#This Row],[Battery]]=[1]DATA!$L:$L)*(EOMONTH(vp.data[[#This Row],[SDate]],-1)+1=[1]DATA!$G:$G),0)),vp.data[[#This Row],[Dens Input]]),"")</f>
        <v>861.2</v>
      </c>
      <c r="O885" s="2">
        <f ca="1">INDEX(INDIRECT(_xlfn.CONCAT("weather.data[",O$1,"]")),MATCH(vp.data[[#This Row],[SDate]],weather.data[Date],0))</f>
        <v>-11.833333333333334</v>
      </c>
      <c r="P885" s="2">
        <f ca="1">INDEX(INDIRECT(_xlfn.CONCAT("weather.data[",P$1,"]")),MATCH(vp.data[[#This Row],[SDate]],weather.data[Date],0))</f>
        <v>-3.1214285714285714</v>
      </c>
      <c r="Q885" s="2">
        <f ca="1">INDEX(INDIRECT(_xlfn.CONCAT("weather.data[",Q$1,"]")),MATCH(vp.data[[#This Row],[SDate]],weather.data[Date],0))</f>
        <v>-12.3</v>
      </c>
      <c r="R885" s="2">
        <f ca="1">INDEX(INDIRECT(_xlfn.CONCAT("weather.data[",R$1,"]")),MATCH(vp.data[[#This Row],[SDate]],weather.data[Date],0))</f>
        <v>-11.9</v>
      </c>
      <c r="S885" s="2">
        <f ca="1">INDEX(INDIRECT(_xlfn.CONCAT("weather.data[",S$1,"]")),MATCH(vp.data[[#This Row],[SDate]],weather.data[Date],0))</f>
        <v>-10</v>
      </c>
      <c r="T885" s="2">
        <f ca="1">INDEX(INDIRECT(_xlfn.CONCAT("weather.data[",T$1,"]")),MATCH(vp.data[[#This Row],[SDate]],weather.data[Date],0))</f>
        <v>-11.3</v>
      </c>
      <c r="U885" s="2">
        <f ca="1">INDEX(INDIRECT(_xlfn.CONCAT("weather.data[",U$1,"]")),MATCH(vp.data[[#This Row],[SDate]],weather.data[Date],0))</f>
        <v>-13.5</v>
      </c>
      <c r="V885" s="2">
        <f ca="1">INDEX(INDIRECT(_xlfn.CONCAT("weather.data[",V$1,"]")),MATCH(vp.data[[#This Row],[SDate]],weather.data[Date],0))</f>
        <v>-12</v>
      </c>
      <c r="W885" t="s">
        <v>44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 s="4">
        <f>IF(AND(vp.data[[#This Row],[SDate]]&gt;=DATE(YEAR(vp.data[[#This Row],[SDate]]),5,1),vp.data[[#This Row],[SDate]]&lt;=DATE(YEAR(vp.data[[#This Row],[SDate]]),9,15)),1,0)</f>
        <v>0</v>
      </c>
      <c r="AJ885" s="4">
        <f>IF(vp.data[[#This Row],[SDate]]&lt;DATE(2016,12,1),0,1)</f>
        <v>1</v>
      </c>
      <c r="AK885">
        <f>MONTH(vp.data[[#This Row],[SDate]])</f>
        <v>2</v>
      </c>
      <c r="AL885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885" s="5">
        <f>(vp.data[[#This Row],[Dens]]-INDEX(crudeBD.lkup[Mean_Dens],MATCH(vp.data[[#This Row],[Crude_Breakdown]],crudeBD.lkup[Crude Breakdown],0)))^2</f>
        <v>302.36558620587931</v>
      </c>
      <c r="AN885" s="5">
        <f>(vp.data[[#This Row],[Sulf]]-INDEX(crudeBD.lkup[Mean_Sulf],MATCH(vp.data[[#This Row],[Crude_Breakdown]],crudeBD.lkup[Crude Breakdown],0)))^2</f>
        <v>0.13193132655080392</v>
      </c>
      <c r="AO8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1" hidden="1" x14ac:dyDescent="0.25">
      <c r="A886">
        <v>885</v>
      </c>
      <c r="B886" t="s">
        <v>174</v>
      </c>
      <c r="C886" t="s">
        <v>174</v>
      </c>
      <c r="D886" t="s">
        <v>178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Input]]="",INDEX([1]DATA!$Q:$Q,MATCH(1,(vp.data[[#This Row],[Battery]]=[1]DATA!$L:$L)*(EOMONTH(vp.data[[#This Row],[SDate]],-1)+1=[1]DATA!$G:$G),0)),vp.data[[#This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Input]]="",INDEX([1]DATA!$O:$O,MATCH(1,(vp.data[[#This Row],[Battery]]=[1]DATA!$L:$L)*(EOMONTH(vp.data[[#This Row],[SDate]],-1)+1=[1]DATA!$G:$G),0)),vp.data[[#This Row],[Dens Input]]),"")</f>
        <v>867.2</v>
      </c>
      <c r="O886" s="2">
        <f ca="1">INDEX(INDIRECT(_xlfn.CONCAT("weather.data[",O$1,"]")),MATCH(vp.data[[#This Row],[SDate]],weather.data[Date],0))</f>
        <v>-11.833333333333334</v>
      </c>
      <c r="P886" s="2">
        <f ca="1">INDEX(INDIRECT(_xlfn.CONCAT("weather.data[",P$1,"]")),MATCH(vp.data[[#This Row],[SDate]],weather.data[Date],0))</f>
        <v>-3.1214285714285714</v>
      </c>
      <c r="Q886" s="2">
        <f ca="1">INDEX(INDIRECT(_xlfn.CONCAT("weather.data[",Q$1,"]")),MATCH(vp.data[[#This Row],[SDate]],weather.data[Date],0))</f>
        <v>-12.3</v>
      </c>
      <c r="R886" s="2">
        <f ca="1">INDEX(INDIRECT(_xlfn.CONCAT("weather.data[",R$1,"]")),MATCH(vp.data[[#This Row],[SDate]],weather.data[Date],0))</f>
        <v>-11.9</v>
      </c>
      <c r="S886" s="2">
        <f ca="1">INDEX(INDIRECT(_xlfn.CONCAT("weather.data[",S$1,"]")),MATCH(vp.data[[#This Row],[SDate]],weather.data[Date],0))</f>
        <v>-10</v>
      </c>
      <c r="T886" s="2">
        <f ca="1">INDEX(INDIRECT(_xlfn.CONCAT("weather.data[",T$1,"]")),MATCH(vp.data[[#This Row],[SDate]],weather.data[Date],0))</f>
        <v>-11.3</v>
      </c>
      <c r="U886" s="2">
        <f ca="1">INDEX(INDIRECT(_xlfn.CONCAT("weather.data[",U$1,"]")),MATCH(vp.data[[#This Row],[SDate]],weather.data[Date],0))</f>
        <v>-13.5</v>
      </c>
      <c r="V886" s="2">
        <f ca="1">INDEX(INDIRECT(_xlfn.CONCAT("weather.data[",V$1,"]")),MATCH(vp.data[[#This Row],[SDate]],weather.data[Date],0))</f>
        <v>-12</v>
      </c>
      <c r="W886" t="s">
        <v>44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 s="4">
        <f>IF(AND(vp.data[[#This Row],[SDate]]&gt;=DATE(YEAR(vp.data[[#This Row],[SDate]]),5,1),vp.data[[#This Row],[SDate]]&lt;=DATE(YEAR(vp.data[[#This Row],[SDate]]),9,15)),1,0)</f>
        <v>0</v>
      </c>
      <c r="AJ886" s="4">
        <f>IF(vp.data[[#This Row],[SDate]]&lt;DATE(2016,12,1),0,1)</f>
        <v>1</v>
      </c>
      <c r="AK886">
        <f>MONTH(vp.data[[#This Row],[SDate]])</f>
        <v>2</v>
      </c>
      <c r="AL886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886" s="5">
        <f>(vp.data[[#This Row],[Dens]]-INDEX(crudeBD.lkup[Mean_Dens],MATCH(vp.data[[#This Row],[Crude_Breakdown]],crudeBD.lkup[Crude Breakdown],0)))^2</f>
        <v>547.02953712612486</v>
      </c>
      <c r="AN886" s="5">
        <f>(vp.data[[#This Row],[Sulf]]-INDEX(crudeBD.lkup[Mean_Sulf],MATCH(vp.data[[#This Row],[Crude_Breakdown]],crudeBD.lkup[Crude Breakdown],0)))^2</f>
        <v>0.1110379152624605</v>
      </c>
      <c r="AO8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1" hidden="1" x14ac:dyDescent="0.25">
      <c r="A887">
        <v>886</v>
      </c>
      <c r="B887" t="s">
        <v>179</v>
      </c>
      <c r="C887" t="s">
        <v>179</v>
      </c>
      <c r="D887" t="s">
        <v>180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Input]]="",INDEX([1]DATA!$Q:$Q,MATCH(1,(vp.data[[#This Row],[Battery]]=[1]DATA!$L:$L)*(EOMONTH(vp.data[[#This Row],[SDate]],-1)+1=[1]DATA!$G:$G),0)),vp.data[[#This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Input]]="",INDEX([1]DATA!$O:$O,MATCH(1,(vp.data[[#This Row],[Battery]]=[1]DATA!$L:$L)*(EOMONTH(vp.data[[#This Row],[SDate]],-1)+1=[1]DATA!$G:$G),0)),vp.data[[#This Row],[Dens Input]]),"")</f>
        <v>868.1</v>
      </c>
      <c r="O887" s="2">
        <f ca="1">INDEX(INDIRECT(_xlfn.CONCAT("weather.data[",O$1,"]")),MATCH(vp.data[[#This Row],[SDate]],weather.data[Date],0))</f>
        <v>-11.833333333333334</v>
      </c>
      <c r="P887" s="2">
        <f ca="1">INDEX(INDIRECT(_xlfn.CONCAT("weather.data[",P$1,"]")),MATCH(vp.data[[#This Row],[SDate]],weather.data[Date],0))</f>
        <v>-3.1214285714285714</v>
      </c>
      <c r="Q887" s="2">
        <f ca="1">INDEX(INDIRECT(_xlfn.CONCAT("weather.data[",Q$1,"]")),MATCH(vp.data[[#This Row],[SDate]],weather.data[Date],0))</f>
        <v>-12.3</v>
      </c>
      <c r="R887" s="2">
        <f ca="1">INDEX(INDIRECT(_xlfn.CONCAT("weather.data[",R$1,"]")),MATCH(vp.data[[#This Row],[SDate]],weather.data[Date],0))</f>
        <v>-11.9</v>
      </c>
      <c r="S887" s="2">
        <f ca="1">INDEX(INDIRECT(_xlfn.CONCAT("weather.data[",S$1,"]")),MATCH(vp.data[[#This Row],[SDate]],weather.data[Date],0))</f>
        <v>-10</v>
      </c>
      <c r="T887" s="2">
        <f ca="1">INDEX(INDIRECT(_xlfn.CONCAT("weather.data[",T$1,"]")),MATCH(vp.data[[#This Row],[SDate]],weather.data[Date],0))</f>
        <v>-11.3</v>
      </c>
      <c r="U887" s="2">
        <f ca="1">INDEX(INDIRECT(_xlfn.CONCAT("weather.data[",U$1,"]")),MATCH(vp.data[[#This Row],[SDate]],weather.data[Date],0))</f>
        <v>-13.5</v>
      </c>
      <c r="V887" s="2">
        <f ca="1">INDEX(INDIRECT(_xlfn.CONCAT("weather.data[",V$1,"]")),MATCH(vp.data[[#This Row],[SDate]],weather.data[Date],0))</f>
        <v>-12</v>
      </c>
      <c r="W887" t="s">
        <v>44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 s="4">
        <f>IF(AND(vp.data[[#This Row],[SDate]]&gt;=DATE(YEAR(vp.data[[#This Row],[SDate]]),5,1),vp.data[[#This Row],[SDate]]&lt;=DATE(YEAR(vp.data[[#This Row],[SDate]]),9,15)),1,0)</f>
        <v>0</v>
      </c>
      <c r="AJ887" s="4">
        <f>IF(vp.data[[#This Row],[SDate]]&lt;DATE(2016,12,1),0,1)</f>
        <v>1</v>
      </c>
      <c r="AK887">
        <f>MONTH(vp.data[[#This Row],[SDate]])</f>
        <v>2</v>
      </c>
      <c r="AL887" s="5">
        <f>(IF(post_aquisition_adj_bool,vp.data[[#This Row],[VP_Adjusted]],vp.data[[#This Row],[VP]])-INDEX(crudeBD.lkup[Mean_VP],MATCH(vp.data[[#This Row],[Crude_Breakdown]],crudeBD.lkup[Crude Breakdown],0)))^2</f>
        <v>532.58511114824626</v>
      </c>
      <c r="AM887" s="5">
        <f>(vp.data[[#This Row],[Dens]]-INDEX(crudeBD.lkup[Mean_Dens],MATCH(vp.data[[#This Row],[Crude_Breakdown]],crudeBD.lkup[Crude Breakdown],0)))^2</f>
        <v>589.9391297641605</v>
      </c>
      <c r="AN887" s="5">
        <f>(vp.data[[#This Row],[Sulf]]-INDEX(crudeBD.lkup[Mean_Sulf],MATCH(vp.data[[#This Row],[Crude_Breakdown]],crudeBD.lkup[Crude Breakdown],0)))^2</f>
        <v>0.16258920826859519</v>
      </c>
      <c r="AO8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1" hidden="1" x14ac:dyDescent="0.25">
      <c r="A888">
        <v>887</v>
      </c>
      <c r="B888" t="s">
        <v>64</v>
      </c>
      <c r="C888" t="s">
        <v>64</v>
      </c>
      <c r="D888" t="s">
        <v>181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Input]]="",INDEX([1]DATA!$O:$O,MATCH(1,(vp.data[[#This Row],[Battery]]=[1]DATA!$L:$L)*(EOMONTH(vp.data[[#This Row],[SDate]],-1)+1=[1]DATA!$G:$G),0)),vp.data[[#This Row],[Dens Input]]),"")</f>
        <v>870</v>
      </c>
      <c r="O888" s="2">
        <f ca="1">INDEX(INDIRECT(_xlfn.CONCAT("weather.data[",O$1,"]")),MATCH(vp.data[[#This Row],[SDate]],weather.data[Date],0))</f>
        <v>-11.833333333333334</v>
      </c>
      <c r="P888" s="2">
        <f ca="1">INDEX(INDIRECT(_xlfn.CONCAT("weather.data[",P$1,"]")),MATCH(vp.data[[#This Row],[SDate]],weather.data[Date],0))</f>
        <v>-3.1214285714285714</v>
      </c>
      <c r="Q888" s="2">
        <f ca="1">INDEX(INDIRECT(_xlfn.CONCAT("weather.data[",Q$1,"]")),MATCH(vp.data[[#This Row],[SDate]],weather.data[Date],0))</f>
        <v>-12.3</v>
      </c>
      <c r="R888" s="2">
        <f ca="1">INDEX(INDIRECT(_xlfn.CONCAT("weather.data[",R$1,"]")),MATCH(vp.data[[#This Row],[SDate]],weather.data[Date],0))</f>
        <v>-11.9</v>
      </c>
      <c r="S888" s="2">
        <f ca="1">INDEX(INDIRECT(_xlfn.CONCAT("weather.data[",S$1,"]")),MATCH(vp.data[[#This Row],[SDate]],weather.data[Date],0))</f>
        <v>-10</v>
      </c>
      <c r="T888" s="2">
        <f ca="1">INDEX(INDIRECT(_xlfn.CONCAT("weather.data[",T$1,"]")),MATCH(vp.data[[#This Row],[SDate]],weather.data[Date],0))</f>
        <v>-11.3</v>
      </c>
      <c r="U888" s="2">
        <f ca="1">INDEX(INDIRECT(_xlfn.CONCAT("weather.data[",U$1,"]")),MATCH(vp.data[[#This Row],[SDate]],weather.data[Date],0))</f>
        <v>-13.5</v>
      </c>
      <c r="V888" s="2">
        <f ca="1">INDEX(INDIRECT(_xlfn.CONCAT("weather.data[",V$1,"]")),MATCH(vp.data[[#This Row],[SDate]],weather.data[Date],0))</f>
        <v>-12</v>
      </c>
      <c r="W888" t="s">
        <v>44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 s="4">
        <f>IF(AND(vp.data[[#This Row],[SDate]]&gt;=DATE(YEAR(vp.data[[#This Row],[SDate]]),5,1),vp.data[[#This Row],[SDate]]&lt;=DATE(YEAR(vp.data[[#This Row],[SDate]]),9,15)),1,0)</f>
        <v>0</v>
      </c>
      <c r="AJ888" s="4">
        <f>IF(vp.data[[#This Row],[SDate]]&lt;DATE(2016,12,1),0,1)</f>
        <v>1</v>
      </c>
      <c r="AK888">
        <f>MONTH(vp.data[[#This Row],[SDate]])</f>
        <v>2</v>
      </c>
      <c r="AL888" s="5">
        <f>(IF(post_aquisition_adj_bool,vp.data[[#This Row],[VP_Adjusted]],vp.data[[#This Row],[VP]])-INDEX(crudeBD.lkup[Mean_VP],MATCH(vp.data[[#This Row],[Crude_Breakdown]],crudeBD.lkup[Crude Breakdown],0)))^2</f>
        <v>892.68326726017449</v>
      </c>
      <c r="AM888" s="5">
        <f>(vp.data[[#This Row],[Dens]]-INDEX(crudeBD.lkup[Mean_Dens],MATCH(vp.data[[#This Row],[Crude_Breakdown]],crudeBD.lkup[Crude Breakdown],0)))^2</f>
        <v>685.84604755557029</v>
      </c>
      <c r="AN888" s="5">
        <f>(vp.data[[#This Row],[Sulf]]-INDEX(crudeBD.lkup[Mean_Sulf],MATCH(vp.data[[#This Row],[Crude_Breakdown]],crudeBD.lkup[Crude Breakdown],0)))^2</f>
        <v>9.1944503974117062E-2</v>
      </c>
      <c r="AO8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1" hidden="1" x14ac:dyDescent="0.25">
      <c r="A889">
        <v>888</v>
      </c>
      <c r="B889" t="s">
        <v>45</v>
      </c>
      <c r="C889" t="s">
        <v>45</v>
      </c>
      <c r="D889" t="s">
        <v>182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Input]]="",INDEX([1]DATA!$Q:$Q,MATCH(1,(vp.data[[#This Row],[Battery]]=[1]DATA!$L:$L)*(EOMONTH(vp.data[[#This Row],[SDate]],-1)+1=[1]DATA!$G:$G),0)),vp.data[[#This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Input]]="",INDEX([1]DATA!$O:$O,MATCH(1,(vp.data[[#This Row],[Battery]]=[1]DATA!$L:$L)*(EOMONTH(vp.data[[#This Row],[SDate]],-1)+1=[1]DATA!$G:$G),0)),vp.data[[#This Row],[Dens Input]]),"")</f>
        <v>831.6</v>
      </c>
      <c r="O889" s="2">
        <f ca="1">INDEX(INDIRECT(_xlfn.CONCAT("weather.data[",O$1,"]")),MATCH(vp.data[[#This Row],[SDate]],weather.data[Date],0))</f>
        <v>-11.916666666666666</v>
      </c>
      <c r="P889" s="2">
        <f ca="1">INDEX(INDIRECT(_xlfn.CONCAT("weather.data[",P$1,"]")),MATCH(vp.data[[#This Row],[SDate]],weather.data[Date],0))</f>
        <v>-4.7952380952380951</v>
      </c>
      <c r="Q889" s="2">
        <f ca="1">INDEX(INDIRECT(_xlfn.CONCAT("weather.data[",Q$1,"]")),MATCH(vp.data[[#This Row],[SDate]],weather.data[Date],0))</f>
        <v>-12.6</v>
      </c>
      <c r="R889" s="2">
        <f ca="1">INDEX(INDIRECT(_xlfn.CONCAT("weather.data[",R$1,"]")),MATCH(vp.data[[#This Row],[SDate]],weather.data[Date],0))</f>
        <v>-10.4</v>
      </c>
      <c r="S889" s="2">
        <f ca="1">INDEX(INDIRECT(_xlfn.CONCAT("weather.data[",S$1,"]")),MATCH(vp.data[[#This Row],[SDate]],weather.data[Date],0))</f>
        <v>-12.3</v>
      </c>
      <c r="T889" s="2">
        <f ca="1">INDEX(INDIRECT(_xlfn.CONCAT("weather.data[",T$1,"]")),MATCH(vp.data[[#This Row],[SDate]],weather.data[Date],0))</f>
        <v>-9.4</v>
      </c>
      <c r="U889" s="2">
        <f ca="1">INDEX(INDIRECT(_xlfn.CONCAT("weather.data[",U$1,"]")),MATCH(vp.data[[#This Row],[SDate]],weather.data[Date],0))</f>
        <v>-14.5</v>
      </c>
      <c r="V889" s="2">
        <f ca="1">INDEX(INDIRECT(_xlfn.CONCAT("weather.data[",V$1,"]")),MATCH(vp.data[[#This Row],[SDate]],weather.data[Date],0))</f>
        <v>-12.3</v>
      </c>
      <c r="W889" t="s">
        <v>44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 s="4">
        <f>IF(AND(vp.data[[#This Row],[SDate]]&gt;=DATE(YEAR(vp.data[[#This Row],[SDate]]),5,1),vp.data[[#This Row],[SDate]]&lt;=DATE(YEAR(vp.data[[#This Row],[SDate]]),9,15)),1,0)</f>
        <v>0</v>
      </c>
      <c r="AJ889" s="4">
        <f>IF(vp.data[[#This Row],[SDate]]&lt;DATE(2016,12,1),0,1)</f>
        <v>1</v>
      </c>
      <c r="AK889">
        <f>MONTH(vp.data[[#This Row],[SDate]])</f>
        <v>2</v>
      </c>
      <c r="AL889" s="5">
        <f>(IF(post_aquisition_adj_bool,vp.data[[#This Row],[VP_Adjusted]],vp.data[[#This Row],[VP]])-INDEX(crudeBD.lkup[Mean_VP],MATCH(vp.data[[#This Row],[Crude_Breakdown]],crudeBD.lkup[Crude Breakdown],0)))^2</f>
        <v>32.237476391252898</v>
      </c>
      <c r="AM889" s="5">
        <f>(vp.data[[#This Row],[Dens]]-INDEX(crudeBD.lkup[Mean_Dens],MATCH(vp.data[[#This Row],[Crude_Breakdown]],crudeBD.lkup[Crude Breakdown],0)))^2</f>
        <v>149.11676166600208</v>
      </c>
      <c r="AN889" s="5">
        <f>(vp.data[[#This Row],[Sulf]]-INDEX(crudeBD.lkup[Mean_Sulf],MATCH(vp.data[[#This Row],[Crude_Breakdown]],crudeBD.lkup[Crude Breakdown],0)))^2</f>
        <v>0.33267110618271023</v>
      </c>
      <c r="AO8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1" hidden="1" x14ac:dyDescent="0.25">
      <c r="A890">
        <v>889</v>
      </c>
      <c r="B890" t="s">
        <v>45</v>
      </c>
      <c r="C890" t="s">
        <v>45</v>
      </c>
      <c r="D890" t="s">
        <v>183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Input]]="",INDEX([1]DATA!$Q:$Q,MATCH(1,(vp.data[[#This Row],[Battery]]=[1]DATA!$L:$L)*(EOMONTH(vp.data[[#This Row],[SDate]],-1)+1=[1]DATA!$G:$G),0)),vp.data[[#This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Input]]="",INDEX([1]DATA!$O:$O,MATCH(1,(vp.data[[#This Row],[Battery]]=[1]DATA!$L:$L)*(EOMONTH(vp.data[[#This Row],[SDate]],-1)+1=[1]DATA!$G:$G),0)),vp.data[[#This Row],[Dens Input]]),"")</f>
        <v>843</v>
      </c>
      <c r="O890" s="2">
        <f ca="1">INDEX(INDIRECT(_xlfn.CONCAT("weather.data[",O$1,"]")),MATCH(vp.data[[#This Row],[SDate]],weather.data[Date],0))</f>
        <v>-11.916666666666666</v>
      </c>
      <c r="P890" s="2">
        <f ca="1">INDEX(INDIRECT(_xlfn.CONCAT("weather.data[",P$1,"]")),MATCH(vp.data[[#This Row],[SDate]],weather.data[Date],0))</f>
        <v>-4.7952380952380951</v>
      </c>
      <c r="Q890" s="2">
        <f ca="1">INDEX(INDIRECT(_xlfn.CONCAT("weather.data[",Q$1,"]")),MATCH(vp.data[[#This Row],[SDate]],weather.data[Date],0))</f>
        <v>-12.6</v>
      </c>
      <c r="R890" s="2">
        <f ca="1">INDEX(INDIRECT(_xlfn.CONCAT("weather.data[",R$1,"]")),MATCH(vp.data[[#This Row],[SDate]],weather.data[Date],0))</f>
        <v>-10.4</v>
      </c>
      <c r="S890" s="2">
        <f ca="1">INDEX(INDIRECT(_xlfn.CONCAT("weather.data[",S$1,"]")),MATCH(vp.data[[#This Row],[SDate]],weather.data[Date],0))</f>
        <v>-12.3</v>
      </c>
      <c r="T890" s="2">
        <f ca="1">INDEX(INDIRECT(_xlfn.CONCAT("weather.data[",T$1,"]")),MATCH(vp.data[[#This Row],[SDate]],weather.data[Date],0))</f>
        <v>-9.4</v>
      </c>
      <c r="U890" s="2">
        <f ca="1">INDEX(INDIRECT(_xlfn.CONCAT("weather.data[",U$1,"]")),MATCH(vp.data[[#This Row],[SDate]],weather.data[Date],0))</f>
        <v>-14.5</v>
      </c>
      <c r="V890" s="2">
        <f ca="1">INDEX(INDIRECT(_xlfn.CONCAT("weather.data[",V$1,"]")),MATCH(vp.data[[#This Row],[SDate]],weather.data[Date],0))</f>
        <v>-12.3</v>
      </c>
      <c r="W890" t="s">
        <v>44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 s="4">
        <f>IF(AND(vp.data[[#This Row],[SDate]]&gt;=DATE(YEAR(vp.data[[#This Row],[SDate]]),5,1),vp.data[[#This Row],[SDate]]&lt;=DATE(YEAR(vp.data[[#This Row],[SDate]]),9,15)),1,0)</f>
        <v>0</v>
      </c>
      <c r="AJ890" s="4">
        <f>IF(vp.data[[#This Row],[SDate]]&lt;DATE(2016,12,1),0,1)</f>
        <v>1</v>
      </c>
      <c r="AK890">
        <f>MONTH(vp.data[[#This Row],[SDate]])</f>
        <v>2</v>
      </c>
      <c r="AL890" s="5">
        <f>(IF(post_aquisition_adj_bool,vp.data[[#This Row],[VP_Adjusted]],vp.data[[#This Row],[VP]])-INDEX(crudeBD.lkup[Mean_VP],MATCH(vp.data[[#This Row],[Crude_Breakdown]],crudeBD.lkup[Crude Breakdown],0)))^2</f>
        <v>1054.8078563617944</v>
      </c>
      <c r="AM890" s="5">
        <f>(vp.data[[#This Row],[Dens]]-INDEX(crudeBD.lkup[Mean_Dens],MATCH(vp.data[[#This Row],[Crude_Breakdown]],crudeBD.lkup[Crude Breakdown],0)))^2</f>
        <v>0.65826841446804951</v>
      </c>
      <c r="AN890" s="5">
        <f>(vp.data[[#This Row],[Sulf]]-INDEX(crudeBD.lkup[Mean_Sulf],MATCH(vp.data[[#This Row],[Crude_Breakdown]],crudeBD.lkup[Crude Breakdown],0)))^2</f>
        <v>0.271208140587618</v>
      </c>
      <c r="AO8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1" hidden="1" x14ac:dyDescent="0.25">
      <c r="A891">
        <v>890</v>
      </c>
      <c r="B891" t="s">
        <v>45</v>
      </c>
      <c r="C891" t="s">
        <v>45</v>
      </c>
      <c r="D891" t="s">
        <v>66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Input]]="",INDEX([1]DATA!$O:$O,MATCH(1,(vp.data[[#This Row],[Battery]]=[1]DATA!$L:$L)*(EOMONTH(vp.data[[#This Row],[SDate]],-1)+1=[1]DATA!$G:$G),0)),vp.data[[#This Row],[Dens Input]]),"")</f>
        <v>823.9</v>
      </c>
      <c r="O891" s="2">
        <f ca="1">INDEX(INDIRECT(_xlfn.CONCAT("weather.data[",O$1,"]")),MATCH(vp.data[[#This Row],[SDate]],weather.data[Date],0))</f>
        <v>-11.916666666666666</v>
      </c>
      <c r="P891" s="2">
        <f ca="1">INDEX(INDIRECT(_xlfn.CONCAT("weather.data[",P$1,"]")),MATCH(vp.data[[#This Row],[SDate]],weather.data[Date],0))</f>
        <v>-4.7952380952380951</v>
      </c>
      <c r="Q891" s="2">
        <f ca="1">INDEX(INDIRECT(_xlfn.CONCAT("weather.data[",Q$1,"]")),MATCH(vp.data[[#This Row],[SDate]],weather.data[Date],0))</f>
        <v>-12.6</v>
      </c>
      <c r="R891" s="2">
        <f ca="1">INDEX(INDIRECT(_xlfn.CONCAT("weather.data[",R$1,"]")),MATCH(vp.data[[#This Row],[SDate]],weather.data[Date],0))</f>
        <v>-10.4</v>
      </c>
      <c r="S891" s="2">
        <f ca="1">INDEX(INDIRECT(_xlfn.CONCAT("weather.data[",S$1,"]")),MATCH(vp.data[[#This Row],[SDate]],weather.data[Date],0))</f>
        <v>-12.3</v>
      </c>
      <c r="T891" s="2">
        <f ca="1">INDEX(INDIRECT(_xlfn.CONCAT("weather.data[",T$1,"]")),MATCH(vp.data[[#This Row],[SDate]],weather.data[Date],0))</f>
        <v>-9.4</v>
      </c>
      <c r="U891" s="2">
        <f ca="1">INDEX(INDIRECT(_xlfn.CONCAT("weather.data[",U$1,"]")),MATCH(vp.data[[#This Row],[SDate]],weather.data[Date],0))</f>
        <v>-14.5</v>
      </c>
      <c r="V891" s="2">
        <f ca="1">INDEX(INDIRECT(_xlfn.CONCAT("weather.data[",V$1,"]")),MATCH(vp.data[[#This Row],[SDate]],weather.data[Date],0))</f>
        <v>-12.3</v>
      </c>
      <c r="W891" t="s">
        <v>44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 s="4">
        <f>IF(AND(vp.data[[#This Row],[SDate]]&gt;=DATE(YEAR(vp.data[[#This Row],[SDate]]),5,1),vp.data[[#This Row],[SDate]]&lt;=DATE(YEAR(vp.data[[#This Row],[SDate]]),9,15)),1,0)</f>
        <v>0</v>
      </c>
      <c r="AJ891" s="4">
        <f>IF(vp.data[[#This Row],[SDate]]&lt;DATE(2016,12,1),0,1)</f>
        <v>1</v>
      </c>
      <c r="AK891">
        <f>MONTH(vp.data[[#This Row],[SDate]])</f>
        <v>2</v>
      </c>
      <c r="AL89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891" s="5">
        <f>(vp.data[[#This Row],[Dens]]-INDEX(crudeBD.lkup[Mean_Dens],MATCH(vp.data[[#This Row],[Crude_Breakdown]],crudeBD.lkup[Crude Breakdown],0)))^2</f>
        <v>25.457244233059662</v>
      </c>
      <c r="AN891" s="5">
        <f>(vp.data[[#This Row],[Sulf]]-INDEX(crudeBD.lkup[Mean_Sulf],MATCH(vp.data[[#This Row],[Crude_Breakdown]],crudeBD.lkup[Crude Breakdown],0)))^2</f>
        <v>7.4698715944321E-4</v>
      </c>
      <c r="AO8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1" hidden="1" x14ac:dyDescent="0.25">
      <c r="A892">
        <v>891</v>
      </c>
      <c r="B892" t="s">
        <v>45</v>
      </c>
      <c r="C892" t="s">
        <v>45</v>
      </c>
      <c r="D892" t="s">
        <v>184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Input]]="",INDEX([1]DATA!$Q:$Q,MATCH(1,(vp.data[[#This Row],[Battery]]=[1]DATA!$L:$L)*(EOMONTH(vp.data[[#This Row],[SDate]],-1)+1=[1]DATA!$G:$G),0)),vp.data[[#This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Input]]="",INDEX([1]DATA!$O:$O,MATCH(1,(vp.data[[#This Row],[Battery]]=[1]DATA!$L:$L)*(EOMONTH(vp.data[[#This Row],[SDate]],-1)+1=[1]DATA!$G:$G),0)),vp.data[[#This Row],[Dens Input]]),"")</f>
        <v>837.1</v>
      </c>
      <c r="O892" s="2">
        <f ca="1">INDEX(INDIRECT(_xlfn.CONCAT("weather.data[",O$1,"]")),MATCH(vp.data[[#This Row],[SDate]],weather.data[Date],0))</f>
        <v>-11.916666666666666</v>
      </c>
      <c r="P892" s="2">
        <f ca="1">INDEX(INDIRECT(_xlfn.CONCAT("weather.data[",P$1,"]")),MATCH(vp.data[[#This Row],[SDate]],weather.data[Date],0))</f>
        <v>-4.7952380952380951</v>
      </c>
      <c r="Q892" s="2">
        <f ca="1">INDEX(INDIRECT(_xlfn.CONCAT("weather.data[",Q$1,"]")),MATCH(vp.data[[#This Row],[SDate]],weather.data[Date],0))</f>
        <v>-12.6</v>
      </c>
      <c r="R892" s="2">
        <f ca="1">INDEX(INDIRECT(_xlfn.CONCAT("weather.data[",R$1,"]")),MATCH(vp.data[[#This Row],[SDate]],weather.data[Date],0))</f>
        <v>-10.4</v>
      </c>
      <c r="S892" s="2">
        <f ca="1">INDEX(INDIRECT(_xlfn.CONCAT("weather.data[",S$1,"]")),MATCH(vp.data[[#This Row],[SDate]],weather.data[Date],0))</f>
        <v>-12.3</v>
      </c>
      <c r="T892" s="2">
        <f ca="1">INDEX(INDIRECT(_xlfn.CONCAT("weather.data[",T$1,"]")),MATCH(vp.data[[#This Row],[SDate]],weather.data[Date],0))</f>
        <v>-9.4</v>
      </c>
      <c r="U892" s="2">
        <f ca="1">INDEX(INDIRECT(_xlfn.CONCAT("weather.data[",U$1,"]")),MATCH(vp.data[[#This Row],[SDate]],weather.data[Date],0))</f>
        <v>-14.5</v>
      </c>
      <c r="V892" s="2">
        <f ca="1">INDEX(INDIRECT(_xlfn.CONCAT("weather.data[",V$1,"]")),MATCH(vp.data[[#This Row],[SDate]],weather.data[Date],0))</f>
        <v>-12.3</v>
      </c>
      <c r="W892" t="s">
        <v>44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 s="4">
        <f>IF(AND(vp.data[[#This Row],[SDate]]&gt;=DATE(YEAR(vp.data[[#This Row],[SDate]]),5,1),vp.data[[#This Row],[SDate]]&lt;=DATE(YEAR(vp.data[[#This Row],[SDate]]),9,15)),1,0)</f>
        <v>0</v>
      </c>
      <c r="AJ892" s="4">
        <f>IF(vp.data[[#This Row],[SDate]]&lt;DATE(2016,12,1),0,1)</f>
        <v>1</v>
      </c>
      <c r="AK892">
        <f>MONTH(vp.data[[#This Row],[SDate]])</f>
        <v>2</v>
      </c>
      <c r="AL892" s="5">
        <f>(IF(post_aquisition_adj_bool,vp.data[[#This Row],[VP_Adjusted]],vp.data[[#This Row],[VP]])-INDEX(crudeBD.lkup[Mean_VP],MATCH(vp.data[[#This Row],[Crude_Breakdown]],crudeBD.lkup[Crude Breakdown],0)))^2</f>
        <v>45.938648703476716</v>
      </c>
      <c r="AM892" s="5">
        <f>(vp.data[[#This Row],[Dens]]-INDEX(crudeBD.lkup[Mean_Dens],MATCH(vp.data[[#This Row],[Crude_Breakdown]],crudeBD.lkup[Crude Breakdown],0)))^2</f>
        <v>45.042050009560207</v>
      </c>
      <c r="AN892" s="5">
        <f>(vp.data[[#This Row],[Sulf]]-INDEX(crudeBD.lkup[Mean_Sulf],MATCH(vp.data[[#This Row],[Crude_Breakdown]],crudeBD.lkup[Crude Breakdown],0)))^2</f>
        <v>0.18128560966737217</v>
      </c>
      <c r="AO8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1" hidden="1" x14ac:dyDescent="0.25">
      <c r="A893">
        <v>892</v>
      </c>
      <c r="B893" t="s">
        <v>45</v>
      </c>
      <c r="C893" t="s">
        <v>45</v>
      </c>
      <c r="D893" t="s">
        <v>146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Input]]="",INDEX([1]DATA!$Q:$Q,MATCH(1,(vp.data[[#This Row],[Battery]]=[1]DATA!$L:$L)*(EOMONTH(vp.data[[#This Row],[SDate]],-1)+1=[1]DATA!$G:$G),0)),vp.data[[#This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893" s="2">
        <f ca="1">INDEX(INDIRECT(_xlfn.CONCAT("weather.data[",O$1,"]")),MATCH(vp.data[[#This Row],[SDate]],weather.data[Date],0))</f>
        <v>-11.916666666666666</v>
      </c>
      <c r="P893" s="2">
        <f ca="1">INDEX(INDIRECT(_xlfn.CONCAT("weather.data[",P$1,"]")),MATCH(vp.data[[#This Row],[SDate]],weather.data[Date],0))</f>
        <v>-4.7952380952380951</v>
      </c>
      <c r="Q893" s="2">
        <f ca="1">INDEX(INDIRECT(_xlfn.CONCAT("weather.data[",Q$1,"]")),MATCH(vp.data[[#This Row],[SDate]],weather.data[Date],0))</f>
        <v>-12.6</v>
      </c>
      <c r="R893" s="2">
        <f ca="1">INDEX(INDIRECT(_xlfn.CONCAT("weather.data[",R$1,"]")),MATCH(vp.data[[#This Row],[SDate]],weather.data[Date],0))</f>
        <v>-10.4</v>
      </c>
      <c r="S893" s="2">
        <f ca="1">INDEX(INDIRECT(_xlfn.CONCAT("weather.data[",S$1,"]")),MATCH(vp.data[[#This Row],[SDate]],weather.data[Date],0))</f>
        <v>-12.3</v>
      </c>
      <c r="T893" s="2">
        <f ca="1">INDEX(INDIRECT(_xlfn.CONCAT("weather.data[",T$1,"]")),MATCH(vp.data[[#This Row],[SDate]],weather.data[Date],0))</f>
        <v>-9.4</v>
      </c>
      <c r="U893" s="2">
        <f ca="1">INDEX(INDIRECT(_xlfn.CONCAT("weather.data[",U$1,"]")),MATCH(vp.data[[#This Row],[SDate]],weather.data[Date],0))</f>
        <v>-14.5</v>
      </c>
      <c r="V893" s="2">
        <f ca="1">INDEX(INDIRECT(_xlfn.CONCAT("weather.data[",V$1,"]")),MATCH(vp.data[[#This Row],[SDate]],weather.data[Date],0))</f>
        <v>-12.3</v>
      </c>
      <c r="W893" t="s">
        <v>44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 s="4">
        <f>IF(AND(vp.data[[#This Row],[SDate]]&gt;=DATE(YEAR(vp.data[[#This Row],[SDate]]),5,1),vp.data[[#This Row],[SDate]]&lt;=DATE(YEAR(vp.data[[#This Row],[SDate]]),9,15)),1,0)</f>
        <v>0</v>
      </c>
      <c r="AJ893" s="4">
        <f>IF(vp.data[[#This Row],[SDate]]&lt;DATE(2016,12,1),0,1)</f>
        <v>1</v>
      </c>
      <c r="AK893">
        <f>MONTH(vp.data[[#This Row],[SDate]])</f>
        <v>2</v>
      </c>
      <c r="AL893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893" s="5">
        <f>(vp.data[[#This Row],[Dens]]-INDEX(crudeBD.lkup[Mean_Dens],MATCH(vp.data[[#This Row],[Crude_Breakdown]],crudeBD.lkup[Crude Breakdown],0)))^2</f>
        <v>10.964955531032652</v>
      </c>
      <c r="AN893" s="5">
        <f>(vp.data[[#This Row],[Sulf]]-INDEX(crudeBD.lkup[Mean_Sulf],MATCH(vp.data[[#This Row],[Crude_Breakdown]],crudeBD.lkup[Crude Breakdown],0)))^2</f>
        <v>5.8940418526267011E-2</v>
      </c>
      <c r="AO8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1" hidden="1" x14ac:dyDescent="0.25">
      <c r="A894">
        <v>893</v>
      </c>
      <c r="B894" t="s">
        <v>92</v>
      </c>
      <c r="C894" t="s">
        <v>92</v>
      </c>
      <c r="D894" t="s">
        <v>93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Input]]="",INDEX([1]DATA!$Q:$Q,MATCH(1,(vp.data[[#This Row],[Battery]]=[1]DATA!$L:$L)*(EOMONTH(vp.data[[#This Row],[SDate]],-1)+1=[1]DATA!$G:$G),0)),vp.data[[#This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Input]]="",INDEX([1]DATA!$O:$O,MATCH(1,(vp.data[[#This Row],[Battery]]=[1]DATA!$L:$L)*(EOMONTH(vp.data[[#This Row],[SDate]],-1)+1=[1]DATA!$G:$G),0)),vp.data[[#This Row],[Dens Input]]),"")</f>
        <v>825.3</v>
      </c>
      <c r="O894" s="2">
        <f ca="1">INDEX(INDIRECT(_xlfn.CONCAT("weather.data[",O$1,"]")),MATCH(vp.data[[#This Row],[SDate]],weather.data[Date],0))</f>
        <v>-11.916666666666666</v>
      </c>
      <c r="P894" s="2">
        <f ca="1">INDEX(INDIRECT(_xlfn.CONCAT("weather.data[",P$1,"]")),MATCH(vp.data[[#This Row],[SDate]],weather.data[Date],0))</f>
        <v>-4.7952380952380951</v>
      </c>
      <c r="Q894" s="2">
        <f ca="1">INDEX(INDIRECT(_xlfn.CONCAT("weather.data[",Q$1,"]")),MATCH(vp.data[[#This Row],[SDate]],weather.data[Date],0))</f>
        <v>-12.6</v>
      </c>
      <c r="R894" s="2">
        <f ca="1">INDEX(INDIRECT(_xlfn.CONCAT("weather.data[",R$1,"]")),MATCH(vp.data[[#This Row],[SDate]],weather.data[Date],0))</f>
        <v>-10.4</v>
      </c>
      <c r="S894" s="2">
        <f ca="1">INDEX(INDIRECT(_xlfn.CONCAT("weather.data[",S$1,"]")),MATCH(vp.data[[#This Row],[SDate]],weather.data[Date],0))</f>
        <v>-12.3</v>
      </c>
      <c r="T894" s="2">
        <f ca="1">INDEX(INDIRECT(_xlfn.CONCAT("weather.data[",T$1,"]")),MATCH(vp.data[[#This Row],[SDate]],weather.data[Date],0))</f>
        <v>-9.4</v>
      </c>
      <c r="U894" s="2">
        <f ca="1">INDEX(INDIRECT(_xlfn.CONCAT("weather.data[",U$1,"]")),MATCH(vp.data[[#This Row],[SDate]],weather.data[Date],0))</f>
        <v>-14.5</v>
      </c>
      <c r="V894" s="2">
        <f ca="1">INDEX(INDIRECT(_xlfn.CONCAT("weather.data[",V$1,"]")),MATCH(vp.data[[#This Row],[SDate]],weather.data[Date],0))</f>
        <v>-12.3</v>
      </c>
      <c r="W894" t="s">
        <v>44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 s="4">
        <f>IF(AND(vp.data[[#This Row],[SDate]]&gt;=DATE(YEAR(vp.data[[#This Row],[SDate]]),5,1),vp.data[[#This Row],[SDate]]&lt;=DATE(YEAR(vp.data[[#This Row],[SDate]]),9,15)),1,0)</f>
        <v>0</v>
      </c>
      <c r="AJ894" s="4">
        <f>IF(vp.data[[#This Row],[SDate]]&lt;DATE(2016,12,1),0,1)</f>
        <v>1</v>
      </c>
      <c r="AK894">
        <f>MONTH(vp.data[[#This Row],[SDate]])</f>
        <v>2</v>
      </c>
      <c r="AL894" s="5">
        <f>(IF(post_aquisition_adj_bool,vp.data[[#This Row],[VP_Adjusted]],vp.data[[#This Row],[VP]])-INDEX(crudeBD.lkup[Mean_VP],MATCH(vp.data[[#This Row],[Crude_Breakdown]],crudeBD.lkup[Crude Breakdown],0)))^2</f>
        <v>0.1427370687205177</v>
      </c>
      <c r="AM894" s="5">
        <f>(vp.data[[#This Row],[Dens]]-INDEX(crudeBD.lkup[Mean_Dens],MATCH(vp.data[[#This Row],[Crude_Breakdown]],crudeBD.lkup[Crude Breakdown],0)))^2</f>
        <v>342.66961319974712</v>
      </c>
      <c r="AN894" s="5">
        <f>(vp.data[[#This Row],[Sulf]]-INDEX(crudeBD.lkup[Mean_Sulf],MATCH(vp.data[[#This Row],[Crude_Breakdown]],crudeBD.lkup[Crude Breakdown],0)))^2</f>
        <v>0.41831981317657568</v>
      </c>
      <c r="AO8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1" hidden="1" x14ac:dyDescent="0.25">
      <c r="A895">
        <v>894</v>
      </c>
      <c r="B895" t="s">
        <v>47</v>
      </c>
      <c r="C895" t="s">
        <v>47</v>
      </c>
      <c r="D895" t="s">
        <v>68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Input]]="",INDEX([1]DATA!$O:$O,MATCH(1,(vp.data[[#This Row],[Battery]]=[1]DATA!$L:$L)*(EOMONTH(vp.data[[#This Row],[SDate]],-1)+1=[1]DATA!$G:$G),0)),vp.data[[#This Row],[Dens Input]]),"")</f>
        <v>832.8</v>
      </c>
      <c r="O895" s="2">
        <f ca="1">INDEX(INDIRECT(_xlfn.CONCAT("weather.data[",O$1,"]")),MATCH(vp.data[[#This Row],[SDate]],weather.data[Date],0))</f>
        <v>-11.916666666666666</v>
      </c>
      <c r="P895" s="2">
        <f ca="1">INDEX(INDIRECT(_xlfn.CONCAT("weather.data[",P$1,"]")),MATCH(vp.data[[#This Row],[SDate]],weather.data[Date],0))</f>
        <v>-4.7952380952380951</v>
      </c>
      <c r="Q895" s="2">
        <f ca="1">INDEX(INDIRECT(_xlfn.CONCAT("weather.data[",Q$1,"]")),MATCH(vp.data[[#This Row],[SDate]],weather.data[Date],0))</f>
        <v>-12.6</v>
      </c>
      <c r="R895" s="2">
        <f ca="1">INDEX(INDIRECT(_xlfn.CONCAT("weather.data[",R$1,"]")),MATCH(vp.data[[#This Row],[SDate]],weather.data[Date],0))</f>
        <v>-10.4</v>
      </c>
      <c r="S895" s="2">
        <f ca="1">INDEX(INDIRECT(_xlfn.CONCAT("weather.data[",S$1,"]")),MATCH(vp.data[[#This Row],[SDate]],weather.data[Date],0))</f>
        <v>-12.3</v>
      </c>
      <c r="T895" s="2">
        <f ca="1">INDEX(INDIRECT(_xlfn.CONCAT("weather.data[",T$1,"]")),MATCH(vp.data[[#This Row],[SDate]],weather.data[Date],0))</f>
        <v>-9.4</v>
      </c>
      <c r="U895" s="2">
        <f ca="1">INDEX(INDIRECT(_xlfn.CONCAT("weather.data[",U$1,"]")),MATCH(vp.data[[#This Row],[SDate]],weather.data[Date],0))</f>
        <v>-14.5</v>
      </c>
      <c r="V895" s="2">
        <f ca="1">INDEX(INDIRECT(_xlfn.CONCAT("weather.data[",V$1,"]")),MATCH(vp.data[[#This Row],[SDate]],weather.data[Date],0))</f>
        <v>-12.3</v>
      </c>
      <c r="W895" t="s">
        <v>44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 s="4">
        <f>IF(AND(vp.data[[#This Row],[SDate]]&gt;=DATE(YEAR(vp.data[[#This Row],[SDate]]),5,1),vp.data[[#This Row],[SDate]]&lt;=DATE(YEAR(vp.data[[#This Row],[SDate]]),9,15)),1,0)</f>
        <v>0</v>
      </c>
      <c r="AJ895" s="4">
        <f>IF(vp.data[[#This Row],[SDate]]&lt;DATE(2016,12,1),0,1)</f>
        <v>1</v>
      </c>
      <c r="AK895">
        <f>MONTH(vp.data[[#This Row],[SDate]])</f>
        <v>2</v>
      </c>
      <c r="AL895" s="5">
        <f>(IF(post_aquisition_adj_bool,vp.data[[#This Row],[VP_Adjusted]],vp.data[[#This Row],[VP]])-INDEX(crudeBD.lkup[Mean_VP],MATCH(vp.data[[#This Row],[Crude_Breakdown]],crudeBD.lkup[Crude Breakdown],0)))^2</f>
        <v>433.56377977859097</v>
      </c>
      <c r="AM895" s="5">
        <f>(vp.data[[#This Row],[Dens]]-INDEX(crudeBD.lkup[Mean_Dens],MATCH(vp.data[[#This Row],[Crude_Breakdown]],crudeBD.lkup[Crude Breakdown],0)))^2</f>
        <v>121.24955185005264</v>
      </c>
      <c r="AN895" s="5">
        <f>(vp.data[[#This Row],[Sulf]]-INDEX(crudeBD.lkup[Mean_Sulf],MATCH(vp.data[[#This Row],[Crude_Breakdown]],crudeBD.lkup[Crude Breakdown],0)))^2</f>
        <v>6.0898630354487893E-2</v>
      </c>
      <c r="AO8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1" hidden="1" x14ac:dyDescent="0.25">
      <c r="A896">
        <v>895</v>
      </c>
      <c r="B896" t="s">
        <v>104</v>
      </c>
      <c r="C896" t="s">
        <v>104</v>
      </c>
      <c r="D896" t="s">
        <v>185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Input]]="",INDEX([1]DATA!$Q:$Q,MATCH(1,(vp.data[[#This Row],[Battery]]=[1]DATA!$L:$L)*(EOMONTH(vp.data[[#This Row],[SDate]],-1)+1=[1]DATA!$G:$G),0)),vp.data[[#This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Input]]="",INDEX([1]DATA!$O:$O,MATCH(1,(vp.data[[#This Row],[Battery]]=[1]DATA!$L:$L)*(EOMONTH(vp.data[[#This Row],[SDate]],-1)+1=[1]DATA!$G:$G),0)),vp.data[[#This Row],[Dens Input]]),"")</f>
        <v>834.9</v>
      </c>
      <c r="O896" s="2">
        <f ca="1">INDEX(INDIRECT(_xlfn.CONCAT("weather.data[",O$1,"]")),MATCH(vp.data[[#This Row],[SDate]],weather.data[Date],0))</f>
        <v>-11.916666666666666</v>
      </c>
      <c r="P896" s="2">
        <f ca="1">INDEX(INDIRECT(_xlfn.CONCAT("weather.data[",P$1,"]")),MATCH(vp.data[[#This Row],[SDate]],weather.data[Date],0))</f>
        <v>-4.7952380952380951</v>
      </c>
      <c r="Q896" s="2">
        <f ca="1">INDEX(INDIRECT(_xlfn.CONCAT("weather.data[",Q$1,"]")),MATCH(vp.data[[#This Row],[SDate]],weather.data[Date],0))</f>
        <v>-12.6</v>
      </c>
      <c r="R896" s="2">
        <f ca="1">INDEX(INDIRECT(_xlfn.CONCAT("weather.data[",R$1,"]")),MATCH(vp.data[[#This Row],[SDate]],weather.data[Date],0))</f>
        <v>-10.4</v>
      </c>
      <c r="S896" s="2">
        <f ca="1">INDEX(INDIRECT(_xlfn.CONCAT("weather.data[",S$1,"]")),MATCH(vp.data[[#This Row],[SDate]],weather.data[Date],0))</f>
        <v>-12.3</v>
      </c>
      <c r="T896" s="2">
        <f ca="1">INDEX(INDIRECT(_xlfn.CONCAT("weather.data[",T$1,"]")),MATCH(vp.data[[#This Row],[SDate]],weather.data[Date],0))</f>
        <v>-9.4</v>
      </c>
      <c r="U896" s="2">
        <f ca="1">INDEX(INDIRECT(_xlfn.CONCAT("weather.data[",U$1,"]")),MATCH(vp.data[[#This Row],[SDate]],weather.data[Date],0))</f>
        <v>-14.5</v>
      </c>
      <c r="V896" s="2">
        <f ca="1">INDEX(INDIRECT(_xlfn.CONCAT("weather.data[",V$1,"]")),MATCH(vp.data[[#This Row],[SDate]],weather.data[Date],0))</f>
        <v>-12.3</v>
      </c>
      <c r="W896" t="s">
        <v>44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 s="4">
        <f>IF(AND(vp.data[[#This Row],[SDate]]&gt;=DATE(YEAR(vp.data[[#This Row],[SDate]]),5,1),vp.data[[#This Row],[SDate]]&lt;=DATE(YEAR(vp.data[[#This Row],[SDate]]),9,15)),1,0)</f>
        <v>0</v>
      </c>
      <c r="AJ896" s="4">
        <f>IF(vp.data[[#This Row],[SDate]]&lt;DATE(2016,12,1),0,1)</f>
        <v>1</v>
      </c>
      <c r="AK896">
        <f>MONTH(vp.data[[#This Row],[SDate]])</f>
        <v>2</v>
      </c>
      <c r="AL896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896" s="5">
        <f>(vp.data[[#This Row],[Dens]]-INDEX(crudeBD.lkup[Mean_Dens],MATCH(vp.data[[#This Row],[Crude_Breakdown]],crudeBD.lkup[Crude Breakdown],0)))^2</f>
        <v>79.411934672137775</v>
      </c>
      <c r="AN896" s="5">
        <f>(vp.data[[#This Row],[Sulf]]-INDEX(crudeBD.lkup[Mean_Sulf],MATCH(vp.data[[#This Row],[Crude_Breakdown]],crudeBD.lkup[Crude Breakdown],0)))^2</f>
        <v>0.29896451747105374</v>
      </c>
      <c r="AO8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1" hidden="1" x14ac:dyDescent="0.25">
      <c r="A897">
        <v>896</v>
      </c>
      <c r="B897" t="s">
        <v>52</v>
      </c>
      <c r="C897" t="s">
        <v>52</v>
      </c>
      <c r="D897" t="s">
        <v>186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Input]]="",INDEX([1]DATA!$Q:$Q,MATCH(1,(vp.data[[#This Row],[Battery]]=[1]DATA!$L:$L)*(EOMONTH(vp.data[[#This Row],[SDate]],-1)+1=[1]DATA!$G:$G),0)),vp.data[[#This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Input]]="",INDEX([1]DATA!$O:$O,MATCH(1,(vp.data[[#This Row],[Battery]]=[1]DATA!$L:$L)*(EOMONTH(vp.data[[#This Row],[SDate]],-1)+1=[1]DATA!$G:$G),0)),vp.data[[#This Row],[Dens Input]]),"")</f>
        <v>835</v>
      </c>
      <c r="O897" s="2">
        <f ca="1">INDEX(INDIRECT(_xlfn.CONCAT("weather.data[",O$1,"]")),MATCH(vp.data[[#This Row],[SDate]],weather.data[Date],0))</f>
        <v>-11.916666666666666</v>
      </c>
      <c r="P897" s="2">
        <f ca="1">INDEX(INDIRECT(_xlfn.CONCAT("weather.data[",P$1,"]")),MATCH(vp.data[[#This Row],[SDate]],weather.data[Date],0))</f>
        <v>-4.7952380952380951</v>
      </c>
      <c r="Q897" s="2">
        <f ca="1">INDEX(INDIRECT(_xlfn.CONCAT("weather.data[",Q$1,"]")),MATCH(vp.data[[#This Row],[SDate]],weather.data[Date],0))</f>
        <v>-12.6</v>
      </c>
      <c r="R897" s="2">
        <f ca="1">INDEX(INDIRECT(_xlfn.CONCAT("weather.data[",R$1,"]")),MATCH(vp.data[[#This Row],[SDate]],weather.data[Date],0))</f>
        <v>-10.4</v>
      </c>
      <c r="S897" s="2">
        <f ca="1">INDEX(INDIRECT(_xlfn.CONCAT("weather.data[",S$1,"]")),MATCH(vp.data[[#This Row],[SDate]],weather.data[Date],0))</f>
        <v>-12.3</v>
      </c>
      <c r="T897" s="2">
        <f ca="1">INDEX(INDIRECT(_xlfn.CONCAT("weather.data[",T$1,"]")),MATCH(vp.data[[#This Row],[SDate]],weather.data[Date],0))</f>
        <v>-9.4</v>
      </c>
      <c r="U897" s="2">
        <f ca="1">INDEX(INDIRECT(_xlfn.CONCAT("weather.data[",U$1,"]")),MATCH(vp.data[[#This Row],[SDate]],weather.data[Date],0))</f>
        <v>-14.5</v>
      </c>
      <c r="V897" s="2">
        <f ca="1">INDEX(INDIRECT(_xlfn.CONCAT("weather.data[",V$1,"]")),MATCH(vp.data[[#This Row],[SDate]],weather.data[Date],0))</f>
        <v>-12.3</v>
      </c>
      <c r="W897" t="s">
        <v>44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 s="4">
        <f>IF(AND(vp.data[[#This Row],[SDate]]&gt;=DATE(YEAR(vp.data[[#This Row],[SDate]]),5,1),vp.data[[#This Row],[SDate]]&lt;=DATE(YEAR(vp.data[[#This Row],[SDate]]),9,15)),1,0)</f>
        <v>0</v>
      </c>
      <c r="AJ897" s="4">
        <f>IF(vp.data[[#This Row],[SDate]]&lt;DATE(2016,12,1),0,1)</f>
        <v>1</v>
      </c>
      <c r="AK897">
        <f>MONTH(vp.data[[#This Row],[SDate]])</f>
        <v>2</v>
      </c>
      <c r="AL897" s="5">
        <f>(IF(post_aquisition_adj_bool,vp.data[[#This Row],[VP_Adjusted]],vp.data[[#This Row],[VP]])-INDEX(crudeBD.lkup[Mean_VP],MATCH(vp.data[[#This Row],[Crude_Breakdown]],crudeBD.lkup[Crude Breakdown],0)))^2</f>
        <v>744.07867815855514</v>
      </c>
      <c r="AM897" s="5">
        <f>(vp.data[[#This Row],[Dens]]-INDEX(crudeBD.lkup[Mean_Dens],MATCH(vp.data[[#This Row],[Crude_Breakdown]],crudeBD.lkup[Crude Breakdown],0)))^2</f>
        <v>77.639667187474785</v>
      </c>
      <c r="AN897" s="5">
        <f>(vp.data[[#This Row],[Sulf]]-INDEX(crudeBD.lkup[Mean_Sulf],MATCH(vp.data[[#This Row],[Crude_Breakdown]],crudeBD.lkup[Crude Breakdown],0)))^2</f>
        <v>0.32123557661215801</v>
      </c>
      <c r="AO8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1" hidden="1" x14ac:dyDescent="0.25">
      <c r="A898">
        <v>897</v>
      </c>
      <c r="B898" t="s">
        <v>64</v>
      </c>
      <c r="C898" t="s">
        <v>64</v>
      </c>
      <c r="D898" t="s">
        <v>187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Input]]="",INDEX([1]DATA!$Q:$Q,MATCH(1,(vp.data[[#This Row],[Battery]]=[1]DATA!$L:$L)*(EOMONTH(vp.data[[#This Row],[SDate]],-1)+1=[1]DATA!$G:$G),0)),vp.data[[#This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898" s="2">
        <f ca="1">INDEX(INDIRECT(_xlfn.CONCAT("weather.data[",O$1,"]")),MATCH(vp.data[[#This Row],[SDate]],weather.data[Date],0))</f>
        <v>-11.916666666666666</v>
      </c>
      <c r="P898" s="2">
        <f ca="1">INDEX(INDIRECT(_xlfn.CONCAT("weather.data[",P$1,"]")),MATCH(vp.data[[#This Row],[SDate]],weather.data[Date],0))</f>
        <v>-4.7952380952380951</v>
      </c>
      <c r="Q898" s="2">
        <f ca="1">INDEX(INDIRECT(_xlfn.CONCAT("weather.data[",Q$1,"]")),MATCH(vp.data[[#This Row],[SDate]],weather.data[Date],0))</f>
        <v>-12.6</v>
      </c>
      <c r="R898" s="2">
        <f ca="1">INDEX(INDIRECT(_xlfn.CONCAT("weather.data[",R$1,"]")),MATCH(vp.data[[#This Row],[SDate]],weather.data[Date],0))</f>
        <v>-10.4</v>
      </c>
      <c r="S898" s="2">
        <f ca="1">INDEX(INDIRECT(_xlfn.CONCAT("weather.data[",S$1,"]")),MATCH(vp.data[[#This Row],[SDate]],weather.data[Date],0))</f>
        <v>-12.3</v>
      </c>
      <c r="T898" s="2">
        <f ca="1">INDEX(INDIRECT(_xlfn.CONCAT("weather.data[",T$1,"]")),MATCH(vp.data[[#This Row],[SDate]],weather.data[Date],0))</f>
        <v>-9.4</v>
      </c>
      <c r="U898" s="2">
        <f ca="1">INDEX(INDIRECT(_xlfn.CONCAT("weather.data[",U$1,"]")),MATCH(vp.data[[#This Row],[SDate]],weather.data[Date],0))</f>
        <v>-14.5</v>
      </c>
      <c r="V898" s="2">
        <f ca="1">INDEX(INDIRECT(_xlfn.CONCAT("weather.data[",V$1,"]")),MATCH(vp.data[[#This Row],[SDate]],weather.data[Date],0))</f>
        <v>-12.3</v>
      </c>
      <c r="W898" t="s">
        <v>44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 s="4">
        <f>IF(AND(vp.data[[#This Row],[SDate]]&gt;=DATE(YEAR(vp.data[[#This Row],[SDate]]),5,1),vp.data[[#This Row],[SDate]]&lt;=DATE(YEAR(vp.data[[#This Row],[SDate]]),9,15)),1,0)</f>
        <v>0</v>
      </c>
      <c r="AJ898" s="4">
        <f>IF(vp.data[[#This Row],[SDate]]&lt;DATE(2016,12,1),0,1)</f>
        <v>1</v>
      </c>
      <c r="AK898">
        <f>MONTH(vp.data[[#This Row],[SDate]])</f>
        <v>2</v>
      </c>
      <c r="AL898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898" s="5">
        <f>(vp.data[[#This Row],[Dens]]-INDEX(crudeBD.lkup[Mean_Dens],MATCH(vp.data[[#This Row],[Crude_Breakdown]],crudeBD.lkup[Crude Breakdown],0)))^2</f>
        <v>18.392626696676455</v>
      </c>
      <c r="AN898" s="5">
        <f>(vp.data[[#This Row],[Sulf]]-INDEX(crudeBD.lkup[Mean_Sulf],MATCH(vp.data[[#This Row],[Crude_Breakdown]],crudeBD.lkup[Crude Breakdown],0)))^2</f>
        <v>7.5301572256527118E-3</v>
      </c>
      <c r="AO8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1" hidden="1" x14ac:dyDescent="0.25">
      <c r="A899">
        <v>898</v>
      </c>
      <c r="B899" t="s">
        <v>64</v>
      </c>
      <c r="C899" t="s">
        <v>64</v>
      </c>
      <c r="D899" t="s">
        <v>188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Input]]="",INDEX([1]DATA!$Q:$Q,MATCH(1,(vp.data[[#This Row],[Battery]]=[1]DATA!$L:$L)*(EOMONTH(vp.data[[#This Row],[SDate]],-1)+1=[1]DATA!$G:$G),0)),vp.data[[#This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Input]]="",INDEX([1]DATA!$O:$O,MATCH(1,(vp.data[[#This Row],[Battery]]=[1]DATA!$L:$L)*(EOMONTH(vp.data[[#This Row],[SDate]],-1)+1=[1]DATA!$G:$G),0)),vp.data[[#This Row],[Dens Input]]),"")</f>
        <v>851.9</v>
      </c>
      <c r="O899" s="2">
        <f ca="1">INDEX(INDIRECT(_xlfn.CONCAT("weather.data[",O$1,"]")),MATCH(vp.data[[#This Row],[SDate]],weather.data[Date],0))</f>
        <v>-11.916666666666666</v>
      </c>
      <c r="P899" s="2">
        <f ca="1">INDEX(INDIRECT(_xlfn.CONCAT("weather.data[",P$1,"]")),MATCH(vp.data[[#This Row],[SDate]],weather.data[Date],0))</f>
        <v>-4.7952380952380951</v>
      </c>
      <c r="Q899" s="2">
        <f ca="1">INDEX(INDIRECT(_xlfn.CONCAT("weather.data[",Q$1,"]")),MATCH(vp.data[[#This Row],[SDate]],weather.data[Date],0))</f>
        <v>-12.6</v>
      </c>
      <c r="R899" s="2">
        <f ca="1">INDEX(INDIRECT(_xlfn.CONCAT("weather.data[",R$1,"]")),MATCH(vp.data[[#This Row],[SDate]],weather.data[Date],0))</f>
        <v>-10.4</v>
      </c>
      <c r="S899" s="2">
        <f ca="1">INDEX(INDIRECT(_xlfn.CONCAT("weather.data[",S$1,"]")),MATCH(vp.data[[#This Row],[SDate]],weather.data[Date],0))</f>
        <v>-12.3</v>
      </c>
      <c r="T899" s="2">
        <f ca="1">INDEX(INDIRECT(_xlfn.CONCAT("weather.data[",T$1,"]")),MATCH(vp.data[[#This Row],[SDate]],weather.data[Date],0))</f>
        <v>-9.4</v>
      </c>
      <c r="U899" s="2">
        <f ca="1">INDEX(INDIRECT(_xlfn.CONCAT("weather.data[",U$1,"]")),MATCH(vp.data[[#This Row],[SDate]],weather.data[Date],0))</f>
        <v>-14.5</v>
      </c>
      <c r="V899" s="2">
        <f ca="1">INDEX(INDIRECT(_xlfn.CONCAT("weather.data[",V$1,"]")),MATCH(vp.data[[#This Row],[SDate]],weather.data[Date],0))</f>
        <v>-12.3</v>
      </c>
      <c r="W899" t="s">
        <v>44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 s="4">
        <f>IF(AND(vp.data[[#This Row],[SDate]]&gt;=DATE(YEAR(vp.data[[#This Row],[SDate]]),5,1),vp.data[[#This Row],[SDate]]&lt;=DATE(YEAR(vp.data[[#This Row],[SDate]]),9,15)),1,0)</f>
        <v>0</v>
      </c>
      <c r="AJ899" s="4">
        <f>IF(vp.data[[#This Row],[SDate]]&lt;DATE(2016,12,1),0,1)</f>
        <v>1</v>
      </c>
      <c r="AK899">
        <f>MONTH(vp.data[[#This Row],[SDate]])</f>
        <v>2</v>
      </c>
      <c r="AL899" s="5">
        <f>(IF(post_aquisition_adj_bool,vp.data[[#This Row],[VP_Adjusted]],vp.data[[#This Row],[VP]])-INDEX(crudeBD.lkup[Mean_VP],MATCH(vp.data[[#This Row],[Crude_Breakdown]],crudeBD.lkup[Crude Breakdown],0)))^2</f>
        <v>95.605482282268682</v>
      </c>
      <c r="AM899" s="5">
        <f>(vp.data[[#This Row],[Dens]]-INDEX(crudeBD.lkup[Mean_Dens],MATCH(vp.data[[#This Row],[Crude_Breakdown]],crudeBD.lkup[Crude Breakdown],0)))^2</f>
        <v>65.426462279497699</v>
      </c>
      <c r="AN899" s="5">
        <f>(vp.data[[#This Row],[Sulf]]-INDEX(crudeBD.lkup[Mean_Sulf],MATCH(vp.data[[#This Row],[Crude_Breakdown]],crudeBD.lkup[Crude Breakdown],0)))^2</f>
        <v>3.997213667369783E-3</v>
      </c>
      <c r="AO8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1" hidden="1" x14ac:dyDescent="0.25">
      <c r="A900">
        <v>899</v>
      </c>
      <c r="B900" t="s">
        <v>157</v>
      </c>
      <c r="C900" t="s">
        <v>157</v>
      </c>
      <c r="D900" t="s">
        <v>189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Input]]="",INDEX([1]DATA!$Q:$Q,MATCH(1,(vp.data[[#This Row],[Battery]]=[1]DATA!$L:$L)*(EOMONTH(vp.data[[#This Row],[SDate]],-1)+1=[1]DATA!$G:$G),0)),vp.data[[#This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Input]]="",INDEX([1]DATA!$O:$O,MATCH(1,(vp.data[[#This Row],[Battery]]=[1]DATA!$L:$L)*(EOMONTH(vp.data[[#This Row],[SDate]],-1)+1=[1]DATA!$G:$G),0)),vp.data[[#This Row],[Dens Input]]),"")</f>
        <v>854</v>
      </c>
      <c r="O900" s="2">
        <f ca="1">INDEX(INDIRECT(_xlfn.CONCAT("weather.data[",O$1,"]")),MATCH(vp.data[[#This Row],[SDate]],weather.data[Date],0))</f>
        <v>-11.916666666666666</v>
      </c>
      <c r="P900" s="2">
        <f ca="1">INDEX(INDIRECT(_xlfn.CONCAT("weather.data[",P$1,"]")),MATCH(vp.data[[#This Row],[SDate]],weather.data[Date],0))</f>
        <v>-4.7952380952380951</v>
      </c>
      <c r="Q900" s="2">
        <f ca="1">INDEX(INDIRECT(_xlfn.CONCAT("weather.data[",Q$1,"]")),MATCH(vp.data[[#This Row],[SDate]],weather.data[Date],0))</f>
        <v>-12.6</v>
      </c>
      <c r="R900" s="2">
        <f ca="1">INDEX(INDIRECT(_xlfn.CONCAT("weather.data[",R$1,"]")),MATCH(vp.data[[#This Row],[SDate]],weather.data[Date],0))</f>
        <v>-10.4</v>
      </c>
      <c r="S900" s="2">
        <f ca="1">INDEX(INDIRECT(_xlfn.CONCAT("weather.data[",S$1,"]")),MATCH(vp.data[[#This Row],[SDate]],weather.data[Date],0))</f>
        <v>-12.3</v>
      </c>
      <c r="T900" s="2">
        <f ca="1">INDEX(INDIRECT(_xlfn.CONCAT("weather.data[",T$1,"]")),MATCH(vp.data[[#This Row],[SDate]],weather.data[Date],0))</f>
        <v>-9.4</v>
      </c>
      <c r="U900" s="2">
        <f ca="1">INDEX(INDIRECT(_xlfn.CONCAT("weather.data[",U$1,"]")),MATCH(vp.data[[#This Row],[SDate]],weather.data[Date],0))</f>
        <v>-14.5</v>
      </c>
      <c r="V900" s="2">
        <f ca="1">INDEX(INDIRECT(_xlfn.CONCAT("weather.data[",V$1,"]")),MATCH(vp.data[[#This Row],[SDate]],weather.data[Date],0))</f>
        <v>-12.3</v>
      </c>
      <c r="W900" t="s">
        <v>44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 s="4">
        <f>IF(AND(vp.data[[#This Row],[SDate]]&gt;=DATE(YEAR(vp.data[[#This Row],[SDate]]),5,1),vp.data[[#This Row],[SDate]]&lt;=DATE(YEAR(vp.data[[#This Row],[SDate]]),9,15)),1,0)</f>
        <v>0</v>
      </c>
      <c r="AJ900" s="4">
        <f>IF(vp.data[[#This Row],[SDate]]&lt;DATE(2016,12,1),0,1)</f>
        <v>1</v>
      </c>
      <c r="AK900">
        <f>MONTH(vp.data[[#This Row],[SDate]])</f>
        <v>2</v>
      </c>
      <c r="AL900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900" s="5">
        <f>(vp.data[[#This Row],[Dens]]-INDEX(crudeBD.lkup[Mean_Dens],MATCH(vp.data[[#This Row],[Crude_Breakdown]],crudeBD.lkup[Crude Breakdown],0)))^2</f>
        <v>103.8088451015838</v>
      </c>
      <c r="AN900" s="5">
        <f>(vp.data[[#This Row],[Sulf]]-INDEX(crudeBD.lkup[Mean_Sulf],MATCH(vp.data[[#This Row],[Crude_Breakdown]],crudeBD.lkup[Crude Breakdown],0)))^2</f>
        <v>4.1299799679639086E-2</v>
      </c>
      <c r="AO9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1" hidden="1" x14ac:dyDescent="0.25">
      <c r="A901">
        <v>900</v>
      </c>
      <c r="B901" t="s">
        <v>47</v>
      </c>
      <c r="C901" t="s">
        <v>47</v>
      </c>
      <c r="D901" t="s">
        <v>190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Input]]="",INDEX([1]DATA!$Q:$Q,MATCH(1,(vp.data[[#This Row],[Battery]]=[1]DATA!$L:$L)*(EOMONTH(vp.data[[#This Row],[SDate]],-1)+1=[1]DATA!$G:$G),0)),vp.data[[#This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Input]]="",INDEX([1]DATA!$O:$O,MATCH(1,(vp.data[[#This Row],[Battery]]=[1]DATA!$L:$L)*(EOMONTH(vp.data[[#This Row],[SDate]],-1)+1=[1]DATA!$G:$G),0)),vp.data[[#This Row],[Dens Input]]),"")</f>
        <v>854</v>
      </c>
      <c r="O901" s="2">
        <f ca="1">INDEX(INDIRECT(_xlfn.CONCAT("weather.data[",O$1,"]")),MATCH(vp.data[[#This Row],[SDate]],weather.data[Date],0))</f>
        <v>-11.916666666666666</v>
      </c>
      <c r="P901" s="2">
        <f ca="1">INDEX(INDIRECT(_xlfn.CONCAT("weather.data[",P$1,"]")),MATCH(vp.data[[#This Row],[SDate]],weather.data[Date],0))</f>
        <v>-4.7952380952380951</v>
      </c>
      <c r="Q901" s="2">
        <f ca="1">INDEX(INDIRECT(_xlfn.CONCAT("weather.data[",Q$1,"]")),MATCH(vp.data[[#This Row],[SDate]],weather.data[Date],0))</f>
        <v>-12.6</v>
      </c>
      <c r="R901" s="2">
        <f ca="1">INDEX(INDIRECT(_xlfn.CONCAT("weather.data[",R$1,"]")),MATCH(vp.data[[#This Row],[SDate]],weather.data[Date],0))</f>
        <v>-10.4</v>
      </c>
      <c r="S901" s="2">
        <f ca="1">INDEX(INDIRECT(_xlfn.CONCAT("weather.data[",S$1,"]")),MATCH(vp.data[[#This Row],[SDate]],weather.data[Date],0))</f>
        <v>-12.3</v>
      </c>
      <c r="T901" s="2">
        <f ca="1">INDEX(INDIRECT(_xlfn.CONCAT("weather.data[",T$1,"]")),MATCH(vp.data[[#This Row],[SDate]],weather.data[Date],0))</f>
        <v>-9.4</v>
      </c>
      <c r="U901" s="2">
        <f ca="1">INDEX(INDIRECT(_xlfn.CONCAT("weather.data[",U$1,"]")),MATCH(vp.data[[#This Row],[SDate]],weather.data[Date],0))</f>
        <v>-14.5</v>
      </c>
      <c r="V901" s="2">
        <f ca="1">INDEX(INDIRECT(_xlfn.CONCAT("weather.data[",V$1,"]")),MATCH(vp.data[[#This Row],[SDate]],weather.data[Date],0))</f>
        <v>-12.3</v>
      </c>
      <c r="W901" t="s">
        <v>44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 s="4">
        <f>IF(AND(vp.data[[#This Row],[SDate]]&gt;=DATE(YEAR(vp.data[[#This Row],[SDate]]),5,1),vp.data[[#This Row],[SDate]]&lt;=DATE(YEAR(vp.data[[#This Row],[SDate]]),9,15)),1,0)</f>
        <v>0</v>
      </c>
      <c r="AJ901" s="4">
        <f>IF(vp.data[[#This Row],[SDate]]&lt;DATE(2016,12,1),0,1)</f>
        <v>1</v>
      </c>
      <c r="AK901">
        <f>MONTH(vp.data[[#This Row],[SDate]])</f>
        <v>2</v>
      </c>
      <c r="AL901" s="5">
        <f>(IF(post_aquisition_adj_bool,vp.data[[#This Row],[VP_Adjusted]],vp.data[[#This Row],[VP]])-INDEX(crudeBD.lkup[Mean_VP],MATCH(vp.data[[#This Row],[Crude_Breakdown]],crudeBD.lkup[Crude Breakdown],0)))^2</f>
        <v>523.39398890966004</v>
      </c>
      <c r="AM901" s="5">
        <f>(vp.data[[#This Row],[Dens]]-INDEX(crudeBD.lkup[Mean_Dens],MATCH(vp.data[[#This Row],[Crude_Breakdown]],crudeBD.lkup[Crude Breakdown],0)))^2</f>
        <v>103.8088451015838</v>
      </c>
      <c r="AN901" s="5">
        <f>(vp.data[[#This Row],[Sulf]]-INDEX(crudeBD.lkup[Mean_Sulf],MATCH(vp.data[[#This Row],[Crude_Breakdown]],crudeBD.lkup[Crude Breakdown],0)))^2</f>
        <v>3.488545293117469E-2</v>
      </c>
      <c r="AO9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1" hidden="1" x14ac:dyDescent="0.25">
      <c r="A902">
        <v>901</v>
      </c>
      <c r="B902" t="s">
        <v>104</v>
      </c>
      <c r="C902" t="s">
        <v>104</v>
      </c>
      <c r="D902" t="s">
        <v>191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Input]]="",INDEX([1]DATA!$Q:$Q,MATCH(1,(vp.data[[#This Row],[Battery]]=[1]DATA!$L:$L)*(EOMONTH(vp.data[[#This Row],[SDate]],-1)+1=[1]DATA!$G:$G),0)),vp.data[[#This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Input]]="",INDEX([1]DATA!$O:$O,MATCH(1,(vp.data[[#This Row],[Battery]]=[1]DATA!$L:$L)*(EOMONTH(vp.data[[#This Row],[SDate]],-1)+1=[1]DATA!$G:$G),0)),vp.data[[#This Row],[Dens Input]]),"")</f>
        <v>855.2</v>
      </c>
      <c r="O902" s="2">
        <f ca="1">INDEX(INDIRECT(_xlfn.CONCAT("weather.data[",O$1,"]")),MATCH(vp.data[[#This Row],[SDate]],weather.data[Date],0))</f>
        <v>-11.916666666666666</v>
      </c>
      <c r="P902" s="2">
        <f ca="1">INDEX(INDIRECT(_xlfn.CONCAT("weather.data[",P$1,"]")),MATCH(vp.data[[#This Row],[SDate]],weather.data[Date],0))</f>
        <v>-4.7952380952380951</v>
      </c>
      <c r="Q902" s="2">
        <f ca="1">INDEX(INDIRECT(_xlfn.CONCAT("weather.data[",Q$1,"]")),MATCH(vp.data[[#This Row],[SDate]],weather.data[Date],0))</f>
        <v>-12.6</v>
      </c>
      <c r="R902" s="2">
        <f ca="1">INDEX(INDIRECT(_xlfn.CONCAT("weather.data[",R$1,"]")),MATCH(vp.data[[#This Row],[SDate]],weather.data[Date],0))</f>
        <v>-10.4</v>
      </c>
      <c r="S902" s="2">
        <f ca="1">INDEX(INDIRECT(_xlfn.CONCAT("weather.data[",S$1,"]")),MATCH(vp.data[[#This Row],[SDate]],weather.data[Date],0))</f>
        <v>-12.3</v>
      </c>
      <c r="T902" s="2">
        <f ca="1">INDEX(INDIRECT(_xlfn.CONCAT("weather.data[",T$1,"]")),MATCH(vp.data[[#This Row],[SDate]],weather.data[Date],0))</f>
        <v>-9.4</v>
      </c>
      <c r="U902" s="2">
        <f ca="1">INDEX(INDIRECT(_xlfn.CONCAT("weather.data[",U$1,"]")),MATCH(vp.data[[#This Row],[SDate]],weather.data[Date],0))</f>
        <v>-14.5</v>
      </c>
      <c r="V902" s="2">
        <f ca="1">INDEX(INDIRECT(_xlfn.CONCAT("weather.data[",V$1,"]")),MATCH(vp.data[[#This Row],[SDate]],weather.data[Date],0))</f>
        <v>-12.3</v>
      </c>
      <c r="W902" t="s">
        <v>44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 s="4">
        <f>IF(AND(vp.data[[#This Row],[SDate]]&gt;=DATE(YEAR(vp.data[[#This Row],[SDate]]),5,1),vp.data[[#This Row],[SDate]]&lt;=DATE(YEAR(vp.data[[#This Row],[SDate]]),9,15)),1,0)</f>
        <v>0</v>
      </c>
      <c r="AJ902" s="4">
        <f>IF(vp.data[[#This Row],[SDate]]&lt;DATE(2016,12,1),0,1)</f>
        <v>1</v>
      </c>
      <c r="AK902">
        <f>MONTH(vp.data[[#This Row],[SDate]])</f>
        <v>2</v>
      </c>
      <c r="AL902" s="5">
        <f>(IF(post_aquisition_adj_bool,vp.data[[#This Row],[VP_Adjusted]],vp.data[[#This Row],[VP]])-INDEX(crudeBD.lkup[Mean_VP],MATCH(vp.data[[#This Row],[Crude_Breakdown]],crudeBD.lkup[Crude Breakdown],0)))^2</f>
        <v>312.50481070642081</v>
      </c>
      <c r="AM902" s="5">
        <f>(vp.data[[#This Row],[Dens]]-INDEX(crudeBD.lkup[Mean_Dens],MATCH(vp.data[[#This Row],[Crude_Breakdown]],crudeBD.lkup[Crude Breakdown],0)))^2</f>
        <v>129.70163528563381</v>
      </c>
      <c r="AN902" s="5">
        <f>(vp.data[[#This Row],[Sulf]]-INDEX(crudeBD.lkup[Mean_Sulf],MATCH(vp.data[[#This Row],[Crude_Breakdown]],crudeBD.lkup[Crude Breakdown],0)))^2</f>
        <v>1.2819565814608812E-2</v>
      </c>
      <c r="AO9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1" hidden="1" x14ac:dyDescent="0.25">
      <c r="A903">
        <v>902</v>
      </c>
      <c r="B903" t="s">
        <v>56</v>
      </c>
      <c r="C903" t="s">
        <v>56</v>
      </c>
      <c r="D903" t="s">
        <v>57</v>
      </c>
      <c r="E903" t="s">
        <v>69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Input]]="",INDEX([1]DATA!$Q:$Q,MATCH(1,(vp.data[[#This Row],[Battery]]=[1]DATA!$L:$L)*(EOMONTH(vp.data[[#This Row],[SDate]],-1)+1=[1]DATA!$G:$G),0)),vp.data[[#This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Input]]="",INDEX([1]DATA!$O:$O,MATCH(1,(vp.data[[#This Row],[Battery]]=[1]DATA!$L:$L)*(EOMONTH(vp.data[[#This Row],[SDate]],-1)+1=[1]DATA!$G:$G),0)),vp.data[[#This Row],[Dens Input]]),"")</f>
        <v>845.5</v>
      </c>
      <c r="O903" s="2">
        <f ca="1">INDEX(INDIRECT(_xlfn.CONCAT("weather.data[",O$1,"]")),MATCH(vp.data[[#This Row],[SDate]],weather.data[Date],0))</f>
        <v>-11.916666666666666</v>
      </c>
      <c r="P903" s="2">
        <f ca="1">INDEX(INDIRECT(_xlfn.CONCAT("weather.data[",P$1,"]")),MATCH(vp.data[[#This Row],[SDate]],weather.data[Date],0))</f>
        <v>-4.7952380952380951</v>
      </c>
      <c r="Q903" s="2">
        <f ca="1">INDEX(INDIRECT(_xlfn.CONCAT("weather.data[",Q$1,"]")),MATCH(vp.data[[#This Row],[SDate]],weather.data[Date],0))</f>
        <v>-12.6</v>
      </c>
      <c r="R903" s="2">
        <f ca="1">INDEX(INDIRECT(_xlfn.CONCAT("weather.data[",R$1,"]")),MATCH(vp.data[[#This Row],[SDate]],weather.data[Date],0))</f>
        <v>-10.4</v>
      </c>
      <c r="S903" s="2">
        <f ca="1">INDEX(INDIRECT(_xlfn.CONCAT("weather.data[",S$1,"]")),MATCH(vp.data[[#This Row],[SDate]],weather.data[Date],0))</f>
        <v>-12.3</v>
      </c>
      <c r="T903" s="2">
        <f ca="1">INDEX(INDIRECT(_xlfn.CONCAT("weather.data[",T$1,"]")),MATCH(vp.data[[#This Row],[SDate]],weather.data[Date],0))</f>
        <v>-9.4</v>
      </c>
      <c r="U903" s="2">
        <f ca="1">INDEX(INDIRECT(_xlfn.CONCAT("weather.data[",U$1,"]")),MATCH(vp.data[[#This Row],[SDate]],weather.data[Date],0))</f>
        <v>-14.5</v>
      </c>
      <c r="V903" s="2">
        <f ca="1">INDEX(INDIRECT(_xlfn.CONCAT("weather.data[",V$1,"]")),MATCH(vp.data[[#This Row],[SDate]],weather.data[Date],0))</f>
        <v>-12.3</v>
      </c>
      <c r="W903" t="s">
        <v>44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 s="4">
        <f>IF(AND(vp.data[[#This Row],[SDate]]&gt;=DATE(YEAR(vp.data[[#This Row],[SDate]]),5,1),vp.data[[#This Row],[SDate]]&lt;=DATE(YEAR(vp.data[[#This Row],[SDate]]),9,15)),1,0)</f>
        <v>0</v>
      </c>
      <c r="AJ903" s="4">
        <f>IF(vp.data[[#This Row],[SDate]]&lt;DATE(2016,12,1),0,1)</f>
        <v>1</v>
      </c>
      <c r="AK903">
        <f>MONTH(vp.data[[#This Row],[SDate]])</f>
        <v>2</v>
      </c>
      <c r="AL903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903" s="5">
        <f>(vp.data[[#This Row],[Dens]]-INDEX(crudeBD.lkup[Mean_Dens],MATCH(vp.data[[#This Row],[Crude_Breakdown]],crudeBD.lkup[Crude Breakdown],0)))^2</f>
        <v>2.8515812979034458</v>
      </c>
      <c r="AN903" s="5">
        <f>(vp.data[[#This Row],[Sulf]]-INDEX(crudeBD.lkup[Mean_Sulf],MATCH(vp.data[[#This Row],[Crude_Breakdown]],crudeBD.lkup[Crude Breakdown],0)))^2</f>
        <v>7.3319901323813053E-2</v>
      </c>
      <c r="AO9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1" hidden="1" x14ac:dyDescent="0.25">
      <c r="A904">
        <v>903</v>
      </c>
      <c r="B904" t="s">
        <v>56</v>
      </c>
      <c r="C904" t="s">
        <v>56</v>
      </c>
      <c r="D904" t="s">
        <v>57</v>
      </c>
      <c r="E904" t="s">
        <v>51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Input]]="",INDEX([1]DATA!$O:$O,MATCH(1,(vp.data[[#This Row],[Battery]]=[1]DATA!$L:$L)*(EOMONTH(vp.data[[#This Row],[SDate]],-1)+1=[1]DATA!$G:$G),0)),vp.data[[#This Row],[Dens Input]]),"")</f>
        <v>833.2</v>
      </c>
      <c r="O904" s="2">
        <f ca="1">INDEX(INDIRECT(_xlfn.CONCAT("weather.data[",O$1,"]")),MATCH(vp.data[[#This Row],[SDate]],weather.data[Date],0))</f>
        <v>-11.916666666666666</v>
      </c>
      <c r="P904" s="2">
        <f ca="1">INDEX(INDIRECT(_xlfn.CONCAT("weather.data[",P$1,"]")),MATCH(vp.data[[#This Row],[SDate]],weather.data[Date],0))</f>
        <v>-4.7952380952380951</v>
      </c>
      <c r="Q904" s="2">
        <f ca="1">INDEX(INDIRECT(_xlfn.CONCAT("weather.data[",Q$1,"]")),MATCH(vp.data[[#This Row],[SDate]],weather.data[Date],0))</f>
        <v>-12.6</v>
      </c>
      <c r="R904" s="2">
        <f ca="1">INDEX(INDIRECT(_xlfn.CONCAT("weather.data[",R$1,"]")),MATCH(vp.data[[#This Row],[SDate]],weather.data[Date],0))</f>
        <v>-10.4</v>
      </c>
      <c r="S904" s="2">
        <f ca="1">INDEX(INDIRECT(_xlfn.CONCAT("weather.data[",S$1,"]")),MATCH(vp.data[[#This Row],[SDate]],weather.data[Date],0))</f>
        <v>-12.3</v>
      </c>
      <c r="T904" s="2">
        <f ca="1">INDEX(INDIRECT(_xlfn.CONCAT("weather.data[",T$1,"]")),MATCH(vp.data[[#This Row],[SDate]],weather.data[Date],0))</f>
        <v>-9.4</v>
      </c>
      <c r="U904" s="2">
        <f ca="1">INDEX(INDIRECT(_xlfn.CONCAT("weather.data[",U$1,"]")),MATCH(vp.data[[#This Row],[SDate]],weather.data[Date],0))</f>
        <v>-14.5</v>
      </c>
      <c r="V904" s="2">
        <f ca="1">INDEX(INDIRECT(_xlfn.CONCAT("weather.data[",V$1,"]")),MATCH(vp.data[[#This Row],[SDate]],weather.data[Date],0))</f>
        <v>-12.3</v>
      </c>
      <c r="W904" t="s">
        <v>44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 s="4">
        <f>IF(AND(vp.data[[#This Row],[SDate]]&gt;=DATE(YEAR(vp.data[[#This Row],[SDate]]),5,1),vp.data[[#This Row],[SDate]]&lt;=DATE(YEAR(vp.data[[#This Row],[SDate]]),9,15)),1,0)</f>
        <v>0</v>
      </c>
      <c r="AJ904" s="4">
        <f>IF(vp.data[[#This Row],[SDate]]&lt;DATE(2016,12,1),0,1)</f>
        <v>1</v>
      </c>
      <c r="AK904">
        <f>MONTH(vp.data[[#This Row],[SDate]])</f>
        <v>2</v>
      </c>
      <c r="AL904" s="5">
        <f>(IF(post_aquisition_adj_bool,vp.data[[#This Row],[VP_Adjusted]],vp.data[[#This Row],[VP]])-INDEX(crudeBD.lkup[Mean_VP],MATCH(vp.data[[#This Row],[Crude_Breakdown]],crudeBD.lkup[Crude Breakdown],0)))^2</f>
        <v>373.34719656798694</v>
      </c>
      <c r="AM904" s="5">
        <f>(vp.data[[#This Row],[Dens]]-INDEX(crudeBD.lkup[Mean_Dens],MATCH(vp.data[[#This Row],[Crude_Breakdown]],crudeBD.lkup[Crude Breakdown],0)))^2</f>
        <v>112.60048191140034</v>
      </c>
      <c r="AN904" s="5">
        <f>(vp.data[[#This Row],[Sulf]]-INDEX(crudeBD.lkup[Mean_Sulf],MATCH(vp.data[[#This Row],[Crude_Breakdown]],crudeBD.lkup[Crude Breakdown],0)))^2</f>
        <v>8.1097642722586141E-2</v>
      </c>
      <c r="AO9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1" hidden="1" x14ac:dyDescent="0.25">
      <c r="A905">
        <v>904</v>
      </c>
      <c r="B905" t="s">
        <v>45</v>
      </c>
      <c r="C905" t="s">
        <v>45</v>
      </c>
      <c r="D905" t="s">
        <v>96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Input]]="",INDEX([1]DATA!$Q:$Q,MATCH(1,(vp.data[[#This Row],[Battery]]=[1]DATA!$L:$L)*(EOMONTH(vp.data[[#This Row],[SDate]],-1)+1=[1]DATA!$G:$G),0)),vp.data[[#This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Input]]="",INDEX([1]DATA!$O:$O,MATCH(1,(vp.data[[#This Row],[Battery]]=[1]DATA!$L:$L)*(EOMONTH(vp.data[[#This Row],[SDate]],-1)+1=[1]DATA!$G:$G),0)),vp.data[[#This Row],[Dens Input]]),"")</f>
        <v>814.1</v>
      </c>
      <c r="O905" s="2">
        <f ca="1">INDEX(INDIRECT(_xlfn.CONCAT("weather.data[",O$1,"]")),MATCH(vp.data[[#This Row],[SDate]],weather.data[Date],0))</f>
        <v>-14.383333333333335</v>
      </c>
      <c r="P905" s="2">
        <f ca="1">INDEX(INDIRECT(_xlfn.CONCAT("weather.data[",P$1,"]")),MATCH(vp.data[[#This Row],[SDate]],weather.data[Date],0))</f>
        <v>-9.2404761904761905</v>
      </c>
      <c r="Q905" s="2">
        <f ca="1">INDEX(INDIRECT(_xlfn.CONCAT("weather.data[",Q$1,"]")),MATCH(vp.data[[#This Row],[SDate]],weather.data[Date],0))</f>
        <v>-14.4</v>
      </c>
      <c r="R905" s="2">
        <f ca="1">INDEX(INDIRECT(_xlfn.CONCAT("weather.data[",R$1,"]")),MATCH(vp.data[[#This Row],[SDate]],weather.data[Date],0))</f>
        <v>-12.6</v>
      </c>
      <c r="S905" s="2">
        <f ca="1">INDEX(INDIRECT(_xlfn.CONCAT("weather.data[",S$1,"]")),MATCH(vp.data[[#This Row],[SDate]],weather.data[Date],0))</f>
        <v>-17</v>
      </c>
      <c r="T905" s="2">
        <f ca="1">INDEX(INDIRECT(_xlfn.CONCAT("weather.data[",T$1,"]")),MATCH(vp.data[[#This Row],[SDate]],weather.data[Date],0))</f>
        <v>-11.7</v>
      </c>
      <c r="U905" s="2">
        <f ca="1">INDEX(INDIRECT(_xlfn.CONCAT("weather.data[",U$1,"]")),MATCH(vp.data[[#This Row],[SDate]],weather.data[Date],0))</f>
        <v>-16.600000000000001</v>
      </c>
      <c r="V905" s="2">
        <f ca="1">INDEX(INDIRECT(_xlfn.CONCAT("weather.data[",V$1,"]")),MATCH(vp.data[[#This Row],[SDate]],weather.data[Date],0))</f>
        <v>-14</v>
      </c>
      <c r="W905" t="s">
        <v>44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 s="4">
        <f>IF(AND(vp.data[[#This Row],[SDate]]&gt;=DATE(YEAR(vp.data[[#This Row],[SDate]]),5,1),vp.data[[#This Row],[SDate]]&lt;=DATE(YEAR(vp.data[[#This Row],[SDate]]),9,15)),1,0)</f>
        <v>0</v>
      </c>
      <c r="AJ905" s="4">
        <f>IF(vp.data[[#This Row],[SDate]]&lt;DATE(2016,12,1),0,1)</f>
        <v>1</v>
      </c>
      <c r="AK905">
        <f>MONTH(vp.data[[#This Row],[SDate]])</f>
        <v>2</v>
      </c>
      <c r="AL905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905" s="5">
        <f>(vp.data[[#This Row],[Dens]]-INDEX(crudeBD.lkup[Mean_Dens],MATCH(vp.data[[#This Row],[Crude_Breakdown]],crudeBD.lkup[Crude Breakdown],0)))^2</f>
        <v>22.605106302017411</v>
      </c>
      <c r="AN905" s="5">
        <f>(vp.data[[#This Row],[Sulf]]-INDEX(crudeBD.lkup[Mean_Sulf],MATCH(vp.data[[#This Row],[Crude_Breakdown]],crudeBD.lkup[Crude Breakdown],0)))^2</f>
        <v>0.17836352916571288</v>
      </c>
      <c r="AO9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1" hidden="1" x14ac:dyDescent="0.25">
      <c r="A906">
        <v>905</v>
      </c>
      <c r="B906" t="s">
        <v>45</v>
      </c>
      <c r="C906" t="s">
        <v>45</v>
      </c>
      <c r="D906" t="s">
        <v>76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Input]]="",INDEX([1]DATA!$O:$O,MATCH(1,(vp.data[[#This Row],[Battery]]=[1]DATA!$L:$L)*(EOMONTH(vp.data[[#This Row],[SDate]],-1)+1=[1]DATA!$G:$G),0)),vp.data[[#This Row],[Dens Input]]),"")</f>
        <v>814.7</v>
      </c>
      <c r="O906" s="2">
        <f ca="1">INDEX(INDIRECT(_xlfn.CONCAT("weather.data[",O$1,"]")),MATCH(vp.data[[#This Row],[SDate]],weather.data[Date],0))</f>
        <v>-14.383333333333335</v>
      </c>
      <c r="P906" s="2">
        <f ca="1">INDEX(INDIRECT(_xlfn.CONCAT("weather.data[",P$1,"]")),MATCH(vp.data[[#This Row],[SDate]],weather.data[Date],0))</f>
        <v>-9.2404761904761905</v>
      </c>
      <c r="Q906" s="2">
        <f ca="1">INDEX(INDIRECT(_xlfn.CONCAT("weather.data[",Q$1,"]")),MATCH(vp.data[[#This Row],[SDate]],weather.data[Date],0))</f>
        <v>-14.4</v>
      </c>
      <c r="R906" s="2">
        <f ca="1">INDEX(INDIRECT(_xlfn.CONCAT("weather.data[",R$1,"]")),MATCH(vp.data[[#This Row],[SDate]],weather.data[Date],0))</f>
        <v>-12.6</v>
      </c>
      <c r="S906" s="2">
        <f ca="1">INDEX(INDIRECT(_xlfn.CONCAT("weather.data[",S$1,"]")),MATCH(vp.data[[#This Row],[SDate]],weather.data[Date],0))</f>
        <v>-17</v>
      </c>
      <c r="T906" s="2">
        <f ca="1">INDEX(INDIRECT(_xlfn.CONCAT("weather.data[",T$1,"]")),MATCH(vp.data[[#This Row],[SDate]],weather.data[Date],0))</f>
        <v>-11.7</v>
      </c>
      <c r="U906" s="2">
        <f ca="1">INDEX(INDIRECT(_xlfn.CONCAT("weather.data[",U$1,"]")),MATCH(vp.data[[#This Row],[SDate]],weather.data[Date],0))</f>
        <v>-16.600000000000001</v>
      </c>
      <c r="V906" s="2">
        <f ca="1">INDEX(INDIRECT(_xlfn.CONCAT("weather.data[",V$1,"]")),MATCH(vp.data[[#This Row],[SDate]],weather.data[Date],0))</f>
        <v>-14</v>
      </c>
      <c r="W906" t="s">
        <v>44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 s="4">
        <f>IF(AND(vp.data[[#This Row],[SDate]]&gt;=DATE(YEAR(vp.data[[#This Row],[SDate]]),5,1),vp.data[[#This Row],[SDate]]&lt;=DATE(YEAR(vp.data[[#This Row],[SDate]]),9,15)),1,0)</f>
        <v>0</v>
      </c>
      <c r="AJ906" s="4">
        <f>IF(vp.data[[#This Row],[SDate]]&lt;DATE(2016,12,1),0,1)</f>
        <v>1</v>
      </c>
      <c r="AK906">
        <f>MONTH(vp.data[[#This Row],[SDate]])</f>
        <v>2</v>
      </c>
      <c r="AL906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906" s="5">
        <f>(vp.data[[#This Row],[Dens]]-INDEX(crudeBD.lkup[Mean_Dens],MATCH(vp.data[[#This Row],[Crude_Breakdown]],crudeBD.lkup[Crude Breakdown],0)))^2</f>
        <v>17.259726991672899</v>
      </c>
      <c r="AN906" s="5">
        <f>(vp.data[[#This Row],[Sulf]]-INDEX(crudeBD.lkup[Mean_Sulf],MATCH(vp.data[[#This Row],[Crude_Breakdown]],crudeBD.lkup[Crude Breakdown],0)))^2</f>
        <v>0.15470932734753104</v>
      </c>
      <c r="AO9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1" hidden="1" x14ac:dyDescent="0.25">
      <c r="A907">
        <v>906</v>
      </c>
      <c r="B907" t="s">
        <v>45</v>
      </c>
      <c r="C907" t="s">
        <v>45</v>
      </c>
      <c r="D907" t="s">
        <v>63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Input]]="",INDEX([1]DATA!$Q:$Q,MATCH(1,(vp.data[[#This Row],[Battery]]=[1]DATA!$L:$L)*(EOMONTH(vp.data[[#This Row],[SDate]],-1)+1=[1]DATA!$G:$G),0)),vp.data[[#This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Input]]="",INDEX([1]DATA!$O:$O,MATCH(1,(vp.data[[#This Row],[Battery]]=[1]DATA!$L:$L)*(EOMONTH(vp.data[[#This Row],[SDate]],-1)+1=[1]DATA!$G:$G),0)),vp.data[[#This Row],[Dens Input]]),"")</f>
        <v>820.9</v>
      </c>
      <c r="O907" s="2">
        <f ca="1">INDEX(INDIRECT(_xlfn.CONCAT("weather.data[",O$1,"]")),MATCH(vp.data[[#This Row],[SDate]],weather.data[Date],0))</f>
        <v>-14.383333333333335</v>
      </c>
      <c r="P907" s="2">
        <f ca="1">INDEX(INDIRECT(_xlfn.CONCAT("weather.data[",P$1,"]")),MATCH(vp.data[[#This Row],[SDate]],weather.data[Date],0))</f>
        <v>-9.2404761904761905</v>
      </c>
      <c r="Q907" s="2">
        <f ca="1">INDEX(INDIRECT(_xlfn.CONCAT("weather.data[",Q$1,"]")),MATCH(vp.data[[#This Row],[SDate]],weather.data[Date],0))</f>
        <v>-14.4</v>
      </c>
      <c r="R907" s="2">
        <f ca="1">INDEX(INDIRECT(_xlfn.CONCAT("weather.data[",R$1,"]")),MATCH(vp.data[[#This Row],[SDate]],weather.data[Date],0))</f>
        <v>-12.6</v>
      </c>
      <c r="S907" s="2">
        <f ca="1">INDEX(INDIRECT(_xlfn.CONCAT("weather.data[",S$1,"]")),MATCH(vp.data[[#This Row],[SDate]],weather.data[Date],0))</f>
        <v>-17</v>
      </c>
      <c r="T907" s="2">
        <f ca="1">INDEX(INDIRECT(_xlfn.CONCAT("weather.data[",T$1,"]")),MATCH(vp.data[[#This Row],[SDate]],weather.data[Date],0))</f>
        <v>-11.7</v>
      </c>
      <c r="U907" s="2">
        <f ca="1">INDEX(INDIRECT(_xlfn.CONCAT("weather.data[",U$1,"]")),MATCH(vp.data[[#This Row],[SDate]],weather.data[Date],0))</f>
        <v>-16.600000000000001</v>
      </c>
      <c r="V907" s="2">
        <f ca="1">INDEX(INDIRECT(_xlfn.CONCAT("weather.data[",V$1,"]")),MATCH(vp.data[[#This Row],[SDate]],weather.data[Date],0))</f>
        <v>-14</v>
      </c>
      <c r="W907" t="s">
        <v>44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 s="4">
        <f>IF(AND(vp.data[[#This Row],[SDate]]&gt;=DATE(YEAR(vp.data[[#This Row],[SDate]]),5,1),vp.data[[#This Row],[SDate]]&lt;=DATE(YEAR(vp.data[[#This Row],[SDate]]),9,15)),1,0)</f>
        <v>0</v>
      </c>
      <c r="AJ907" s="4">
        <f>IF(vp.data[[#This Row],[SDate]]&lt;DATE(2016,12,1),0,1)</f>
        <v>1</v>
      </c>
      <c r="AK907">
        <f>MONTH(vp.data[[#This Row],[SDate]])</f>
        <v>2</v>
      </c>
      <c r="AL907" s="5">
        <f>(IF(post_aquisition_adj_bool,vp.data[[#This Row],[VP_Adjusted]],vp.data[[#This Row],[VP]])-INDEX(crudeBD.lkup[Mean_VP],MATCH(vp.data[[#This Row],[Crude_Breakdown]],crudeBD.lkup[Crude Breakdown],0)))^2</f>
        <v>129.18317958743677</v>
      </c>
      <c r="AM907" s="5">
        <f>(vp.data[[#This Row],[Dens]]-INDEX(crudeBD.lkup[Mean_Dens],MATCH(vp.data[[#This Row],[Crude_Breakdown]],crudeBD.lkup[Crude Breakdown],0)))^2</f>
        <v>4.1841407847815546</v>
      </c>
      <c r="AN907" s="5">
        <f>(vp.data[[#This Row],[Sulf]]-INDEX(crudeBD.lkup[Mean_Sulf],MATCH(vp.data[[#This Row],[Crude_Breakdown]],crudeBD.lkup[Crude Breakdown],0)))^2</f>
        <v>8.1413817128095298E-2</v>
      </c>
      <c r="AO9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1" hidden="1" x14ac:dyDescent="0.25">
      <c r="A908">
        <v>907</v>
      </c>
      <c r="B908" t="s">
        <v>45</v>
      </c>
      <c r="C908" t="s">
        <v>45</v>
      </c>
      <c r="D908" t="s">
        <v>85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Input]]="",INDEX([1]DATA!$Q:$Q,MATCH(1,(vp.data[[#This Row],[Battery]]=[1]DATA!$L:$L)*(EOMONTH(vp.data[[#This Row],[SDate]],-1)+1=[1]DATA!$G:$G),0)),vp.data[[#This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Input]]="",INDEX([1]DATA!$O:$O,MATCH(1,(vp.data[[#This Row],[Battery]]=[1]DATA!$L:$L)*(EOMONTH(vp.data[[#This Row],[SDate]],-1)+1=[1]DATA!$G:$G),0)),vp.data[[#This Row],[Dens Input]]),"")</f>
        <v>822.9</v>
      </c>
      <c r="O908" s="2">
        <f ca="1">INDEX(INDIRECT(_xlfn.CONCAT("weather.data[",O$1,"]")),MATCH(vp.data[[#This Row],[SDate]],weather.data[Date],0))</f>
        <v>-14.383333333333335</v>
      </c>
      <c r="P908" s="2">
        <f ca="1">INDEX(INDIRECT(_xlfn.CONCAT("weather.data[",P$1,"]")),MATCH(vp.data[[#This Row],[SDate]],weather.data[Date],0))</f>
        <v>-9.2404761904761905</v>
      </c>
      <c r="Q908" s="2">
        <f ca="1">INDEX(INDIRECT(_xlfn.CONCAT("weather.data[",Q$1,"]")),MATCH(vp.data[[#This Row],[SDate]],weather.data[Date],0))</f>
        <v>-14.4</v>
      </c>
      <c r="R908" s="2">
        <f ca="1">INDEX(INDIRECT(_xlfn.CONCAT("weather.data[",R$1,"]")),MATCH(vp.data[[#This Row],[SDate]],weather.data[Date],0))</f>
        <v>-12.6</v>
      </c>
      <c r="S908" s="2">
        <f ca="1">INDEX(INDIRECT(_xlfn.CONCAT("weather.data[",S$1,"]")),MATCH(vp.data[[#This Row],[SDate]],weather.data[Date],0))</f>
        <v>-17</v>
      </c>
      <c r="T908" s="2">
        <f ca="1">INDEX(INDIRECT(_xlfn.CONCAT("weather.data[",T$1,"]")),MATCH(vp.data[[#This Row],[SDate]],weather.data[Date],0))</f>
        <v>-11.7</v>
      </c>
      <c r="U908" s="2">
        <f ca="1">INDEX(INDIRECT(_xlfn.CONCAT("weather.data[",U$1,"]")),MATCH(vp.data[[#This Row],[SDate]],weather.data[Date],0))</f>
        <v>-16.600000000000001</v>
      </c>
      <c r="V908" s="2">
        <f ca="1">INDEX(INDIRECT(_xlfn.CONCAT("weather.data[",V$1,"]")),MATCH(vp.data[[#This Row],[SDate]],weather.data[Date],0))</f>
        <v>-14</v>
      </c>
      <c r="W908" t="s">
        <v>44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 s="4">
        <f>IF(AND(vp.data[[#This Row],[SDate]]&gt;=DATE(YEAR(vp.data[[#This Row],[SDate]]),5,1),vp.data[[#This Row],[SDate]]&lt;=DATE(YEAR(vp.data[[#This Row],[SDate]]),9,15)),1,0)</f>
        <v>0</v>
      </c>
      <c r="AJ908" s="4">
        <f>IF(vp.data[[#This Row],[SDate]]&lt;DATE(2016,12,1),0,1)</f>
        <v>1</v>
      </c>
      <c r="AK908">
        <f>MONTH(vp.data[[#This Row],[SDate]])</f>
        <v>2</v>
      </c>
      <c r="AL90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908" s="5">
        <f>(vp.data[[#This Row],[Dens]]-INDEX(crudeBD.lkup[Mean_Dens],MATCH(vp.data[[#This Row],[Crude_Breakdown]],crudeBD.lkup[Crude Breakdown],0)))^2</f>
        <v>16.366209750300293</v>
      </c>
      <c r="AN908" s="5">
        <f>(vp.data[[#This Row],[Sulf]]-INDEX(crudeBD.lkup[Mean_Sulf],MATCH(vp.data[[#This Row],[Crude_Breakdown]],crudeBD.lkup[Crude Breakdown],0)))^2</f>
        <v>7.9800393224526353E-3</v>
      </c>
      <c r="AO9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1" hidden="1" x14ac:dyDescent="0.25">
      <c r="A909">
        <v>908</v>
      </c>
      <c r="B909" t="s">
        <v>45</v>
      </c>
      <c r="C909" t="s">
        <v>45</v>
      </c>
      <c r="D909" t="s">
        <v>86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Input]]="",INDEX([1]DATA!$Q:$Q,MATCH(1,(vp.data[[#This Row],[Battery]]=[1]DATA!$L:$L)*(EOMONTH(vp.data[[#This Row],[SDate]],-1)+1=[1]DATA!$G:$G),0)),vp.data[[#This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Input]]="",INDEX([1]DATA!$O:$O,MATCH(1,(vp.data[[#This Row],[Battery]]=[1]DATA!$L:$L)*(EOMONTH(vp.data[[#This Row],[SDate]],-1)+1=[1]DATA!$G:$G),0)),vp.data[[#This Row],[Dens Input]]),"")</f>
        <v>844.4</v>
      </c>
      <c r="O909" s="2">
        <f ca="1">INDEX(INDIRECT(_xlfn.CONCAT("weather.data[",O$1,"]")),MATCH(vp.data[[#This Row],[SDate]],weather.data[Date],0))</f>
        <v>-14.383333333333335</v>
      </c>
      <c r="P909" s="2">
        <f ca="1">INDEX(INDIRECT(_xlfn.CONCAT("weather.data[",P$1,"]")),MATCH(vp.data[[#This Row],[SDate]],weather.data[Date],0))</f>
        <v>-9.2404761904761905</v>
      </c>
      <c r="Q909" s="2">
        <f ca="1">INDEX(INDIRECT(_xlfn.CONCAT("weather.data[",Q$1,"]")),MATCH(vp.data[[#This Row],[SDate]],weather.data[Date],0))</f>
        <v>-14.4</v>
      </c>
      <c r="R909" s="2">
        <f ca="1">INDEX(INDIRECT(_xlfn.CONCAT("weather.data[",R$1,"]")),MATCH(vp.data[[#This Row],[SDate]],weather.data[Date],0))</f>
        <v>-12.6</v>
      </c>
      <c r="S909" s="2">
        <f ca="1">INDEX(INDIRECT(_xlfn.CONCAT("weather.data[",S$1,"]")),MATCH(vp.data[[#This Row],[SDate]],weather.data[Date],0))</f>
        <v>-17</v>
      </c>
      <c r="T909" s="2">
        <f ca="1">INDEX(INDIRECT(_xlfn.CONCAT("weather.data[",T$1,"]")),MATCH(vp.data[[#This Row],[SDate]],weather.data[Date],0))</f>
        <v>-11.7</v>
      </c>
      <c r="U909" s="2">
        <f ca="1">INDEX(INDIRECT(_xlfn.CONCAT("weather.data[",U$1,"]")),MATCH(vp.data[[#This Row],[SDate]],weather.data[Date],0))</f>
        <v>-16.600000000000001</v>
      </c>
      <c r="V909" s="2">
        <f ca="1">INDEX(INDIRECT(_xlfn.CONCAT("weather.data[",V$1,"]")),MATCH(vp.data[[#This Row],[SDate]],weather.data[Date],0))</f>
        <v>-14</v>
      </c>
      <c r="W909" t="s">
        <v>44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 s="4">
        <f>IF(AND(vp.data[[#This Row],[SDate]]&gt;=DATE(YEAR(vp.data[[#This Row],[SDate]]),5,1),vp.data[[#This Row],[SDate]]&lt;=DATE(YEAR(vp.data[[#This Row],[SDate]]),9,15)),1,0)</f>
        <v>0</v>
      </c>
      <c r="AJ909" s="4">
        <f>IF(vp.data[[#This Row],[SDate]]&lt;DATE(2016,12,1),0,1)</f>
        <v>1</v>
      </c>
      <c r="AK909">
        <f>MONTH(vp.data[[#This Row],[SDate]])</f>
        <v>2</v>
      </c>
      <c r="AL909" s="5">
        <f>(IF(post_aquisition_adj_bool,vp.data[[#This Row],[VP_Adjusted]],vp.data[[#This Row],[VP]])-INDEX(crudeBD.lkup[Mean_VP],MATCH(vp.data[[#This Row],[Crude_Breakdown]],crudeBD.lkup[Crude Breakdown],0)))^2</f>
        <v>0.22829818801359025</v>
      </c>
      <c r="AM909" s="5">
        <f>(vp.data[[#This Row],[Dens]]-INDEX(crudeBD.lkup[Mean_Dens],MATCH(vp.data[[#This Row],[Crude_Breakdown]],crudeBD.lkup[Crude Breakdown],0)))^2</f>
        <v>0.34652362919184476</v>
      </c>
      <c r="AN909" s="5">
        <f>(vp.data[[#This Row],[Sulf]]-INDEX(crudeBD.lkup[Mean_Sulf],MATCH(vp.data[[#This Row],[Crude_Breakdown]],crudeBD.lkup[Crude Breakdown],0)))^2</f>
        <v>1.2271428194977983E-2</v>
      </c>
      <c r="AO9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1" hidden="1" x14ac:dyDescent="0.25">
      <c r="A910">
        <v>909</v>
      </c>
      <c r="B910" t="s">
        <v>58</v>
      </c>
      <c r="C910" t="s">
        <v>58</v>
      </c>
      <c r="D910" t="s">
        <v>75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Input]]="",INDEX([1]DATA!$Q:$Q,MATCH(1,(vp.data[[#This Row],[Battery]]=[1]DATA!$L:$L)*(EOMONTH(vp.data[[#This Row],[SDate]],-1)+1=[1]DATA!$G:$G),0)),vp.data[[#This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Input]]="",INDEX([1]DATA!$O:$O,MATCH(1,(vp.data[[#This Row],[Battery]]=[1]DATA!$L:$L)*(EOMONTH(vp.data[[#This Row],[SDate]],-1)+1=[1]DATA!$G:$G),0)),vp.data[[#This Row],[Dens Input]]),"")</f>
        <v>802.4</v>
      </c>
      <c r="O910" s="2">
        <f ca="1">INDEX(INDIRECT(_xlfn.CONCAT("weather.data[",O$1,"]")),MATCH(vp.data[[#This Row],[SDate]],weather.data[Date],0))</f>
        <v>-14.383333333333335</v>
      </c>
      <c r="P910" s="2">
        <f ca="1">INDEX(INDIRECT(_xlfn.CONCAT("weather.data[",P$1,"]")),MATCH(vp.data[[#This Row],[SDate]],weather.data[Date],0))</f>
        <v>-9.2404761904761905</v>
      </c>
      <c r="Q910" s="2">
        <f ca="1">INDEX(INDIRECT(_xlfn.CONCAT("weather.data[",Q$1,"]")),MATCH(vp.data[[#This Row],[SDate]],weather.data[Date],0))</f>
        <v>-14.4</v>
      </c>
      <c r="R910" s="2">
        <f ca="1">INDEX(INDIRECT(_xlfn.CONCAT("weather.data[",R$1,"]")),MATCH(vp.data[[#This Row],[SDate]],weather.data[Date],0))</f>
        <v>-12.6</v>
      </c>
      <c r="S910" s="2">
        <f ca="1">INDEX(INDIRECT(_xlfn.CONCAT("weather.data[",S$1,"]")),MATCH(vp.data[[#This Row],[SDate]],weather.data[Date],0))</f>
        <v>-17</v>
      </c>
      <c r="T910" s="2">
        <f ca="1">INDEX(INDIRECT(_xlfn.CONCAT("weather.data[",T$1,"]")),MATCH(vp.data[[#This Row],[SDate]],weather.data[Date],0))</f>
        <v>-11.7</v>
      </c>
      <c r="U910" s="2">
        <f ca="1">INDEX(INDIRECT(_xlfn.CONCAT("weather.data[",U$1,"]")),MATCH(vp.data[[#This Row],[SDate]],weather.data[Date],0))</f>
        <v>-16.600000000000001</v>
      </c>
      <c r="V910" s="2">
        <f ca="1">INDEX(INDIRECT(_xlfn.CONCAT("weather.data[",V$1,"]")),MATCH(vp.data[[#This Row],[SDate]],weather.data[Date],0))</f>
        <v>-14</v>
      </c>
      <c r="W910" t="s">
        <v>44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 s="4">
        <f>IF(AND(vp.data[[#This Row],[SDate]]&gt;=DATE(YEAR(vp.data[[#This Row],[SDate]]),5,1),vp.data[[#This Row],[SDate]]&lt;=DATE(YEAR(vp.data[[#This Row],[SDate]]),9,15)),1,0)</f>
        <v>0</v>
      </c>
      <c r="AJ910" s="4">
        <f>IF(vp.data[[#This Row],[SDate]]&lt;DATE(2016,12,1),0,1)</f>
        <v>1</v>
      </c>
      <c r="AK910">
        <f>MONTH(vp.data[[#This Row],[SDate]])</f>
        <v>2</v>
      </c>
      <c r="AL910" s="5">
        <f>(IF(post_aquisition_adj_bool,vp.data[[#This Row],[VP_Adjusted]],vp.data[[#This Row],[VP]])-INDEX(crudeBD.lkup[Mean_VP],MATCH(vp.data[[#This Row],[Crude_Breakdown]],crudeBD.lkup[Crude Breakdown],0)))^2</f>
        <v>43.481220117353274</v>
      </c>
      <c r="AM910" s="5">
        <f>(vp.data[[#This Row],[Dens]]-INDEX(crudeBD.lkup[Mean_Dens],MATCH(vp.data[[#This Row],[Crude_Breakdown]],crudeBD.lkup[Crude Breakdown],0)))^2</f>
        <v>39.169774195915338</v>
      </c>
      <c r="AN910" s="5">
        <f>(vp.data[[#This Row],[Sulf]]-INDEX(crudeBD.lkup[Mean_Sulf],MATCH(vp.data[[#This Row],[Crude_Breakdown]],crudeBD.lkup[Crude Breakdown],0)))^2</f>
        <v>8.099184486547107E-3</v>
      </c>
      <c r="AO9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1" hidden="1" x14ac:dyDescent="0.25">
      <c r="A911">
        <v>910</v>
      </c>
      <c r="B911" t="s">
        <v>58</v>
      </c>
      <c r="C911" t="s">
        <v>58</v>
      </c>
      <c r="D911" t="s">
        <v>83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Input]]="",INDEX([1]DATA!$Q:$Q,MATCH(1,(vp.data[[#This Row],[Battery]]=[1]DATA!$L:$L)*(EOMONTH(vp.data[[#This Row],[SDate]],-1)+1=[1]DATA!$G:$G),0)),vp.data[[#This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Input]]="",INDEX([1]DATA!$O:$O,MATCH(1,(vp.data[[#This Row],[Battery]]=[1]DATA!$L:$L)*(EOMONTH(vp.data[[#This Row],[SDate]],-1)+1=[1]DATA!$G:$G),0)),vp.data[[#This Row],[Dens Input]]),"")</f>
        <v>808.7</v>
      </c>
      <c r="O911" s="2">
        <f ca="1">INDEX(INDIRECT(_xlfn.CONCAT("weather.data[",O$1,"]")),MATCH(vp.data[[#This Row],[SDate]],weather.data[Date],0))</f>
        <v>-14.383333333333335</v>
      </c>
      <c r="P911" s="2">
        <f ca="1">INDEX(INDIRECT(_xlfn.CONCAT("weather.data[",P$1,"]")),MATCH(vp.data[[#This Row],[SDate]],weather.data[Date],0))</f>
        <v>-9.2404761904761905</v>
      </c>
      <c r="Q911" s="2">
        <f ca="1">INDEX(INDIRECT(_xlfn.CONCAT("weather.data[",Q$1,"]")),MATCH(vp.data[[#This Row],[SDate]],weather.data[Date],0))</f>
        <v>-14.4</v>
      </c>
      <c r="R911" s="2">
        <f ca="1">INDEX(INDIRECT(_xlfn.CONCAT("weather.data[",R$1,"]")),MATCH(vp.data[[#This Row],[SDate]],weather.data[Date],0))</f>
        <v>-12.6</v>
      </c>
      <c r="S911" s="2">
        <f ca="1">INDEX(INDIRECT(_xlfn.CONCAT("weather.data[",S$1,"]")),MATCH(vp.data[[#This Row],[SDate]],weather.data[Date],0))</f>
        <v>-17</v>
      </c>
      <c r="T911" s="2">
        <f ca="1">INDEX(INDIRECT(_xlfn.CONCAT("weather.data[",T$1,"]")),MATCH(vp.data[[#This Row],[SDate]],weather.data[Date],0))</f>
        <v>-11.7</v>
      </c>
      <c r="U911" s="2">
        <f ca="1">INDEX(INDIRECT(_xlfn.CONCAT("weather.data[",U$1,"]")),MATCH(vp.data[[#This Row],[SDate]],weather.data[Date],0))</f>
        <v>-16.600000000000001</v>
      </c>
      <c r="V911" s="2">
        <f ca="1">INDEX(INDIRECT(_xlfn.CONCAT("weather.data[",V$1,"]")),MATCH(vp.data[[#This Row],[SDate]],weather.data[Date],0))</f>
        <v>-14</v>
      </c>
      <c r="W911" t="s">
        <v>44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 s="4">
        <f>IF(AND(vp.data[[#This Row],[SDate]]&gt;=DATE(YEAR(vp.data[[#This Row],[SDate]]),5,1),vp.data[[#This Row],[SDate]]&lt;=DATE(YEAR(vp.data[[#This Row],[SDate]]),9,15)),1,0)</f>
        <v>0</v>
      </c>
      <c r="AJ911" s="4">
        <f>IF(vp.data[[#This Row],[SDate]]&lt;DATE(2016,12,1),0,1)</f>
        <v>1</v>
      </c>
      <c r="AK911">
        <f>MONTH(vp.data[[#This Row],[SDate]])</f>
        <v>2</v>
      </c>
      <c r="AL911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11" s="5">
        <f>(vp.data[[#This Row],[Dens]]-INDEX(crudeBD.lkup[Mean_Dens],MATCH(vp.data[[#This Row],[Crude_Breakdown]],crudeBD.lkup[Crude Breakdown],0)))^2</f>
        <v>1.71594348613091E-3</v>
      </c>
      <c r="AN911" s="5">
        <f>(vp.data[[#This Row],[Sulf]]-INDEX(crudeBD.lkup[Mean_Sulf],MATCH(vp.data[[#This Row],[Crude_Breakdown]],crudeBD.lkup[Crude Breakdown],0)))^2</f>
        <v>4.9006343247347296E-3</v>
      </c>
      <c r="AO9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1" hidden="1" x14ac:dyDescent="0.25">
      <c r="A912">
        <v>911</v>
      </c>
      <c r="B912" t="s">
        <v>58</v>
      </c>
      <c r="C912" t="s">
        <v>58</v>
      </c>
      <c r="D912" t="s">
        <v>79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Input]]="",INDEX([1]DATA!$Q:$Q,MATCH(1,(vp.data[[#This Row],[Battery]]=[1]DATA!$L:$L)*(EOMONTH(vp.data[[#This Row],[SDate]],-1)+1=[1]DATA!$G:$G),0)),vp.data[[#This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912" s="2">
        <f ca="1">INDEX(INDIRECT(_xlfn.CONCAT("weather.data[",O$1,"]")),MATCH(vp.data[[#This Row],[SDate]],weather.data[Date],0))</f>
        <v>-14.383333333333335</v>
      </c>
      <c r="P912" s="2">
        <f ca="1">INDEX(INDIRECT(_xlfn.CONCAT("weather.data[",P$1,"]")),MATCH(vp.data[[#This Row],[SDate]],weather.data[Date],0))</f>
        <v>-9.2404761904761905</v>
      </c>
      <c r="Q912" s="2">
        <f ca="1">INDEX(INDIRECT(_xlfn.CONCAT("weather.data[",Q$1,"]")),MATCH(vp.data[[#This Row],[SDate]],weather.data[Date],0))</f>
        <v>-14.4</v>
      </c>
      <c r="R912" s="2">
        <f ca="1">INDEX(INDIRECT(_xlfn.CONCAT("weather.data[",R$1,"]")),MATCH(vp.data[[#This Row],[SDate]],weather.data[Date],0))</f>
        <v>-12.6</v>
      </c>
      <c r="S912" s="2">
        <f ca="1">INDEX(INDIRECT(_xlfn.CONCAT("weather.data[",S$1,"]")),MATCH(vp.data[[#This Row],[SDate]],weather.data[Date],0))</f>
        <v>-17</v>
      </c>
      <c r="T912" s="2">
        <f ca="1">INDEX(INDIRECT(_xlfn.CONCAT("weather.data[",T$1,"]")),MATCH(vp.data[[#This Row],[SDate]],weather.data[Date],0))</f>
        <v>-11.7</v>
      </c>
      <c r="U912" s="2">
        <f ca="1">INDEX(INDIRECT(_xlfn.CONCAT("weather.data[",U$1,"]")),MATCH(vp.data[[#This Row],[SDate]],weather.data[Date],0))</f>
        <v>-16.600000000000001</v>
      </c>
      <c r="V912" s="2">
        <f ca="1">INDEX(INDIRECT(_xlfn.CONCAT("weather.data[",V$1,"]")),MATCH(vp.data[[#This Row],[SDate]],weather.data[Date],0))</f>
        <v>-14</v>
      </c>
      <c r="W912" t="s">
        <v>44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 s="4">
        <f>IF(AND(vp.data[[#This Row],[SDate]]&gt;=DATE(YEAR(vp.data[[#This Row],[SDate]]),5,1),vp.data[[#This Row],[SDate]]&lt;=DATE(YEAR(vp.data[[#This Row],[SDate]]),9,15)),1,0)</f>
        <v>0</v>
      </c>
      <c r="AJ912" s="4">
        <f>IF(vp.data[[#This Row],[SDate]]&lt;DATE(2016,12,1),0,1)</f>
        <v>1</v>
      </c>
      <c r="AK912">
        <f>MONTH(vp.data[[#This Row],[SDate]])</f>
        <v>2</v>
      </c>
      <c r="AL912" s="5">
        <f>(IF(post_aquisition_adj_bool,vp.data[[#This Row],[VP_Adjusted]],vp.data[[#This Row],[VP]])-INDEX(crudeBD.lkup[Mean_VP],MATCH(vp.data[[#This Row],[Crude_Breakdown]],crudeBD.lkup[Crude Breakdown],0)))^2</f>
        <v>144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1" hidden="1" x14ac:dyDescent="0.25">
      <c r="A913">
        <v>912</v>
      </c>
      <c r="B913" t="s">
        <v>47</v>
      </c>
      <c r="C913" t="s">
        <v>47</v>
      </c>
      <c r="D913" t="s">
        <v>91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Input]]="",INDEX([1]DATA!$Q:$Q,MATCH(1,(vp.data[[#This Row],[Battery]]=[1]DATA!$L:$L)*(EOMONTH(vp.data[[#This Row],[SDate]],-1)+1=[1]DATA!$G:$G),0)),vp.data[[#This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Input]]="",INDEX([1]DATA!$O:$O,MATCH(1,(vp.data[[#This Row],[Battery]]=[1]DATA!$L:$L)*(EOMONTH(vp.data[[#This Row],[SDate]],-1)+1=[1]DATA!$G:$G),0)),vp.data[[#This Row],[Dens Input]]),"")</f>
        <v>842.5</v>
      </c>
      <c r="O913" s="2">
        <f ca="1">INDEX(INDIRECT(_xlfn.CONCAT("weather.data[",O$1,"]")),MATCH(vp.data[[#This Row],[SDate]],weather.data[Date],0))</f>
        <v>-14.383333333333335</v>
      </c>
      <c r="P913" s="2">
        <f ca="1">INDEX(INDIRECT(_xlfn.CONCAT("weather.data[",P$1,"]")),MATCH(vp.data[[#This Row],[SDate]],weather.data[Date],0))</f>
        <v>-9.2404761904761905</v>
      </c>
      <c r="Q913" s="2">
        <f ca="1">INDEX(INDIRECT(_xlfn.CONCAT("weather.data[",Q$1,"]")),MATCH(vp.data[[#This Row],[SDate]],weather.data[Date],0))</f>
        <v>-14.4</v>
      </c>
      <c r="R913" s="2">
        <f ca="1">INDEX(INDIRECT(_xlfn.CONCAT("weather.data[",R$1,"]")),MATCH(vp.data[[#This Row],[SDate]],weather.data[Date],0))</f>
        <v>-12.6</v>
      </c>
      <c r="S913" s="2">
        <f ca="1">INDEX(INDIRECT(_xlfn.CONCAT("weather.data[",S$1,"]")),MATCH(vp.data[[#This Row],[SDate]],weather.data[Date],0))</f>
        <v>-17</v>
      </c>
      <c r="T913" s="2">
        <f ca="1">INDEX(INDIRECT(_xlfn.CONCAT("weather.data[",T$1,"]")),MATCH(vp.data[[#This Row],[SDate]],weather.data[Date],0))</f>
        <v>-11.7</v>
      </c>
      <c r="U913" s="2">
        <f ca="1">INDEX(INDIRECT(_xlfn.CONCAT("weather.data[",U$1,"]")),MATCH(vp.data[[#This Row],[SDate]],weather.data[Date],0))</f>
        <v>-16.600000000000001</v>
      </c>
      <c r="V913" s="2">
        <f ca="1">INDEX(INDIRECT(_xlfn.CONCAT("weather.data[",V$1,"]")),MATCH(vp.data[[#This Row],[SDate]],weather.data[Date],0))</f>
        <v>-14</v>
      </c>
      <c r="W913" t="s">
        <v>44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 s="4">
        <f>IF(AND(vp.data[[#This Row],[SDate]]&gt;=DATE(YEAR(vp.data[[#This Row],[SDate]]),5,1),vp.data[[#This Row],[SDate]]&lt;=DATE(YEAR(vp.data[[#This Row],[SDate]]),9,15)),1,0)</f>
        <v>0</v>
      </c>
      <c r="AJ913" s="4">
        <f>IF(vp.data[[#This Row],[SDate]]&lt;DATE(2016,12,1),0,1)</f>
        <v>1</v>
      </c>
      <c r="AK913">
        <f>MONTH(vp.data[[#This Row],[SDate]])</f>
        <v>2</v>
      </c>
      <c r="AL913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913" s="5">
        <f>(vp.data[[#This Row],[Dens]]-INDEX(crudeBD.lkup[Mean_Dens],MATCH(vp.data[[#This Row],[Crude_Breakdown]],crudeBD.lkup[Crude Breakdown],0)))^2</f>
        <v>1.7196058377809702</v>
      </c>
      <c r="AN913" s="5">
        <f>(vp.data[[#This Row],[Sulf]]-INDEX(crudeBD.lkup[Mean_Sulf],MATCH(vp.data[[#This Row],[Crude_Breakdown]],crudeBD.lkup[Crude Breakdown],0)))^2</f>
        <v>3.1249923360622489E-2</v>
      </c>
      <c r="AO9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1" hidden="1" x14ac:dyDescent="0.25">
      <c r="A914">
        <v>913</v>
      </c>
      <c r="B914" t="s">
        <v>56</v>
      </c>
      <c r="C914" t="s">
        <v>56</v>
      </c>
      <c r="D914" t="s">
        <v>57</v>
      </c>
      <c r="E914" t="s">
        <v>69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Input]]="",INDEX([1]DATA!$Q:$Q,MATCH(1,(vp.data[[#This Row],[Battery]]=[1]DATA!$L:$L)*(EOMONTH(vp.data[[#This Row],[SDate]],-1)+1=[1]DATA!$G:$G),0)),vp.data[[#This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Input]]="",INDEX([1]DATA!$O:$O,MATCH(1,(vp.data[[#This Row],[Battery]]=[1]DATA!$L:$L)*(EOMONTH(vp.data[[#This Row],[SDate]],-1)+1=[1]DATA!$G:$G),0)),vp.data[[#This Row],[Dens Input]]),"")</f>
        <v>827.5</v>
      </c>
      <c r="O914" s="2">
        <f ca="1">INDEX(INDIRECT(_xlfn.CONCAT("weather.data[",O$1,"]")),MATCH(vp.data[[#This Row],[SDate]],weather.data[Date],0))</f>
        <v>-14.383333333333335</v>
      </c>
      <c r="P914" s="2">
        <f ca="1">INDEX(INDIRECT(_xlfn.CONCAT("weather.data[",P$1,"]")),MATCH(vp.data[[#This Row],[SDate]],weather.data[Date],0))</f>
        <v>-9.2404761904761905</v>
      </c>
      <c r="Q914" s="2">
        <f ca="1">INDEX(INDIRECT(_xlfn.CONCAT("weather.data[",Q$1,"]")),MATCH(vp.data[[#This Row],[SDate]],weather.data[Date],0))</f>
        <v>-14.4</v>
      </c>
      <c r="R914" s="2">
        <f ca="1">INDEX(INDIRECT(_xlfn.CONCAT("weather.data[",R$1,"]")),MATCH(vp.data[[#This Row],[SDate]],weather.data[Date],0))</f>
        <v>-12.6</v>
      </c>
      <c r="S914" s="2">
        <f ca="1">INDEX(INDIRECT(_xlfn.CONCAT("weather.data[",S$1,"]")),MATCH(vp.data[[#This Row],[SDate]],weather.data[Date],0))</f>
        <v>-17</v>
      </c>
      <c r="T914" s="2">
        <f ca="1">INDEX(INDIRECT(_xlfn.CONCAT("weather.data[",T$1,"]")),MATCH(vp.data[[#This Row],[SDate]],weather.data[Date],0))</f>
        <v>-11.7</v>
      </c>
      <c r="U914" s="2">
        <f ca="1">INDEX(INDIRECT(_xlfn.CONCAT("weather.data[",U$1,"]")),MATCH(vp.data[[#This Row],[SDate]],weather.data[Date],0))</f>
        <v>-16.600000000000001</v>
      </c>
      <c r="V914" s="2">
        <f ca="1">INDEX(INDIRECT(_xlfn.CONCAT("weather.data[",V$1,"]")),MATCH(vp.data[[#This Row],[SDate]],weather.data[Date],0))</f>
        <v>-14</v>
      </c>
      <c r="W914" t="s">
        <v>44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 s="4">
        <f>IF(AND(vp.data[[#This Row],[SDate]]&gt;=DATE(YEAR(vp.data[[#This Row],[SDate]]),5,1),vp.data[[#This Row],[SDate]]&lt;=DATE(YEAR(vp.data[[#This Row],[SDate]]),9,15)),1,0)</f>
        <v>0</v>
      </c>
      <c r="AJ914" s="4">
        <f>IF(vp.data[[#This Row],[SDate]]&lt;DATE(2016,12,1),0,1)</f>
        <v>1</v>
      </c>
      <c r="AK914">
        <f>MONTH(vp.data[[#This Row],[SDate]])</f>
        <v>2</v>
      </c>
      <c r="AL914" s="5">
        <f>(IF(post_aquisition_adj_bool,vp.data[[#This Row],[VP_Adjusted]],vp.data[[#This Row],[VP]])-INDEX(crudeBD.lkup[Mean_VP],MATCH(vp.data[[#This Row],[Crude_Breakdown]],crudeBD.lkup[Crude Breakdown],0)))^2</f>
        <v>361.84387992586568</v>
      </c>
      <c r="AM914" s="5">
        <f>(vp.data[[#This Row],[Dens]]-INDEX(crudeBD.lkup[Mean_Dens],MATCH(vp.data[[#This Row],[Crude_Breakdown]],crudeBD.lkup[Crude Breakdown],0)))^2</f>
        <v>266.05972853716861</v>
      </c>
      <c r="AN914" s="5">
        <f>(vp.data[[#This Row],[Sulf]]-INDEX(crudeBD.lkup[Mean_Sulf],MATCH(vp.data[[#This Row],[Crude_Breakdown]],crudeBD.lkup[Crude Breakdown],0)))^2</f>
        <v>0.24381521074712706</v>
      </c>
      <c r="AO9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1" hidden="1" x14ac:dyDescent="0.25">
      <c r="A915">
        <v>914</v>
      </c>
      <c r="B915" t="s">
        <v>56</v>
      </c>
      <c r="C915" t="s">
        <v>56</v>
      </c>
      <c r="D915" t="s">
        <v>57</v>
      </c>
      <c r="E915" t="s">
        <v>51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Input]]="",INDEX([1]DATA!$Q:$Q,MATCH(1,(vp.data[[#This Row],[Battery]]=[1]DATA!$L:$L)*(EOMONTH(vp.data[[#This Row],[SDate]],-1)+1=[1]DATA!$G:$G),0)),vp.data[[#This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Input]]="",INDEX([1]DATA!$O:$O,MATCH(1,(vp.data[[#This Row],[Battery]]=[1]DATA!$L:$L)*(EOMONTH(vp.data[[#This Row],[SDate]],-1)+1=[1]DATA!$G:$G),0)),vp.data[[#This Row],[Dens Input]]),"")</f>
        <v>839</v>
      </c>
      <c r="O915" s="2">
        <f ca="1">INDEX(INDIRECT(_xlfn.CONCAT("weather.data[",O$1,"]")),MATCH(vp.data[[#This Row],[SDate]],weather.data[Date],0))</f>
        <v>-14.383333333333335</v>
      </c>
      <c r="P915" s="2">
        <f ca="1">INDEX(INDIRECT(_xlfn.CONCAT("weather.data[",P$1,"]")),MATCH(vp.data[[#This Row],[SDate]],weather.data[Date],0))</f>
        <v>-9.2404761904761905</v>
      </c>
      <c r="Q915" s="2">
        <f ca="1">INDEX(INDIRECT(_xlfn.CONCAT("weather.data[",Q$1,"]")),MATCH(vp.data[[#This Row],[SDate]],weather.data[Date],0))</f>
        <v>-14.4</v>
      </c>
      <c r="R915" s="2">
        <f ca="1">INDEX(INDIRECT(_xlfn.CONCAT("weather.data[",R$1,"]")),MATCH(vp.data[[#This Row],[SDate]],weather.data[Date],0))</f>
        <v>-12.6</v>
      </c>
      <c r="S915" s="2">
        <f ca="1">INDEX(INDIRECT(_xlfn.CONCAT("weather.data[",S$1,"]")),MATCH(vp.data[[#This Row],[SDate]],weather.data[Date],0))</f>
        <v>-17</v>
      </c>
      <c r="T915" s="2">
        <f ca="1">INDEX(INDIRECT(_xlfn.CONCAT("weather.data[",T$1,"]")),MATCH(vp.data[[#This Row],[SDate]],weather.data[Date],0))</f>
        <v>-11.7</v>
      </c>
      <c r="U915" s="2">
        <f ca="1">INDEX(INDIRECT(_xlfn.CONCAT("weather.data[",U$1,"]")),MATCH(vp.data[[#This Row],[SDate]],weather.data[Date],0))</f>
        <v>-16.600000000000001</v>
      </c>
      <c r="V915" s="2">
        <f ca="1">INDEX(INDIRECT(_xlfn.CONCAT("weather.data[",V$1,"]")),MATCH(vp.data[[#This Row],[SDate]],weather.data[Date],0))</f>
        <v>-14</v>
      </c>
      <c r="W915" t="s">
        <v>44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 s="4">
        <f>IF(AND(vp.data[[#This Row],[SDate]]&gt;=DATE(YEAR(vp.data[[#This Row],[SDate]]),5,1),vp.data[[#This Row],[SDate]]&lt;=DATE(YEAR(vp.data[[#This Row],[SDate]]),9,15)),1,0)</f>
        <v>0</v>
      </c>
      <c r="AJ915" s="4">
        <f>IF(vp.data[[#This Row],[SDate]]&lt;DATE(2016,12,1),0,1)</f>
        <v>1</v>
      </c>
      <c r="AK915">
        <f>MONTH(vp.data[[#This Row],[SDate]])</f>
        <v>2</v>
      </c>
      <c r="AL915" s="5">
        <f>(IF(post_aquisition_adj_bool,vp.data[[#This Row],[VP_Adjusted]],vp.data[[#This Row],[VP]])-INDEX(crudeBD.lkup[Mean_VP],MATCH(vp.data[[#This Row],[Crude_Breakdown]],crudeBD.lkup[Crude Breakdown],0)))^2</f>
        <v>498.28036298919505</v>
      </c>
      <c r="AM915" s="5">
        <f>(vp.data[[#This Row],[Dens]]-INDEX(crudeBD.lkup[Mean_Dens],MATCH(vp.data[[#This Row],[Crude_Breakdown]],crudeBD.lkup[Crude Breakdown],0)))^2</f>
        <v>23.148967800971416</v>
      </c>
      <c r="AN915" s="5">
        <f>(vp.data[[#This Row],[Sulf]]-INDEX(crudeBD.lkup[Mean_Sulf],MATCH(vp.data[[#This Row],[Crude_Breakdown]],crudeBD.lkup[Crude Breakdown],0)))^2</f>
        <v>3.5636558845285132E-2</v>
      </c>
      <c r="AO9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1" hidden="1" x14ac:dyDescent="0.25">
      <c r="A916">
        <v>915</v>
      </c>
      <c r="B916" t="s">
        <v>45</v>
      </c>
      <c r="C916" t="s">
        <v>45</v>
      </c>
      <c r="D916" t="s">
        <v>74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Input]]="",INDEX([1]DATA!$Q:$Q,MATCH(1,(vp.data[[#This Row],[Battery]]=[1]DATA!$L:$L)*(EOMONTH(vp.data[[#This Row],[SDate]],-1)+1=[1]DATA!$G:$G),0)),vp.data[[#This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916" s="2">
        <f ca="1">INDEX(INDIRECT(_xlfn.CONCAT("weather.data[",O$1,"]")),MATCH(vp.data[[#This Row],[SDate]],weather.data[Date],0))</f>
        <v>-12.733333333333334</v>
      </c>
      <c r="P916" s="2">
        <f ca="1">INDEX(INDIRECT(_xlfn.CONCAT("weather.data[",P$1,"]")),MATCH(vp.data[[#This Row],[SDate]],weather.data[Date],0))</f>
        <v>-10.938095238095238</v>
      </c>
      <c r="Q916" s="2">
        <f ca="1">INDEX(INDIRECT(_xlfn.CONCAT("weather.data[",Q$1,"]")),MATCH(vp.data[[#This Row],[SDate]],weather.data[Date],0))</f>
        <v>-12.5</v>
      </c>
      <c r="R916" s="2">
        <f ca="1">INDEX(INDIRECT(_xlfn.CONCAT("weather.data[",R$1,"]")),MATCH(vp.data[[#This Row],[SDate]],weather.data[Date],0))</f>
        <v>-11.6</v>
      </c>
      <c r="S916" s="2">
        <f ca="1">INDEX(INDIRECT(_xlfn.CONCAT("weather.data[",S$1,"]")),MATCH(vp.data[[#This Row],[SDate]],weather.data[Date],0))</f>
        <v>-14</v>
      </c>
      <c r="T916" s="2">
        <f ca="1">INDEX(INDIRECT(_xlfn.CONCAT("weather.data[",T$1,"]")),MATCH(vp.data[[#This Row],[SDate]],weather.data[Date],0))</f>
        <v>-10.9</v>
      </c>
      <c r="U916" s="2">
        <f ca="1">INDEX(INDIRECT(_xlfn.CONCAT("weather.data[",U$1,"]")),MATCH(vp.data[[#This Row],[SDate]],weather.data[Date],0))</f>
        <v>-13.9</v>
      </c>
      <c r="V916" s="2">
        <f ca="1">INDEX(INDIRECT(_xlfn.CONCAT("weather.data[",V$1,"]")),MATCH(vp.data[[#This Row],[SDate]],weather.data[Date],0))</f>
        <v>-13.5</v>
      </c>
      <c r="W916" t="s">
        <v>44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 s="4">
        <f>IF(AND(vp.data[[#This Row],[SDate]]&gt;=DATE(YEAR(vp.data[[#This Row],[SDate]]),5,1),vp.data[[#This Row],[SDate]]&lt;=DATE(YEAR(vp.data[[#This Row],[SDate]]),9,15)),1,0)</f>
        <v>0</v>
      </c>
      <c r="AJ916" s="4">
        <f>IF(vp.data[[#This Row],[SDate]]&lt;DATE(2016,12,1),0,1)</f>
        <v>1</v>
      </c>
      <c r="AK916">
        <f>MONTH(vp.data[[#This Row],[SDate]])</f>
        <v>3</v>
      </c>
      <c r="AL916" s="5">
        <f>(IF(post_aquisition_adj_bool,vp.data[[#This Row],[VP_Adjusted]],vp.data[[#This Row],[VP]])-INDEX(crudeBD.lkup[Mean_VP],MATCH(vp.data[[#This Row],[Crude_Breakdown]],crudeBD.lkup[Crude Breakdown],0)))^2</f>
        <v>84.749899729003502</v>
      </c>
      <c r="AM916" s="5">
        <f>(vp.data[[#This Row],[Dens]]-INDEX(crudeBD.lkup[Mean_Dens],MATCH(vp.data[[#This Row],[Crude_Breakdown]],crudeBD.lkup[Crude Breakdown],0)))^2</f>
        <v>0.91886804704618719</v>
      </c>
      <c r="AN916" s="5">
        <f>(vp.data[[#This Row],[Sulf]]-INDEX(crudeBD.lkup[Mean_Sulf],MATCH(vp.data[[#This Row],[Crude_Breakdown]],crudeBD.lkup[Crude Breakdown],0)))^2</f>
        <v>3.6117218881242494E-4</v>
      </c>
      <c r="AO9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1" hidden="1" x14ac:dyDescent="0.25">
      <c r="A917">
        <v>916</v>
      </c>
      <c r="B917" t="s">
        <v>45</v>
      </c>
      <c r="C917" t="s">
        <v>45</v>
      </c>
      <c r="D917" t="s">
        <v>88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Input]]="",INDEX([1]DATA!$Q:$Q,MATCH(1,(vp.data[[#This Row],[Battery]]=[1]DATA!$L:$L)*(EOMONTH(vp.data[[#This Row],[SDate]],-1)+1=[1]DATA!$G:$G),0)),vp.data[[#This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Input]]="",INDEX([1]DATA!$O:$O,MATCH(1,(vp.data[[#This Row],[Battery]]=[1]DATA!$L:$L)*(EOMONTH(vp.data[[#This Row],[SDate]],-1)+1=[1]DATA!$G:$G),0)),vp.data[[#This Row],[Dens Input]]),"")</f>
        <v>816.6</v>
      </c>
      <c r="O917" s="2">
        <f ca="1">INDEX(INDIRECT(_xlfn.CONCAT("weather.data[",O$1,"]")),MATCH(vp.data[[#This Row],[SDate]],weather.data[Date],0))</f>
        <v>-12.733333333333334</v>
      </c>
      <c r="P917" s="2">
        <f ca="1">INDEX(INDIRECT(_xlfn.CONCAT("weather.data[",P$1,"]")),MATCH(vp.data[[#This Row],[SDate]],weather.data[Date],0))</f>
        <v>-10.938095238095238</v>
      </c>
      <c r="Q917" s="2">
        <f ca="1">INDEX(INDIRECT(_xlfn.CONCAT("weather.data[",Q$1,"]")),MATCH(vp.data[[#This Row],[SDate]],weather.data[Date],0))</f>
        <v>-12.5</v>
      </c>
      <c r="R917" s="2">
        <f ca="1">INDEX(INDIRECT(_xlfn.CONCAT("weather.data[",R$1,"]")),MATCH(vp.data[[#This Row],[SDate]],weather.data[Date],0))</f>
        <v>-11.6</v>
      </c>
      <c r="S917" s="2">
        <f ca="1">INDEX(INDIRECT(_xlfn.CONCAT("weather.data[",S$1,"]")),MATCH(vp.data[[#This Row],[SDate]],weather.data[Date],0))</f>
        <v>-14</v>
      </c>
      <c r="T917" s="2">
        <f ca="1">INDEX(INDIRECT(_xlfn.CONCAT("weather.data[",T$1,"]")),MATCH(vp.data[[#This Row],[SDate]],weather.data[Date],0))</f>
        <v>-10.9</v>
      </c>
      <c r="U917" s="2">
        <f ca="1">INDEX(INDIRECT(_xlfn.CONCAT("weather.data[",U$1,"]")),MATCH(vp.data[[#This Row],[SDate]],weather.data[Date],0))</f>
        <v>-13.9</v>
      </c>
      <c r="V917" s="2">
        <f ca="1">INDEX(INDIRECT(_xlfn.CONCAT("weather.data[",V$1,"]")),MATCH(vp.data[[#This Row],[SDate]],weather.data[Date],0))</f>
        <v>-13.5</v>
      </c>
      <c r="W917" t="s">
        <v>44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 s="4">
        <f>IF(AND(vp.data[[#This Row],[SDate]]&gt;=DATE(YEAR(vp.data[[#This Row],[SDate]]),5,1),vp.data[[#This Row],[SDate]]&lt;=DATE(YEAR(vp.data[[#This Row],[SDate]]),9,15)),1,0)</f>
        <v>0</v>
      </c>
      <c r="AJ917" s="4">
        <f>IF(vp.data[[#This Row],[SDate]]&lt;DATE(2016,12,1),0,1)</f>
        <v>1</v>
      </c>
      <c r="AK917">
        <f>MONTH(vp.data[[#This Row],[SDate]])</f>
        <v>3</v>
      </c>
      <c r="AL917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917" s="5">
        <f>(vp.data[[#This Row],[Dens]]-INDEX(crudeBD.lkup[Mean_Dens],MATCH(vp.data[[#This Row],[Crude_Breakdown]],crudeBD.lkup[Crude Breakdown],0)))^2</f>
        <v>5.0826925089160628</v>
      </c>
      <c r="AN917" s="5">
        <f>(vp.data[[#This Row],[Sulf]]-INDEX(crudeBD.lkup[Mean_Sulf],MATCH(vp.data[[#This Row],[Crude_Breakdown]],crudeBD.lkup[Crude Breakdown],0)))^2</f>
        <v>0.17751986703405145</v>
      </c>
      <c r="AO9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1" hidden="1" x14ac:dyDescent="0.25">
      <c r="A918">
        <v>52</v>
      </c>
      <c r="B918" t="s">
        <v>47</v>
      </c>
      <c r="C918" t="s">
        <v>47</v>
      </c>
      <c r="D918" t="s">
        <v>48</v>
      </c>
      <c r="F918" s="1">
        <v>42339</v>
      </c>
      <c r="G918" s="2">
        <v>112.2</v>
      </c>
      <c r="H918" s="2">
        <f>vp.data[[#This Row],[VP]]+IF(vp.data[[#This Row],[Post_Aquisition]]=0,INDEX(post_aquisition.tbl[Change_in_VP],MATCH(vp.data[[#This Row],[Crude_Breakdown]],post_aquisition.tbl[Crude_Breakdown],0)),0)</f>
        <v>96.365217391304299</v>
      </c>
      <c r="I918" s="2"/>
      <c r="J918" s="2">
        <f t="array" ref="J918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18" s="2"/>
      <c r="L918" s="2"/>
      <c r="M918" s="2">
        <v>876</v>
      </c>
      <c r="N918" s="2">
        <f t="array" ref="N918">_xlfn.IFNA(IF(vp.data[[#This Row],[Dens Input]]="",INDEX([1]DATA!$O:$O,MATCH(1,(vp.data[[#This Row],[Battery]]=[1]DATA!$L:$L)*(EOMONTH(vp.data[[#This Row],[SDate]],-1)+1=[1]DATA!$G:$G),0)),vp.data[[#This Row],[Dens Input]]),"")</f>
        <v>876</v>
      </c>
      <c r="O918" s="2">
        <f ca="1">INDEX(INDIRECT(_xlfn.CONCAT("weather.data[",O$1,"]")),MATCH(vp.data[[#This Row],[SDate]],weather.data[Date],0))</f>
        <v>-5.4666666666666659</v>
      </c>
      <c r="P918" s="2">
        <f ca="1">INDEX(INDIRECT(_xlfn.CONCAT("weather.data[",P$1,"]")),MATCH(vp.data[[#This Row],[SDate]],weather.data[Date],0))</f>
        <v>-8.0857142857142872</v>
      </c>
      <c r="Q918" s="2">
        <f ca="1">INDEX(INDIRECT(_xlfn.CONCAT("weather.data[",Q$1,"]")),MATCH(vp.data[[#This Row],[SDate]],weather.data[Date],0))</f>
        <v>-6.2</v>
      </c>
      <c r="R918" s="2">
        <f ca="1">INDEX(INDIRECT(_xlfn.CONCAT("weather.data[",R$1,"]")),MATCH(vp.data[[#This Row],[SDate]],weather.data[Date],0))</f>
        <v>-6.7</v>
      </c>
      <c r="S918" s="2">
        <f ca="1">INDEX(INDIRECT(_xlfn.CONCAT("weather.data[",S$1,"]")),MATCH(vp.data[[#This Row],[SDate]],weather.data[Date],0))</f>
        <v>-5.5</v>
      </c>
      <c r="T918" s="2">
        <f ca="1">INDEX(INDIRECT(_xlfn.CONCAT("weather.data[",T$1,"]")),MATCH(vp.data[[#This Row],[SDate]],weather.data[Date],0))</f>
        <v>-5.5</v>
      </c>
      <c r="U918" s="2">
        <f ca="1">INDEX(INDIRECT(_xlfn.CONCAT("weather.data[",U$1,"]")),MATCH(vp.data[[#This Row],[SDate]],weather.data[Date],0))</f>
        <v>-5.3</v>
      </c>
      <c r="V918" s="2">
        <f ca="1">INDEX(INDIRECT(_xlfn.CONCAT("weather.data[",V$1,"]")),MATCH(vp.data[[#This Row],[SDate]],weather.data[Date],0))</f>
        <v>-3.6</v>
      </c>
      <c r="W918" t="s">
        <v>44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 s="4">
        <f>IF(AND(vp.data[[#This Row],[SDate]]&gt;=DATE(YEAR(vp.data[[#This Row],[SDate]]),5,1),vp.data[[#This Row],[SDate]]&lt;=DATE(YEAR(vp.data[[#This Row],[SDate]]),9,15)),1,0)</f>
        <v>0</v>
      </c>
      <c r="AJ918" s="4">
        <f>IF(vp.data[[#This Row],[SDate]]&lt;DATE(2016,12,1),0,1)</f>
        <v>0</v>
      </c>
      <c r="AK918">
        <f>MONTH(vp.data[[#This Row],[SDate]])</f>
        <v>12</v>
      </c>
      <c r="AL918" s="5">
        <f>(IF(post_aquisition_adj_bool,vp.data[[#This Row],[VP_Adjusted]],vp.data[[#This Row],[VP]])-INDEX(crudeBD.lkup[Mean_VP],MATCH(vp.data[[#This Row],[Crude_Breakdown]],crudeBD.lkup[Crude Breakdown],0)))^2</f>
        <v>1108.8899999999965</v>
      </c>
      <c r="AM918" s="5">
        <f>(vp.data[[#This Row],[Dens]]-INDEX(crudeBD.lkup[Mean_Dens],MATCH(vp.data[[#This Row],[Crude_Breakdown]],crudeBD.lkup[Crude Breakdown],0)))^2</f>
        <v>1.5422174148187409</v>
      </c>
      <c r="AN918" s="5">
        <f>(vp.data[[#This Row],[Sulf]]-INDEX(crudeBD.lkup[Mean_Sulf],MATCH(vp.data[[#This Row],[Crude_Breakdown]],crudeBD.lkup[Crude Breakdown],0)))^2</f>
        <v>1.9471826977099062E-2</v>
      </c>
      <c r="AO9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1" hidden="1" x14ac:dyDescent="0.25">
      <c r="A919">
        <v>918</v>
      </c>
      <c r="B919" t="s">
        <v>47</v>
      </c>
      <c r="C919" t="s">
        <v>47</v>
      </c>
      <c r="D919" t="s">
        <v>54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Input]]="",INDEX([1]DATA!$Q:$Q,MATCH(1,(vp.data[[#This Row],[Battery]]=[1]DATA!$L:$L)*(EOMONTH(vp.data[[#This Row],[SDate]],-1)+1=[1]DATA!$G:$G),0)),vp.data[[#This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Input]]="",INDEX([1]DATA!$O:$O,MATCH(1,(vp.data[[#This Row],[Battery]]=[1]DATA!$L:$L)*(EOMONTH(vp.data[[#This Row],[SDate]],-1)+1=[1]DATA!$G:$G),0)),vp.data[[#This Row],[Dens Input]]),"")</f>
        <v>835.9</v>
      </c>
      <c r="O919" s="2">
        <f ca="1">INDEX(INDIRECT(_xlfn.CONCAT("weather.data[",O$1,"]")),MATCH(vp.data[[#This Row],[SDate]],weather.data[Date],0))</f>
        <v>-12.733333333333334</v>
      </c>
      <c r="P919" s="2">
        <f ca="1">INDEX(INDIRECT(_xlfn.CONCAT("weather.data[",P$1,"]")),MATCH(vp.data[[#This Row],[SDate]],weather.data[Date],0))</f>
        <v>-10.938095238095238</v>
      </c>
      <c r="Q919" s="2">
        <f ca="1">INDEX(INDIRECT(_xlfn.CONCAT("weather.data[",Q$1,"]")),MATCH(vp.data[[#This Row],[SDate]],weather.data[Date],0))</f>
        <v>-12.5</v>
      </c>
      <c r="R919" s="2">
        <f ca="1">INDEX(INDIRECT(_xlfn.CONCAT("weather.data[",R$1,"]")),MATCH(vp.data[[#This Row],[SDate]],weather.data[Date],0))</f>
        <v>-11.6</v>
      </c>
      <c r="S919" s="2">
        <f ca="1">INDEX(INDIRECT(_xlfn.CONCAT("weather.data[",S$1,"]")),MATCH(vp.data[[#This Row],[SDate]],weather.data[Date],0))</f>
        <v>-14</v>
      </c>
      <c r="T919" s="2">
        <f ca="1">INDEX(INDIRECT(_xlfn.CONCAT("weather.data[",T$1,"]")),MATCH(vp.data[[#This Row],[SDate]],weather.data[Date],0))</f>
        <v>-10.9</v>
      </c>
      <c r="U919" s="2">
        <f ca="1">INDEX(INDIRECT(_xlfn.CONCAT("weather.data[",U$1,"]")),MATCH(vp.data[[#This Row],[SDate]],weather.data[Date],0))</f>
        <v>-13.9</v>
      </c>
      <c r="V919" s="2">
        <f ca="1">INDEX(INDIRECT(_xlfn.CONCAT("weather.data[",V$1,"]")),MATCH(vp.data[[#This Row],[SDate]],weather.data[Date],0))</f>
        <v>-13.5</v>
      </c>
      <c r="W919" t="s">
        <v>44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 s="4">
        <f>IF(AND(vp.data[[#This Row],[SDate]]&gt;=DATE(YEAR(vp.data[[#This Row],[SDate]]),5,1),vp.data[[#This Row],[SDate]]&lt;=DATE(YEAR(vp.data[[#This Row],[SDate]]),9,15)),1,0)</f>
        <v>0</v>
      </c>
      <c r="AJ919" s="4">
        <f>IF(vp.data[[#This Row],[SDate]]&lt;DATE(2016,12,1),0,1)</f>
        <v>1</v>
      </c>
      <c r="AK919">
        <f>MONTH(vp.data[[#This Row],[SDate]])</f>
        <v>3</v>
      </c>
      <c r="AL919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919" s="5">
        <f>(vp.data[[#This Row],[Dens]]-INDEX(crudeBD.lkup[Mean_Dens],MATCH(vp.data[[#This Row],[Crude_Breakdown]],crudeBD.lkup[Crude Breakdown],0)))^2</f>
        <v>62.589259825511881</v>
      </c>
      <c r="AN919" s="5">
        <f>(vp.data[[#This Row],[Sulf]]-INDEX(crudeBD.lkup[Mean_Sulf],MATCH(vp.data[[#This Row],[Crude_Breakdown]],crudeBD.lkup[Crude Breakdown],0)))^2</f>
        <v>4.4590980845483205E-3</v>
      </c>
      <c r="AO9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1" hidden="1" x14ac:dyDescent="0.25">
      <c r="A920">
        <v>919</v>
      </c>
      <c r="B920" t="s">
        <v>52</v>
      </c>
      <c r="C920" t="s">
        <v>52</v>
      </c>
      <c r="D920" t="s">
        <v>53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Input]]="",INDEX([1]DATA!$Q:$Q,MATCH(1,(vp.data[[#This Row],[Battery]]=[1]DATA!$L:$L)*(EOMONTH(vp.data[[#This Row],[SDate]],-1)+1=[1]DATA!$G:$G),0)),vp.data[[#This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Input]]="",INDEX([1]DATA!$O:$O,MATCH(1,(vp.data[[#This Row],[Battery]]=[1]DATA!$L:$L)*(EOMONTH(vp.data[[#This Row],[SDate]],-1)+1=[1]DATA!$G:$G),0)),vp.data[[#This Row],[Dens Input]]),"")</f>
        <v>845.9</v>
      </c>
      <c r="O920" s="2">
        <f ca="1">INDEX(INDIRECT(_xlfn.CONCAT("weather.data[",O$1,"]")),MATCH(vp.data[[#This Row],[SDate]],weather.data[Date],0))</f>
        <v>-12.733333333333334</v>
      </c>
      <c r="P920" s="2">
        <f ca="1">INDEX(INDIRECT(_xlfn.CONCAT("weather.data[",P$1,"]")),MATCH(vp.data[[#This Row],[SDate]],weather.data[Date],0))</f>
        <v>-10.938095238095238</v>
      </c>
      <c r="Q920" s="2">
        <f ca="1">INDEX(INDIRECT(_xlfn.CONCAT("weather.data[",Q$1,"]")),MATCH(vp.data[[#This Row],[SDate]],weather.data[Date],0))</f>
        <v>-12.5</v>
      </c>
      <c r="R920" s="2">
        <f ca="1">INDEX(INDIRECT(_xlfn.CONCAT("weather.data[",R$1,"]")),MATCH(vp.data[[#This Row],[SDate]],weather.data[Date],0))</f>
        <v>-11.6</v>
      </c>
      <c r="S920" s="2">
        <f ca="1">INDEX(INDIRECT(_xlfn.CONCAT("weather.data[",S$1,"]")),MATCH(vp.data[[#This Row],[SDate]],weather.data[Date],0))</f>
        <v>-14</v>
      </c>
      <c r="T920" s="2">
        <f ca="1">INDEX(INDIRECT(_xlfn.CONCAT("weather.data[",T$1,"]")),MATCH(vp.data[[#This Row],[SDate]],weather.data[Date],0))</f>
        <v>-10.9</v>
      </c>
      <c r="U920" s="2">
        <f ca="1">INDEX(INDIRECT(_xlfn.CONCAT("weather.data[",U$1,"]")),MATCH(vp.data[[#This Row],[SDate]],weather.data[Date],0))</f>
        <v>-13.9</v>
      </c>
      <c r="V920" s="2">
        <f ca="1">INDEX(INDIRECT(_xlfn.CONCAT("weather.data[",V$1,"]")),MATCH(vp.data[[#This Row],[SDate]],weather.data[Date],0))</f>
        <v>-13.5</v>
      </c>
      <c r="W920" t="s">
        <v>44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 s="4">
        <f>IF(AND(vp.data[[#This Row],[SDate]]&gt;=DATE(YEAR(vp.data[[#This Row],[SDate]]),5,1),vp.data[[#This Row],[SDate]]&lt;=DATE(YEAR(vp.data[[#This Row],[SDate]]),9,15)),1,0)</f>
        <v>0</v>
      </c>
      <c r="AJ920" s="4">
        <f>IF(vp.data[[#This Row],[SDate]]&lt;DATE(2016,12,1),0,1)</f>
        <v>1</v>
      </c>
      <c r="AK920">
        <f>MONTH(vp.data[[#This Row],[SDate]])</f>
        <v>3</v>
      </c>
      <c r="AL920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920" s="5">
        <f>(vp.data[[#This Row],[Dens]]-INDEX(crudeBD.lkup[Mean_Dens],MATCH(vp.data[[#This Row],[Crude_Breakdown]],crudeBD.lkup[Crude Breakdown],0)))^2</f>
        <v>4.3625113592530145</v>
      </c>
      <c r="AN920" s="5">
        <f>(vp.data[[#This Row],[Sulf]]-INDEX(crudeBD.lkup[Mean_Sulf],MATCH(vp.data[[#This Row],[Crude_Breakdown]],crudeBD.lkup[Crude Breakdown],0)))^2</f>
        <v>6.4122151826878027E-2</v>
      </c>
      <c r="AO9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1" hidden="1" x14ac:dyDescent="0.25">
      <c r="A921">
        <v>920</v>
      </c>
      <c r="B921" t="s">
        <v>47</v>
      </c>
      <c r="C921" t="s">
        <v>47</v>
      </c>
      <c r="D921" t="s">
        <v>122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Input]]="",INDEX([1]DATA!$Q:$Q,MATCH(1,(vp.data[[#This Row],[Battery]]=[1]DATA!$L:$L)*(EOMONTH(vp.data[[#This Row],[SDate]],-1)+1=[1]DATA!$G:$G),0)),vp.data[[#This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Input]]="",INDEX([1]DATA!$O:$O,MATCH(1,(vp.data[[#This Row],[Battery]]=[1]DATA!$L:$L)*(EOMONTH(vp.data[[#This Row],[SDate]],-1)+1=[1]DATA!$G:$G),0)),vp.data[[#This Row],[Dens Input]]),"")</f>
        <v>849.1</v>
      </c>
      <c r="O921" s="2">
        <f ca="1">INDEX(INDIRECT(_xlfn.CONCAT("weather.data[",O$1,"]")),MATCH(vp.data[[#This Row],[SDate]],weather.data[Date],0))</f>
        <v>-12.733333333333334</v>
      </c>
      <c r="P921" s="2">
        <f ca="1">INDEX(INDIRECT(_xlfn.CONCAT("weather.data[",P$1,"]")),MATCH(vp.data[[#This Row],[SDate]],weather.data[Date],0))</f>
        <v>-10.938095238095238</v>
      </c>
      <c r="Q921" s="2">
        <f ca="1">INDEX(INDIRECT(_xlfn.CONCAT("weather.data[",Q$1,"]")),MATCH(vp.data[[#This Row],[SDate]],weather.data[Date],0))</f>
        <v>-12.5</v>
      </c>
      <c r="R921" s="2">
        <f ca="1">INDEX(INDIRECT(_xlfn.CONCAT("weather.data[",R$1,"]")),MATCH(vp.data[[#This Row],[SDate]],weather.data[Date],0))</f>
        <v>-11.6</v>
      </c>
      <c r="S921" s="2">
        <f ca="1">INDEX(INDIRECT(_xlfn.CONCAT("weather.data[",S$1,"]")),MATCH(vp.data[[#This Row],[SDate]],weather.data[Date],0))</f>
        <v>-14</v>
      </c>
      <c r="T921" s="2">
        <f ca="1">INDEX(INDIRECT(_xlfn.CONCAT("weather.data[",T$1,"]")),MATCH(vp.data[[#This Row],[SDate]],weather.data[Date],0))</f>
        <v>-10.9</v>
      </c>
      <c r="U921" s="2">
        <f ca="1">INDEX(INDIRECT(_xlfn.CONCAT("weather.data[",U$1,"]")),MATCH(vp.data[[#This Row],[SDate]],weather.data[Date],0))</f>
        <v>-13.9</v>
      </c>
      <c r="V921" s="2">
        <f ca="1">INDEX(INDIRECT(_xlfn.CONCAT("weather.data[",V$1,"]")),MATCH(vp.data[[#This Row],[SDate]],weather.data[Date],0))</f>
        <v>-13.5</v>
      </c>
      <c r="W921" t="s">
        <v>44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 s="4">
        <f>IF(AND(vp.data[[#This Row],[SDate]]&gt;=DATE(YEAR(vp.data[[#This Row],[SDate]]),5,1),vp.data[[#This Row],[SDate]]&lt;=DATE(YEAR(vp.data[[#This Row],[SDate]]),9,15)),1,0)</f>
        <v>0</v>
      </c>
      <c r="AJ921" s="4">
        <f>IF(vp.data[[#This Row],[SDate]]&lt;DATE(2016,12,1),0,1)</f>
        <v>1</v>
      </c>
      <c r="AK921">
        <f>MONTH(vp.data[[#This Row],[SDate]])</f>
        <v>3</v>
      </c>
      <c r="AL921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921" s="5">
        <f>(vp.data[[#This Row],[Dens]]-INDEX(crudeBD.lkup[Mean_Dens],MATCH(vp.data[[#This Row],[Crude_Breakdown]],crudeBD.lkup[Crude Breakdown],0)))^2</f>
        <v>27.969951850050659</v>
      </c>
      <c r="AN921" s="5">
        <f>(vp.data[[#This Row],[Sulf]]-INDEX(crudeBD.lkup[Mean_Sulf],MATCH(vp.data[[#This Row],[Crude_Breakdown]],crudeBD.lkup[Crude Breakdown],0)))^2</f>
        <v>0.10447344483301269</v>
      </c>
      <c r="AO9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1" hidden="1" x14ac:dyDescent="0.25">
      <c r="A922">
        <v>921</v>
      </c>
      <c r="B922" t="s">
        <v>107</v>
      </c>
      <c r="C922" t="s">
        <v>107</v>
      </c>
      <c r="D922" t="s">
        <v>108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Input]]="",INDEX([1]DATA!$Q:$Q,MATCH(1,(vp.data[[#This Row],[Battery]]=[1]DATA!$L:$L)*(EOMONTH(vp.data[[#This Row],[SDate]],-1)+1=[1]DATA!$G:$G),0)),vp.data[[#This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Input]]="",INDEX([1]DATA!$O:$O,MATCH(1,(vp.data[[#This Row],[Battery]]=[1]DATA!$L:$L)*(EOMONTH(vp.data[[#This Row],[SDate]],-1)+1=[1]DATA!$G:$G),0)),vp.data[[#This Row],[Dens Input]]),"")</f>
        <v>858.9</v>
      </c>
      <c r="O922" s="2">
        <f ca="1">INDEX(INDIRECT(_xlfn.CONCAT("weather.data[",O$1,"]")),MATCH(vp.data[[#This Row],[SDate]],weather.data[Date],0))</f>
        <v>-12.733333333333334</v>
      </c>
      <c r="P922" s="2">
        <f ca="1">INDEX(INDIRECT(_xlfn.CONCAT("weather.data[",P$1,"]")),MATCH(vp.data[[#This Row],[SDate]],weather.data[Date],0))</f>
        <v>-10.938095238095238</v>
      </c>
      <c r="Q922" s="2">
        <f ca="1">INDEX(INDIRECT(_xlfn.CONCAT("weather.data[",Q$1,"]")),MATCH(vp.data[[#This Row],[SDate]],weather.data[Date],0))</f>
        <v>-12.5</v>
      </c>
      <c r="R922" s="2">
        <f ca="1">INDEX(INDIRECT(_xlfn.CONCAT("weather.data[",R$1,"]")),MATCH(vp.data[[#This Row],[SDate]],weather.data[Date],0))</f>
        <v>-11.6</v>
      </c>
      <c r="S922" s="2">
        <f ca="1">INDEX(INDIRECT(_xlfn.CONCAT("weather.data[",S$1,"]")),MATCH(vp.data[[#This Row],[SDate]],weather.data[Date],0))</f>
        <v>-14</v>
      </c>
      <c r="T922" s="2">
        <f ca="1">INDEX(INDIRECT(_xlfn.CONCAT("weather.data[",T$1,"]")),MATCH(vp.data[[#This Row],[SDate]],weather.data[Date],0))</f>
        <v>-10.9</v>
      </c>
      <c r="U922" s="2">
        <f ca="1">INDEX(INDIRECT(_xlfn.CONCAT("weather.data[",U$1,"]")),MATCH(vp.data[[#This Row],[SDate]],weather.data[Date],0))</f>
        <v>-13.9</v>
      </c>
      <c r="V922" s="2">
        <f ca="1">INDEX(INDIRECT(_xlfn.CONCAT("weather.data[",V$1,"]")),MATCH(vp.data[[#This Row],[SDate]],weather.data[Date],0))</f>
        <v>-13.5</v>
      </c>
      <c r="W922" t="s">
        <v>44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 s="4">
        <f>IF(AND(vp.data[[#This Row],[SDate]]&gt;=DATE(YEAR(vp.data[[#This Row],[SDate]]),5,1),vp.data[[#This Row],[SDate]]&lt;=DATE(YEAR(vp.data[[#This Row],[SDate]]),9,15)),1,0)</f>
        <v>0</v>
      </c>
      <c r="AJ922" s="4">
        <f>IF(vp.data[[#This Row],[SDate]]&lt;DATE(2016,12,1),0,1)</f>
        <v>1</v>
      </c>
      <c r="AK922">
        <f>MONTH(vp.data[[#This Row],[SDate]])</f>
        <v>3</v>
      </c>
      <c r="AL922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922" s="5">
        <f>(vp.data[[#This Row],[Dens]]-INDEX(crudeBD.lkup[Mean_Dens],MATCH(vp.data[[#This Row],[Crude_Breakdown]],crudeBD.lkup[Crude Breakdown],0)))^2</f>
        <v>227.66773835311648</v>
      </c>
      <c r="AN922" s="5">
        <f>(vp.data[[#This Row],[Sulf]]-INDEX(crudeBD.lkup[Mean_Sulf],MATCH(vp.data[[#This Row],[Crude_Breakdown]],crudeBD.lkup[Crude Breakdown],0)))^2</f>
        <v>0.23350497170417769</v>
      </c>
      <c r="AO9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1" hidden="1" x14ac:dyDescent="0.25">
      <c r="A923">
        <v>922</v>
      </c>
      <c r="B923" t="s">
        <v>52</v>
      </c>
      <c r="C923" t="s">
        <v>52</v>
      </c>
      <c r="D923" t="s">
        <v>90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Input]]="",INDEX([1]DATA!$Q:$Q,MATCH(1,(vp.data[[#This Row],[Battery]]=[1]DATA!$L:$L)*(EOMONTH(vp.data[[#This Row],[SDate]],-1)+1=[1]DATA!$G:$G),0)),vp.data[[#This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Input]]="",INDEX([1]DATA!$O:$O,MATCH(1,(vp.data[[#This Row],[Battery]]=[1]DATA!$L:$L)*(EOMONTH(vp.data[[#This Row],[SDate]],-1)+1=[1]DATA!$G:$G),0)),vp.data[[#This Row],[Dens Input]]),"")</f>
        <v>866.6</v>
      </c>
      <c r="O923" s="2">
        <f ca="1">INDEX(INDIRECT(_xlfn.CONCAT("weather.data[",O$1,"]")),MATCH(vp.data[[#This Row],[SDate]],weather.data[Date],0))</f>
        <v>-12.733333333333334</v>
      </c>
      <c r="P923" s="2">
        <f ca="1">INDEX(INDIRECT(_xlfn.CONCAT("weather.data[",P$1,"]")),MATCH(vp.data[[#This Row],[SDate]],weather.data[Date],0))</f>
        <v>-10.938095238095238</v>
      </c>
      <c r="Q923" s="2">
        <f ca="1">INDEX(INDIRECT(_xlfn.CONCAT("weather.data[",Q$1,"]")),MATCH(vp.data[[#This Row],[SDate]],weather.data[Date],0))</f>
        <v>-12.5</v>
      </c>
      <c r="R923" s="2">
        <f ca="1">INDEX(INDIRECT(_xlfn.CONCAT("weather.data[",R$1,"]")),MATCH(vp.data[[#This Row],[SDate]],weather.data[Date],0))</f>
        <v>-11.6</v>
      </c>
      <c r="S923" s="2">
        <f ca="1">INDEX(INDIRECT(_xlfn.CONCAT("weather.data[",S$1,"]")),MATCH(vp.data[[#This Row],[SDate]],weather.data[Date],0))</f>
        <v>-14</v>
      </c>
      <c r="T923" s="2">
        <f ca="1">INDEX(INDIRECT(_xlfn.CONCAT("weather.data[",T$1,"]")),MATCH(vp.data[[#This Row],[SDate]],weather.data[Date],0))</f>
        <v>-10.9</v>
      </c>
      <c r="U923" s="2">
        <f ca="1">INDEX(INDIRECT(_xlfn.CONCAT("weather.data[",U$1,"]")),MATCH(vp.data[[#This Row],[SDate]],weather.data[Date],0))</f>
        <v>-13.9</v>
      </c>
      <c r="V923" s="2">
        <f ca="1">INDEX(INDIRECT(_xlfn.CONCAT("weather.data[",V$1,"]")),MATCH(vp.data[[#This Row],[SDate]],weather.data[Date],0))</f>
        <v>-13.5</v>
      </c>
      <c r="W923" t="s">
        <v>44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 s="4">
        <f>IF(AND(vp.data[[#This Row],[SDate]]&gt;=DATE(YEAR(vp.data[[#This Row],[SDate]]),5,1),vp.data[[#This Row],[SDate]]&lt;=DATE(YEAR(vp.data[[#This Row],[SDate]]),9,15)),1,0)</f>
        <v>0</v>
      </c>
      <c r="AJ923" s="4">
        <f>IF(vp.data[[#This Row],[SDate]]&lt;DATE(2016,12,1),0,1)</f>
        <v>1</v>
      </c>
      <c r="AK923">
        <f>MONTH(vp.data[[#This Row],[SDate]])</f>
        <v>3</v>
      </c>
      <c r="AL923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923" s="5">
        <f>(vp.data[[#This Row],[Dens]]-INDEX(crudeBD.lkup[Mean_Dens],MATCH(vp.data[[#This Row],[Crude_Breakdown]],crudeBD.lkup[Crude Breakdown],0)))^2</f>
        <v>519.32314203409919</v>
      </c>
      <c r="AN923" s="5">
        <f>(vp.data[[#This Row],[Sulf]]-INDEX(crudeBD.lkup[Mean_Sulf],MATCH(vp.data[[#This Row],[Crude_Breakdown]],crudeBD.lkup[Crude Breakdown],0)))^2</f>
        <v>0.27376285342196871</v>
      </c>
      <c r="AO9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1" hidden="1" x14ac:dyDescent="0.25">
      <c r="A924">
        <v>923</v>
      </c>
      <c r="B924" t="s">
        <v>42</v>
      </c>
      <c r="C924" t="s">
        <v>42</v>
      </c>
      <c r="D924" t="s">
        <v>43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Input]]="",INDEX([1]DATA!$Q:$Q,MATCH(1,(vp.data[[#This Row],[Battery]]=[1]DATA!$L:$L)*(EOMONTH(vp.data[[#This Row],[SDate]],-1)+1=[1]DATA!$G:$G),0)),vp.data[[#This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Input]]="",INDEX([1]DATA!$O:$O,MATCH(1,(vp.data[[#This Row],[Battery]]=[1]DATA!$L:$L)*(EOMONTH(vp.data[[#This Row],[SDate]],-1)+1=[1]DATA!$G:$G),0)),vp.data[[#This Row],[Dens Input]]),"")</f>
        <v>867.1</v>
      </c>
      <c r="O924" s="2">
        <f ca="1">INDEX(INDIRECT(_xlfn.CONCAT("weather.data[",O$1,"]")),MATCH(vp.data[[#This Row],[SDate]],weather.data[Date],0))</f>
        <v>-12.733333333333334</v>
      </c>
      <c r="P924" s="2">
        <f ca="1">INDEX(INDIRECT(_xlfn.CONCAT("weather.data[",P$1,"]")),MATCH(vp.data[[#This Row],[SDate]],weather.data[Date],0))</f>
        <v>-10.938095238095238</v>
      </c>
      <c r="Q924" s="2">
        <f ca="1">INDEX(INDIRECT(_xlfn.CONCAT("weather.data[",Q$1,"]")),MATCH(vp.data[[#This Row],[SDate]],weather.data[Date],0))</f>
        <v>-12.5</v>
      </c>
      <c r="R924" s="2">
        <f ca="1">INDEX(INDIRECT(_xlfn.CONCAT("weather.data[",R$1,"]")),MATCH(vp.data[[#This Row],[SDate]],weather.data[Date],0))</f>
        <v>-11.6</v>
      </c>
      <c r="S924" s="2">
        <f ca="1">INDEX(INDIRECT(_xlfn.CONCAT("weather.data[",S$1,"]")),MATCH(vp.data[[#This Row],[SDate]],weather.data[Date],0))</f>
        <v>-14</v>
      </c>
      <c r="T924" s="2">
        <f ca="1">INDEX(INDIRECT(_xlfn.CONCAT("weather.data[",T$1,"]")),MATCH(vp.data[[#This Row],[SDate]],weather.data[Date],0))</f>
        <v>-10.9</v>
      </c>
      <c r="U924" s="2">
        <f ca="1">INDEX(INDIRECT(_xlfn.CONCAT("weather.data[",U$1,"]")),MATCH(vp.data[[#This Row],[SDate]],weather.data[Date],0))</f>
        <v>-13.9</v>
      </c>
      <c r="V924" s="2">
        <f ca="1">INDEX(INDIRECT(_xlfn.CONCAT("weather.data[",V$1,"]")),MATCH(vp.data[[#This Row],[SDate]],weather.data[Date],0))</f>
        <v>-13.5</v>
      </c>
      <c r="W924" t="s">
        <v>44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 s="4">
        <f>IF(AND(vp.data[[#This Row],[SDate]]&gt;=DATE(YEAR(vp.data[[#This Row],[SDate]]),5,1),vp.data[[#This Row],[SDate]]&lt;=DATE(YEAR(vp.data[[#This Row],[SDate]]),9,15)),1,0)</f>
        <v>0</v>
      </c>
      <c r="AJ924" s="4">
        <f>IF(vp.data[[#This Row],[SDate]]&lt;DATE(2016,12,1),0,1)</f>
        <v>1</v>
      </c>
      <c r="AK924">
        <f>MONTH(vp.data[[#This Row],[SDate]])</f>
        <v>3</v>
      </c>
      <c r="AL924" s="5">
        <f>(IF(post_aquisition_adj_bool,vp.data[[#This Row],[VP_Adjusted]],vp.data[[#This Row],[VP]])-INDEX(crudeBD.lkup[Mean_VP],MATCH(vp.data[[#This Row],[Crude_Breakdown]],crudeBD.lkup[Crude Breakdown],0)))^2</f>
        <v>1.2098298676747206E-3</v>
      </c>
      <c r="AM924" s="5">
        <f>(vp.data[[#This Row],[Dens]]-INDEX(crudeBD.lkup[Mean_Dens],MATCH(vp.data[[#This Row],[Crude_Breakdown]],crudeBD.lkup[Crude Breakdown],0)))^2</f>
        <v>58.647101135749196</v>
      </c>
      <c r="AN924" s="5">
        <f>(vp.data[[#This Row],[Sulf]]-INDEX(crudeBD.lkup[Mean_Sulf],MATCH(vp.data[[#This Row],[Crude_Breakdown]],crudeBD.lkup[Crude Breakdown],0)))^2</f>
        <v>3.5451888375641187E-3</v>
      </c>
      <c r="AO9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1" hidden="1" x14ac:dyDescent="0.25">
      <c r="A925">
        <v>73</v>
      </c>
      <c r="B925" t="s">
        <v>47</v>
      </c>
      <c r="C925" t="s">
        <v>47</v>
      </c>
      <c r="D925" t="s">
        <v>48</v>
      </c>
      <c r="F925" s="1">
        <v>42388</v>
      </c>
      <c r="G925" s="2">
        <v>110.6</v>
      </c>
      <c r="H925" s="2">
        <f>vp.data[[#This Row],[VP]]+IF(vp.data[[#This Row],[Post_Aquisition]]=0,INDEX(post_aquisition.tbl[Change_in_VP],MATCH(vp.data[[#This Row],[Crude_Breakdown]],post_aquisition.tbl[Crude_Breakdown],0)),0)</f>
        <v>94.765217391304304</v>
      </c>
      <c r="I925" s="2"/>
      <c r="J925" s="2">
        <f t="array" ref="J92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25" s="2"/>
      <c r="L925" s="2"/>
      <c r="M925" s="2">
        <v>870</v>
      </c>
      <c r="N925" s="2">
        <f t="array" ref="N925">_xlfn.IFNA(IF(vp.data[[#This Row],[Dens Input]]="",INDEX([1]DATA!$O:$O,MATCH(1,(vp.data[[#This Row],[Battery]]=[1]DATA!$L:$L)*(EOMONTH(vp.data[[#This Row],[SDate]],-1)+1=[1]DATA!$G:$G),0)),vp.data[[#This Row],[Dens Input]]),"")</f>
        <v>870</v>
      </c>
      <c r="O925" s="2">
        <f ca="1">INDEX(INDIRECT(_xlfn.CONCAT("weather.data[",O$1,"]")),MATCH(vp.data[[#This Row],[SDate]],weather.data[Date],0))</f>
        <v>-10.433333333333335</v>
      </c>
      <c r="P925" s="2">
        <f ca="1">INDEX(INDIRECT(_xlfn.CONCAT("weather.data[",P$1,"]")),MATCH(vp.data[[#This Row],[SDate]],weather.data[Date],0))</f>
        <v>-17.276190476190475</v>
      </c>
      <c r="Q925" s="2">
        <f ca="1">INDEX(INDIRECT(_xlfn.CONCAT("weather.data[",Q$1,"]")),MATCH(vp.data[[#This Row],[SDate]],weather.data[Date],0))</f>
        <v>-9.8000000000000007</v>
      </c>
      <c r="R925" s="2">
        <f ca="1">INDEX(INDIRECT(_xlfn.CONCAT("weather.data[",R$1,"]")),MATCH(vp.data[[#This Row],[SDate]],weather.data[Date],0))</f>
        <v>-9.3000000000000007</v>
      </c>
      <c r="S925" s="2">
        <f ca="1">INDEX(INDIRECT(_xlfn.CONCAT("weather.data[",S$1,"]")),MATCH(vp.data[[#This Row],[SDate]],weather.data[Date],0))</f>
        <v>-11.5</v>
      </c>
      <c r="T925" s="2">
        <f ca="1">INDEX(INDIRECT(_xlfn.CONCAT("weather.data[",T$1,"]")),MATCH(vp.data[[#This Row],[SDate]],weather.data[Date],0))</f>
        <v>-9.3000000000000007</v>
      </c>
      <c r="U925" s="2">
        <f ca="1">INDEX(INDIRECT(_xlfn.CONCAT("weather.data[",U$1,"]")),MATCH(vp.data[[#This Row],[SDate]],weather.data[Date],0))</f>
        <v>-11.5</v>
      </c>
      <c r="V925" s="2">
        <f ca="1">INDEX(INDIRECT(_xlfn.CONCAT("weather.data[",V$1,"]")),MATCH(vp.data[[#This Row],[SDate]],weather.data[Date],0))</f>
        <v>-11.2</v>
      </c>
      <c r="W925" t="s">
        <v>44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 s="4">
        <f>IF(AND(vp.data[[#This Row],[SDate]]&gt;=DATE(YEAR(vp.data[[#This Row],[SDate]]),5,1),vp.data[[#This Row],[SDate]]&lt;=DATE(YEAR(vp.data[[#This Row],[SDate]]),9,15)),1,0)</f>
        <v>0</v>
      </c>
      <c r="AJ925" s="4">
        <f>IF(vp.data[[#This Row],[SDate]]&lt;DATE(2016,12,1),0,1)</f>
        <v>0</v>
      </c>
      <c r="AK925">
        <f>MONTH(vp.data[[#This Row],[SDate]])</f>
        <v>1</v>
      </c>
      <c r="AL925" s="5">
        <f>(IF(post_aquisition_adj_bool,vp.data[[#This Row],[VP_Adjusted]],vp.data[[#This Row],[VP]])-INDEX(crudeBD.lkup[Mean_VP],MATCH(vp.data[[#This Row],[Crude_Breakdown]],crudeBD.lkup[Crude Breakdown],0)))^2</f>
        <v>1004.889999999997</v>
      </c>
      <c r="AM925" s="5">
        <f>(vp.data[[#This Row],[Dens]]-INDEX(crudeBD.lkup[Mean_Dens],MATCH(vp.data[[#This Row],[Crude_Breakdown]],crudeBD.lkup[Crude Breakdown],0)))^2</f>
        <v>22.639891833423778</v>
      </c>
      <c r="AN925" s="5">
        <f>(vp.data[[#This Row],[Sulf]]-INDEX(crudeBD.lkup[Mean_Sulf],MATCH(vp.data[[#This Row],[Crude_Breakdown]],crudeBD.lkup[Crude Breakdown],0)))^2</f>
        <v>1.9471826977099062E-2</v>
      </c>
      <c r="AO9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1" hidden="1" x14ac:dyDescent="0.25">
      <c r="A926">
        <v>925</v>
      </c>
      <c r="B926" t="s">
        <v>60</v>
      </c>
      <c r="C926" t="s">
        <v>60</v>
      </c>
      <c r="D926" t="s">
        <v>169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Input]]="",INDEX([1]DATA!$Q:$Q,MATCH(1,(vp.data[[#This Row],[Battery]]=[1]DATA!$L:$L)*(EOMONTH(vp.data[[#This Row],[SDate]],-1)+1=[1]DATA!$G:$G),0)),vp.data[[#This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Input]]="",INDEX([1]DATA!$O:$O,MATCH(1,(vp.data[[#This Row],[Battery]]=[1]DATA!$L:$L)*(EOMONTH(vp.data[[#This Row],[SDate]],-1)+1=[1]DATA!$G:$G),0)),vp.data[[#This Row],[Dens Input]]),"")</f>
        <v>877.3</v>
      </c>
      <c r="O926" s="2">
        <f ca="1">INDEX(INDIRECT(_xlfn.CONCAT("weather.data[",O$1,"]")),MATCH(vp.data[[#This Row],[SDate]],weather.data[Date],0))</f>
        <v>-12.733333333333334</v>
      </c>
      <c r="P926" s="2">
        <f ca="1">INDEX(INDIRECT(_xlfn.CONCAT("weather.data[",P$1,"]")),MATCH(vp.data[[#This Row],[SDate]],weather.data[Date],0))</f>
        <v>-10.938095238095238</v>
      </c>
      <c r="Q926" s="2">
        <f ca="1">INDEX(INDIRECT(_xlfn.CONCAT("weather.data[",Q$1,"]")),MATCH(vp.data[[#This Row],[SDate]],weather.data[Date],0))</f>
        <v>-12.5</v>
      </c>
      <c r="R926" s="2">
        <f ca="1">INDEX(INDIRECT(_xlfn.CONCAT("weather.data[",R$1,"]")),MATCH(vp.data[[#This Row],[SDate]],weather.data[Date],0))</f>
        <v>-11.6</v>
      </c>
      <c r="S926" s="2">
        <f ca="1">INDEX(INDIRECT(_xlfn.CONCAT("weather.data[",S$1,"]")),MATCH(vp.data[[#This Row],[SDate]],weather.data[Date],0))</f>
        <v>-14</v>
      </c>
      <c r="T926" s="2">
        <f ca="1">INDEX(INDIRECT(_xlfn.CONCAT("weather.data[",T$1,"]")),MATCH(vp.data[[#This Row],[SDate]],weather.data[Date],0))</f>
        <v>-10.9</v>
      </c>
      <c r="U926" s="2">
        <f ca="1">INDEX(INDIRECT(_xlfn.CONCAT("weather.data[",U$1,"]")),MATCH(vp.data[[#This Row],[SDate]],weather.data[Date],0))</f>
        <v>-13.9</v>
      </c>
      <c r="V926" s="2">
        <f ca="1">INDEX(INDIRECT(_xlfn.CONCAT("weather.data[",V$1,"]")),MATCH(vp.data[[#This Row],[SDate]],weather.data[Date],0))</f>
        <v>-13.5</v>
      </c>
      <c r="W926" t="s">
        <v>44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 s="4">
        <f>IF(AND(vp.data[[#This Row],[SDate]]&gt;=DATE(YEAR(vp.data[[#This Row],[SDate]]),5,1),vp.data[[#This Row],[SDate]]&lt;=DATE(YEAR(vp.data[[#This Row],[SDate]]),9,15)),1,0)</f>
        <v>0</v>
      </c>
      <c r="AJ926" s="4">
        <f>IF(vp.data[[#This Row],[SDate]]&lt;DATE(2016,12,1),0,1)</f>
        <v>1</v>
      </c>
      <c r="AK926">
        <f>MONTH(vp.data[[#This Row],[SDate]])</f>
        <v>3</v>
      </c>
      <c r="AL926" s="5">
        <f>(IF(post_aquisition_adj_bool,vp.data[[#This Row],[VP_Adjusted]],vp.data[[#This Row],[VP]])-INDEX(crudeBD.lkup[Mean_VP],MATCH(vp.data[[#This Row],[Crude_Breakdown]],crudeBD.lkup[Crude Breakdown],0)))^2</f>
        <v>1728.7139182174633</v>
      </c>
      <c r="AM926" s="5">
        <f>(vp.data[[#This Row],[Dens]]-INDEX(crudeBD.lkup[Mean_Dens],MATCH(vp.data[[#This Row],[Crude_Breakdown]],crudeBD.lkup[Crude Breakdown],0)))^2</f>
        <v>1121.4905211751986</v>
      </c>
      <c r="AN926" s="5">
        <f>(vp.data[[#This Row],[Sulf]]-INDEX(crudeBD.lkup[Mean_Sulf],MATCH(vp.data[[#This Row],[Crude_Breakdown]],crudeBD.lkup[Crude Breakdown],0)))^2</f>
        <v>0.48549746102933655</v>
      </c>
      <c r="AO9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1" hidden="1" x14ac:dyDescent="0.25">
      <c r="A927">
        <v>926</v>
      </c>
      <c r="B927" t="s">
        <v>45</v>
      </c>
      <c r="C927" t="s">
        <v>45</v>
      </c>
      <c r="D927" t="s">
        <v>77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Input]]="",INDEX([1]DATA!$Q:$Q,MATCH(1,(vp.data[[#This Row],[Battery]]=[1]DATA!$L:$L)*(EOMONTH(vp.data[[#This Row],[SDate]],-1)+1=[1]DATA!$G:$G),0)),vp.data[[#This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Input]]="",INDEX([1]DATA!$O:$O,MATCH(1,(vp.data[[#This Row],[Battery]]=[1]DATA!$L:$L)*(EOMONTH(vp.data[[#This Row],[SDate]],-1)+1=[1]DATA!$G:$G),0)),vp.data[[#This Row],[Dens Input]]),"")</f>
        <v>814.9</v>
      </c>
      <c r="O927" s="2">
        <f ca="1">INDEX(INDIRECT(_xlfn.CONCAT("weather.data[",O$1,"]")),MATCH(vp.data[[#This Row],[SDate]],weather.data[Date],0))</f>
        <v>-14.083333333333334</v>
      </c>
      <c r="P927" s="2">
        <f ca="1">INDEX(INDIRECT(_xlfn.CONCAT("weather.data[",P$1,"]")),MATCH(vp.data[[#This Row],[SDate]],weather.data[Date],0))</f>
        <v>-12.366666666666665</v>
      </c>
      <c r="Q927" s="2">
        <f ca="1">INDEX(INDIRECT(_xlfn.CONCAT("weather.data[",Q$1,"]")),MATCH(vp.data[[#This Row],[SDate]],weather.data[Date],0))</f>
        <v>-13.4</v>
      </c>
      <c r="R927" s="2">
        <f ca="1">INDEX(INDIRECT(_xlfn.CONCAT("weather.data[",R$1,"]")),MATCH(vp.data[[#This Row],[SDate]],weather.data[Date],0))</f>
        <v>-12.8</v>
      </c>
      <c r="S927" s="2">
        <f ca="1">INDEX(INDIRECT(_xlfn.CONCAT("weather.data[",S$1,"]")),MATCH(vp.data[[#This Row],[SDate]],weather.data[Date],0))</f>
        <v>-14</v>
      </c>
      <c r="T927" s="2">
        <f ca="1">INDEX(INDIRECT(_xlfn.CONCAT("weather.data[",T$1,"]")),MATCH(vp.data[[#This Row],[SDate]],weather.data[Date],0))</f>
        <v>-12.5</v>
      </c>
      <c r="U927" s="2">
        <f ca="1">INDEX(INDIRECT(_xlfn.CONCAT("weather.data[",U$1,"]")),MATCH(vp.data[[#This Row],[SDate]],weather.data[Date],0))</f>
        <v>-18</v>
      </c>
      <c r="V927" s="2">
        <f ca="1">INDEX(INDIRECT(_xlfn.CONCAT("weather.data[",V$1,"]")),MATCH(vp.data[[#This Row],[SDate]],weather.data[Date],0))</f>
        <v>-13.8</v>
      </c>
      <c r="W927" t="s">
        <v>44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 s="4">
        <f>IF(AND(vp.data[[#This Row],[SDate]]&gt;=DATE(YEAR(vp.data[[#This Row],[SDate]]),5,1),vp.data[[#This Row],[SDate]]&lt;=DATE(YEAR(vp.data[[#This Row],[SDate]]),9,15)),1,0)</f>
        <v>0</v>
      </c>
      <c r="AJ927" s="4">
        <f>IF(vp.data[[#This Row],[SDate]]&lt;DATE(2016,12,1),0,1)</f>
        <v>1</v>
      </c>
      <c r="AK927">
        <f>MONTH(vp.data[[#This Row],[SDate]])</f>
        <v>3</v>
      </c>
      <c r="AL927" s="5">
        <f>(IF(post_aquisition_adj_bool,vp.data[[#This Row],[VP_Adjusted]],vp.data[[#This Row],[VP]])-INDEX(crudeBD.lkup[Mean_VP],MATCH(vp.data[[#This Row],[Crude_Breakdown]],crudeBD.lkup[Crude Breakdown],0)))^2</f>
        <v>10.459545999650297</v>
      </c>
      <c r="AM927" s="5">
        <f>(vp.data[[#This Row],[Dens]]-INDEX(crudeBD.lkup[Mean_Dens],MATCH(vp.data[[#This Row],[Crude_Breakdown]],crudeBD.lkup[Crude Breakdown],0)))^2</f>
        <v>15.637933888225341</v>
      </c>
      <c r="AN927" s="5">
        <f>(vp.data[[#This Row],[Sulf]]-INDEX(crudeBD.lkup[Mean_Sulf],MATCH(vp.data[[#This Row],[Crude_Breakdown]],crudeBD.lkup[Crude Breakdown],0)))^2</f>
        <v>0.17333155637574424</v>
      </c>
      <c r="AO9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1" hidden="1" x14ac:dyDescent="0.25">
      <c r="A928">
        <v>927</v>
      </c>
      <c r="B928" t="s">
        <v>45</v>
      </c>
      <c r="C928" t="s">
        <v>45</v>
      </c>
      <c r="D928" t="s">
        <v>66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Input]]="",INDEX([1]DATA!$Q:$Q,MATCH(1,(vp.data[[#This Row],[Battery]]=[1]DATA!$L:$L)*(EOMONTH(vp.data[[#This Row],[SDate]],-1)+1=[1]DATA!$G:$G),0)),vp.data[[#This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28" s="2">
        <f ca="1">INDEX(INDIRECT(_xlfn.CONCAT("weather.data[",O$1,"]")),MATCH(vp.data[[#This Row],[SDate]],weather.data[Date],0))</f>
        <v>-14.083333333333334</v>
      </c>
      <c r="P928" s="2">
        <f ca="1">INDEX(INDIRECT(_xlfn.CONCAT("weather.data[",P$1,"]")),MATCH(vp.data[[#This Row],[SDate]],weather.data[Date],0))</f>
        <v>-12.366666666666665</v>
      </c>
      <c r="Q928" s="2">
        <f ca="1">INDEX(INDIRECT(_xlfn.CONCAT("weather.data[",Q$1,"]")),MATCH(vp.data[[#This Row],[SDate]],weather.data[Date],0))</f>
        <v>-13.4</v>
      </c>
      <c r="R928" s="2">
        <f ca="1">INDEX(INDIRECT(_xlfn.CONCAT("weather.data[",R$1,"]")),MATCH(vp.data[[#This Row],[SDate]],weather.data[Date],0))</f>
        <v>-12.8</v>
      </c>
      <c r="S928" s="2">
        <f ca="1">INDEX(INDIRECT(_xlfn.CONCAT("weather.data[",S$1,"]")),MATCH(vp.data[[#This Row],[SDate]],weather.data[Date],0))</f>
        <v>-14</v>
      </c>
      <c r="T928" s="2">
        <f ca="1">INDEX(INDIRECT(_xlfn.CONCAT("weather.data[",T$1,"]")),MATCH(vp.data[[#This Row],[SDate]],weather.data[Date],0))</f>
        <v>-12.5</v>
      </c>
      <c r="U928" s="2">
        <f ca="1">INDEX(INDIRECT(_xlfn.CONCAT("weather.data[",U$1,"]")),MATCH(vp.data[[#This Row],[SDate]],weather.data[Date],0))</f>
        <v>-18</v>
      </c>
      <c r="V928" s="2">
        <f ca="1">INDEX(INDIRECT(_xlfn.CONCAT("weather.data[",V$1,"]")),MATCH(vp.data[[#This Row],[SDate]],weather.data[Date],0))</f>
        <v>-13.8</v>
      </c>
      <c r="W928" t="s">
        <v>44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 s="4">
        <f>IF(AND(vp.data[[#This Row],[SDate]]&gt;=DATE(YEAR(vp.data[[#This Row],[SDate]]),5,1),vp.data[[#This Row],[SDate]]&lt;=DATE(YEAR(vp.data[[#This Row],[SDate]]),9,15)),1,0)</f>
        <v>0</v>
      </c>
      <c r="AJ928" s="4">
        <f>IF(vp.data[[#This Row],[SDate]]&lt;DATE(2016,12,1),0,1)</f>
        <v>1</v>
      </c>
      <c r="AK928">
        <f>MONTH(vp.data[[#This Row],[SDate]])</f>
        <v>3</v>
      </c>
      <c r="AL928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928" s="5">
        <f>(vp.data[[#This Row],[Dens]]-INDEX(crudeBD.lkup[Mean_Dens],MATCH(vp.data[[#This Row],[Crude_Breakdown]],crudeBD.lkup[Crude Breakdown],0)))^2</f>
        <v>342.66961319974712</v>
      </c>
      <c r="AN928" s="5">
        <f>(vp.data[[#This Row],[Sulf]]-INDEX(crudeBD.lkup[Mean_Sulf],MATCH(vp.data[[#This Row],[Crude_Breakdown]],crudeBD.lkup[Crude Breakdown],0)))^2</f>
        <v>0.22827036343424353</v>
      </c>
      <c r="AO9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1" hidden="1" x14ac:dyDescent="0.25">
      <c r="A929">
        <v>928</v>
      </c>
      <c r="B929" t="s">
        <v>45</v>
      </c>
      <c r="C929" t="s">
        <v>45</v>
      </c>
      <c r="D929" t="s">
        <v>55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Input]]="",INDEX([1]DATA!$Q:$Q,MATCH(1,(vp.data[[#This Row],[Battery]]=[1]DATA!$L:$L)*(EOMONTH(vp.data[[#This Row],[SDate]],-1)+1=[1]DATA!$G:$G),0)),vp.data[[#This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Input]]="",INDEX([1]DATA!$O:$O,MATCH(1,(vp.data[[#This Row],[Battery]]=[1]DATA!$L:$L)*(EOMONTH(vp.data[[#This Row],[SDate]],-1)+1=[1]DATA!$G:$G),0)),vp.data[[#This Row],[Dens Input]]),"")</f>
        <v>846.4</v>
      </c>
      <c r="O929" s="2">
        <f ca="1">INDEX(INDIRECT(_xlfn.CONCAT("weather.data[",O$1,"]")),MATCH(vp.data[[#This Row],[SDate]],weather.data[Date],0))</f>
        <v>-14.083333333333334</v>
      </c>
      <c r="P929" s="2">
        <f ca="1">INDEX(INDIRECT(_xlfn.CONCAT("weather.data[",P$1,"]")),MATCH(vp.data[[#This Row],[SDate]],weather.data[Date],0))</f>
        <v>-12.366666666666665</v>
      </c>
      <c r="Q929" s="2">
        <f ca="1">INDEX(INDIRECT(_xlfn.CONCAT("weather.data[",Q$1,"]")),MATCH(vp.data[[#This Row],[SDate]],weather.data[Date],0))</f>
        <v>-13.4</v>
      </c>
      <c r="R929" s="2">
        <f ca="1">INDEX(INDIRECT(_xlfn.CONCAT("weather.data[",R$1,"]")),MATCH(vp.data[[#This Row],[SDate]],weather.data[Date],0))</f>
        <v>-12.8</v>
      </c>
      <c r="S929" s="2">
        <f ca="1">INDEX(INDIRECT(_xlfn.CONCAT("weather.data[",S$1,"]")),MATCH(vp.data[[#This Row],[SDate]],weather.data[Date],0))</f>
        <v>-14</v>
      </c>
      <c r="T929" s="2">
        <f ca="1">INDEX(INDIRECT(_xlfn.CONCAT("weather.data[",T$1,"]")),MATCH(vp.data[[#This Row],[SDate]],weather.data[Date],0))</f>
        <v>-12.5</v>
      </c>
      <c r="U929" s="2">
        <f ca="1">INDEX(INDIRECT(_xlfn.CONCAT("weather.data[",U$1,"]")),MATCH(vp.data[[#This Row],[SDate]],weather.data[Date],0))</f>
        <v>-18</v>
      </c>
      <c r="V929" s="2">
        <f ca="1">INDEX(INDIRECT(_xlfn.CONCAT("weather.data[",V$1,"]")),MATCH(vp.data[[#This Row],[SDate]],weather.data[Date],0))</f>
        <v>-13.8</v>
      </c>
      <c r="W929" t="s">
        <v>44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 s="4">
        <f>IF(AND(vp.data[[#This Row],[SDate]]&gt;=DATE(YEAR(vp.data[[#This Row],[SDate]]),5,1),vp.data[[#This Row],[SDate]]&lt;=DATE(YEAR(vp.data[[#This Row],[SDate]]),9,15)),1,0)</f>
        <v>0</v>
      </c>
      <c r="AJ929" s="4">
        <f>IF(vp.data[[#This Row],[SDate]]&lt;DATE(2016,12,1),0,1)</f>
        <v>1</v>
      </c>
      <c r="AK929">
        <f>MONTH(vp.data[[#This Row],[SDate]])</f>
        <v>3</v>
      </c>
      <c r="AL929" s="5">
        <f>(IF(post_aquisition_adj_bool,vp.data[[#This Row],[VP_Adjusted]],vp.data[[#This Row],[VP]])-INDEX(crudeBD.lkup[Mean_VP],MATCH(vp.data[[#This Row],[Crude_Breakdown]],crudeBD.lkup[Crude Breakdown],0)))^2</f>
        <v>102.45881954294876</v>
      </c>
      <c r="AM929" s="5">
        <f>(vp.data[[#This Row],[Dens]]-INDEX(crudeBD.lkup[Mean_Dens],MATCH(vp.data[[#This Row],[Crude_Breakdown]],crudeBD.lkup[Crude Breakdown],0)))^2</f>
        <v>6.701173935940071</v>
      </c>
      <c r="AN929" s="5">
        <f>(vp.data[[#This Row],[Sulf]]-INDEX(crudeBD.lkup[Mean_Sulf],MATCH(vp.data[[#This Row],[Crude_Breakdown]],crudeBD.lkup[Crude Breakdown],0)))^2</f>
        <v>5.8100252256519467E-3</v>
      </c>
      <c r="AO9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1" hidden="1" x14ac:dyDescent="0.25">
      <c r="A930">
        <v>929</v>
      </c>
      <c r="B930" t="s">
        <v>92</v>
      </c>
      <c r="C930" t="s">
        <v>92</v>
      </c>
      <c r="D930" t="s">
        <v>93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Input]]="",INDEX([1]DATA!$Q:$Q,MATCH(1,(vp.data[[#This Row],[Battery]]=[1]DATA!$L:$L)*(EOMONTH(vp.data[[#This Row],[SDate]],-1)+1=[1]DATA!$G:$G),0)),vp.data[[#This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Input]]="",INDEX([1]DATA!$O:$O,MATCH(1,(vp.data[[#This Row],[Battery]]=[1]DATA!$L:$L)*(EOMONTH(vp.data[[#This Row],[SDate]],-1)+1=[1]DATA!$G:$G),0)),vp.data[[#This Row],[Dens Input]]),"")</f>
        <v>819.9</v>
      </c>
      <c r="O930" s="2">
        <f ca="1">INDEX(INDIRECT(_xlfn.CONCAT("weather.data[",O$1,"]")),MATCH(vp.data[[#This Row],[SDate]],weather.data[Date],0))</f>
        <v>-14.083333333333334</v>
      </c>
      <c r="P930" s="2">
        <f ca="1">INDEX(INDIRECT(_xlfn.CONCAT("weather.data[",P$1,"]")),MATCH(vp.data[[#This Row],[SDate]],weather.data[Date],0))</f>
        <v>-12.366666666666665</v>
      </c>
      <c r="Q930" s="2">
        <f ca="1">INDEX(INDIRECT(_xlfn.CONCAT("weather.data[",Q$1,"]")),MATCH(vp.data[[#This Row],[SDate]],weather.data[Date],0))</f>
        <v>-13.4</v>
      </c>
      <c r="R930" s="2">
        <f ca="1">INDEX(INDIRECT(_xlfn.CONCAT("weather.data[",R$1,"]")),MATCH(vp.data[[#This Row],[SDate]],weather.data[Date],0))</f>
        <v>-12.8</v>
      </c>
      <c r="S930" s="2">
        <f ca="1">INDEX(INDIRECT(_xlfn.CONCAT("weather.data[",S$1,"]")),MATCH(vp.data[[#This Row],[SDate]],weather.data[Date],0))</f>
        <v>-14</v>
      </c>
      <c r="T930" s="2">
        <f ca="1">INDEX(INDIRECT(_xlfn.CONCAT("weather.data[",T$1,"]")),MATCH(vp.data[[#This Row],[SDate]],weather.data[Date],0))</f>
        <v>-12.5</v>
      </c>
      <c r="U930" s="2">
        <f ca="1">INDEX(INDIRECT(_xlfn.CONCAT("weather.data[",U$1,"]")),MATCH(vp.data[[#This Row],[SDate]],weather.data[Date],0))</f>
        <v>-18</v>
      </c>
      <c r="V930" s="2">
        <f ca="1">INDEX(INDIRECT(_xlfn.CONCAT("weather.data[",V$1,"]")),MATCH(vp.data[[#This Row],[SDate]],weather.data[Date],0))</f>
        <v>-13.8</v>
      </c>
      <c r="W930" t="s">
        <v>44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 s="4">
        <f>IF(AND(vp.data[[#This Row],[SDate]]&gt;=DATE(YEAR(vp.data[[#This Row],[SDate]]),5,1),vp.data[[#This Row],[SDate]]&lt;=DATE(YEAR(vp.data[[#This Row],[SDate]]),9,15)),1,0)</f>
        <v>0</v>
      </c>
      <c r="AJ930" s="4">
        <f>IF(vp.data[[#This Row],[SDate]]&lt;DATE(2016,12,1),0,1)</f>
        <v>1</v>
      </c>
      <c r="AK930">
        <f>MONTH(vp.data[[#This Row],[SDate]])</f>
        <v>3</v>
      </c>
      <c r="AL930" s="5">
        <f>(IF(post_aquisition_adj_bool,vp.data[[#This Row],[VP_Adjusted]],vp.data[[#This Row],[VP]])-INDEX(crudeBD.lkup[Mean_VP],MATCH(vp.data[[#This Row],[Crude_Breakdown]],crudeBD.lkup[Crude Breakdown],0)))^2</f>
        <v>102.70043149583346</v>
      </c>
      <c r="AM930" s="5">
        <f>(vp.data[[#This Row],[Dens]]-INDEX(crudeBD.lkup[Mean_Dens],MATCH(vp.data[[#This Row],[Crude_Breakdown]],crudeBD.lkup[Crude Breakdown],0)))^2</f>
        <v>1.0931063020221854</v>
      </c>
      <c r="AN930" s="5">
        <f>(vp.data[[#This Row],[Sulf]]-INDEX(crudeBD.lkup[Mean_Sulf],MATCH(vp.data[[#This Row],[Crude_Breakdown]],crudeBD.lkup[Crude Breakdown],0)))^2</f>
        <v>0.16106662440082259</v>
      </c>
      <c r="AO9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1" hidden="1" x14ac:dyDescent="0.25">
      <c r="A931">
        <v>930</v>
      </c>
      <c r="B931" t="s">
        <v>47</v>
      </c>
      <c r="C931" t="s">
        <v>47</v>
      </c>
      <c r="D931" t="s">
        <v>62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Input]]="",INDEX([1]DATA!$Q:$Q,MATCH(1,(vp.data[[#This Row],[Battery]]=[1]DATA!$L:$L)*(EOMONTH(vp.data[[#This Row],[SDate]],-1)+1=[1]DATA!$G:$G),0)),vp.data[[#This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Input]]="",INDEX([1]DATA!$O:$O,MATCH(1,(vp.data[[#This Row],[Battery]]=[1]DATA!$L:$L)*(EOMONTH(vp.data[[#This Row],[SDate]],-1)+1=[1]DATA!$G:$G),0)),vp.data[[#This Row],[Dens Input]]),"")</f>
        <v>826.3</v>
      </c>
      <c r="O931" s="2">
        <f ca="1">INDEX(INDIRECT(_xlfn.CONCAT("weather.data[",O$1,"]")),MATCH(vp.data[[#This Row],[SDate]],weather.data[Date],0))</f>
        <v>-14.083333333333334</v>
      </c>
      <c r="P931" s="2">
        <f ca="1">INDEX(INDIRECT(_xlfn.CONCAT("weather.data[",P$1,"]")),MATCH(vp.data[[#This Row],[SDate]],weather.data[Date],0))</f>
        <v>-12.366666666666665</v>
      </c>
      <c r="Q931" s="2">
        <f ca="1">INDEX(INDIRECT(_xlfn.CONCAT("weather.data[",Q$1,"]")),MATCH(vp.data[[#This Row],[SDate]],weather.data[Date],0))</f>
        <v>-13.4</v>
      </c>
      <c r="R931" s="2">
        <f ca="1">INDEX(INDIRECT(_xlfn.CONCAT("weather.data[",R$1,"]")),MATCH(vp.data[[#This Row],[SDate]],weather.data[Date],0))</f>
        <v>-12.8</v>
      </c>
      <c r="S931" s="2">
        <f ca="1">INDEX(INDIRECT(_xlfn.CONCAT("weather.data[",S$1,"]")),MATCH(vp.data[[#This Row],[SDate]],weather.data[Date],0))</f>
        <v>-14</v>
      </c>
      <c r="T931" s="2">
        <f ca="1">INDEX(INDIRECT(_xlfn.CONCAT("weather.data[",T$1,"]")),MATCH(vp.data[[#This Row],[SDate]],weather.data[Date],0))</f>
        <v>-12.5</v>
      </c>
      <c r="U931" s="2">
        <f ca="1">INDEX(INDIRECT(_xlfn.CONCAT("weather.data[",U$1,"]")),MATCH(vp.data[[#This Row],[SDate]],weather.data[Date],0))</f>
        <v>-18</v>
      </c>
      <c r="V931" s="2">
        <f ca="1">INDEX(INDIRECT(_xlfn.CONCAT("weather.data[",V$1,"]")),MATCH(vp.data[[#This Row],[SDate]],weather.data[Date],0))</f>
        <v>-13.8</v>
      </c>
      <c r="W931" t="s">
        <v>44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 s="4">
        <f>IF(AND(vp.data[[#This Row],[SDate]]&gt;=DATE(YEAR(vp.data[[#This Row],[SDate]]),5,1),vp.data[[#This Row],[SDate]]&lt;=DATE(YEAR(vp.data[[#This Row],[SDate]]),9,15)),1,0)</f>
        <v>0</v>
      </c>
      <c r="AJ931" s="4">
        <f>IF(vp.data[[#This Row],[SDate]]&lt;DATE(2016,12,1),0,1)</f>
        <v>1</v>
      </c>
      <c r="AK931">
        <f>MONTH(vp.data[[#This Row],[SDate]])</f>
        <v>3</v>
      </c>
      <c r="AL931" s="5">
        <f>(IF(post_aquisition_adj_bool,vp.data[[#This Row],[VP_Adjusted]],vp.data[[#This Row],[VP]])-INDEX(crudeBD.lkup[Mean_VP],MATCH(vp.data[[#This Row],[Crude_Breakdown]],crudeBD.lkup[Crude Breakdown],0)))^2</f>
        <v>247.18739686253699</v>
      </c>
      <c r="AM931" s="5">
        <f>(vp.data[[#This Row],[Dens]]-INDEX(crudeBD.lkup[Mean_Dens],MATCH(vp.data[[#This Row],[Crude_Breakdown]],crudeBD.lkup[Crude Breakdown],0)))^2</f>
        <v>306.64693835312119</v>
      </c>
      <c r="AN931" s="5">
        <f>(vp.data[[#This Row],[Sulf]]-INDEX(crudeBD.lkup[Mean_Sulf],MATCH(vp.data[[#This Row],[Crude_Breakdown]],crudeBD.lkup[Crude Breakdown],0)))^2</f>
        <v>2.8145023178734803E-4</v>
      </c>
      <c r="AO9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1" hidden="1" x14ac:dyDescent="0.25">
      <c r="A932">
        <v>931</v>
      </c>
      <c r="B932" t="s">
        <v>104</v>
      </c>
      <c r="C932" t="s">
        <v>104</v>
      </c>
      <c r="D932" t="s">
        <v>105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Input]]="",INDEX([1]DATA!$Q:$Q,MATCH(1,(vp.data[[#This Row],[Battery]]=[1]DATA!$L:$L)*(EOMONTH(vp.data[[#This Row],[SDate]],-1)+1=[1]DATA!$G:$G),0)),vp.data[[#This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Input]]="",INDEX([1]DATA!$O:$O,MATCH(1,(vp.data[[#This Row],[Battery]]=[1]DATA!$L:$L)*(EOMONTH(vp.data[[#This Row],[SDate]],-1)+1=[1]DATA!$G:$G),0)),vp.data[[#This Row],[Dens Input]]),"")</f>
        <v>834.2</v>
      </c>
      <c r="O932" s="2">
        <f ca="1">INDEX(INDIRECT(_xlfn.CONCAT("weather.data[",O$1,"]")),MATCH(vp.data[[#This Row],[SDate]],weather.data[Date],0))</f>
        <v>-14.083333333333334</v>
      </c>
      <c r="P932" s="2">
        <f ca="1">INDEX(INDIRECT(_xlfn.CONCAT("weather.data[",P$1,"]")),MATCH(vp.data[[#This Row],[SDate]],weather.data[Date],0))</f>
        <v>-12.366666666666665</v>
      </c>
      <c r="Q932" s="2">
        <f ca="1">INDEX(INDIRECT(_xlfn.CONCAT("weather.data[",Q$1,"]")),MATCH(vp.data[[#This Row],[SDate]],weather.data[Date],0))</f>
        <v>-13.4</v>
      </c>
      <c r="R932" s="2">
        <f ca="1">INDEX(INDIRECT(_xlfn.CONCAT("weather.data[",R$1,"]")),MATCH(vp.data[[#This Row],[SDate]],weather.data[Date],0))</f>
        <v>-12.8</v>
      </c>
      <c r="S932" s="2">
        <f ca="1">INDEX(INDIRECT(_xlfn.CONCAT("weather.data[",S$1,"]")),MATCH(vp.data[[#This Row],[SDate]],weather.data[Date],0))</f>
        <v>-14</v>
      </c>
      <c r="T932" s="2">
        <f ca="1">INDEX(INDIRECT(_xlfn.CONCAT("weather.data[",T$1,"]")),MATCH(vp.data[[#This Row],[SDate]],weather.data[Date],0))</f>
        <v>-12.5</v>
      </c>
      <c r="U932" s="2">
        <f ca="1">INDEX(INDIRECT(_xlfn.CONCAT("weather.data[",U$1,"]")),MATCH(vp.data[[#This Row],[SDate]],weather.data[Date],0))</f>
        <v>-18</v>
      </c>
      <c r="V932" s="2">
        <f ca="1">INDEX(INDIRECT(_xlfn.CONCAT("weather.data[",V$1,"]")),MATCH(vp.data[[#This Row],[SDate]],weather.data[Date],0))</f>
        <v>-13.8</v>
      </c>
      <c r="W932" t="s">
        <v>44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 s="4">
        <f>IF(AND(vp.data[[#This Row],[SDate]]&gt;=DATE(YEAR(vp.data[[#This Row],[SDate]]),5,1),vp.data[[#This Row],[SDate]]&lt;=DATE(YEAR(vp.data[[#This Row],[SDate]]),9,15)),1,0)</f>
        <v>0</v>
      </c>
      <c r="AJ932" s="4">
        <f>IF(vp.data[[#This Row],[SDate]]&lt;DATE(2016,12,1),0,1)</f>
        <v>1</v>
      </c>
      <c r="AK932">
        <f>MONTH(vp.data[[#This Row],[SDate]])</f>
        <v>3</v>
      </c>
      <c r="AL932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932" s="5">
        <f>(vp.data[[#This Row],[Dens]]-INDEX(crudeBD.lkup[Mean_Dens],MATCH(vp.data[[#This Row],[Crude_Breakdown]],crudeBD.lkup[Crude Breakdown],0)))^2</f>
        <v>92.377807064774586</v>
      </c>
      <c r="AN932" s="5">
        <f>(vp.data[[#This Row],[Sulf]]-INDEX(crudeBD.lkup[Mean_Sulf],MATCH(vp.data[[#This Row],[Crude_Breakdown]],crudeBD.lkup[Crude Breakdown],0)))^2</f>
        <v>0.34430663575326242</v>
      </c>
      <c r="AO9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1" hidden="1" x14ac:dyDescent="0.25">
      <c r="A933">
        <v>932</v>
      </c>
      <c r="B933" t="s">
        <v>47</v>
      </c>
      <c r="C933" t="s">
        <v>47</v>
      </c>
      <c r="D933" t="s">
        <v>68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Input]]="",INDEX([1]DATA!$Q:$Q,MATCH(1,(vp.data[[#This Row],[Battery]]=[1]DATA!$L:$L)*(EOMONTH(vp.data[[#This Row],[SDate]],-1)+1=[1]DATA!$G:$G),0)),vp.data[[#This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Input]]="",INDEX([1]DATA!$O:$O,MATCH(1,(vp.data[[#This Row],[Battery]]=[1]DATA!$L:$L)*(EOMONTH(vp.data[[#This Row],[SDate]],-1)+1=[1]DATA!$G:$G),0)),vp.data[[#This Row],[Dens Input]]),"")</f>
        <v>837.1</v>
      </c>
      <c r="O933" s="2">
        <f ca="1">INDEX(INDIRECT(_xlfn.CONCAT("weather.data[",O$1,"]")),MATCH(vp.data[[#This Row],[SDate]],weather.data[Date],0))</f>
        <v>-14.083333333333334</v>
      </c>
      <c r="P933" s="2">
        <f ca="1">INDEX(INDIRECT(_xlfn.CONCAT("weather.data[",P$1,"]")),MATCH(vp.data[[#This Row],[SDate]],weather.data[Date],0))</f>
        <v>-12.366666666666665</v>
      </c>
      <c r="Q933" s="2">
        <f ca="1">INDEX(INDIRECT(_xlfn.CONCAT("weather.data[",Q$1,"]")),MATCH(vp.data[[#This Row],[SDate]],weather.data[Date],0))</f>
        <v>-13.4</v>
      </c>
      <c r="R933" s="2">
        <f ca="1">INDEX(INDIRECT(_xlfn.CONCAT("weather.data[",R$1,"]")),MATCH(vp.data[[#This Row],[SDate]],weather.data[Date],0))</f>
        <v>-12.8</v>
      </c>
      <c r="S933" s="2">
        <f ca="1">INDEX(INDIRECT(_xlfn.CONCAT("weather.data[",S$1,"]")),MATCH(vp.data[[#This Row],[SDate]],weather.data[Date],0))</f>
        <v>-14</v>
      </c>
      <c r="T933" s="2">
        <f ca="1">INDEX(INDIRECT(_xlfn.CONCAT("weather.data[",T$1,"]")),MATCH(vp.data[[#This Row],[SDate]],weather.data[Date],0))</f>
        <v>-12.5</v>
      </c>
      <c r="U933" s="2">
        <f ca="1">INDEX(INDIRECT(_xlfn.CONCAT("weather.data[",U$1,"]")),MATCH(vp.data[[#This Row],[SDate]],weather.data[Date],0))</f>
        <v>-18</v>
      </c>
      <c r="V933" s="2">
        <f ca="1">INDEX(INDIRECT(_xlfn.CONCAT("weather.data[",V$1,"]")),MATCH(vp.data[[#This Row],[SDate]],weather.data[Date],0))</f>
        <v>-13.8</v>
      </c>
      <c r="W933" t="s">
        <v>44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 s="4">
        <f>IF(AND(vp.data[[#This Row],[SDate]]&gt;=DATE(YEAR(vp.data[[#This Row],[SDate]]),5,1),vp.data[[#This Row],[SDate]]&lt;=DATE(YEAR(vp.data[[#This Row],[SDate]]),9,15)),1,0)</f>
        <v>0</v>
      </c>
      <c r="AJ933" s="4">
        <f>IF(vp.data[[#This Row],[SDate]]&lt;DATE(2016,12,1),0,1)</f>
        <v>1</v>
      </c>
      <c r="AK933">
        <f>MONTH(vp.data[[#This Row],[SDate]])</f>
        <v>3</v>
      </c>
      <c r="AL933" s="5">
        <f>(IF(post_aquisition_adj_bool,vp.data[[#This Row],[VP_Adjusted]],vp.data[[#This Row],[VP]])-INDEX(crudeBD.lkup[Mean_VP],MATCH(vp.data[[#This Row],[Crude_Breakdown]],crudeBD.lkup[Crude Breakdown],0)))^2</f>
        <v>36.266825433964293</v>
      </c>
      <c r="AM933" s="5">
        <f>(vp.data[[#This Row],[Dens]]-INDEX(crudeBD.lkup[Mean_Dens],MATCH(vp.data[[#This Row],[Crude_Breakdown]],crudeBD.lkup[Crude Breakdown],0)))^2</f>
        <v>45.042050009560207</v>
      </c>
      <c r="AN933" s="5">
        <f>(vp.data[[#This Row],[Sulf]]-INDEX(crudeBD.lkup[Mean_Sulf],MATCH(vp.data[[#This Row],[Crude_Breakdown]],crudeBD.lkup[Crude Breakdown],0)))^2</f>
        <v>8.8076278207248768E-2</v>
      </c>
      <c r="AO9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1" hidden="1" x14ac:dyDescent="0.25">
      <c r="A934">
        <v>933</v>
      </c>
      <c r="B934" t="s">
        <v>64</v>
      </c>
      <c r="C934" t="s">
        <v>64</v>
      </c>
      <c r="D934" t="s">
        <v>94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Input]]="",INDEX([1]DATA!$Q:$Q,MATCH(1,(vp.data[[#This Row],[Battery]]=[1]DATA!$L:$L)*(EOMONTH(vp.data[[#This Row],[SDate]],-1)+1=[1]DATA!$G:$G),0)),vp.data[[#This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934" s="2">
        <f ca="1">INDEX(INDIRECT(_xlfn.CONCAT("weather.data[",O$1,"]")),MATCH(vp.data[[#This Row],[SDate]],weather.data[Date],0))</f>
        <v>-14.083333333333334</v>
      </c>
      <c r="P934" s="2">
        <f ca="1">INDEX(INDIRECT(_xlfn.CONCAT("weather.data[",P$1,"]")),MATCH(vp.data[[#This Row],[SDate]],weather.data[Date],0))</f>
        <v>-12.366666666666665</v>
      </c>
      <c r="Q934" s="2">
        <f ca="1">INDEX(INDIRECT(_xlfn.CONCAT("weather.data[",Q$1,"]")),MATCH(vp.data[[#This Row],[SDate]],weather.data[Date],0))</f>
        <v>-13.4</v>
      </c>
      <c r="R934" s="2">
        <f ca="1">INDEX(INDIRECT(_xlfn.CONCAT("weather.data[",R$1,"]")),MATCH(vp.data[[#This Row],[SDate]],weather.data[Date],0))</f>
        <v>-12.8</v>
      </c>
      <c r="S934" s="2">
        <f ca="1">INDEX(INDIRECT(_xlfn.CONCAT("weather.data[",S$1,"]")),MATCH(vp.data[[#This Row],[SDate]],weather.data[Date],0))</f>
        <v>-14</v>
      </c>
      <c r="T934" s="2">
        <f ca="1">INDEX(INDIRECT(_xlfn.CONCAT("weather.data[",T$1,"]")),MATCH(vp.data[[#This Row],[SDate]],weather.data[Date],0))</f>
        <v>-12.5</v>
      </c>
      <c r="U934" s="2">
        <f ca="1">INDEX(INDIRECT(_xlfn.CONCAT("weather.data[",U$1,"]")),MATCH(vp.data[[#This Row],[SDate]],weather.data[Date],0))</f>
        <v>-18</v>
      </c>
      <c r="V934" s="2">
        <f ca="1">INDEX(INDIRECT(_xlfn.CONCAT("weather.data[",V$1,"]")),MATCH(vp.data[[#This Row],[SDate]],weather.data[Date],0))</f>
        <v>-13.8</v>
      </c>
      <c r="W934" t="s">
        <v>44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 s="4">
        <f>IF(AND(vp.data[[#This Row],[SDate]]&gt;=DATE(YEAR(vp.data[[#This Row],[SDate]]),5,1),vp.data[[#This Row],[SDate]]&lt;=DATE(YEAR(vp.data[[#This Row],[SDate]]),9,15)),1,0)</f>
        <v>0</v>
      </c>
      <c r="AJ934" s="4">
        <f>IF(vp.data[[#This Row],[SDate]]&lt;DATE(2016,12,1),0,1)</f>
        <v>1</v>
      </c>
      <c r="AK934">
        <f>MONTH(vp.data[[#This Row],[SDate]])</f>
        <v>3</v>
      </c>
      <c r="AL934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934" s="5">
        <f>(vp.data[[#This Row],[Dens]]-INDEX(crudeBD.lkup[Mean_Dens],MATCH(vp.data[[#This Row],[Crude_Breakdown]],crudeBD.lkup[Crude Breakdown],0)))^2</f>
        <v>107.92431013225958</v>
      </c>
      <c r="AN934" s="5">
        <f>(vp.data[[#This Row],[Sulf]]-INDEX(crudeBD.lkup[Mean_Sulf],MATCH(vp.data[[#This Row],[Crude_Breakdown]],crudeBD.lkup[Crude Breakdown],0)))^2</f>
        <v>2.781439379007029E-2</v>
      </c>
      <c r="AO9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1" hidden="1" x14ac:dyDescent="0.25">
      <c r="A935">
        <v>934</v>
      </c>
      <c r="B935" t="s">
        <v>58</v>
      </c>
      <c r="C935" t="s">
        <v>58</v>
      </c>
      <c r="D935" t="s">
        <v>75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Input]]="",INDEX([1]DATA!$Q:$Q,MATCH(1,(vp.data[[#This Row],[Battery]]=[1]DATA!$L:$L)*(EOMONTH(vp.data[[#This Row],[SDate]],-1)+1=[1]DATA!$G:$G),0)),vp.data[[#This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935" s="2">
        <f ca="1">INDEX(INDIRECT(_xlfn.CONCAT("weather.data[",O$1,"]")),MATCH(vp.data[[#This Row],[SDate]],weather.data[Date],0))</f>
        <v>-7.416666666666667</v>
      </c>
      <c r="P935" s="2">
        <f ca="1">INDEX(INDIRECT(_xlfn.CONCAT("weather.data[",P$1,"]")),MATCH(vp.data[[#This Row],[SDate]],weather.data[Date],0))</f>
        <v>-12.469047619047618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-12.3</v>
      </c>
      <c r="T935" s="2">
        <f ca="1">INDEX(INDIRECT(_xlfn.CONCAT("weather.data[",T$1,"]")),MATCH(vp.data[[#This Row],[SDate]],weather.data[Date],0))</f>
        <v>-3.4</v>
      </c>
      <c r="U935" s="2">
        <f ca="1">INDEX(INDIRECT(_xlfn.CONCAT("weather.data[",U$1,"]")),MATCH(vp.data[[#This Row],[SDate]],weather.data[Date],0))</f>
        <v>-9.1</v>
      </c>
      <c r="V935" s="2">
        <f ca="1">INDEX(INDIRECT(_xlfn.CONCAT("weather.data[",V$1,"]")),MATCH(vp.data[[#This Row],[SDate]],weather.data[Date],0))</f>
        <v>-7.3</v>
      </c>
      <c r="W935" t="s">
        <v>44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 s="4">
        <f>IF(AND(vp.data[[#This Row],[SDate]]&gt;=DATE(YEAR(vp.data[[#This Row],[SDate]]),5,1),vp.data[[#This Row],[SDate]]&lt;=DATE(YEAR(vp.data[[#This Row],[SDate]]),9,15)),1,0)</f>
        <v>0</v>
      </c>
      <c r="AJ935" s="4">
        <f>IF(vp.data[[#This Row],[SDate]]&lt;DATE(2016,12,1),0,1)</f>
        <v>1</v>
      </c>
      <c r="AK935">
        <f>MONTH(vp.data[[#This Row],[SDate]])</f>
        <v>3</v>
      </c>
      <c r="AL935" s="5">
        <f>(IF(post_aquisition_adj_bool,vp.data[[#This Row],[VP_Adjusted]],vp.data[[#This Row],[VP]])-INDEX(crudeBD.lkup[Mean_VP],MATCH(vp.data[[#This Row],[Crude_Breakdown]],crudeBD.lkup[Crude Breakdown],0)))^2</f>
        <v>73.857336622207669</v>
      </c>
      <c r="AM935" s="5">
        <f>(vp.data[[#This Row],[Dens]]-INDEX(crudeBD.lkup[Mean_Dens],MATCH(vp.data[[#This Row],[Crude_Breakdown]],crudeBD.lkup[Crude Breakdown],0)))^2</f>
        <v>0.31200720562219009</v>
      </c>
      <c r="AN935" s="5">
        <f>(vp.data[[#This Row],[Sulf]]-INDEX(crudeBD.lkup[Mean_Sulf],MATCH(vp.data[[#This Row],[Crude_Breakdown]],crudeBD.lkup[Crude Breakdown],0)))^2</f>
        <v>3.5994563312072825E-3</v>
      </c>
      <c r="AO9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1" hidden="1" x14ac:dyDescent="0.25">
      <c r="A936">
        <v>935</v>
      </c>
      <c r="B936" t="s">
        <v>58</v>
      </c>
      <c r="C936" t="s">
        <v>58</v>
      </c>
      <c r="D936" t="s">
        <v>83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Input]]="",INDEX([1]DATA!$O:$O,MATCH(1,(vp.data[[#This Row],[Battery]]=[1]DATA!$L:$L)*(EOMONTH(vp.data[[#This Row],[SDate]],-1)+1=[1]DATA!$G:$G),0)),vp.data[[#This Row],[Dens Input]]),"")</f>
        <v>809.1</v>
      </c>
      <c r="O936" s="2">
        <f ca="1">INDEX(INDIRECT(_xlfn.CONCAT("weather.data[",O$1,"]")),MATCH(vp.data[[#This Row],[SDate]],weather.data[Date],0))</f>
        <v>-7.416666666666667</v>
      </c>
      <c r="P936" s="2">
        <f ca="1">INDEX(INDIRECT(_xlfn.CONCAT("weather.data[",P$1,"]")),MATCH(vp.data[[#This Row],[SDate]],weather.data[Date],0))</f>
        <v>-12.469047619047618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-12.3</v>
      </c>
      <c r="T936" s="2">
        <f ca="1">INDEX(INDIRECT(_xlfn.CONCAT("weather.data[",T$1,"]")),MATCH(vp.data[[#This Row],[SDate]],weather.data[Date],0))</f>
        <v>-3.4</v>
      </c>
      <c r="U936" s="2">
        <f ca="1">INDEX(INDIRECT(_xlfn.CONCAT("weather.data[",U$1,"]")),MATCH(vp.data[[#This Row],[SDate]],weather.data[Date],0))</f>
        <v>-9.1</v>
      </c>
      <c r="V936" s="2">
        <f ca="1">INDEX(INDIRECT(_xlfn.CONCAT("weather.data[",V$1,"]")),MATCH(vp.data[[#This Row],[SDate]],weather.data[Date],0))</f>
        <v>-7.3</v>
      </c>
      <c r="W936" t="s">
        <v>44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 s="4">
        <f>IF(AND(vp.data[[#This Row],[SDate]]&gt;=DATE(YEAR(vp.data[[#This Row],[SDate]]),5,1),vp.data[[#This Row],[SDate]]&lt;=DATE(YEAR(vp.data[[#This Row],[SDate]]),9,15)),1,0)</f>
        <v>0</v>
      </c>
      <c r="AJ936" s="4">
        <f>IF(vp.data[[#This Row],[SDate]]&lt;DATE(2016,12,1),0,1)</f>
        <v>1</v>
      </c>
      <c r="AK936">
        <f>MONTH(vp.data[[#This Row],[SDate]])</f>
        <v>3</v>
      </c>
      <c r="AL936" s="5">
        <f>(IF(post_aquisition_adj_bool,vp.data[[#This Row],[VP_Adjusted]],vp.data[[#This Row],[VP]])-INDEX(crudeBD.lkup[Mean_VP],MATCH(vp.data[[#This Row],[Crude_Breakdown]],crudeBD.lkup[Crude Breakdown],0)))^2</f>
        <v>46.321239534828713</v>
      </c>
      <c r="AM936" s="5">
        <f>(vp.data[[#This Row],[Dens]]-INDEX(crudeBD.lkup[Mean_Dens],MATCH(vp.data[[#This Row],[Crude_Breakdown]],crudeBD.lkup[Crude Breakdown],0)))^2</f>
        <v>0.19485510206208834</v>
      </c>
      <c r="AN936" s="5">
        <f>(vp.data[[#This Row],[Sulf]]-INDEX(crudeBD.lkup[Mean_Sulf],MATCH(vp.data[[#This Row],[Crude_Breakdown]],crudeBD.lkup[Crude Breakdown],0)))^2</f>
        <v>4.9006343247347296E-3</v>
      </c>
      <c r="AO9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1" hidden="1" x14ac:dyDescent="0.25">
      <c r="A937">
        <v>936</v>
      </c>
      <c r="B937" t="s">
        <v>58</v>
      </c>
      <c r="C937" t="s">
        <v>58</v>
      </c>
      <c r="D937" t="s">
        <v>89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Input]]="",INDEX([1]DATA!$Q:$Q,MATCH(1,(vp.data[[#This Row],[Battery]]=[1]DATA!$L:$L)*(EOMONTH(vp.data[[#This Row],[SDate]],-1)+1=[1]DATA!$G:$G),0)),vp.data[[#This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937" s="2">
        <f ca="1">INDEX(INDIRECT(_xlfn.CONCAT("weather.data[",O$1,"]")),MATCH(vp.data[[#This Row],[SDate]],weather.data[Date],0))</f>
        <v>-7.416666666666667</v>
      </c>
      <c r="P937" s="2">
        <f ca="1">INDEX(INDIRECT(_xlfn.CONCAT("weather.data[",P$1,"]")),MATCH(vp.data[[#This Row],[SDate]],weather.data[Date],0))</f>
        <v>-12.469047619047618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-12.3</v>
      </c>
      <c r="T937" s="2">
        <f ca="1">INDEX(INDIRECT(_xlfn.CONCAT("weather.data[",T$1,"]")),MATCH(vp.data[[#This Row],[SDate]],weather.data[Date],0))</f>
        <v>-3.4</v>
      </c>
      <c r="U937" s="2">
        <f ca="1">INDEX(INDIRECT(_xlfn.CONCAT("weather.data[",U$1,"]")),MATCH(vp.data[[#This Row],[SDate]],weather.data[Date],0))</f>
        <v>-9.1</v>
      </c>
      <c r="V937" s="2">
        <f ca="1">INDEX(INDIRECT(_xlfn.CONCAT("weather.data[",V$1,"]")),MATCH(vp.data[[#This Row],[SDate]],weather.data[Date],0))</f>
        <v>-7.3</v>
      </c>
      <c r="W937" t="s">
        <v>44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 s="4">
        <f>IF(AND(vp.data[[#This Row],[SDate]]&gt;=DATE(YEAR(vp.data[[#This Row],[SDate]]),5,1),vp.data[[#This Row],[SDate]]&lt;=DATE(YEAR(vp.data[[#This Row],[SDate]]),9,15)),1,0)</f>
        <v>0</v>
      </c>
      <c r="AJ937" s="4">
        <f>IF(vp.data[[#This Row],[SDate]]&lt;DATE(2016,12,1),0,1)</f>
        <v>1</v>
      </c>
      <c r="AK937">
        <f>MONTH(vp.data[[#This Row],[SDate]])</f>
        <v>3</v>
      </c>
      <c r="AL937" s="5">
        <f>(IF(post_aquisition_adj_bool,vp.data[[#This Row],[VP_Adjusted]],vp.data[[#This Row],[VP]])-INDEX(crudeBD.lkup[Mean_VP],MATCH(vp.data[[#This Row],[Crude_Breakdown]],crudeBD.lkup[Crude Breakdown],0)))^2</f>
        <v>3.6948313249800258</v>
      </c>
      <c r="AM937" s="5">
        <f>(vp.data[[#This Row],[Dens]]-INDEX(crudeBD.lkup[Mean_Dens],MATCH(vp.data[[#This Row],[Crude_Breakdown]],crudeBD.lkup[Crude Breakdown],0)))^2</f>
        <v>44.738207064774237</v>
      </c>
      <c r="AN937" s="5">
        <f>(vp.data[[#This Row],[Sulf]]-INDEX(crudeBD.lkup[Mean_Sulf],MATCH(vp.data[[#This Row],[Crude_Breakdown]],crudeBD.lkup[Crude Breakdown],0)))^2</f>
        <v>1.8707805078413697E-2</v>
      </c>
      <c r="AO9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1" hidden="1" x14ac:dyDescent="0.25">
      <c r="A938">
        <v>937</v>
      </c>
      <c r="B938" t="s">
        <v>45</v>
      </c>
      <c r="C938" t="s">
        <v>45</v>
      </c>
      <c r="D938" t="s">
        <v>76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Input]]="",INDEX([1]DATA!$Q:$Q,MATCH(1,(vp.data[[#This Row],[Battery]]=[1]DATA!$L:$L)*(EOMONTH(vp.data[[#This Row],[SDate]],-1)+1=[1]DATA!$G:$G),0)),vp.data[[#This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Input]]="",INDEX([1]DATA!$O:$O,MATCH(1,(vp.data[[#This Row],[Battery]]=[1]DATA!$L:$L)*(EOMONTH(vp.data[[#This Row],[SDate]],-1)+1=[1]DATA!$G:$G),0)),vp.data[[#This Row],[Dens Input]]),"")</f>
        <v>816</v>
      </c>
      <c r="O938" s="2">
        <f ca="1">INDEX(INDIRECT(_xlfn.CONCAT("weather.data[",O$1,"]")),MATCH(vp.data[[#This Row],[SDate]],weather.data[Date],0))</f>
        <v>-4.9999999999999968E-2</v>
      </c>
      <c r="P938" s="2">
        <f ca="1">INDEX(INDIRECT(_xlfn.CONCAT("weather.data[",P$1,"]")),MATCH(vp.data[[#This Row],[SDate]],weather.data[Date],0))</f>
        <v>-9.1476190476190471</v>
      </c>
      <c r="Q938" s="2">
        <f ca="1">INDEX(INDIRECT(_xlfn.CONCAT("weather.data[",Q$1,"]")),MATCH(vp.data[[#This Row],[SDate]],weather.data[Date],0))</f>
        <v>0.8</v>
      </c>
      <c r="R938" s="2">
        <f ca="1">INDEX(INDIRECT(_xlfn.CONCAT("weather.data[",R$1,"]")),MATCH(vp.data[[#This Row],[SDate]],weather.data[Date],0))</f>
        <v>-0.5</v>
      </c>
      <c r="S938" s="2">
        <f ca="1">INDEX(INDIRECT(_xlfn.CONCAT("weather.data[",S$1,"]")),MATCH(vp.data[[#This Row],[SDate]],weather.data[Date],0))</f>
        <v>-1.8</v>
      </c>
      <c r="T938" s="2">
        <f ca="1">INDEX(INDIRECT(_xlfn.CONCAT("weather.data[",T$1,"]")),MATCH(vp.data[[#This Row],[SDate]],weather.data[Date],0))</f>
        <v>1.1000000000000001</v>
      </c>
      <c r="U938" s="2">
        <f ca="1">INDEX(INDIRECT(_xlfn.CONCAT("weather.data[",U$1,"]")),MATCH(vp.data[[#This Row],[SDate]],weather.data[Date],0))</f>
        <v>-0.7</v>
      </c>
      <c r="V938" s="2">
        <f ca="1">INDEX(INDIRECT(_xlfn.CONCAT("weather.data[",V$1,"]")),MATCH(vp.data[[#This Row],[SDate]],weather.data[Date],0))</f>
        <v>0.8</v>
      </c>
      <c r="W938" t="s">
        <v>44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 s="4">
        <f>IF(AND(vp.data[[#This Row],[SDate]]&gt;=DATE(YEAR(vp.data[[#This Row],[SDate]]),5,1),vp.data[[#This Row],[SDate]]&lt;=DATE(YEAR(vp.data[[#This Row],[SDate]]),9,15)),1,0)</f>
        <v>0</v>
      </c>
      <c r="AJ938" s="4">
        <f>IF(vp.data[[#This Row],[SDate]]&lt;DATE(2016,12,1),0,1)</f>
        <v>1</v>
      </c>
      <c r="AK938">
        <f>MONTH(vp.data[[#This Row],[SDate]])</f>
        <v>3</v>
      </c>
      <c r="AL938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38" s="5">
        <f>(vp.data[[#This Row],[Dens]]-INDEX(crudeBD.lkup[Mean_Dens],MATCH(vp.data[[#This Row],[Crude_Breakdown]],crudeBD.lkup[Crude Breakdown],0)))^2</f>
        <v>53.896505587497053</v>
      </c>
      <c r="AN938" s="5">
        <f>(vp.data[[#This Row],[Sulf]]-INDEX(crudeBD.lkup[Mean_Sulf],MATCH(vp.data[[#This Row],[Crude_Breakdown]],crudeBD.lkup[Crude Breakdown],0)))^2</f>
        <v>6.4006707463893447E-2</v>
      </c>
      <c r="AO9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1" hidden="1" x14ac:dyDescent="0.25">
      <c r="A939">
        <v>938</v>
      </c>
      <c r="B939" t="s">
        <v>45</v>
      </c>
      <c r="C939" t="s">
        <v>45</v>
      </c>
      <c r="D939" t="s">
        <v>63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Input]]="",INDEX([1]DATA!$Q:$Q,MATCH(1,(vp.data[[#This Row],[Battery]]=[1]DATA!$L:$L)*(EOMONTH(vp.data[[#This Row],[SDate]],-1)+1=[1]DATA!$G:$G),0)),vp.data[[#This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Input]]="",INDEX([1]DATA!$O:$O,MATCH(1,(vp.data[[#This Row],[Battery]]=[1]DATA!$L:$L)*(EOMONTH(vp.data[[#This Row],[SDate]],-1)+1=[1]DATA!$G:$G),0)),vp.data[[#This Row],[Dens Input]]),"")</f>
        <v>814.4</v>
      </c>
      <c r="O939" s="2">
        <f ca="1">INDEX(INDIRECT(_xlfn.CONCAT("weather.data[",O$1,"]")),MATCH(vp.data[[#This Row],[SDate]],weather.data[Date],0))</f>
        <v>-4.9999999999999968E-2</v>
      </c>
      <c r="P939" s="2">
        <f ca="1">INDEX(INDIRECT(_xlfn.CONCAT("weather.data[",P$1,"]")),MATCH(vp.data[[#This Row],[SDate]],weather.data[Date],0))</f>
        <v>-9.1476190476190471</v>
      </c>
      <c r="Q939" s="2">
        <f ca="1">INDEX(INDIRECT(_xlfn.CONCAT("weather.data[",Q$1,"]")),MATCH(vp.data[[#This Row],[SDate]],weather.data[Date],0))</f>
        <v>0.8</v>
      </c>
      <c r="R939" s="2">
        <f ca="1">INDEX(INDIRECT(_xlfn.CONCAT("weather.data[",R$1,"]")),MATCH(vp.data[[#This Row],[SDate]],weather.data[Date],0))</f>
        <v>-0.5</v>
      </c>
      <c r="S939" s="2">
        <f ca="1">INDEX(INDIRECT(_xlfn.CONCAT("weather.data[",S$1,"]")),MATCH(vp.data[[#This Row],[SDate]],weather.data[Date],0))</f>
        <v>-1.8</v>
      </c>
      <c r="T939" s="2">
        <f ca="1">INDEX(INDIRECT(_xlfn.CONCAT("weather.data[",T$1,"]")),MATCH(vp.data[[#This Row],[SDate]],weather.data[Date],0))</f>
        <v>1.1000000000000001</v>
      </c>
      <c r="U939" s="2">
        <f ca="1">INDEX(INDIRECT(_xlfn.CONCAT("weather.data[",U$1,"]")),MATCH(vp.data[[#This Row],[SDate]],weather.data[Date],0))</f>
        <v>-0.7</v>
      </c>
      <c r="V939" s="2">
        <f ca="1">INDEX(INDIRECT(_xlfn.CONCAT("weather.data[",V$1,"]")),MATCH(vp.data[[#This Row],[SDate]],weather.data[Date],0))</f>
        <v>0.8</v>
      </c>
      <c r="W939" t="s">
        <v>44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 s="4">
        <f>IF(AND(vp.data[[#This Row],[SDate]]&gt;=DATE(YEAR(vp.data[[#This Row],[SDate]]),5,1),vp.data[[#This Row],[SDate]]&lt;=DATE(YEAR(vp.data[[#This Row],[SDate]]),9,15)),1,0)</f>
        <v>0</v>
      </c>
      <c r="AJ939" s="4">
        <f>IF(vp.data[[#This Row],[SDate]]&lt;DATE(2016,12,1),0,1)</f>
        <v>1</v>
      </c>
      <c r="AK939">
        <f>MONTH(vp.data[[#This Row],[SDate]])</f>
        <v>3</v>
      </c>
      <c r="AL939" s="5">
        <f>(IF(post_aquisition_adj_bool,vp.data[[#This Row],[VP_Adjusted]],vp.data[[#This Row],[VP]])-INDEX(crudeBD.lkup[Mean_VP],MATCH(vp.data[[#This Row],[Crude_Breakdown]],crudeBD.lkup[Crude Breakdown],0)))^2</f>
        <v>175.98351546529952</v>
      </c>
      <c r="AM939" s="5">
        <f>(vp.data[[#This Row],[Dens]]-INDEX(crudeBD.lkup[Mean_Dens],MATCH(vp.data[[#This Row],[Crude_Breakdown]],crudeBD.lkup[Crude Breakdown],0)))^2</f>
        <v>19.842416646845656</v>
      </c>
      <c r="AN939" s="5">
        <f>(vp.data[[#This Row],[Sulf]]-INDEX(crudeBD.lkup[Mean_Sulf],MATCH(vp.data[[#This Row],[Crude_Breakdown]],crudeBD.lkup[Crude Breakdown],0)))^2</f>
        <v>0.10649196452621446</v>
      </c>
      <c r="AO9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1" hidden="1" x14ac:dyDescent="0.25">
      <c r="A940">
        <v>939</v>
      </c>
      <c r="B940" t="s">
        <v>45</v>
      </c>
      <c r="C940" t="s">
        <v>45</v>
      </c>
      <c r="D940" t="s">
        <v>96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Input]]="",INDEX([1]DATA!$Q:$Q,MATCH(1,(vp.data[[#This Row],[Battery]]=[1]DATA!$L:$L)*(EOMONTH(vp.data[[#This Row],[SDate]],-1)+1=[1]DATA!$G:$G),0)),vp.data[[#This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Input]]="",INDEX([1]DATA!$O:$O,MATCH(1,(vp.data[[#This Row],[Battery]]=[1]DATA!$L:$L)*(EOMONTH(vp.data[[#This Row],[SDate]],-1)+1=[1]DATA!$G:$G),0)),vp.data[[#This Row],[Dens Input]]),"")</f>
        <v>820.8</v>
      </c>
      <c r="O940" s="2">
        <f ca="1">INDEX(INDIRECT(_xlfn.CONCAT("weather.data[",O$1,"]")),MATCH(vp.data[[#This Row],[SDate]],weather.data[Date],0))</f>
        <v>-4.9999999999999968E-2</v>
      </c>
      <c r="P940" s="2">
        <f ca="1">INDEX(INDIRECT(_xlfn.CONCAT("weather.data[",P$1,"]")),MATCH(vp.data[[#This Row],[SDate]],weather.data[Date],0))</f>
        <v>-9.1476190476190471</v>
      </c>
      <c r="Q940" s="2">
        <f ca="1">INDEX(INDIRECT(_xlfn.CONCAT("weather.data[",Q$1,"]")),MATCH(vp.data[[#This Row],[SDate]],weather.data[Date],0))</f>
        <v>0.8</v>
      </c>
      <c r="R940" s="2">
        <f ca="1">INDEX(INDIRECT(_xlfn.CONCAT("weather.data[",R$1,"]")),MATCH(vp.data[[#This Row],[SDate]],weather.data[Date],0))</f>
        <v>-0.5</v>
      </c>
      <c r="S940" s="2">
        <f ca="1">INDEX(INDIRECT(_xlfn.CONCAT("weather.data[",S$1,"]")),MATCH(vp.data[[#This Row],[SDate]],weather.data[Date],0))</f>
        <v>-1.8</v>
      </c>
      <c r="T940" s="2">
        <f ca="1">INDEX(INDIRECT(_xlfn.CONCAT("weather.data[",T$1,"]")),MATCH(vp.data[[#This Row],[SDate]],weather.data[Date],0))</f>
        <v>1.1000000000000001</v>
      </c>
      <c r="U940" s="2">
        <f ca="1">INDEX(INDIRECT(_xlfn.CONCAT("weather.data[",U$1,"]")),MATCH(vp.data[[#This Row],[SDate]],weather.data[Date],0))</f>
        <v>-0.7</v>
      </c>
      <c r="V940" s="2">
        <f ca="1">INDEX(INDIRECT(_xlfn.CONCAT("weather.data[",V$1,"]")),MATCH(vp.data[[#This Row],[SDate]],weather.data[Date],0))</f>
        <v>0.8</v>
      </c>
      <c r="W940" t="s">
        <v>44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 s="4">
        <f>IF(AND(vp.data[[#This Row],[SDate]]&gt;=DATE(YEAR(vp.data[[#This Row],[SDate]]),5,1),vp.data[[#This Row],[SDate]]&lt;=DATE(YEAR(vp.data[[#This Row],[SDate]]),9,15)),1,0)</f>
        <v>0</v>
      </c>
      <c r="AJ940" s="4">
        <f>IF(vp.data[[#This Row],[SDate]]&lt;DATE(2016,12,1),0,1)</f>
        <v>1</v>
      </c>
      <c r="AK940">
        <f>MONTH(vp.data[[#This Row],[SDate]])</f>
        <v>3</v>
      </c>
      <c r="AL94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940" s="5">
        <f>(vp.data[[#This Row],[Dens]]-INDEX(crudeBD.lkup[Mean_Dens],MATCH(vp.data[[#This Row],[Crude_Breakdown]],crudeBD.lkup[Crude Breakdown],0)))^2</f>
        <v>3.7850373365055292</v>
      </c>
      <c r="AN940" s="5">
        <f>(vp.data[[#This Row],[Sulf]]-INDEX(crudeBD.lkup[Mean_Sulf],MATCH(vp.data[[#This Row],[Crude_Breakdown]],crudeBD.lkup[Crude Breakdown],0)))^2</f>
        <v>7.6912520074803759E-2</v>
      </c>
      <c r="AO9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1" hidden="1" x14ac:dyDescent="0.25">
      <c r="A941">
        <v>940</v>
      </c>
      <c r="B941" t="s">
        <v>45</v>
      </c>
      <c r="C941" t="s">
        <v>45</v>
      </c>
      <c r="D941" t="s">
        <v>85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Input]]="",INDEX([1]DATA!$Q:$Q,MATCH(1,(vp.data[[#This Row],[Battery]]=[1]DATA!$L:$L)*(EOMONTH(vp.data[[#This Row],[SDate]],-1)+1=[1]DATA!$G:$G),0)),vp.data[[#This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Input]]="",INDEX([1]DATA!$O:$O,MATCH(1,(vp.data[[#This Row],[Battery]]=[1]DATA!$L:$L)*(EOMONTH(vp.data[[#This Row],[SDate]],-1)+1=[1]DATA!$G:$G),0)),vp.data[[#This Row],[Dens Input]]),"")</f>
        <v>817.3</v>
      </c>
      <c r="O941" s="2">
        <f ca="1">INDEX(INDIRECT(_xlfn.CONCAT("weather.data[",O$1,"]")),MATCH(vp.data[[#This Row],[SDate]],weather.data[Date],0))</f>
        <v>-4.9999999999999968E-2</v>
      </c>
      <c r="P941" s="2">
        <f ca="1">INDEX(INDIRECT(_xlfn.CONCAT("weather.data[",P$1,"]")),MATCH(vp.data[[#This Row],[SDate]],weather.data[Date],0))</f>
        <v>-9.1476190476190471</v>
      </c>
      <c r="Q941" s="2">
        <f ca="1">INDEX(INDIRECT(_xlfn.CONCAT("weather.data[",Q$1,"]")),MATCH(vp.data[[#This Row],[SDate]],weather.data[Date],0))</f>
        <v>0.8</v>
      </c>
      <c r="R941" s="2">
        <f ca="1">INDEX(INDIRECT(_xlfn.CONCAT("weather.data[",R$1,"]")),MATCH(vp.data[[#This Row],[SDate]],weather.data[Date],0))</f>
        <v>-0.5</v>
      </c>
      <c r="S941" s="2">
        <f ca="1">INDEX(INDIRECT(_xlfn.CONCAT("weather.data[",S$1,"]")),MATCH(vp.data[[#This Row],[SDate]],weather.data[Date],0))</f>
        <v>-1.8</v>
      </c>
      <c r="T941" s="2">
        <f ca="1">INDEX(INDIRECT(_xlfn.CONCAT("weather.data[",T$1,"]")),MATCH(vp.data[[#This Row],[SDate]],weather.data[Date],0))</f>
        <v>1.1000000000000001</v>
      </c>
      <c r="U941" s="2">
        <f ca="1">INDEX(INDIRECT(_xlfn.CONCAT("weather.data[",U$1,"]")),MATCH(vp.data[[#This Row],[SDate]],weather.data[Date],0))</f>
        <v>-0.7</v>
      </c>
      <c r="V941" s="2">
        <f ca="1">INDEX(INDIRECT(_xlfn.CONCAT("weather.data[",V$1,"]")),MATCH(vp.data[[#This Row],[SDate]],weather.data[Date],0))</f>
        <v>0.8</v>
      </c>
      <c r="W941" t="s">
        <v>44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 s="4">
        <f>IF(AND(vp.data[[#This Row],[SDate]]&gt;=DATE(YEAR(vp.data[[#This Row],[SDate]]),5,1),vp.data[[#This Row],[SDate]]&lt;=DATE(YEAR(vp.data[[#This Row],[SDate]]),9,15)),1,0)</f>
        <v>0</v>
      </c>
      <c r="AJ941" s="4">
        <f>IF(vp.data[[#This Row],[SDate]]&lt;DATE(2016,12,1),0,1)</f>
        <v>1</v>
      </c>
      <c r="AK941">
        <f>MONTH(vp.data[[#This Row],[SDate]])</f>
        <v>3</v>
      </c>
      <c r="AL941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941" s="5">
        <f>(vp.data[[#This Row],[Dens]]-INDEX(crudeBD.lkup[Mean_Dens],MATCH(vp.data[[#This Row],[Crude_Breakdown]],crudeBD.lkup[Crude Breakdown],0)))^2</f>
        <v>2.4164166468478969</v>
      </c>
      <c r="AN941" s="5">
        <f>(vp.data[[#This Row],[Sulf]]-INDEX(crudeBD.lkup[Mean_Sulf],MATCH(vp.data[[#This Row],[Crude_Breakdown]],crudeBD.lkup[Crude Breakdown],0)))^2</f>
        <v>5.775902120333043E-2</v>
      </c>
      <c r="AO9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1" hidden="1" x14ac:dyDescent="0.25">
      <c r="A942">
        <v>941</v>
      </c>
      <c r="B942" t="s">
        <v>45</v>
      </c>
      <c r="C942" t="s">
        <v>45</v>
      </c>
      <c r="D942" t="s">
        <v>77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Input]]="",INDEX([1]DATA!$Q:$Q,MATCH(1,(vp.data[[#This Row],[Battery]]=[1]DATA!$L:$L)*(EOMONTH(vp.data[[#This Row],[SDate]],-1)+1=[1]DATA!$G:$G),0)),vp.data[[#This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942" s="2">
        <f ca="1">INDEX(INDIRECT(_xlfn.CONCAT("weather.data[",O$1,"]")),MATCH(vp.data[[#This Row],[SDate]],weather.data[Date],0))</f>
        <v>-19.099999999999998</v>
      </c>
      <c r="P942" s="2">
        <f ca="1">INDEX(INDIRECT(_xlfn.CONCAT("weather.data[",P$1,"]")),MATCH(vp.data[[#This Row],[SDate]],weather.data[Date],0))</f>
        <v>-8.6976190476190478</v>
      </c>
      <c r="Q942" s="2">
        <f ca="1">INDEX(INDIRECT(_xlfn.CONCAT("weather.data[",Q$1,"]")),MATCH(vp.data[[#This Row],[SDate]],weather.data[Date],0))</f>
        <v>-19</v>
      </c>
      <c r="R942" s="2">
        <f ca="1">INDEX(INDIRECT(_xlfn.CONCAT("weather.data[",R$1,"]")),MATCH(vp.data[[#This Row],[SDate]],weather.data[Date],0))</f>
        <v>-18.899999999999999</v>
      </c>
      <c r="S942" s="2">
        <f ca="1">INDEX(INDIRECT(_xlfn.CONCAT("weather.data[",S$1,"]")),MATCH(vp.data[[#This Row],[SDate]],weather.data[Date],0))</f>
        <v>-18</v>
      </c>
      <c r="T942" s="2">
        <f ca="1">INDEX(INDIRECT(_xlfn.CONCAT("weather.data[",T$1,"]")),MATCH(vp.data[[#This Row],[SDate]],weather.data[Date],0))</f>
        <v>-18.2</v>
      </c>
      <c r="U942" s="2">
        <f ca="1">INDEX(INDIRECT(_xlfn.CONCAT("weather.data[",U$1,"]")),MATCH(vp.data[[#This Row],[SDate]],weather.data[Date],0))</f>
        <v>-21.2</v>
      </c>
      <c r="V942" s="2">
        <f ca="1">INDEX(INDIRECT(_xlfn.CONCAT("weather.data[",V$1,"]")),MATCH(vp.data[[#This Row],[SDate]],weather.data[Date],0))</f>
        <v>-19.3</v>
      </c>
      <c r="W942" t="s">
        <v>44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 s="4">
        <f>IF(AND(vp.data[[#This Row],[SDate]]&gt;=DATE(YEAR(vp.data[[#This Row],[SDate]]),5,1),vp.data[[#This Row],[SDate]]&lt;=DATE(YEAR(vp.data[[#This Row],[SDate]]),9,15)),1,0)</f>
        <v>0</v>
      </c>
      <c r="AJ942" s="4">
        <f>IF(vp.data[[#This Row],[SDate]]&lt;DATE(2016,12,1),0,1)</f>
        <v>1</v>
      </c>
      <c r="AK942">
        <f>MONTH(vp.data[[#This Row],[SDate]])</f>
        <v>3</v>
      </c>
      <c r="AL942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942" s="5">
        <f>(vp.data[[#This Row],[Dens]]-INDEX(crudeBD.lkup[Mean_Dens],MATCH(vp.data[[#This Row],[Crude_Breakdown]],crudeBD.lkup[Crude Breakdown],0)))^2</f>
        <v>6.4796580261612391</v>
      </c>
      <c r="AN942" s="5">
        <f>(vp.data[[#This Row],[Sulf]]-INDEX(crudeBD.lkup[Mean_Sulf],MATCH(vp.data[[#This Row],[Crude_Breakdown]],crudeBD.lkup[Crude Breakdown],0)))^2</f>
        <v>0.14237873324094796</v>
      </c>
      <c r="AO9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1" hidden="1" x14ac:dyDescent="0.25">
      <c r="A943">
        <v>942</v>
      </c>
      <c r="B943" t="s">
        <v>45</v>
      </c>
      <c r="C943" t="s">
        <v>45</v>
      </c>
      <c r="D943" t="s">
        <v>96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Input]]="",INDEX([1]DATA!$O:$O,MATCH(1,(vp.data[[#This Row],[Battery]]=[1]DATA!$L:$L)*(EOMONTH(vp.data[[#This Row],[SDate]],-1)+1=[1]DATA!$G:$G),0)),vp.data[[#This Row],[Dens Input]]),"")</f>
        <v>815.9</v>
      </c>
      <c r="O943" s="2">
        <f ca="1">INDEX(INDIRECT(_xlfn.CONCAT("weather.data[",O$1,"]")),MATCH(vp.data[[#This Row],[SDate]],weather.data[Date],0))</f>
        <v>-19.099999999999998</v>
      </c>
      <c r="P943" s="2">
        <f ca="1">INDEX(INDIRECT(_xlfn.CONCAT("weather.data[",P$1,"]")),MATCH(vp.data[[#This Row],[SDate]],weather.data[Date],0))</f>
        <v>-8.6976190476190478</v>
      </c>
      <c r="Q943" s="2">
        <f ca="1">INDEX(INDIRECT(_xlfn.CONCAT("weather.data[",Q$1,"]")),MATCH(vp.data[[#This Row],[SDate]],weather.data[Date],0))</f>
        <v>-19</v>
      </c>
      <c r="R943" s="2">
        <f ca="1">INDEX(INDIRECT(_xlfn.CONCAT("weather.data[",R$1,"]")),MATCH(vp.data[[#This Row],[SDate]],weather.data[Date],0))</f>
        <v>-18.899999999999999</v>
      </c>
      <c r="S943" s="2">
        <f ca="1">INDEX(INDIRECT(_xlfn.CONCAT("weather.data[",S$1,"]")),MATCH(vp.data[[#This Row],[SDate]],weather.data[Date],0))</f>
        <v>-18</v>
      </c>
      <c r="T943" s="2">
        <f ca="1">INDEX(INDIRECT(_xlfn.CONCAT("weather.data[",T$1,"]")),MATCH(vp.data[[#This Row],[SDate]],weather.data[Date],0))</f>
        <v>-18.2</v>
      </c>
      <c r="U943" s="2">
        <f ca="1">INDEX(INDIRECT(_xlfn.CONCAT("weather.data[",U$1,"]")),MATCH(vp.data[[#This Row],[SDate]],weather.data[Date],0))</f>
        <v>-21.2</v>
      </c>
      <c r="V943" s="2">
        <f ca="1">INDEX(INDIRECT(_xlfn.CONCAT("weather.data[",V$1,"]")),MATCH(vp.data[[#This Row],[SDate]],weather.data[Date],0))</f>
        <v>-19.3</v>
      </c>
      <c r="W943" t="s">
        <v>44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 s="4">
        <f>IF(AND(vp.data[[#This Row],[SDate]]&gt;=DATE(YEAR(vp.data[[#This Row],[SDate]]),5,1),vp.data[[#This Row],[SDate]]&lt;=DATE(YEAR(vp.data[[#This Row],[SDate]]),9,15)),1,0)</f>
        <v>0</v>
      </c>
      <c r="AJ943" s="4">
        <f>IF(vp.data[[#This Row],[SDate]]&lt;DATE(2016,12,1),0,1)</f>
        <v>1</v>
      </c>
      <c r="AK943">
        <f>MONTH(vp.data[[#This Row],[SDate]])</f>
        <v>3</v>
      </c>
      <c r="AL943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943" s="5">
        <f>(vp.data[[#This Row],[Dens]]-INDEX(crudeBD.lkup[Mean_Dens],MATCH(vp.data[[#This Row],[Crude_Breakdown]],crudeBD.lkup[Crude Breakdown],0)))^2</f>
        <v>8.7289683709847097</v>
      </c>
      <c r="AN943" s="5">
        <f>(vp.data[[#This Row],[Sulf]]-INDEX(crudeBD.lkup[Mean_Sulf],MATCH(vp.data[[#This Row],[Crude_Breakdown]],crudeBD.lkup[Crude Breakdown],0)))^2</f>
        <v>0.11177726157950599</v>
      </c>
      <c r="AO9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1" hidden="1" x14ac:dyDescent="0.25">
      <c r="A944">
        <v>943</v>
      </c>
      <c r="B944" t="s">
        <v>45</v>
      </c>
      <c r="C944" t="s">
        <v>45</v>
      </c>
      <c r="D944" t="s">
        <v>85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Input]]="",INDEX([1]DATA!$Q:$Q,MATCH(1,(vp.data[[#This Row],[Battery]]=[1]DATA!$L:$L)*(EOMONTH(vp.data[[#This Row],[SDate]],-1)+1=[1]DATA!$G:$G),0)),vp.data[[#This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Input]]="",INDEX([1]DATA!$O:$O,MATCH(1,(vp.data[[#This Row],[Battery]]=[1]DATA!$L:$L)*(EOMONTH(vp.data[[#This Row],[SDate]],-1)+1=[1]DATA!$G:$G),0)),vp.data[[#This Row],[Dens Input]]),"")</f>
        <v>818.9</v>
      </c>
      <c r="O944" s="2">
        <f ca="1">INDEX(INDIRECT(_xlfn.CONCAT("weather.data[",O$1,"]")),MATCH(vp.data[[#This Row],[SDate]],weather.data[Date],0))</f>
        <v>-19.099999999999998</v>
      </c>
      <c r="P944" s="2">
        <f ca="1">INDEX(INDIRECT(_xlfn.CONCAT("weather.data[",P$1,"]")),MATCH(vp.data[[#This Row],[SDate]],weather.data[Date],0))</f>
        <v>-8.6976190476190478</v>
      </c>
      <c r="Q944" s="2">
        <f ca="1">INDEX(INDIRECT(_xlfn.CONCAT("weather.data[",Q$1,"]")),MATCH(vp.data[[#This Row],[SDate]],weather.data[Date],0))</f>
        <v>-19</v>
      </c>
      <c r="R944" s="2">
        <f ca="1">INDEX(INDIRECT(_xlfn.CONCAT("weather.data[",R$1,"]")),MATCH(vp.data[[#This Row],[SDate]],weather.data[Date],0))</f>
        <v>-18.899999999999999</v>
      </c>
      <c r="S944" s="2">
        <f ca="1">INDEX(INDIRECT(_xlfn.CONCAT("weather.data[",S$1,"]")),MATCH(vp.data[[#This Row],[SDate]],weather.data[Date],0))</f>
        <v>-18</v>
      </c>
      <c r="T944" s="2">
        <f ca="1">INDEX(INDIRECT(_xlfn.CONCAT("weather.data[",T$1,"]")),MATCH(vp.data[[#This Row],[SDate]],weather.data[Date],0))</f>
        <v>-18.2</v>
      </c>
      <c r="U944" s="2">
        <f ca="1">INDEX(INDIRECT(_xlfn.CONCAT("weather.data[",U$1,"]")),MATCH(vp.data[[#This Row],[SDate]],weather.data[Date],0))</f>
        <v>-21.2</v>
      </c>
      <c r="V944" s="2">
        <f ca="1">INDEX(INDIRECT(_xlfn.CONCAT("weather.data[",V$1,"]")),MATCH(vp.data[[#This Row],[SDate]],weather.data[Date],0))</f>
        <v>-19.3</v>
      </c>
      <c r="W944" t="s">
        <v>44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 s="4">
        <f>IF(AND(vp.data[[#This Row],[SDate]]&gt;=DATE(YEAR(vp.data[[#This Row],[SDate]]),5,1),vp.data[[#This Row],[SDate]]&lt;=DATE(YEAR(vp.data[[#This Row],[SDate]]),9,15)),1,0)</f>
        <v>0</v>
      </c>
      <c r="AJ944" s="4">
        <f>IF(vp.data[[#This Row],[SDate]]&lt;DATE(2016,12,1),0,1)</f>
        <v>1</v>
      </c>
      <c r="AK944">
        <f>MONTH(vp.data[[#This Row],[SDate]])</f>
        <v>3</v>
      </c>
      <c r="AL944" s="5">
        <f>(IF(post_aquisition_adj_bool,vp.data[[#This Row],[VP_Adjusted]],vp.data[[#This Row],[VP]])-INDEX(crudeBD.lkup[Mean_VP],MATCH(vp.data[[#This Row],[Crude_Breakdown]],crudeBD.lkup[Crude Breakdown],0)))^2</f>
        <v>65.058385694306992</v>
      </c>
      <c r="AM944" s="5">
        <f>(vp.data[[#This Row],[Dens]]-INDEX(crudeBD.lkup[Mean_Dens],MATCH(vp.data[[#This Row],[Crude_Breakdown]],crudeBD.lkup[Crude Breakdown],0)))^2</f>
        <v>2.0718192628164621E-3</v>
      </c>
      <c r="AN944" s="5">
        <f>(vp.data[[#This Row],[Sulf]]-INDEX(crudeBD.lkup[Mean_Sulf],MATCH(vp.data[[#This Row],[Crude_Breakdown]],crudeBD.lkup[Crude Breakdown],0)))^2</f>
        <v>3.4347603961951086E-2</v>
      </c>
      <c r="AO9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1" hidden="1" x14ac:dyDescent="0.25">
      <c r="A945">
        <v>944</v>
      </c>
      <c r="B945" t="s">
        <v>47</v>
      </c>
      <c r="C945" t="s">
        <v>47</v>
      </c>
      <c r="D945" t="s">
        <v>68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Input]]="",INDEX([1]DATA!$Q:$Q,MATCH(1,(vp.data[[#This Row],[Battery]]=[1]DATA!$L:$L)*(EOMONTH(vp.data[[#This Row],[SDate]],-1)+1=[1]DATA!$G:$G),0)),vp.data[[#This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45" s="2">
        <f ca="1">INDEX(INDIRECT(_xlfn.CONCAT("weather.data[",O$1,"]")),MATCH(vp.data[[#This Row],[SDate]],weather.data[Date],0))</f>
        <v>-19.099999999999998</v>
      </c>
      <c r="P945" s="2">
        <f ca="1">INDEX(INDIRECT(_xlfn.CONCAT("weather.data[",P$1,"]")),MATCH(vp.data[[#This Row],[SDate]],weather.data[Date],0))</f>
        <v>-8.6976190476190478</v>
      </c>
      <c r="Q945" s="2">
        <f ca="1">INDEX(INDIRECT(_xlfn.CONCAT("weather.data[",Q$1,"]")),MATCH(vp.data[[#This Row],[SDate]],weather.data[Date],0))</f>
        <v>-19</v>
      </c>
      <c r="R945" s="2">
        <f ca="1">INDEX(INDIRECT(_xlfn.CONCAT("weather.data[",R$1,"]")),MATCH(vp.data[[#This Row],[SDate]],weather.data[Date],0))</f>
        <v>-18.899999999999999</v>
      </c>
      <c r="S945" s="2">
        <f ca="1">INDEX(INDIRECT(_xlfn.CONCAT("weather.data[",S$1,"]")),MATCH(vp.data[[#This Row],[SDate]],weather.data[Date],0))</f>
        <v>-18</v>
      </c>
      <c r="T945" s="2">
        <f ca="1">INDEX(INDIRECT(_xlfn.CONCAT("weather.data[",T$1,"]")),MATCH(vp.data[[#This Row],[SDate]],weather.data[Date],0))</f>
        <v>-18.2</v>
      </c>
      <c r="U945" s="2">
        <f ca="1">INDEX(INDIRECT(_xlfn.CONCAT("weather.data[",U$1,"]")),MATCH(vp.data[[#This Row],[SDate]],weather.data[Date],0))</f>
        <v>-21.2</v>
      </c>
      <c r="V945" s="2">
        <f ca="1">INDEX(INDIRECT(_xlfn.CONCAT("weather.data[",V$1,"]")),MATCH(vp.data[[#This Row],[SDate]],weather.data[Date],0))</f>
        <v>-19.3</v>
      </c>
      <c r="W945" t="s">
        <v>44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 s="4">
        <f>IF(AND(vp.data[[#This Row],[SDate]]&gt;=DATE(YEAR(vp.data[[#This Row],[SDate]]),5,1),vp.data[[#This Row],[SDate]]&lt;=DATE(YEAR(vp.data[[#This Row],[SDate]]),9,15)),1,0)</f>
        <v>0</v>
      </c>
      <c r="AJ945" s="4">
        <f>IF(vp.data[[#This Row],[SDate]]&lt;DATE(2016,12,1),0,1)</f>
        <v>1</v>
      </c>
      <c r="AK945">
        <f>MONTH(vp.data[[#This Row],[SDate]])</f>
        <v>3</v>
      </c>
      <c r="AL945" s="5">
        <f>(IF(post_aquisition_adj_bool,vp.data[[#This Row],[VP_Adjusted]],vp.data[[#This Row],[VP]])-INDEX(crudeBD.lkup[Mean_VP],MATCH(vp.data[[#This Row],[Crude_Breakdown]],crudeBD.lkup[Crude Breakdown],0)))^2</f>
        <v>480.58260746636705</v>
      </c>
      <c r="AM945" s="5">
        <f>(vp.data[[#This Row],[Dens]]-INDEX(crudeBD.lkup[Mean_Dens],MATCH(vp.data[[#This Row],[Crude_Breakdown]],crudeBD.lkup[Crude Breakdown],0)))^2</f>
        <v>222.34798375189308</v>
      </c>
      <c r="AN945" s="5">
        <f>(vp.data[[#This Row],[Sulf]]-INDEX(crudeBD.lkup[Mean_Sulf],MATCH(vp.data[[#This Row],[Crude_Breakdown]],crudeBD.lkup[Crude Breakdown],0)))^2</f>
        <v>8.8076278207248768E-2</v>
      </c>
      <c r="AO9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1" hidden="1" x14ac:dyDescent="0.25">
      <c r="A946">
        <v>945</v>
      </c>
      <c r="B946" t="s">
        <v>58</v>
      </c>
      <c r="C946" t="s">
        <v>58</v>
      </c>
      <c r="D946" t="s">
        <v>89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Input]]="",INDEX([1]DATA!$Q:$Q,MATCH(1,(vp.data[[#This Row],[Battery]]=[1]DATA!$L:$L)*(EOMONTH(vp.data[[#This Row],[SDate]],-1)+1=[1]DATA!$G:$G),0)),vp.data[[#This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Input]]="",INDEX([1]DATA!$O:$O,MATCH(1,(vp.data[[#This Row],[Battery]]=[1]DATA!$L:$L)*(EOMONTH(vp.data[[#This Row],[SDate]],-1)+1=[1]DATA!$G:$G),0)),vp.data[[#This Row],[Dens Input]]),"")</f>
        <v>839.2</v>
      </c>
      <c r="O946" s="2">
        <f ca="1">INDEX(INDIRECT(_xlfn.CONCAT("weather.data[",O$1,"]")),MATCH(vp.data[[#This Row],[SDate]],weather.data[Date],0))</f>
        <v>-19.099999999999998</v>
      </c>
      <c r="P946" s="2">
        <f ca="1">INDEX(INDIRECT(_xlfn.CONCAT("weather.data[",P$1,"]")),MATCH(vp.data[[#This Row],[SDate]],weather.data[Date],0))</f>
        <v>-8.6976190476190478</v>
      </c>
      <c r="Q946" s="2">
        <f ca="1">INDEX(INDIRECT(_xlfn.CONCAT("weather.data[",Q$1,"]")),MATCH(vp.data[[#This Row],[SDate]],weather.data[Date],0))</f>
        <v>-19</v>
      </c>
      <c r="R946" s="2">
        <f ca="1">INDEX(INDIRECT(_xlfn.CONCAT("weather.data[",R$1,"]")),MATCH(vp.data[[#This Row],[SDate]],weather.data[Date],0))</f>
        <v>-18.899999999999999</v>
      </c>
      <c r="S946" s="2">
        <f ca="1">INDEX(INDIRECT(_xlfn.CONCAT("weather.data[",S$1,"]")),MATCH(vp.data[[#This Row],[SDate]],weather.data[Date],0))</f>
        <v>-18</v>
      </c>
      <c r="T946" s="2">
        <f ca="1">INDEX(INDIRECT(_xlfn.CONCAT("weather.data[",T$1,"]")),MATCH(vp.data[[#This Row],[SDate]],weather.data[Date],0))</f>
        <v>-18.2</v>
      </c>
      <c r="U946" s="2">
        <f ca="1">INDEX(INDIRECT(_xlfn.CONCAT("weather.data[",U$1,"]")),MATCH(vp.data[[#This Row],[SDate]],weather.data[Date],0))</f>
        <v>-21.2</v>
      </c>
      <c r="V946" s="2">
        <f ca="1">INDEX(INDIRECT(_xlfn.CONCAT("weather.data[",V$1,"]")),MATCH(vp.data[[#This Row],[SDate]],weather.data[Date],0))</f>
        <v>-19.3</v>
      </c>
      <c r="W946" t="s">
        <v>44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 s="4">
        <f>IF(AND(vp.data[[#This Row],[SDate]]&gt;=DATE(YEAR(vp.data[[#This Row],[SDate]]),5,1),vp.data[[#This Row],[SDate]]&lt;=DATE(YEAR(vp.data[[#This Row],[SDate]]),9,15)),1,0)</f>
        <v>0</v>
      </c>
      <c r="AJ946" s="4">
        <f>IF(vp.data[[#This Row],[SDate]]&lt;DATE(2016,12,1),0,1)</f>
        <v>1</v>
      </c>
      <c r="AK946">
        <f>MONTH(vp.data[[#This Row],[SDate]])</f>
        <v>3</v>
      </c>
      <c r="AL946" s="5">
        <f>(IF(post_aquisition_adj_bool,vp.data[[#This Row],[VP_Adjusted]],vp.data[[#This Row],[VP]])-INDEX(crudeBD.lkup[Mean_VP],MATCH(vp.data[[#This Row],[Crude_Breakdown]],crudeBD.lkup[Crude Breakdown],0)))^2</f>
        <v>865.66552351938719</v>
      </c>
      <c r="AM946" s="5">
        <f>(vp.data[[#This Row],[Dens]]-INDEX(crudeBD.lkup[Mean_Dens],MATCH(vp.data[[#This Row],[Crude_Breakdown]],crudeBD.lkup[Crude Breakdown],0)))^2</f>
        <v>21.264432831645827</v>
      </c>
      <c r="AN946" s="5">
        <f>(vp.data[[#This Row],[Sulf]]-INDEX(crudeBD.lkup[Mean_Sulf],MATCH(vp.data[[#This Row],[Crude_Breakdown]],crudeBD.lkup[Crude Breakdown],0)))^2</f>
        <v>1.8707805078413697E-2</v>
      </c>
      <c r="AO9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1" hidden="1" x14ac:dyDescent="0.25">
      <c r="A947">
        <v>946</v>
      </c>
      <c r="B947" t="s">
        <v>64</v>
      </c>
      <c r="C947" t="s">
        <v>64</v>
      </c>
      <c r="D947" t="s">
        <v>106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Input]]="",INDEX([1]DATA!$Q:$Q,MATCH(1,(vp.data[[#This Row],[Battery]]=[1]DATA!$L:$L)*(EOMONTH(vp.data[[#This Row],[SDate]],-1)+1=[1]DATA!$G:$G),0)),vp.data[[#This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Input]]="",INDEX([1]DATA!$O:$O,MATCH(1,(vp.data[[#This Row],[Battery]]=[1]DATA!$L:$L)*(EOMONTH(vp.data[[#This Row],[SDate]],-1)+1=[1]DATA!$G:$G),0)),vp.data[[#This Row],[Dens Input]]),"")</f>
        <v>852.1</v>
      </c>
      <c r="O947" s="2">
        <f ca="1">INDEX(INDIRECT(_xlfn.CONCAT("weather.data[",O$1,"]")),MATCH(vp.data[[#This Row],[SDate]],weather.data[Date],0))</f>
        <v>-19.099999999999998</v>
      </c>
      <c r="P947" s="2">
        <f ca="1">INDEX(INDIRECT(_xlfn.CONCAT("weather.data[",P$1,"]")),MATCH(vp.data[[#This Row],[SDate]],weather.data[Date],0))</f>
        <v>-8.6976190476190478</v>
      </c>
      <c r="Q947" s="2">
        <f ca="1">INDEX(INDIRECT(_xlfn.CONCAT("weather.data[",Q$1,"]")),MATCH(vp.data[[#This Row],[SDate]],weather.data[Date],0))</f>
        <v>-19</v>
      </c>
      <c r="R947" s="2">
        <f ca="1">INDEX(INDIRECT(_xlfn.CONCAT("weather.data[",R$1,"]")),MATCH(vp.data[[#This Row],[SDate]],weather.data[Date],0))</f>
        <v>-18.899999999999999</v>
      </c>
      <c r="S947" s="2">
        <f ca="1">INDEX(INDIRECT(_xlfn.CONCAT("weather.data[",S$1,"]")),MATCH(vp.data[[#This Row],[SDate]],weather.data[Date],0))</f>
        <v>-18</v>
      </c>
      <c r="T947" s="2">
        <f ca="1">INDEX(INDIRECT(_xlfn.CONCAT("weather.data[",T$1,"]")),MATCH(vp.data[[#This Row],[SDate]],weather.data[Date],0))</f>
        <v>-18.2</v>
      </c>
      <c r="U947" s="2">
        <f ca="1">INDEX(INDIRECT(_xlfn.CONCAT("weather.data[",U$1,"]")),MATCH(vp.data[[#This Row],[SDate]],weather.data[Date],0))</f>
        <v>-21.2</v>
      </c>
      <c r="V947" s="2">
        <f ca="1">INDEX(INDIRECT(_xlfn.CONCAT("weather.data[",V$1,"]")),MATCH(vp.data[[#This Row],[SDate]],weather.data[Date],0))</f>
        <v>-19.3</v>
      </c>
      <c r="W947" t="s">
        <v>44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 s="4">
        <f>IF(AND(vp.data[[#This Row],[SDate]]&gt;=DATE(YEAR(vp.data[[#This Row],[SDate]]),5,1),vp.data[[#This Row],[SDate]]&lt;=DATE(YEAR(vp.data[[#This Row],[SDate]]),9,15)),1,0)</f>
        <v>0</v>
      </c>
      <c r="AJ947" s="4">
        <f>IF(vp.data[[#This Row],[SDate]]&lt;DATE(2016,12,1),0,1)</f>
        <v>1</v>
      </c>
      <c r="AK947">
        <f>MONTH(vp.data[[#This Row],[SDate]])</f>
        <v>3</v>
      </c>
      <c r="AL947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947" s="5">
        <f>(vp.data[[#This Row],[Dens]]-INDEX(crudeBD.lkup[Mean_Dens],MATCH(vp.data[[#This Row],[Crude_Breakdown]],crudeBD.lkup[Crude Breakdown],0)))^2</f>
        <v>68.701927310173275</v>
      </c>
      <c r="AN947" s="5">
        <f>(vp.data[[#This Row],[Sulf]]-INDEX(crudeBD.lkup[Mean_Sulf],MATCH(vp.data[[#This Row],[Crude_Breakdown]],crudeBD.lkup[Crude Breakdown],0)))^2</f>
        <v>1.1038023790263701E-3</v>
      </c>
      <c r="AO9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1" hidden="1" x14ac:dyDescent="0.25">
      <c r="A948">
        <v>947</v>
      </c>
      <c r="B948" t="s">
        <v>64</v>
      </c>
      <c r="C948" t="s">
        <v>64</v>
      </c>
      <c r="D948" t="s">
        <v>94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Input]]="",INDEX([1]DATA!$Q:$Q,MATCH(1,(vp.data[[#This Row],[Battery]]=[1]DATA!$L:$L)*(EOMONTH(vp.data[[#This Row],[SDate]],-1)+1=[1]DATA!$G:$G),0)),vp.data[[#This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Input]]="",INDEX([1]DATA!$O:$O,MATCH(1,(vp.data[[#This Row],[Battery]]=[1]DATA!$L:$L)*(EOMONTH(vp.data[[#This Row],[SDate]],-1)+1=[1]DATA!$G:$G),0)),vp.data[[#This Row],[Dens Input]]),"")</f>
        <v>853.5</v>
      </c>
      <c r="O948" s="2">
        <f ca="1">INDEX(INDIRECT(_xlfn.CONCAT("weather.data[",O$1,"]")),MATCH(vp.data[[#This Row],[SDate]],weather.data[Date],0))</f>
        <v>-19.099999999999998</v>
      </c>
      <c r="P948" s="2">
        <f ca="1">INDEX(INDIRECT(_xlfn.CONCAT("weather.data[",P$1,"]")),MATCH(vp.data[[#This Row],[SDate]],weather.data[Date],0))</f>
        <v>-8.6976190476190478</v>
      </c>
      <c r="Q948" s="2">
        <f ca="1">INDEX(INDIRECT(_xlfn.CONCAT("weather.data[",Q$1,"]")),MATCH(vp.data[[#This Row],[SDate]],weather.data[Date],0))</f>
        <v>-19</v>
      </c>
      <c r="R948" s="2">
        <f ca="1">INDEX(INDIRECT(_xlfn.CONCAT("weather.data[",R$1,"]")),MATCH(vp.data[[#This Row],[SDate]],weather.data[Date],0))</f>
        <v>-18.899999999999999</v>
      </c>
      <c r="S948" s="2">
        <f ca="1">INDEX(INDIRECT(_xlfn.CONCAT("weather.data[",S$1,"]")),MATCH(vp.data[[#This Row],[SDate]],weather.data[Date],0))</f>
        <v>-18</v>
      </c>
      <c r="T948" s="2">
        <f ca="1">INDEX(INDIRECT(_xlfn.CONCAT("weather.data[",T$1,"]")),MATCH(vp.data[[#This Row],[SDate]],weather.data[Date],0))</f>
        <v>-18.2</v>
      </c>
      <c r="U948" s="2">
        <f ca="1">INDEX(INDIRECT(_xlfn.CONCAT("weather.data[",U$1,"]")),MATCH(vp.data[[#This Row],[SDate]],weather.data[Date],0))</f>
        <v>-21.2</v>
      </c>
      <c r="V948" s="2">
        <f ca="1">INDEX(INDIRECT(_xlfn.CONCAT("weather.data[",V$1,"]")),MATCH(vp.data[[#This Row],[SDate]],weather.data[Date],0))</f>
        <v>-19.3</v>
      </c>
      <c r="W948" t="s">
        <v>44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 s="4">
        <f>IF(AND(vp.data[[#This Row],[SDate]]&gt;=DATE(YEAR(vp.data[[#This Row],[SDate]]),5,1),vp.data[[#This Row],[SDate]]&lt;=DATE(YEAR(vp.data[[#This Row],[SDate]]),9,15)),1,0)</f>
        <v>0</v>
      </c>
      <c r="AJ948" s="4">
        <f>IF(vp.data[[#This Row],[SDate]]&lt;DATE(2016,12,1),0,1)</f>
        <v>1</v>
      </c>
      <c r="AK948">
        <f>MONTH(vp.data[[#This Row],[SDate]])</f>
        <v>3</v>
      </c>
      <c r="AL948" s="5">
        <f>(IF(post_aquisition_adj_bool,vp.data[[#This Row],[VP_Adjusted]],vp.data[[#This Row],[VP]])-INDEX(crudeBD.lkup[Mean_VP],MATCH(vp.data[[#This Row],[Crude_Breakdown]],crudeBD.lkup[Crude Breakdown],0)))^2</f>
        <v>224.33466048550795</v>
      </c>
      <c r="AM948" s="5">
        <f>(vp.data[[#This Row],[Dens]]-INDEX(crudeBD.lkup[Mean_Dens],MATCH(vp.data[[#This Row],[Crude_Breakdown]],crudeBD.lkup[Crude Breakdown],0)))^2</f>
        <v>93.87018252489672</v>
      </c>
      <c r="AN948" s="5">
        <f>(vp.data[[#This Row],[Sulf]]-INDEX(crudeBD.lkup[Mean_Sulf],MATCH(vp.data[[#This Row],[Crude_Breakdown]],crudeBD.lkup[Crude Breakdown],0)))^2</f>
        <v>2.781439379007029E-2</v>
      </c>
      <c r="AO9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1" hidden="1" x14ac:dyDescent="0.25">
      <c r="A949">
        <v>948</v>
      </c>
      <c r="B949" t="s">
        <v>47</v>
      </c>
      <c r="C949" t="s">
        <v>47</v>
      </c>
      <c r="D949" t="s">
        <v>91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Input]]="",INDEX([1]DATA!$Q:$Q,MATCH(1,(vp.data[[#This Row],[Battery]]=[1]DATA!$L:$L)*(EOMONTH(vp.data[[#This Row],[SDate]],-1)+1=[1]DATA!$G:$G),0)),vp.data[[#This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949" s="2">
        <f ca="1">INDEX(INDIRECT(_xlfn.CONCAT("weather.data[",O$1,"]")),MATCH(vp.data[[#This Row],[SDate]],weather.data[Date],0))</f>
        <v>-19.099999999999998</v>
      </c>
      <c r="P949" s="2">
        <f ca="1">INDEX(INDIRECT(_xlfn.CONCAT("weather.data[",P$1,"]")),MATCH(vp.data[[#This Row],[SDate]],weather.data[Date],0))</f>
        <v>-8.6976190476190478</v>
      </c>
      <c r="Q949" s="2">
        <f ca="1">INDEX(INDIRECT(_xlfn.CONCAT("weather.data[",Q$1,"]")),MATCH(vp.data[[#This Row],[SDate]],weather.data[Date],0))</f>
        <v>-19</v>
      </c>
      <c r="R949" s="2">
        <f ca="1">INDEX(INDIRECT(_xlfn.CONCAT("weather.data[",R$1,"]")),MATCH(vp.data[[#This Row],[SDate]],weather.data[Date],0))</f>
        <v>-18.899999999999999</v>
      </c>
      <c r="S949" s="2">
        <f ca="1">INDEX(INDIRECT(_xlfn.CONCAT("weather.data[",S$1,"]")),MATCH(vp.data[[#This Row],[SDate]],weather.data[Date],0))</f>
        <v>-18</v>
      </c>
      <c r="T949" s="2">
        <f ca="1">INDEX(INDIRECT(_xlfn.CONCAT("weather.data[",T$1,"]")),MATCH(vp.data[[#This Row],[SDate]],weather.data[Date],0))</f>
        <v>-18.2</v>
      </c>
      <c r="U949" s="2">
        <f ca="1">INDEX(INDIRECT(_xlfn.CONCAT("weather.data[",U$1,"]")),MATCH(vp.data[[#This Row],[SDate]],weather.data[Date],0))</f>
        <v>-21.2</v>
      </c>
      <c r="V949" s="2">
        <f ca="1">INDEX(INDIRECT(_xlfn.CONCAT("weather.data[",V$1,"]")),MATCH(vp.data[[#This Row],[SDate]],weather.data[Date],0))</f>
        <v>-19.3</v>
      </c>
      <c r="W949" t="s">
        <v>44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 s="4">
        <f>IF(AND(vp.data[[#This Row],[SDate]]&gt;=DATE(YEAR(vp.data[[#This Row],[SDate]]),5,1),vp.data[[#This Row],[SDate]]&lt;=DATE(YEAR(vp.data[[#This Row],[SDate]]),9,15)),1,0)</f>
        <v>0</v>
      </c>
      <c r="AJ949" s="4">
        <f>IF(vp.data[[#This Row],[SDate]]&lt;DATE(2016,12,1),0,1)</f>
        <v>1</v>
      </c>
      <c r="AK949">
        <f>MONTH(vp.data[[#This Row],[SDate]])</f>
        <v>3</v>
      </c>
      <c r="AL949" s="5">
        <f>(IF(post_aquisition_adj_bool,vp.data[[#This Row],[VP_Adjusted]],vp.data[[#This Row],[VP]])-INDEX(crudeBD.lkup[Mean_VP],MATCH(vp.data[[#This Row],[Crude_Breakdown]],crudeBD.lkup[Crude Breakdown],0)))^2</f>
        <v>15.383608939118727</v>
      </c>
      <c r="AM949" s="5">
        <f>(vp.data[[#This Row],[Dens]]-INDEX(crudeBD.lkup[Mean_Dens],MATCH(vp.data[[#This Row],[Crude_Breakdown]],crudeBD.lkup[Crude Breakdown],0)))^2</f>
        <v>2.2841408071062759</v>
      </c>
      <c r="AN949" s="5">
        <f>(vp.data[[#This Row],[Sulf]]-INDEX(crudeBD.lkup[Mean_Sulf],MATCH(vp.data[[#This Row],[Crude_Breakdown]],crudeBD.lkup[Crude Breakdown],0)))^2</f>
        <v>3.1249923360622489E-2</v>
      </c>
      <c r="AO9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1" hidden="1" x14ac:dyDescent="0.25">
      <c r="A950">
        <v>949</v>
      </c>
      <c r="B950" t="s">
        <v>56</v>
      </c>
      <c r="C950" t="s">
        <v>56</v>
      </c>
      <c r="D950" t="s">
        <v>57</v>
      </c>
      <c r="E950" t="s">
        <v>69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Input]]="",INDEX([1]DATA!$Q:$Q,MATCH(1,(vp.data[[#This Row],[Battery]]=[1]DATA!$L:$L)*(EOMONTH(vp.data[[#This Row],[SDate]],-1)+1=[1]DATA!$G:$G),0)),vp.data[[#This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50" s="2">
        <f ca="1">INDEX(INDIRECT(_xlfn.CONCAT("weather.data[",O$1,"]")),MATCH(vp.data[[#This Row],[SDate]],weather.data[Date],0))</f>
        <v>-19.099999999999998</v>
      </c>
      <c r="P950" s="2">
        <f ca="1">INDEX(INDIRECT(_xlfn.CONCAT("weather.data[",P$1,"]")),MATCH(vp.data[[#This Row],[SDate]],weather.data[Date],0))</f>
        <v>-8.6976190476190478</v>
      </c>
      <c r="Q950" s="2">
        <f ca="1">INDEX(INDIRECT(_xlfn.CONCAT("weather.data[",Q$1,"]")),MATCH(vp.data[[#This Row],[SDate]],weather.data[Date],0))</f>
        <v>-19</v>
      </c>
      <c r="R950" s="2">
        <f ca="1">INDEX(INDIRECT(_xlfn.CONCAT("weather.data[",R$1,"]")),MATCH(vp.data[[#This Row],[SDate]],weather.data[Date],0))</f>
        <v>-18.899999999999999</v>
      </c>
      <c r="S950" s="2">
        <f ca="1">INDEX(INDIRECT(_xlfn.CONCAT("weather.data[",S$1,"]")),MATCH(vp.data[[#This Row],[SDate]],weather.data[Date],0))</f>
        <v>-18</v>
      </c>
      <c r="T950" s="2">
        <f ca="1">INDEX(INDIRECT(_xlfn.CONCAT("weather.data[",T$1,"]")),MATCH(vp.data[[#This Row],[SDate]],weather.data[Date],0))</f>
        <v>-18.2</v>
      </c>
      <c r="U950" s="2">
        <f ca="1">INDEX(INDIRECT(_xlfn.CONCAT("weather.data[",U$1,"]")),MATCH(vp.data[[#This Row],[SDate]],weather.data[Date],0))</f>
        <v>-21.2</v>
      </c>
      <c r="V950" s="2">
        <f ca="1">INDEX(INDIRECT(_xlfn.CONCAT("weather.data[",V$1,"]")),MATCH(vp.data[[#This Row],[SDate]],weather.data[Date],0))</f>
        <v>-19.3</v>
      </c>
      <c r="W950" t="s">
        <v>44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 s="4">
        <f>IF(AND(vp.data[[#This Row],[SDate]]&gt;=DATE(YEAR(vp.data[[#This Row],[SDate]]),5,1),vp.data[[#This Row],[SDate]]&lt;=DATE(YEAR(vp.data[[#This Row],[SDate]]),9,15)),1,0)</f>
        <v>0</v>
      </c>
      <c r="AJ950" s="4">
        <f>IF(vp.data[[#This Row],[SDate]]&lt;DATE(2016,12,1),0,1)</f>
        <v>1</v>
      </c>
      <c r="AK950">
        <f>MONTH(vp.data[[#This Row],[SDate]])</f>
        <v>3</v>
      </c>
      <c r="AL950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950" s="5">
        <f>(vp.data[[#This Row],[Dens]]-INDEX(crudeBD.lkup[Mean_Dens],MATCH(vp.data[[#This Row],[Crude_Breakdown]],crudeBD.lkup[Crude Breakdown],0)))^2</f>
        <v>1.6606512365538411</v>
      </c>
      <c r="AN950" s="5">
        <f>(vp.data[[#This Row],[Sulf]]-INDEX(crudeBD.lkup[Mean_Sulf],MATCH(vp.data[[#This Row],[Crude_Breakdown]],crudeBD.lkup[Crude Breakdown],0)))^2</f>
        <v>1.3871298894364547E-2</v>
      </c>
      <c r="AO9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1" hidden="1" x14ac:dyDescent="0.25">
      <c r="A951">
        <v>950</v>
      </c>
      <c r="B951" t="s">
        <v>56</v>
      </c>
      <c r="C951" t="s">
        <v>56</v>
      </c>
      <c r="D951" t="s">
        <v>57</v>
      </c>
      <c r="E951" t="s">
        <v>51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51" s="2">
        <f ca="1">INDEX(INDIRECT(_xlfn.CONCAT("weather.data[",O$1,"]")),MATCH(vp.data[[#This Row],[SDate]],weather.data[Date],0))</f>
        <v>-19.099999999999998</v>
      </c>
      <c r="P951" s="2">
        <f ca="1">INDEX(INDIRECT(_xlfn.CONCAT("weather.data[",P$1,"]")),MATCH(vp.data[[#This Row],[SDate]],weather.data[Date],0))</f>
        <v>-8.6976190476190478</v>
      </c>
      <c r="Q951" s="2">
        <f ca="1">INDEX(INDIRECT(_xlfn.CONCAT("weather.data[",Q$1,"]")),MATCH(vp.data[[#This Row],[SDate]],weather.data[Date],0))</f>
        <v>-19</v>
      </c>
      <c r="R951" s="2">
        <f ca="1">INDEX(INDIRECT(_xlfn.CONCAT("weather.data[",R$1,"]")),MATCH(vp.data[[#This Row],[SDate]],weather.data[Date],0))</f>
        <v>-18.899999999999999</v>
      </c>
      <c r="S951" s="2">
        <f ca="1">INDEX(INDIRECT(_xlfn.CONCAT("weather.data[",S$1,"]")),MATCH(vp.data[[#This Row],[SDate]],weather.data[Date],0))</f>
        <v>-18</v>
      </c>
      <c r="T951" s="2">
        <f ca="1">INDEX(INDIRECT(_xlfn.CONCAT("weather.data[",T$1,"]")),MATCH(vp.data[[#This Row],[SDate]],weather.data[Date],0))</f>
        <v>-18.2</v>
      </c>
      <c r="U951" s="2">
        <f ca="1">INDEX(INDIRECT(_xlfn.CONCAT("weather.data[",U$1,"]")),MATCH(vp.data[[#This Row],[SDate]],weather.data[Date],0))</f>
        <v>-21.2</v>
      </c>
      <c r="V951" s="2">
        <f ca="1">INDEX(INDIRECT(_xlfn.CONCAT("weather.data[",V$1,"]")),MATCH(vp.data[[#This Row],[SDate]],weather.data[Date],0))</f>
        <v>-19.3</v>
      </c>
      <c r="W951" t="s">
        <v>44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 s="4">
        <f>IF(AND(vp.data[[#This Row],[SDate]]&gt;=DATE(YEAR(vp.data[[#This Row],[SDate]]),5,1),vp.data[[#This Row],[SDate]]&lt;=DATE(YEAR(vp.data[[#This Row],[SDate]]),9,15)),1,0)</f>
        <v>0</v>
      </c>
      <c r="AJ951" s="4">
        <f>IF(vp.data[[#This Row],[SDate]]&lt;DATE(2016,12,1),0,1)</f>
        <v>1</v>
      </c>
      <c r="AK951">
        <f>MONTH(vp.data[[#This Row],[SDate]])</f>
        <v>3</v>
      </c>
      <c r="AL951" s="5">
        <f>(IF(post_aquisition_adj_bool,vp.data[[#This Row],[VP_Adjusted]],vp.data[[#This Row],[VP]])-INDEX(crudeBD.lkup[Mean_VP],MATCH(vp.data[[#This Row],[Crude_Breakdown]],crudeBD.lkup[Crude Breakdown],0)))^2</f>
        <v>651.38240717181645</v>
      </c>
      <c r="AM951" s="5">
        <f>(vp.data[[#This Row],[Dens]]-INDEX(crudeBD.lkup[Mean_Dens],MATCH(vp.data[[#This Row],[Crude_Breakdown]],crudeBD.lkup[Crude Breakdown],0)))^2</f>
        <v>196.31757638993042</v>
      </c>
      <c r="AN951" s="5">
        <f>(vp.data[[#This Row],[Sulf]]-INDEX(crudeBD.lkup[Mean_Sulf],MATCH(vp.data[[#This Row],[Crude_Breakdown]],crudeBD.lkup[Crude Breakdown],0)))^2</f>
        <v>7.6605219066144384E-2</v>
      </c>
      <c r="AO9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1" hidden="1" x14ac:dyDescent="0.25">
      <c r="A952">
        <v>951</v>
      </c>
      <c r="B952" t="s">
        <v>49</v>
      </c>
      <c r="C952" t="s">
        <v>49</v>
      </c>
      <c r="D952" t="s">
        <v>50</v>
      </c>
      <c r="E952" t="s">
        <v>69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Input]]="",INDEX([1]DATA!$Q:$Q,MATCH(1,(vp.data[[#This Row],[Battery]]=[1]DATA!$L:$L)*(EOMONTH(vp.data[[#This Row],[SDate]],-1)+1=[1]DATA!$G:$G),0)),vp.data[[#This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Input]]="",INDEX([1]DATA!$O:$O,MATCH(1,(vp.data[[#This Row],[Battery]]=[1]DATA!$L:$L)*(EOMONTH(vp.data[[#This Row],[SDate]],-1)+1=[1]DATA!$G:$G),0)),vp.data[[#This Row],[Dens Input]]),"")</f>
        <v>826</v>
      </c>
      <c r="O952" s="2">
        <f ca="1">INDEX(INDIRECT(_xlfn.CONCAT("weather.data[",O$1,"]")),MATCH(vp.data[[#This Row],[SDate]],weather.data[Date],0))</f>
        <v>-21.283333333333335</v>
      </c>
      <c r="P952" s="2">
        <f ca="1">INDEX(INDIRECT(_xlfn.CONCAT("weather.data[",P$1,"]")),MATCH(vp.data[[#This Row],[SDate]],weather.data[Date],0))</f>
        <v>-10.678571428571429</v>
      </c>
      <c r="Q952" s="2">
        <f ca="1">INDEX(INDIRECT(_xlfn.CONCAT("weather.data[",Q$1,"]")),MATCH(vp.data[[#This Row],[SDate]],weather.data[Date],0))</f>
        <v>-20.8</v>
      </c>
      <c r="R952" s="2">
        <f ca="1">INDEX(INDIRECT(_xlfn.CONCAT("weather.data[",R$1,"]")),MATCH(vp.data[[#This Row],[SDate]],weather.data[Date],0))</f>
        <v>-20.5</v>
      </c>
      <c r="S952" s="2">
        <f ca="1">INDEX(INDIRECT(_xlfn.CONCAT("weather.data[",S$1,"]")),MATCH(vp.data[[#This Row],[SDate]],weather.data[Date],0))</f>
        <v>-22</v>
      </c>
      <c r="T952" s="2">
        <f ca="1">INDEX(INDIRECT(_xlfn.CONCAT("weather.data[",T$1,"]")),MATCH(vp.data[[#This Row],[SDate]],weather.data[Date],0))</f>
        <v>-19.600000000000001</v>
      </c>
      <c r="U952" s="2">
        <f ca="1">INDEX(INDIRECT(_xlfn.CONCAT("weather.data[",U$1,"]")),MATCH(vp.data[[#This Row],[SDate]],weather.data[Date],0))</f>
        <v>-23.3</v>
      </c>
      <c r="V952" s="2">
        <f ca="1">INDEX(INDIRECT(_xlfn.CONCAT("weather.data[",V$1,"]")),MATCH(vp.data[[#This Row],[SDate]],weather.data[Date],0))</f>
        <v>-21.5</v>
      </c>
      <c r="W952" t="s">
        <v>44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 s="4">
        <f>IF(AND(vp.data[[#This Row],[SDate]]&gt;=DATE(YEAR(vp.data[[#This Row],[SDate]]),5,1),vp.data[[#This Row],[SDate]]&lt;=DATE(YEAR(vp.data[[#This Row],[SDate]]),9,15)),1,0)</f>
        <v>0</v>
      </c>
      <c r="AJ952" s="4">
        <f>IF(vp.data[[#This Row],[SDate]]&lt;DATE(2016,12,1),0,1)</f>
        <v>1</v>
      </c>
      <c r="AK952">
        <f>MONTH(vp.data[[#This Row],[SDate]])</f>
        <v>3</v>
      </c>
      <c r="AL952" s="5">
        <f>(IF(post_aquisition_adj_bool,vp.data[[#This Row],[VP_Adjusted]],vp.data[[#This Row],[VP]])-INDEX(crudeBD.lkup[Mean_VP],MATCH(vp.data[[#This Row],[Crude_Breakdown]],crudeBD.lkup[Crude Breakdown],0)))^2</f>
        <v>142.13871939567352</v>
      </c>
      <c r="AM952" s="5">
        <f>(vp.data[[#This Row],[Dens]]-INDEX(crudeBD.lkup[Mean_Dens],MATCH(vp.data[[#This Row],[Crude_Breakdown]],crudeBD.lkup[Crude Breakdown],0)))^2</f>
        <v>317.24374080710737</v>
      </c>
      <c r="AN952" s="5">
        <f>(vp.data[[#This Row],[Sulf]]-INDEX(crudeBD.lkup[Mean_Sulf],MATCH(vp.data[[#This Row],[Crude_Breakdown]],crudeBD.lkup[Crude Breakdown],0)))^2</f>
        <v>3.2235685139961252E-3</v>
      </c>
      <c r="AO9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1" hidden="1" x14ac:dyDescent="0.25">
      <c r="A953">
        <v>952</v>
      </c>
      <c r="B953" t="s">
        <v>45</v>
      </c>
      <c r="C953" t="s">
        <v>45</v>
      </c>
      <c r="D953" t="s">
        <v>88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Input]]="",INDEX([1]DATA!$Q:$Q,MATCH(1,(vp.data[[#This Row],[Battery]]=[1]DATA!$L:$L)*(EOMONTH(vp.data[[#This Row],[SDate]],-1)+1=[1]DATA!$G:$G),0)),vp.data[[#This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Input]]="",INDEX([1]DATA!$O:$O,MATCH(1,(vp.data[[#This Row],[Battery]]=[1]DATA!$L:$L)*(EOMONTH(vp.data[[#This Row],[SDate]],-1)+1=[1]DATA!$G:$G),0)),vp.data[[#This Row],[Dens Input]]),"")</f>
        <v>809.8</v>
      </c>
      <c r="O953" s="2">
        <f ca="1">INDEX(INDIRECT(_xlfn.CONCAT("weather.data[",O$1,"]")),MATCH(vp.data[[#This Row],[SDate]],weather.data[Date],0))</f>
        <v>-21.283333333333335</v>
      </c>
      <c r="P953" s="2">
        <f ca="1">INDEX(INDIRECT(_xlfn.CONCAT("weather.data[",P$1,"]")),MATCH(vp.data[[#This Row],[SDate]],weather.data[Date],0))</f>
        <v>-10.678571428571429</v>
      </c>
      <c r="Q953" s="2">
        <f ca="1">INDEX(INDIRECT(_xlfn.CONCAT("weather.data[",Q$1,"]")),MATCH(vp.data[[#This Row],[SDate]],weather.data[Date],0))</f>
        <v>-20.8</v>
      </c>
      <c r="R953" s="2">
        <f ca="1">INDEX(INDIRECT(_xlfn.CONCAT("weather.data[",R$1,"]")),MATCH(vp.data[[#This Row],[SDate]],weather.data[Date],0))</f>
        <v>-20.5</v>
      </c>
      <c r="S953" s="2">
        <f ca="1">INDEX(INDIRECT(_xlfn.CONCAT("weather.data[",S$1,"]")),MATCH(vp.data[[#This Row],[SDate]],weather.data[Date],0))</f>
        <v>-22</v>
      </c>
      <c r="T953" s="2">
        <f ca="1">INDEX(INDIRECT(_xlfn.CONCAT("weather.data[",T$1,"]")),MATCH(vp.data[[#This Row],[SDate]],weather.data[Date],0))</f>
        <v>-19.600000000000001</v>
      </c>
      <c r="U953" s="2">
        <f ca="1">INDEX(INDIRECT(_xlfn.CONCAT("weather.data[",U$1,"]")),MATCH(vp.data[[#This Row],[SDate]],weather.data[Date],0))</f>
        <v>-23.3</v>
      </c>
      <c r="V953" s="2">
        <f ca="1">INDEX(INDIRECT(_xlfn.CONCAT("weather.data[",V$1,"]")),MATCH(vp.data[[#This Row],[SDate]],weather.data[Date],0))</f>
        <v>-21.5</v>
      </c>
      <c r="W953" t="s">
        <v>44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 s="4">
        <f>IF(AND(vp.data[[#This Row],[SDate]]&gt;=DATE(YEAR(vp.data[[#This Row],[SDate]]),5,1),vp.data[[#This Row],[SDate]]&lt;=DATE(YEAR(vp.data[[#This Row],[SDate]]),9,15)),1,0)</f>
        <v>0</v>
      </c>
      <c r="AJ953" s="4">
        <f>IF(vp.data[[#This Row],[SDate]]&lt;DATE(2016,12,1),0,1)</f>
        <v>1</v>
      </c>
      <c r="AK953">
        <f>MONTH(vp.data[[#This Row],[SDate]])</f>
        <v>3</v>
      </c>
      <c r="AL953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953" s="5">
        <f>(vp.data[[#This Row],[Dens]]-INDEX(crudeBD.lkup[Mean_Dens],MATCH(vp.data[[#This Row],[Crude_Breakdown]],crudeBD.lkup[Crude Breakdown],0)))^2</f>
        <v>1.3028486295698614</v>
      </c>
      <c r="AN953" s="5">
        <f>(vp.data[[#This Row],[Sulf]]-INDEX(crudeBD.lkup[Mean_Sulf],MATCH(vp.data[[#This Row],[Crude_Breakdown]],crudeBD.lkup[Crude Breakdown],0)))^2</f>
        <v>1.2246828684241023E-3</v>
      </c>
      <c r="AO9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1" hidden="1" x14ac:dyDescent="0.25">
      <c r="A954">
        <v>953</v>
      </c>
      <c r="B954" t="s">
        <v>45</v>
      </c>
      <c r="C954" t="s">
        <v>45</v>
      </c>
      <c r="D954" t="s">
        <v>76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Input]]="",INDEX([1]DATA!$Q:$Q,MATCH(1,(vp.data[[#This Row],[Battery]]=[1]DATA!$L:$L)*(EOMONTH(vp.data[[#This Row],[SDate]],-1)+1=[1]DATA!$G:$G),0)),vp.data[[#This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Input]]="",INDEX([1]DATA!$O:$O,MATCH(1,(vp.data[[#This Row],[Battery]]=[1]DATA!$L:$L)*(EOMONTH(vp.data[[#This Row],[SDate]],-1)+1=[1]DATA!$G:$G),0)),vp.data[[#This Row],[Dens Input]]),"")</f>
        <v>812.6</v>
      </c>
      <c r="O954" s="2">
        <f ca="1">INDEX(INDIRECT(_xlfn.CONCAT("weather.data[",O$1,"]")),MATCH(vp.data[[#This Row],[SDate]],weather.data[Date],0))</f>
        <v>-21.283333333333335</v>
      </c>
      <c r="P954" s="2">
        <f ca="1">INDEX(INDIRECT(_xlfn.CONCAT("weather.data[",P$1,"]")),MATCH(vp.data[[#This Row],[SDate]],weather.data[Date],0))</f>
        <v>-10.678571428571429</v>
      </c>
      <c r="Q954" s="2">
        <f ca="1">INDEX(INDIRECT(_xlfn.CONCAT("weather.data[",Q$1,"]")),MATCH(vp.data[[#This Row],[SDate]],weather.data[Date],0))</f>
        <v>-20.8</v>
      </c>
      <c r="R954" s="2">
        <f ca="1">INDEX(INDIRECT(_xlfn.CONCAT("weather.data[",R$1,"]")),MATCH(vp.data[[#This Row],[SDate]],weather.data[Date],0))</f>
        <v>-20.5</v>
      </c>
      <c r="S954" s="2">
        <f ca="1">INDEX(INDIRECT(_xlfn.CONCAT("weather.data[",S$1,"]")),MATCH(vp.data[[#This Row],[SDate]],weather.data[Date],0))</f>
        <v>-22</v>
      </c>
      <c r="T954" s="2">
        <f ca="1">INDEX(INDIRECT(_xlfn.CONCAT("weather.data[",T$1,"]")),MATCH(vp.data[[#This Row],[SDate]],weather.data[Date],0))</f>
        <v>-19.600000000000001</v>
      </c>
      <c r="U954" s="2">
        <f ca="1">INDEX(INDIRECT(_xlfn.CONCAT("weather.data[",U$1,"]")),MATCH(vp.data[[#This Row],[SDate]],weather.data[Date],0))</f>
        <v>-23.3</v>
      </c>
      <c r="V954" s="2">
        <f ca="1">INDEX(INDIRECT(_xlfn.CONCAT("weather.data[",V$1,"]")),MATCH(vp.data[[#This Row],[SDate]],weather.data[Date],0))</f>
        <v>-21.5</v>
      </c>
      <c r="W954" t="s">
        <v>44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 s="4">
        <f>IF(AND(vp.data[[#This Row],[SDate]]&gt;=DATE(YEAR(vp.data[[#This Row],[SDate]]),5,1),vp.data[[#This Row],[SDate]]&lt;=DATE(YEAR(vp.data[[#This Row],[SDate]]),9,15)),1,0)</f>
        <v>0</v>
      </c>
      <c r="AJ954" s="4">
        <f>IF(vp.data[[#This Row],[SDate]]&lt;DATE(2016,12,1),0,1)</f>
        <v>1</v>
      </c>
      <c r="AK954">
        <f>MONTH(vp.data[[#This Row],[SDate]])</f>
        <v>3</v>
      </c>
      <c r="AL954" s="5">
        <f>(IF(post_aquisition_adj_bool,vp.data[[#This Row],[VP_Adjusted]],vp.data[[#This Row],[VP]])-INDEX(crudeBD.lkup[Mean_VP],MATCH(vp.data[[#This Row],[Crude_Breakdown]],crudeBD.lkup[Crude Breakdown],0)))^2</f>
        <v>49.926629969116142</v>
      </c>
      <c r="AM954" s="5">
        <f>(vp.data[[#This Row],[Dens]]-INDEX(crudeBD.lkup[Mean_Dens],MATCH(vp.data[[#This Row],[Crude_Breakdown]],crudeBD.lkup[Crude Breakdown],0)))^2</f>
        <v>39.118554577878221</v>
      </c>
      <c r="AN954" s="5">
        <f>(vp.data[[#This Row],[Sulf]]-INDEX(crudeBD.lkup[Mean_Sulf],MATCH(vp.data[[#This Row],[Crude_Breakdown]],crudeBD.lkup[Crude Breakdown],0)))^2</f>
        <v>0.15002535455756238</v>
      </c>
      <c r="AO9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1" hidden="1" x14ac:dyDescent="0.25">
      <c r="A955">
        <v>954</v>
      </c>
      <c r="B955" t="s">
        <v>45</v>
      </c>
      <c r="C955" t="s">
        <v>45</v>
      </c>
      <c r="D955" t="s">
        <v>192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Input]]="",INDEX([1]DATA!$Q:$Q,MATCH(1,(vp.data[[#This Row],[Battery]]=[1]DATA!$L:$L)*(EOMONTH(vp.data[[#This Row],[SDate]],-1)+1=[1]DATA!$G:$G),0)),vp.data[[#This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Input]]="",INDEX([1]DATA!$O:$O,MATCH(1,(vp.data[[#This Row],[Battery]]=[1]DATA!$L:$L)*(EOMONTH(vp.data[[#This Row],[SDate]],-1)+1=[1]DATA!$G:$G),0)),vp.data[[#This Row],[Dens Input]]),"")</f>
        <v>856.4</v>
      </c>
      <c r="O955" s="2">
        <f ca="1">INDEX(INDIRECT(_xlfn.CONCAT("weather.data[",O$1,"]")),MATCH(vp.data[[#This Row],[SDate]],weather.data[Date],0))</f>
        <v>-21.283333333333335</v>
      </c>
      <c r="P955" s="2">
        <f ca="1">INDEX(INDIRECT(_xlfn.CONCAT("weather.data[",P$1,"]")),MATCH(vp.data[[#This Row],[SDate]],weather.data[Date],0))</f>
        <v>-10.678571428571429</v>
      </c>
      <c r="Q955" s="2">
        <f ca="1">INDEX(INDIRECT(_xlfn.CONCAT("weather.data[",Q$1,"]")),MATCH(vp.data[[#This Row],[SDate]],weather.data[Date],0))</f>
        <v>-20.8</v>
      </c>
      <c r="R955" s="2">
        <f ca="1">INDEX(INDIRECT(_xlfn.CONCAT("weather.data[",R$1,"]")),MATCH(vp.data[[#This Row],[SDate]],weather.data[Date],0))</f>
        <v>-20.5</v>
      </c>
      <c r="S955" s="2">
        <f ca="1">INDEX(INDIRECT(_xlfn.CONCAT("weather.data[",S$1,"]")),MATCH(vp.data[[#This Row],[SDate]],weather.data[Date],0))</f>
        <v>-22</v>
      </c>
      <c r="T955" s="2">
        <f ca="1">INDEX(INDIRECT(_xlfn.CONCAT("weather.data[",T$1,"]")),MATCH(vp.data[[#This Row],[SDate]],weather.data[Date],0))</f>
        <v>-19.600000000000001</v>
      </c>
      <c r="U955" s="2">
        <f ca="1">INDEX(INDIRECT(_xlfn.CONCAT("weather.data[",U$1,"]")),MATCH(vp.data[[#This Row],[SDate]],weather.data[Date],0))</f>
        <v>-23.3</v>
      </c>
      <c r="V955" s="2">
        <f ca="1">INDEX(INDIRECT(_xlfn.CONCAT("weather.data[",V$1,"]")),MATCH(vp.data[[#This Row],[SDate]],weather.data[Date],0))</f>
        <v>-21.5</v>
      </c>
      <c r="W955" t="s">
        <v>44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 s="4">
        <f>IF(AND(vp.data[[#This Row],[SDate]]&gt;=DATE(YEAR(vp.data[[#This Row],[SDate]]),5,1),vp.data[[#This Row],[SDate]]&lt;=DATE(YEAR(vp.data[[#This Row],[SDate]]),9,15)),1,0)</f>
        <v>0</v>
      </c>
      <c r="AJ955" s="4">
        <f>IF(vp.data[[#This Row],[SDate]]&lt;DATE(2016,12,1),0,1)</f>
        <v>1</v>
      </c>
      <c r="AK955">
        <f>MONTH(vp.data[[#This Row],[SDate]])</f>
        <v>3</v>
      </c>
      <c r="AL955" s="5">
        <f>(IF(post_aquisition_adj_bool,vp.data[[#This Row],[VP_Adjusted]],vp.data[[#This Row],[VP]])-INDEX(crudeBD.lkup[Mean_VP],MATCH(vp.data[[#This Row],[Crude_Breakdown]],crudeBD.lkup[Crude Breakdown],0)))^2</f>
        <v>28.325753269015877</v>
      </c>
      <c r="AM955" s="5">
        <f>(vp.data[[#This Row],[Dens]]-INDEX(crudeBD.lkup[Mean_Dens],MATCH(vp.data[[#This Row],[Crude_Breakdown]],crudeBD.lkup[Crude Breakdown],0)))^2</f>
        <v>158.47442546968119</v>
      </c>
      <c r="AN955" s="5">
        <f>(vp.data[[#This Row],[Sulf]]-INDEX(crudeBD.lkup[Mean_Sulf],MATCH(vp.data[[#This Row],[Crude_Breakdown]],crudeBD.lkup[Crude Breakdown],0)))^2</f>
        <v>0.19556164294344155</v>
      </c>
      <c r="AO9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1" hidden="1" x14ac:dyDescent="0.25">
      <c r="A956">
        <v>955</v>
      </c>
      <c r="B956" t="s">
        <v>58</v>
      </c>
      <c r="C956" t="s">
        <v>58</v>
      </c>
      <c r="D956" t="s">
        <v>83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Input]]="",INDEX([1]DATA!$O:$O,MATCH(1,(vp.data[[#This Row],[Battery]]=[1]DATA!$L:$L)*(EOMONTH(vp.data[[#This Row],[SDate]],-1)+1=[1]DATA!$G:$G),0)),vp.data[[#This Row],[Dens Input]]),"")</f>
        <v>809.3</v>
      </c>
      <c r="O956" s="2">
        <f ca="1">INDEX(INDIRECT(_xlfn.CONCAT("weather.data[",O$1,"]")),MATCH(vp.data[[#This Row],[SDate]],weather.data[Date],0))</f>
        <v>-21.283333333333335</v>
      </c>
      <c r="P956" s="2">
        <f ca="1">INDEX(INDIRECT(_xlfn.CONCAT("weather.data[",P$1,"]")),MATCH(vp.data[[#This Row],[SDate]],weather.data[Date],0))</f>
        <v>-10.678571428571429</v>
      </c>
      <c r="Q956" s="2">
        <f ca="1">INDEX(INDIRECT(_xlfn.CONCAT("weather.data[",Q$1,"]")),MATCH(vp.data[[#This Row],[SDate]],weather.data[Date],0))</f>
        <v>-20.8</v>
      </c>
      <c r="R956" s="2">
        <f ca="1">INDEX(INDIRECT(_xlfn.CONCAT("weather.data[",R$1,"]")),MATCH(vp.data[[#This Row],[SDate]],weather.data[Date],0))</f>
        <v>-20.5</v>
      </c>
      <c r="S956" s="2">
        <f ca="1">INDEX(INDIRECT(_xlfn.CONCAT("weather.data[",S$1,"]")),MATCH(vp.data[[#This Row],[SDate]],weather.data[Date],0))</f>
        <v>-22</v>
      </c>
      <c r="T956" s="2">
        <f ca="1">INDEX(INDIRECT(_xlfn.CONCAT("weather.data[",T$1,"]")),MATCH(vp.data[[#This Row],[SDate]],weather.data[Date],0))</f>
        <v>-19.600000000000001</v>
      </c>
      <c r="U956" s="2">
        <f ca="1">INDEX(INDIRECT(_xlfn.CONCAT("weather.data[",U$1,"]")),MATCH(vp.data[[#This Row],[SDate]],weather.data[Date],0))</f>
        <v>-23.3</v>
      </c>
      <c r="V956" s="2">
        <f ca="1">INDEX(INDIRECT(_xlfn.CONCAT("weather.data[",V$1,"]")),MATCH(vp.data[[#This Row],[SDate]],weather.data[Date],0))</f>
        <v>-21.5</v>
      </c>
      <c r="W956" t="s">
        <v>44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 s="4">
        <f>IF(AND(vp.data[[#This Row],[SDate]]&gt;=DATE(YEAR(vp.data[[#This Row],[SDate]]),5,1),vp.data[[#This Row],[SDate]]&lt;=DATE(YEAR(vp.data[[#This Row],[SDate]]),9,15)),1,0)</f>
        <v>0</v>
      </c>
      <c r="AJ956" s="4">
        <f>IF(vp.data[[#This Row],[SDate]]&lt;DATE(2016,12,1),0,1)</f>
        <v>1</v>
      </c>
      <c r="AK956">
        <f>MONTH(vp.data[[#This Row],[SDate]])</f>
        <v>3</v>
      </c>
      <c r="AL956" s="5">
        <f>(IF(post_aquisition_adj_bool,vp.data[[#This Row],[VP_Adjusted]],vp.data[[#This Row],[VP]])-INDEX(crudeBD.lkup[Mean_VP],MATCH(vp.data[[#This Row],[Crude_Breakdown]],crudeBD.lkup[Crude Breakdown],0)))^2</f>
        <v>34.880491962013309</v>
      </c>
      <c r="AM956" s="5">
        <f>(vp.data[[#This Row],[Dens]]-INDEX(crudeBD.lkup[Mean_Dens],MATCH(vp.data[[#This Row],[Crude_Breakdown]],crudeBD.lkup[Crude Breakdown],0)))^2</f>
        <v>0.41142468134998045</v>
      </c>
      <c r="AN956" s="5">
        <f>(vp.data[[#This Row],[Sulf]]-INDEX(crudeBD.lkup[Mean_Sulf],MATCH(vp.data[[#This Row],[Crude_Breakdown]],crudeBD.lkup[Crude Breakdown],0)))^2</f>
        <v>4.9006343247347296E-3</v>
      </c>
      <c r="AO9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1" hidden="1" x14ac:dyDescent="0.25">
      <c r="A957">
        <v>956</v>
      </c>
      <c r="B957" t="s">
        <v>47</v>
      </c>
      <c r="C957" t="s">
        <v>47</v>
      </c>
      <c r="D957" t="s">
        <v>54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Input]]="",INDEX([1]DATA!$O:$O,MATCH(1,(vp.data[[#This Row],[Battery]]=[1]DATA!$L:$L)*(EOMONTH(vp.data[[#This Row],[SDate]],-1)+1=[1]DATA!$G:$G),0)),vp.data[[#This Row],[Dens Input]]),"")</f>
        <v>817.4</v>
      </c>
      <c r="O957" s="2">
        <f ca="1">INDEX(INDIRECT(_xlfn.CONCAT("weather.data[",O$1,"]")),MATCH(vp.data[[#This Row],[SDate]],weather.data[Date],0))</f>
        <v>-21.283333333333335</v>
      </c>
      <c r="P957" s="2">
        <f ca="1">INDEX(INDIRECT(_xlfn.CONCAT("weather.data[",P$1,"]")),MATCH(vp.data[[#This Row],[SDate]],weather.data[Date],0))</f>
        <v>-10.678571428571429</v>
      </c>
      <c r="Q957" s="2">
        <f ca="1">INDEX(INDIRECT(_xlfn.CONCAT("weather.data[",Q$1,"]")),MATCH(vp.data[[#This Row],[SDate]],weather.data[Date],0))</f>
        <v>-20.8</v>
      </c>
      <c r="R957" s="2">
        <f ca="1">INDEX(INDIRECT(_xlfn.CONCAT("weather.data[",R$1,"]")),MATCH(vp.data[[#This Row],[SDate]],weather.data[Date],0))</f>
        <v>-20.5</v>
      </c>
      <c r="S957" s="2">
        <f ca="1">INDEX(INDIRECT(_xlfn.CONCAT("weather.data[",S$1,"]")),MATCH(vp.data[[#This Row],[SDate]],weather.data[Date],0))</f>
        <v>-22</v>
      </c>
      <c r="T957" s="2">
        <f ca="1">INDEX(INDIRECT(_xlfn.CONCAT("weather.data[",T$1,"]")),MATCH(vp.data[[#This Row],[SDate]],weather.data[Date],0))</f>
        <v>-19.600000000000001</v>
      </c>
      <c r="U957" s="2">
        <f ca="1">INDEX(INDIRECT(_xlfn.CONCAT("weather.data[",U$1,"]")),MATCH(vp.data[[#This Row],[SDate]],weather.data[Date],0))</f>
        <v>-23.3</v>
      </c>
      <c r="V957" s="2">
        <f ca="1">INDEX(INDIRECT(_xlfn.CONCAT("weather.data[",V$1,"]")),MATCH(vp.data[[#This Row],[SDate]],weather.data[Date],0))</f>
        <v>-21.5</v>
      </c>
      <c r="W957" t="s">
        <v>44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 s="4">
        <f>IF(AND(vp.data[[#This Row],[SDate]]&gt;=DATE(YEAR(vp.data[[#This Row],[SDate]]),5,1),vp.data[[#This Row],[SDate]]&lt;=DATE(YEAR(vp.data[[#This Row],[SDate]]),9,15)),1,0)</f>
        <v>0</v>
      </c>
      <c r="AJ957" s="4">
        <f>IF(vp.data[[#This Row],[SDate]]&lt;DATE(2016,12,1),0,1)</f>
        <v>1</v>
      </c>
      <c r="AK957">
        <f>MONTH(vp.data[[#This Row],[SDate]])</f>
        <v>3</v>
      </c>
      <c r="AL957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957" s="5">
        <f>(vp.data[[#This Row],[Dens]]-INDEX(crudeBD.lkup[Mean_Dens],MATCH(vp.data[[#This Row],[Crude_Breakdown]],crudeBD.lkup[Crude Breakdown],0)))^2</f>
        <v>2.1155200951237632</v>
      </c>
      <c r="AN957" s="5">
        <f>(vp.data[[#This Row],[Sulf]]-INDEX(crudeBD.lkup[Mean_Sulf],MATCH(vp.data[[#This Row],[Crude_Breakdown]],crudeBD.lkup[Crude Breakdown],0)))^2</f>
        <v>0.14339016170489771</v>
      </c>
      <c r="AO9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1" hidden="1" x14ac:dyDescent="0.25">
      <c r="A958">
        <v>957</v>
      </c>
      <c r="B958" t="s">
        <v>47</v>
      </c>
      <c r="C958" t="s">
        <v>47</v>
      </c>
      <c r="D958" t="s">
        <v>67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Input]]="",INDEX([1]DATA!$Q:$Q,MATCH(1,(vp.data[[#This Row],[Battery]]=[1]DATA!$L:$L)*(EOMONTH(vp.data[[#This Row],[SDate]],-1)+1=[1]DATA!$G:$G),0)),vp.data[[#This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Input]]="",INDEX([1]DATA!$O:$O,MATCH(1,(vp.data[[#This Row],[Battery]]=[1]DATA!$L:$L)*(EOMONTH(vp.data[[#This Row],[SDate]],-1)+1=[1]DATA!$G:$G),0)),vp.data[[#This Row],[Dens Input]]),"")</f>
        <v>830.2</v>
      </c>
      <c r="O958" s="2">
        <f ca="1">INDEX(INDIRECT(_xlfn.CONCAT("weather.data[",O$1,"]")),MATCH(vp.data[[#This Row],[SDate]],weather.data[Date],0))</f>
        <v>-21.283333333333335</v>
      </c>
      <c r="P958" s="2">
        <f ca="1">INDEX(INDIRECT(_xlfn.CONCAT("weather.data[",P$1,"]")),MATCH(vp.data[[#This Row],[SDate]],weather.data[Date],0))</f>
        <v>-10.678571428571429</v>
      </c>
      <c r="Q958" s="2">
        <f ca="1">INDEX(INDIRECT(_xlfn.CONCAT("weather.data[",Q$1,"]")),MATCH(vp.data[[#This Row],[SDate]],weather.data[Date],0))</f>
        <v>-20.8</v>
      </c>
      <c r="R958" s="2">
        <f ca="1">INDEX(INDIRECT(_xlfn.CONCAT("weather.data[",R$1,"]")),MATCH(vp.data[[#This Row],[SDate]],weather.data[Date],0))</f>
        <v>-20.5</v>
      </c>
      <c r="S958" s="2">
        <f ca="1">INDEX(INDIRECT(_xlfn.CONCAT("weather.data[",S$1,"]")),MATCH(vp.data[[#This Row],[SDate]],weather.data[Date],0))</f>
        <v>-22</v>
      </c>
      <c r="T958" s="2">
        <f ca="1">INDEX(INDIRECT(_xlfn.CONCAT("weather.data[",T$1,"]")),MATCH(vp.data[[#This Row],[SDate]],weather.data[Date],0))</f>
        <v>-19.600000000000001</v>
      </c>
      <c r="U958" s="2">
        <f ca="1">INDEX(INDIRECT(_xlfn.CONCAT("weather.data[",U$1,"]")),MATCH(vp.data[[#This Row],[SDate]],weather.data[Date],0))</f>
        <v>-23.3</v>
      </c>
      <c r="V958" s="2">
        <f ca="1">INDEX(INDIRECT(_xlfn.CONCAT("weather.data[",V$1,"]")),MATCH(vp.data[[#This Row],[SDate]],weather.data[Date],0))</f>
        <v>-21.5</v>
      </c>
      <c r="W958" t="s">
        <v>44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 s="4">
        <f>IF(AND(vp.data[[#This Row],[SDate]]&gt;=DATE(YEAR(vp.data[[#This Row],[SDate]]),5,1),vp.data[[#This Row],[SDate]]&lt;=DATE(YEAR(vp.data[[#This Row],[SDate]]),9,15)),1,0)</f>
        <v>0</v>
      </c>
      <c r="AJ958" s="4">
        <f>IF(vp.data[[#This Row],[SDate]]&lt;DATE(2016,12,1),0,1)</f>
        <v>1</v>
      </c>
      <c r="AK958">
        <f>MONTH(vp.data[[#This Row],[SDate]])</f>
        <v>3</v>
      </c>
      <c r="AL958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958" s="5">
        <f>(vp.data[[#This Row],[Dens]]-INDEX(crudeBD.lkup[Mean_Dens],MATCH(vp.data[[#This Row],[Crude_Breakdown]],crudeBD.lkup[Crude Breakdown],0)))^2</f>
        <v>185.26850645127757</v>
      </c>
      <c r="AN958" s="5">
        <f>(vp.data[[#This Row],[Sulf]]-INDEX(crudeBD.lkup[Mean_Sulf],MATCH(vp.data[[#This Row],[Crude_Breakdown]],crudeBD.lkup[Crude Breakdown],0)))^2</f>
        <v>5.9157681397430328E-2</v>
      </c>
      <c r="AO9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1" hidden="1" x14ac:dyDescent="0.25">
      <c r="A959">
        <v>958</v>
      </c>
      <c r="B959" t="s">
        <v>47</v>
      </c>
      <c r="C959" t="s">
        <v>47</v>
      </c>
      <c r="D959" t="s">
        <v>193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Input]]="",INDEX([1]DATA!$Q:$Q,MATCH(1,(vp.data[[#This Row],[Battery]]=[1]DATA!$L:$L)*(EOMONTH(vp.data[[#This Row],[SDate]],-1)+1=[1]DATA!$G:$G),0)),vp.data[[#This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959" s="2">
        <f ca="1">INDEX(INDIRECT(_xlfn.CONCAT("weather.data[",O$1,"]")),MATCH(vp.data[[#This Row],[SDate]],weather.data[Date],0))</f>
        <v>-21.283333333333335</v>
      </c>
      <c r="P959" s="2">
        <f ca="1">INDEX(INDIRECT(_xlfn.CONCAT("weather.data[",P$1,"]")),MATCH(vp.data[[#This Row],[SDate]],weather.data[Date],0))</f>
        <v>-10.678571428571429</v>
      </c>
      <c r="Q959" s="2">
        <f ca="1">INDEX(INDIRECT(_xlfn.CONCAT("weather.data[",Q$1,"]")),MATCH(vp.data[[#This Row],[SDate]],weather.data[Date],0))</f>
        <v>-20.8</v>
      </c>
      <c r="R959" s="2">
        <f ca="1">INDEX(INDIRECT(_xlfn.CONCAT("weather.data[",R$1,"]")),MATCH(vp.data[[#This Row],[SDate]],weather.data[Date],0))</f>
        <v>-20.5</v>
      </c>
      <c r="S959" s="2">
        <f ca="1">INDEX(INDIRECT(_xlfn.CONCAT("weather.data[",S$1,"]")),MATCH(vp.data[[#This Row],[SDate]],weather.data[Date],0))</f>
        <v>-22</v>
      </c>
      <c r="T959" s="2">
        <f ca="1">INDEX(INDIRECT(_xlfn.CONCAT("weather.data[",T$1,"]")),MATCH(vp.data[[#This Row],[SDate]],weather.data[Date],0))</f>
        <v>-19.600000000000001</v>
      </c>
      <c r="U959" s="2">
        <f ca="1">INDEX(INDIRECT(_xlfn.CONCAT("weather.data[",U$1,"]")),MATCH(vp.data[[#This Row],[SDate]],weather.data[Date],0))</f>
        <v>-23.3</v>
      </c>
      <c r="V959" s="2">
        <f ca="1">INDEX(INDIRECT(_xlfn.CONCAT("weather.data[",V$1,"]")),MATCH(vp.data[[#This Row],[SDate]],weather.data[Date],0))</f>
        <v>-21.5</v>
      </c>
      <c r="W959" t="s">
        <v>44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 s="4">
        <f>IF(AND(vp.data[[#This Row],[SDate]]&gt;=DATE(YEAR(vp.data[[#This Row],[SDate]]),5,1),vp.data[[#This Row],[SDate]]&lt;=DATE(YEAR(vp.data[[#This Row],[SDate]]),9,15)),1,0)</f>
        <v>0</v>
      </c>
      <c r="AJ959" s="4">
        <f>IF(vp.data[[#This Row],[SDate]]&lt;DATE(2016,12,1),0,1)</f>
        <v>1</v>
      </c>
      <c r="AK959">
        <f>MONTH(vp.data[[#This Row],[SDate]])</f>
        <v>3</v>
      </c>
      <c r="AL959" s="5">
        <f>(IF(post_aquisition_adj_bool,vp.data[[#This Row],[VP_Adjusted]],vp.data[[#This Row],[VP]])-INDEX(crudeBD.lkup[Mean_VP],MATCH(vp.data[[#This Row],[Crude_Breakdown]],crudeBD.lkup[Crude Breakdown],0)))^2</f>
        <v>105.63328787873401</v>
      </c>
      <c r="AM959" s="5">
        <f>(vp.data[[#This Row],[Dens]]-INDEX(crudeBD.lkup[Mean_Dens],MATCH(vp.data[[#This Row],[Crude_Breakdown]],crudeBD.lkup[Crude Breakdown],0)))^2</f>
        <v>176.58855307704428</v>
      </c>
      <c r="AN959" s="5">
        <f>(vp.data[[#This Row],[Sulf]]-INDEX(crudeBD.lkup[Mean_Sulf],MATCH(vp.data[[#This Row],[Crude_Breakdown]],crudeBD.lkup[Crude Breakdown],0)))^2</f>
        <v>0.16258920826859519</v>
      </c>
      <c r="AO9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1" hidden="1" x14ac:dyDescent="0.25">
      <c r="A960">
        <v>959</v>
      </c>
      <c r="B960" t="s">
        <v>130</v>
      </c>
      <c r="C960" t="s">
        <v>130</v>
      </c>
      <c r="D960" t="s">
        <v>194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Input]]="",INDEX([1]DATA!$Q:$Q,MATCH(1,(vp.data[[#This Row],[Battery]]=[1]DATA!$L:$L)*(EOMONTH(vp.data[[#This Row],[SDate]],-1)+1=[1]DATA!$G:$G),0)),vp.data[[#This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Input]]="",INDEX([1]DATA!$O:$O,MATCH(1,(vp.data[[#This Row],[Battery]]=[1]DATA!$L:$L)*(EOMONTH(vp.data[[#This Row],[SDate]],-1)+1=[1]DATA!$G:$G),0)),vp.data[[#This Row],[Dens Input]]),"")</f>
        <v>858</v>
      </c>
      <c r="O960" s="2">
        <f ca="1">INDEX(INDIRECT(_xlfn.CONCAT("weather.data[",O$1,"]")),MATCH(vp.data[[#This Row],[SDate]],weather.data[Date],0))</f>
        <v>-21.283333333333335</v>
      </c>
      <c r="P960" s="2">
        <f ca="1">INDEX(INDIRECT(_xlfn.CONCAT("weather.data[",P$1,"]")),MATCH(vp.data[[#This Row],[SDate]],weather.data[Date],0))</f>
        <v>-10.678571428571429</v>
      </c>
      <c r="Q960" s="2">
        <f ca="1">INDEX(INDIRECT(_xlfn.CONCAT("weather.data[",Q$1,"]")),MATCH(vp.data[[#This Row],[SDate]],weather.data[Date],0))</f>
        <v>-20.8</v>
      </c>
      <c r="R960" s="2">
        <f ca="1">INDEX(INDIRECT(_xlfn.CONCAT("weather.data[",R$1,"]")),MATCH(vp.data[[#This Row],[SDate]],weather.data[Date],0))</f>
        <v>-20.5</v>
      </c>
      <c r="S960" s="2">
        <f ca="1">INDEX(INDIRECT(_xlfn.CONCAT("weather.data[",S$1,"]")),MATCH(vp.data[[#This Row],[SDate]],weather.data[Date],0))</f>
        <v>-22</v>
      </c>
      <c r="T960" s="2">
        <f ca="1">INDEX(INDIRECT(_xlfn.CONCAT("weather.data[",T$1,"]")),MATCH(vp.data[[#This Row],[SDate]],weather.data[Date],0))</f>
        <v>-19.600000000000001</v>
      </c>
      <c r="U960" s="2">
        <f ca="1">INDEX(INDIRECT(_xlfn.CONCAT("weather.data[",U$1,"]")),MATCH(vp.data[[#This Row],[SDate]],weather.data[Date],0))</f>
        <v>-23.3</v>
      </c>
      <c r="V960" s="2">
        <f ca="1">INDEX(INDIRECT(_xlfn.CONCAT("weather.data[",V$1,"]")),MATCH(vp.data[[#This Row],[SDate]],weather.data[Date],0))</f>
        <v>-21.5</v>
      </c>
      <c r="W960" t="s">
        <v>44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 s="4">
        <f>IF(AND(vp.data[[#This Row],[SDate]]&gt;=DATE(YEAR(vp.data[[#This Row],[SDate]]),5,1),vp.data[[#This Row],[SDate]]&lt;=DATE(YEAR(vp.data[[#This Row],[SDate]]),9,15)),1,0)</f>
        <v>0</v>
      </c>
      <c r="AJ960" s="4">
        <f>IF(vp.data[[#This Row],[SDate]]&lt;DATE(2016,12,1),0,1)</f>
        <v>1</v>
      </c>
      <c r="AK960">
        <f>MONTH(vp.data[[#This Row],[SDate]])</f>
        <v>3</v>
      </c>
      <c r="AL960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960" s="5">
        <f>(vp.data[[#This Row],[Dens]]-INDEX(crudeBD.lkup[Mean_Dens],MATCH(vp.data[[#This Row],[Crude_Breakdown]],crudeBD.lkup[Crude Breakdown],0)))^2</f>
        <v>201.31814571508042</v>
      </c>
      <c r="AN960" s="5">
        <f>(vp.data[[#This Row],[Sulf]]-INDEX(crudeBD.lkup[Mean_Sulf],MATCH(vp.data[[#This Row],[Crude_Breakdown]],crudeBD.lkup[Crude Breakdown],0)))^2</f>
        <v>0.30605626471031216</v>
      </c>
      <c r="AO9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1" hidden="1" x14ac:dyDescent="0.25">
      <c r="A961">
        <v>960</v>
      </c>
      <c r="B961" t="s">
        <v>52</v>
      </c>
      <c r="C961" t="s">
        <v>52</v>
      </c>
      <c r="D961" t="s">
        <v>90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Input]]="",INDEX([1]DATA!$Q:$Q,MATCH(1,(vp.data[[#This Row],[Battery]]=[1]DATA!$L:$L)*(EOMONTH(vp.data[[#This Row],[SDate]],-1)+1=[1]DATA!$G:$G),0)),vp.data[[#This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Input]]="",INDEX([1]DATA!$O:$O,MATCH(1,(vp.data[[#This Row],[Battery]]=[1]DATA!$L:$L)*(EOMONTH(vp.data[[#This Row],[SDate]],-1)+1=[1]DATA!$G:$G),0)),vp.data[[#This Row],[Dens Input]]),"")</f>
        <v>860.6</v>
      </c>
      <c r="O961" s="2">
        <f ca="1">INDEX(INDIRECT(_xlfn.CONCAT("weather.data[",O$1,"]")),MATCH(vp.data[[#This Row],[SDate]],weather.data[Date],0))</f>
        <v>-21.283333333333335</v>
      </c>
      <c r="P961" s="2">
        <f ca="1">INDEX(INDIRECT(_xlfn.CONCAT("weather.data[",P$1,"]")),MATCH(vp.data[[#This Row],[SDate]],weather.data[Date],0))</f>
        <v>-10.678571428571429</v>
      </c>
      <c r="Q961" s="2">
        <f ca="1">INDEX(INDIRECT(_xlfn.CONCAT("weather.data[",Q$1,"]")),MATCH(vp.data[[#This Row],[SDate]],weather.data[Date],0))</f>
        <v>-20.8</v>
      </c>
      <c r="R961" s="2">
        <f ca="1">INDEX(INDIRECT(_xlfn.CONCAT("weather.data[",R$1,"]")),MATCH(vp.data[[#This Row],[SDate]],weather.data[Date],0))</f>
        <v>-20.5</v>
      </c>
      <c r="S961" s="2">
        <f ca="1">INDEX(INDIRECT(_xlfn.CONCAT("weather.data[",S$1,"]")),MATCH(vp.data[[#This Row],[SDate]],weather.data[Date],0))</f>
        <v>-22</v>
      </c>
      <c r="T961" s="2">
        <f ca="1">INDEX(INDIRECT(_xlfn.CONCAT("weather.data[",T$1,"]")),MATCH(vp.data[[#This Row],[SDate]],weather.data[Date],0))</f>
        <v>-19.600000000000001</v>
      </c>
      <c r="U961" s="2">
        <f ca="1">INDEX(INDIRECT(_xlfn.CONCAT("weather.data[",U$1,"]")),MATCH(vp.data[[#This Row],[SDate]],weather.data[Date],0))</f>
        <v>-23.3</v>
      </c>
      <c r="V961" s="2">
        <f ca="1">INDEX(INDIRECT(_xlfn.CONCAT("weather.data[",V$1,"]")),MATCH(vp.data[[#This Row],[SDate]],weather.data[Date],0))</f>
        <v>-21.5</v>
      </c>
      <c r="W961" t="s">
        <v>44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 s="4">
        <f>IF(AND(vp.data[[#This Row],[SDate]]&gt;=DATE(YEAR(vp.data[[#This Row],[SDate]]),5,1),vp.data[[#This Row],[SDate]]&lt;=DATE(YEAR(vp.data[[#This Row],[SDate]]),9,15)),1,0)</f>
        <v>0</v>
      </c>
      <c r="AJ961" s="4">
        <f>IF(vp.data[[#This Row],[SDate]]&lt;DATE(2016,12,1),0,1)</f>
        <v>1</v>
      </c>
      <c r="AK961">
        <f>MONTH(vp.data[[#This Row],[SDate]])</f>
        <v>3</v>
      </c>
      <c r="AL961" s="5">
        <f>(IF(post_aquisition_adj_bool,vp.data[[#This Row],[VP_Adjusted]],vp.data[[#This Row],[VP]])-INDEX(crudeBD.lkup[Mean_VP],MATCH(vp.data[[#This Row],[Crude_Breakdown]],crudeBD.lkup[Crude Breakdown],0)))^2</f>
        <v>7.9647812513424734</v>
      </c>
      <c r="AM961" s="5">
        <f>(vp.data[[#This Row],[Dens]]-INDEX(crudeBD.lkup[Mean_Dens],MATCH(vp.data[[#This Row],[Crude_Breakdown]],crudeBD.lkup[Crude Breakdown],0)))^2</f>
        <v>281.85919111385402</v>
      </c>
      <c r="AN961" s="5">
        <f>(vp.data[[#This Row],[Sulf]]-INDEX(crudeBD.lkup[Mean_Sulf],MATCH(vp.data[[#This Row],[Crude_Breakdown]],crudeBD.lkup[Crude Breakdown],0)))^2</f>
        <v>0.27376285342196871</v>
      </c>
      <c r="AO9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1" hidden="1" x14ac:dyDescent="0.25">
      <c r="A962">
        <v>961</v>
      </c>
      <c r="B962" t="s">
        <v>47</v>
      </c>
      <c r="C962" t="s">
        <v>47</v>
      </c>
      <c r="D962" t="s">
        <v>195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Input]]="",INDEX([1]DATA!$Q:$Q,MATCH(1,(vp.data[[#This Row],[Battery]]=[1]DATA!$L:$L)*(EOMONTH(vp.data[[#This Row],[SDate]],-1)+1=[1]DATA!$G:$G),0)),vp.data[[#This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Input]]="",INDEX([1]DATA!$O:$O,MATCH(1,(vp.data[[#This Row],[Battery]]=[1]DATA!$L:$L)*(EOMONTH(vp.data[[#This Row],[SDate]],-1)+1=[1]DATA!$G:$G),0)),vp.data[[#This Row],[Dens Input]]),"")</f>
        <v>862.2</v>
      </c>
      <c r="O962" s="2">
        <f ca="1">INDEX(INDIRECT(_xlfn.CONCAT("weather.data[",O$1,"]")),MATCH(vp.data[[#This Row],[SDate]],weather.data[Date],0))</f>
        <v>-21.283333333333335</v>
      </c>
      <c r="P962" s="2">
        <f ca="1">INDEX(INDIRECT(_xlfn.CONCAT("weather.data[",P$1,"]")),MATCH(vp.data[[#This Row],[SDate]],weather.data[Date],0))</f>
        <v>-10.678571428571429</v>
      </c>
      <c r="Q962" s="2">
        <f ca="1">INDEX(INDIRECT(_xlfn.CONCAT("weather.data[",Q$1,"]")),MATCH(vp.data[[#This Row],[SDate]],weather.data[Date],0))</f>
        <v>-20.8</v>
      </c>
      <c r="R962" s="2">
        <f ca="1">INDEX(INDIRECT(_xlfn.CONCAT("weather.data[",R$1,"]")),MATCH(vp.data[[#This Row],[SDate]],weather.data[Date],0))</f>
        <v>-20.5</v>
      </c>
      <c r="S962" s="2">
        <f ca="1">INDEX(INDIRECT(_xlfn.CONCAT("weather.data[",S$1,"]")),MATCH(vp.data[[#This Row],[SDate]],weather.data[Date],0))</f>
        <v>-22</v>
      </c>
      <c r="T962" s="2">
        <f ca="1">INDEX(INDIRECT(_xlfn.CONCAT("weather.data[",T$1,"]")),MATCH(vp.data[[#This Row],[SDate]],weather.data[Date],0))</f>
        <v>-19.600000000000001</v>
      </c>
      <c r="U962" s="2">
        <f ca="1">INDEX(INDIRECT(_xlfn.CONCAT("weather.data[",U$1,"]")),MATCH(vp.data[[#This Row],[SDate]],weather.data[Date],0))</f>
        <v>-23.3</v>
      </c>
      <c r="V962" s="2">
        <f ca="1">INDEX(INDIRECT(_xlfn.CONCAT("weather.data[",V$1,"]")),MATCH(vp.data[[#This Row],[SDate]],weather.data[Date],0))</f>
        <v>-21.5</v>
      </c>
      <c r="W962" t="s">
        <v>44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 s="4">
        <f>IF(AND(vp.data[[#This Row],[SDate]]&gt;=DATE(YEAR(vp.data[[#This Row],[SDate]]),5,1),vp.data[[#This Row],[SDate]]&lt;=DATE(YEAR(vp.data[[#This Row],[SDate]]),9,15)),1,0)</f>
        <v>0</v>
      </c>
      <c r="AJ962" s="4">
        <f>IF(vp.data[[#This Row],[SDate]]&lt;DATE(2016,12,1),0,1)</f>
        <v>1</v>
      </c>
      <c r="AK962">
        <f>MONTH(vp.data[[#This Row],[SDate]])</f>
        <v>3</v>
      </c>
      <c r="AL962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962" s="5">
        <f>(vp.data[[#This Row],[Dens]]-INDEX(crudeBD.lkup[Mean_Dens],MATCH(vp.data[[#This Row],[Crude_Breakdown]],crudeBD.lkup[Crude Breakdown],0)))^2</f>
        <v>338.14291135925356</v>
      </c>
      <c r="AN962" s="5">
        <f>(vp.data[[#This Row],[Sulf]]-INDEX(crudeBD.lkup[Mean_Sulf],MATCH(vp.data[[#This Row],[Crude_Breakdown]],crudeBD.lkup[Crude Breakdown],0)))^2</f>
        <v>0.27376285342196871</v>
      </c>
      <c r="AO9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1" hidden="1" x14ac:dyDescent="0.25">
      <c r="A963">
        <v>962</v>
      </c>
      <c r="B963" t="s">
        <v>60</v>
      </c>
      <c r="C963" t="s">
        <v>60</v>
      </c>
      <c r="D963" t="s">
        <v>61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Input]]="",INDEX([1]DATA!$Q:$Q,MATCH(1,(vp.data[[#This Row],[Battery]]=[1]DATA!$L:$L)*(EOMONTH(vp.data[[#This Row],[SDate]],-1)+1=[1]DATA!$G:$G),0)),vp.data[[#This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Input]]="",INDEX([1]DATA!$O:$O,MATCH(1,(vp.data[[#This Row],[Battery]]=[1]DATA!$L:$L)*(EOMONTH(vp.data[[#This Row],[SDate]],-1)+1=[1]DATA!$G:$G),0)),vp.data[[#This Row],[Dens Input]]),"")</f>
        <v>877.6</v>
      </c>
      <c r="O963" s="2">
        <f ca="1">INDEX(INDIRECT(_xlfn.CONCAT("weather.data[",O$1,"]")),MATCH(vp.data[[#This Row],[SDate]],weather.data[Date],0))</f>
        <v>-21.283333333333335</v>
      </c>
      <c r="P963" s="2">
        <f ca="1">INDEX(INDIRECT(_xlfn.CONCAT("weather.data[",P$1,"]")),MATCH(vp.data[[#This Row],[SDate]],weather.data[Date],0))</f>
        <v>-10.678571428571429</v>
      </c>
      <c r="Q963" s="2">
        <f ca="1">INDEX(INDIRECT(_xlfn.CONCAT("weather.data[",Q$1,"]")),MATCH(vp.data[[#This Row],[SDate]],weather.data[Date],0))</f>
        <v>-20.8</v>
      </c>
      <c r="R963" s="2">
        <f ca="1">INDEX(INDIRECT(_xlfn.CONCAT("weather.data[",R$1,"]")),MATCH(vp.data[[#This Row],[SDate]],weather.data[Date],0))</f>
        <v>-20.5</v>
      </c>
      <c r="S963" s="2">
        <f ca="1">INDEX(INDIRECT(_xlfn.CONCAT("weather.data[",S$1,"]")),MATCH(vp.data[[#This Row],[SDate]],weather.data[Date],0))</f>
        <v>-22</v>
      </c>
      <c r="T963" s="2">
        <f ca="1">INDEX(INDIRECT(_xlfn.CONCAT("weather.data[",T$1,"]")),MATCH(vp.data[[#This Row],[SDate]],weather.data[Date],0))</f>
        <v>-19.600000000000001</v>
      </c>
      <c r="U963" s="2">
        <f ca="1">INDEX(INDIRECT(_xlfn.CONCAT("weather.data[",U$1,"]")),MATCH(vp.data[[#This Row],[SDate]],weather.data[Date],0))</f>
        <v>-23.3</v>
      </c>
      <c r="V963" s="2">
        <f ca="1">INDEX(INDIRECT(_xlfn.CONCAT("weather.data[",V$1,"]")),MATCH(vp.data[[#This Row],[SDate]],weather.data[Date],0))</f>
        <v>-21.5</v>
      </c>
      <c r="W963" t="s">
        <v>44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 s="4">
        <f>IF(AND(vp.data[[#This Row],[SDate]]&gt;=DATE(YEAR(vp.data[[#This Row],[SDate]]),5,1),vp.data[[#This Row],[SDate]]&lt;=DATE(YEAR(vp.data[[#This Row],[SDate]]),9,15)),1,0)</f>
        <v>0</v>
      </c>
      <c r="AJ963" s="4">
        <f>IF(vp.data[[#This Row],[SDate]]&lt;DATE(2016,12,1),0,1)</f>
        <v>1</v>
      </c>
      <c r="AK963">
        <f>MONTH(vp.data[[#This Row],[SDate]])</f>
        <v>3</v>
      </c>
      <c r="AL963" s="5">
        <f>(IF(post_aquisition_adj_bool,vp.data[[#This Row],[VP_Adjusted]],vp.data[[#This Row],[VP]])-INDEX(crudeBD.lkup[Mean_VP],MATCH(vp.data[[#This Row],[Crude_Breakdown]],crudeBD.lkup[Crude Breakdown],0)))^2</f>
        <v>209.24251417769381</v>
      </c>
      <c r="AM963" s="5">
        <f>(vp.data[[#This Row],[Dens]]-INDEX(crudeBD.lkup[Mean_Dens],MATCH(vp.data[[#This Row],[Crude_Breakdown]],crudeBD.lkup[Crude Breakdown],0)))^2</f>
        <v>8.0761709031908602</v>
      </c>
      <c r="AN963" s="5">
        <f>(vp.data[[#This Row],[Sulf]]-INDEX(crudeBD.lkup[Mean_Sulf],MATCH(vp.data[[#This Row],[Crude_Breakdown]],crudeBD.lkup[Crude Breakdown],0)))^2</f>
        <v>0.12217925209337824</v>
      </c>
      <c r="AO9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1" hidden="1" x14ac:dyDescent="0.25">
      <c r="A964">
        <v>963</v>
      </c>
      <c r="B964" t="s">
        <v>56</v>
      </c>
      <c r="C964" t="s">
        <v>56</v>
      </c>
      <c r="D964" t="s">
        <v>57</v>
      </c>
      <c r="E964" t="s">
        <v>69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64" s="2">
        <f ca="1">INDEX(INDIRECT(_xlfn.CONCAT("weather.data[",O$1,"]")),MATCH(vp.data[[#This Row],[SDate]],weather.data[Date],0))</f>
        <v>-21.283333333333335</v>
      </c>
      <c r="P964" s="2">
        <f ca="1">INDEX(INDIRECT(_xlfn.CONCAT("weather.data[",P$1,"]")),MATCH(vp.data[[#This Row],[SDate]],weather.data[Date],0))</f>
        <v>-10.678571428571429</v>
      </c>
      <c r="Q964" s="2">
        <f ca="1">INDEX(INDIRECT(_xlfn.CONCAT("weather.data[",Q$1,"]")),MATCH(vp.data[[#This Row],[SDate]],weather.data[Date],0))</f>
        <v>-20.8</v>
      </c>
      <c r="R964" s="2">
        <f ca="1">INDEX(INDIRECT(_xlfn.CONCAT("weather.data[",R$1,"]")),MATCH(vp.data[[#This Row],[SDate]],weather.data[Date],0))</f>
        <v>-20.5</v>
      </c>
      <c r="S964" s="2">
        <f ca="1">INDEX(INDIRECT(_xlfn.CONCAT("weather.data[",S$1,"]")),MATCH(vp.data[[#This Row],[SDate]],weather.data[Date],0))</f>
        <v>-22</v>
      </c>
      <c r="T964" s="2">
        <f ca="1">INDEX(INDIRECT(_xlfn.CONCAT("weather.data[",T$1,"]")),MATCH(vp.data[[#This Row],[SDate]],weather.data[Date],0))</f>
        <v>-19.600000000000001</v>
      </c>
      <c r="U964" s="2">
        <f ca="1">INDEX(INDIRECT(_xlfn.CONCAT("weather.data[",U$1,"]")),MATCH(vp.data[[#This Row],[SDate]],weather.data[Date],0))</f>
        <v>-23.3</v>
      </c>
      <c r="V964" s="2">
        <f ca="1">INDEX(INDIRECT(_xlfn.CONCAT("weather.data[",V$1,"]")),MATCH(vp.data[[#This Row],[SDate]],weather.data[Date],0))</f>
        <v>-21.5</v>
      </c>
      <c r="W964" t="s">
        <v>44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 s="4">
        <f>IF(AND(vp.data[[#This Row],[SDate]]&gt;=DATE(YEAR(vp.data[[#This Row],[SDate]]),5,1),vp.data[[#This Row],[SDate]]&lt;=DATE(YEAR(vp.data[[#This Row],[SDate]]),9,15)),1,0)</f>
        <v>0</v>
      </c>
      <c r="AJ964" s="4">
        <f>IF(vp.data[[#This Row],[SDate]]&lt;DATE(2016,12,1),0,1)</f>
        <v>1</v>
      </c>
      <c r="AK964">
        <f>MONTH(vp.data[[#This Row],[SDate]])</f>
        <v>3</v>
      </c>
      <c r="AL964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964" s="5">
        <f>(vp.data[[#This Row],[Dens]]-INDEX(crudeBD.lkup[Mean_Dens],MATCH(vp.data[[#This Row],[Crude_Breakdown]],crudeBD.lkup[Crude Breakdown],0)))^2</f>
        <v>1.6606512365538411</v>
      </c>
      <c r="AN964" s="5">
        <f>(vp.data[[#This Row],[Sulf]]-INDEX(crudeBD.lkup[Mean_Sulf],MATCH(vp.data[[#This Row],[Crude_Breakdown]],crudeBD.lkup[Crude Breakdown],0)))^2</f>
        <v>5.6063100783935692E-2</v>
      </c>
      <c r="AO9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1" hidden="1" x14ac:dyDescent="0.25">
      <c r="A965">
        <v>964</v>
      </c>
      <c r="B965" t="s">
        <v>56</v>
      </c>
      <c r="C965" t="s">
        <v>56</v>
      </c>
      <c r="D965" t="s">
        <v>57</v>
      </c>
      <c r="E965" t="s">
        <v>51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65" s="2">
        <f ca="1">INDEX(INDIRECT(_xlfn.CONCAT("weather.data[",O$1,"]")),MATCH(vp.data[[#This Row],[SDate]],weather.data[Date],0))</f>
        <v>-21.283333333333335</v>
      </c>
      <c r="P965" s="2">
        <f ca="1">INDEX(INDIRECT(_xlfn.CONCAT("weather.data[",P$1,"]")),MATCH(vp.data[[#This Row],[SDate]],weather.data[Date],0))</f>
        <v>-10.678571428571429</v>
      </c>
      <c r="Q965" s="2">
        <f ca="1">INDEX(INDIRECT(_xlfn.CONCAT("weather.data[",Q$1,"]")),MATCH(vp.data[[#This Row],[SDate]],weather.data[Date],0))</f>
        <v>-20.8</v>
      </c>
      <c r="R965" s="2">
        <f ca="1">INDEX(INDIRECT(_xlfn.CONCAT("weather.data[",R$1,"]")),MATCH(vp.data[[#This Row],[SDate]],weather.data[Date],0))</f>
        <v>-20.5</v>
      </c>
      <c r="S965" s="2">
        <f ca="1">INDEX(INDIRECT(_xlfn.CONCAT("weather.data[",S$1,"]")),MATCH(vp.data[[#This Row],[SDate]],weather.data[Date],0))</f>
        <v>-22</v>
      </c>
      <c r="T965" s="2">
        <f ca="1">INDEX(INDIRECT(_xlfn.CONCAT("weather.data[",T$1,"]")),MATCH(vp.data[[#This Row],[SDate]],weather.data[Date],0))</f>
        <v>-19.600000000000001</v>
      </c>
      <c r="U965" s="2">
        <f ca="1">INDEX(INDIRECT(_xlfn.CONCAT("weather.data[",U$1,"]")),MATCH(vp.data[[#This Row],[SDate]],weather.data[Date],0))</f>
        <v>-23.3</v>
      </c>
      <c r="V965" s="2">
        <f ca="1">INDEX(INDIRECT(_xlfn.CONCAT("weather.data[",V$1,"]")),MATCH(vp.data[[#This Row],[SDate]],weather.data[Date],0))</f>
        <v>-21.5</v>
      </c>
      <c r="W965" t="s">
        <v>44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 s="4">
        <f>IF(AND(vp.data[[#This Row],[SDate]]&gt;=DATE(YEAR(vp.data[[#This Row],[SDate]]),5,1),vp.data[[#This Row],[SDate]]&lt;=DATE(YEAR(vp.data[[#This Row],[SDate]]),9,15)),1,0)</f>
        <v>0</v>
      </c>
      <c r="AJ965" s="4">
        <f>IF(vp.data[[#This Row],[SDate]]&lt;DATE(2016,12,1),0,1)</f>
        <v>1</v>
      </c>
      <c r="AK965">
        <f>MONTH(vp.data[[#This Row],[SDate]])</f>
        <v>3</v>
      </c>
      <c r="AL965" s="5">
        <f>(IF(post_aquisition_adj_bool,vp.data[[#This Row],[VP_Adjusted]],vp.data[[#This Row],[VP]])-INDEX(crudeBD.lkup[Mean_VP],MATCH(vp.data[[#This Row],[Crude_Breakdown]],crudeBD.lkup[Crude Breakdown],0)))^2</f>
        <v>661.6312849332304</v>
      </c>
      <c r="AM965" s="5">
        <f>(vp.data[[#This Row],[Dens]]-INDEX(crudeBD.lkup[Mean_Dens],MATCH(vp.data[[#This Row],[Crude_Breakdown]],crudeBD.lkup[Crude Breakdown],0)))^2</f>
        <v>196.31757638993042</v>
      </c>
      <c r="AN965" s="5">
        <f>(vp.data[[#This Row],[Sulf]]-INDEX(crudeBD.lkup[Mean_Sulf],MATCH(vp.data[[#This Row],[Crude_Breakdown]],crudeBD.lkup[Crude Breakdown],0)))^2</f>
        <v>5.6063100783935692E-2</v>
      </c>
      <c r="AO9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1" hidden="1" x14ac:dyDescent="0.25">
      <c r="A966">
        <v>965</v>
      </c>
      <c r="B966" t="s">
        <v>45</v>
      </c>
      <c r="C966" t="s">
        <v>45</v>
      </c>
      <c r="D966" t="s">
        <v>63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Input]]="",INDEX([1]DATA!$Q:$Q,MATCH(1,(vp.data[[#This Row],[Battery]]=[1]DATA!$L:$L)*(EOMONTH(vp.data[[#This Row],[SDate]],-1)+1=[1]DATA!$G:$G),0)),vp.data[[#This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66" s="2">
        <f ca="1">INDEX(INDIRECT(_xlfn.CONCAT("weather.data[",O$1,"]")),MATCH(vp.data[[#This Row],[SDate]],weather.data[Date],0))</f>
        <v>-18</v>
      </c>
      <c r="P966" s="2">
        <f ca="1">INDEX(INDIRECT(_xlfn.CONCAT("weather.data[",P$1,"]")),MATCH(vp.data[[#This Row],[SDate]],weather.data[Date],0))</f>
        <v>-13.185714285714285</v>
      </c>
      <c r="Q966" s="2">
        <f ca="1">INDEX(INDIRECT(_xlfn.CONCAT("weather.data[",Q$1,"]")),MATCH(vp.data[[#This Row],[SDate]],weather.data[Date],0))</f>
        <v>-17.7</v>
      </c>
      <c r="R966" s="2">
        <f ca="1">INDEX(INDIRECT(_xlfn.CONCAT("weather.data[",R$1,"]")),MATCH(vp.data[[#This Row],[SDate]],weather.data[Date],0))</f>
        <v>-18.100000000000001</v>
      </c>
      <c r="S966" s="2">
        <f ca="1">INDEX(INDIRECT(_xlfn.CONCAT("weather.data[",S$1,"]")),MATCH(vp.data[[#This Row],[SDate]],weather.data[Date],0))</f>
        <v>-18.5</v>
      </c>
      <c r="T966" s="2">
        <f ca="1">INDEX(INDIRECT(_xlfn.CONCAT("weather.data[",T$1,"]")),MATCH(vp.data[[#This Row],[SDate]],weather.data[Date],0))</f>
        <v>-17.600000000000001</v>
      </c>
      <c r="U966" s="2">
        <f ca="1">INDEX(INDIRECT(_xlfn.CONCAT("weather.data[",U$1,"]")),MATCH(vp.data[[#This Row],[SDate]],weather.data[Date],0))</f>
        <v>-18.100000000000001</v>
      </c>
      <c r="V966" s="2">
        <f ca="1">INDEX(INDIRECT(_xlfn.CONCAT("weather.data[",V$1,"]")),MATCH(vp.data[[#This Row],[SDate]],weather.data[Date],0))</f>
        <v>-18</v>
      </c>
      <c r="W966" t="s">
        <v>44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 s="4">
        <f>IF(AND(vp.data[[#This Row],[SDate]]&gt;=DATE(YEAR(vp.data[[#This Row],[SDate]]),5,1),vp.data[[#This Row],[SDate]]&lt;=DATE(YEAR(vp.data[[#This Row],[SDate]]),9,15)),1,0)</f>
        <v>0</v>
      </c>
      <c r="AJ966" s="4">
        <f>IF(vp.data[[#This Row],[SDate]]&lt;DATE(2016,12,1),0,1)</f>
        <v>1</v>
      </c>
      <c r="AK966">
        <f>MONTH(vp.data[[#This Row],[SDate]])</f>
        <v>3</v>
      </c>
      <c r="AL966" s="5">
        <f>(IF(post_aquisition_adj_bool,vp.data[[#This Row],[VP_Adjusted]],vp.data[[#This Row],[VP]])-INDEX(crudeBD.lkup[Mean_VP],MATCH(vp.data[[#This Row],[Crude_Breakdown]],crudeBD.lkup[Crude Breakdown],0)))^2</f>
        <v>308.56006508362015</v>
      </c>
      <c r="AM966" s="5">
        <f>(vp.data[[#This Row],[Dens]]-INDEX(crudeBD.lkup[Mean_Dens],MATCH(vp.data[[#This Row],[Crude_Breakdown]],crudeBD.lkup[Crude Breakdown],0)))^2</f>
        <v>1.8346235433996383</v>
      </c>
      <c r="AN966" s="5">
        <f>(vp.data[[#This Row],[Sulf]]-INDEX(crudeBD.lkup[Mean_Sulf],MATCH(vp.data[[#This Row],[Crude_Breakdown]],crudeBD.lkup[Crude Breakdown],0)))^2</f>
        <v>0.11582523436947464</v>
      </c>
      <c r="AO9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1" hidden="1" x14ac:dyDescent="0.25">
      <c r="A967">
        <v>966</v>
      </c>
      <c r="B967" t="s">
        <v>47</v>
      </c>
      <c r="C967" t="s">
        <v>47</v>
      </c>
      <c r="D967" t="s">
        <v>54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Input]]="",INDEX([1]DATA!$O:$O,MATCH(1,(vp.data[[#This Row],[Battery]]=[1]DATA!$L:$L)*(EOMONTH(vp.data[[#This Row],[SDate]],-1)+1=[1]DATA!$G:$G),0)),vp.data[[#This Row],[Dens Input]]),"")</f>
        <v>819</v>
      </c>
      <c r="O967" s="2">
        <f ca="1">INDEX(INDIRECT(_xlfn.CONCAT("weather.data[",O$1,"]")),MATCH(vp.data[[#This Row],[SDate]],weather.data[Date],0))</f>
        <v>-18</v>
      </c>
      <c r="P967" s="2">
        <f ca="1">INDEX(INDIRECT(_xlfn.CONCAT("weather.data[",P$1,"]")),MATCH(vp.data[[#This Row],[SDate]],weather.data[Date],0))</f>
        <v>-13.185714285714285</v>
      </c>
      <c r="Q967" s="2">
        <f ca="1">INDEX(INDIRECT(_xlfn.CONCAT("weather.data[",Q$1,"]")),MATCH(vp.data[[#This Row],[SDate]],weather.data[Date],0))</f>
        <v>-17.7</v>
      </c>
      <c r="R967" s="2">
        <f ca="1">INDEX(INDIRECT(_xlfn.CONCAT("weather.data[",R$1,"]")),MATCH(vp.data[[#This Row],[SDate]],weather.data[Date],0))</f>
        <v>-18.100000000000001</v>
      </c>
      <c r="S967" s="2">
        <f ca="1">INDEX(INDIRECT(_xlfn.CONCAT("weather.data[",S$1,"]")),MATCH(vp.data[[#This Row],[SDate]],weather.data[Date],0))</f>
        <v>-18.5</v>
      </c>
      <c r="T967" s="2">
        <f ca="1">INDEX(INDIRECT(_xlfn.CONCAT("weather.data[",T$1,"]")),MATCH(vp.data[[#This Row],[SDate]],weather.data[Date],0))</f>
        <v>-17.600000000000001</v>
      </c>
      <c r="U967" s="2">
        <f ca="1">INDEX(INDIRECT(_xlfn.CONCAT("weather.data[",U$1,"]")),MATCH(vp.data[[#This Row],[SDate]],weather.data[Date],0))</f>
        <v>-18.100000000000001</v>
      </c>
      <c r="V967" s="2">
        <f ca="1">INDEX(INDIRECT(_xlfn.CONCAT("weather.data[",V$1,"]")),MATCH(vp.data[[#This Row],[SDate]],weather.data[Date],0))</f>
        <v>-18</v>
      </c>
      <c r="W967" t="s">
        <v>44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 s="4">
        <f>IF(AND(vp.data[[#This Row],[SDate]]&gt;=DATE(YEAR(vp.data[[#This Row],[SDate]]),5,1),vp.data[[#This Row],[SDate]]&lt;=DATE(YEAR(vp.data[[#This Row],[SDate]]),9,15)),1,0)</f>
        <v>0</v>
      </c>
      <c r="AJ967" s="4">
        <f>IF(vp.data[[#This Row],[SDate]]&lt;DATE(2016,12,1),0,1)</f>
        <v>1</v>
      </c>
      <c r="AK967">
        <f>MONTH(vp.data[[#This Row],[SDate]])</f>
        <v>3</v>
      </c>
      <c r="AL967" s="5">
        <f>(IF(post_aquisition_adj_bool,vp.data[[#This Row],[VP_Adjusted]],vp.data[[#This Row],[VP]])-INDEX(crudeBD.lkup[Mean_VP],MATCH(vp.data[[#This Row],[Crude_Breakdown]],crudeBD.lkup[Crude Breakdown],0)))^2</f>
        <v>560.07377500728478</v>
      </c>
      <c r="AM967" s="5">
        <f>(vp.data[[#This Row],[Dens]]-INDEX(crudeBD.lkup[Mean_Dens],MATCH(vp.data[[#This Row],[Crude_Breakdown]],crudeBD.lkup[Crude Breakdown],0)))^2</f>
        <v>2.1175267538759979E-2</v>
      </c>
      <c r="AN967" s="5">
        <f>(vp.data[[#This Row],[Sulf]]-INDEX(crudeBD.lkup[Mean_Sulf],MATCH(vp.data[[#This Row],[Crude_Breakdown]],crudeBD.lkup[Crude Breakdown],0)))^2</f>
        <v>0.14339016170489771</v>
      </c>
      <c r="AO9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1" hidden="1" x14ac:dyDescent="0.25">
      <c r="A968">
        <v>967</v>
      </c>
      <c r="B968" t="s">
        <v>47</v>
      </c>
      <c r="C968" t="s">
        <v>47</v>
      </c>
      <c r="D968" t="s">
        <v>68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Input]]="",INDEX([1]DATA!$Q:$Q,MATCH(1,(vp.data[[#This Row],[Battery]]=[1]DATA!$L:$L)*(EOMONTH(vp.data[[#This Row],[SDate]],-1)+1=[1]DATA!$G:$G),0)),vp.data[[#This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68" s="2">
        <f ca="1">INDEX(INDIRECT(_xlfn.CONCAT("weather.data[",O$1,"]")),MATCH(vp.data[[#This Row],[SDate]],weather.data[Date],0))</f>
        <v>-18</v>
      </c>
      <c r="P968" s="2">
        <f ca="1">INDEX(INDIRECT(_xlfn.CONCAT("weather.data[",P$1,"]")),MATCH(vp.data[[#This Row],[SDate]],weather.data[Date],0))</f>
        <v>-13.185714285714285</v>
      </c>
      <c r="Q968" s="2">
        <f ca="1">INDEX(INDIRECT(_xlfn.CONCAT("weather.data[",Q$1,"]")),MATCH(vp.data[[#This Row],[SDate]],weather.data[Date],0))</f>
        <v>-17.7</v>
      </c>
      <c r="R968" s="2">
        <f ca="1">INDEX(INDIRECT(_xlfn.CONCAT("weather.data[",R$1,"]")),MATCH(vp.data[[#This Row],[SDate]],weather.data[Date],0))</f>
        <v>-18.100000000000001</v>
      </c>
      <c r="S968" s="2">
        <f ca="1">INDEX(INDIRECT(_xlfn.CONCAT("weather.data[",S$1,"]")),MATCH(vp.data[[#This Row],[SDate]],weather.data[Date],0))</f>
        <v>-18.5</v>
      </c>
      <c r="T968" s="2">
        <f ca="1">INDEX(INDIRECT(_xlfn.CONCAT("weather.data[",T$1,"]")),MATCH(vp.data[[#This Row],[SDate]],weather.data[Date],0))</f>
        <v>-17.600000000000001</v>
      </c>
      <c r="U968" s="2">
        <f ca="1">INDEX(INDIRECT(_xlfn.CONCAT("weather.data[",U$1,"]")),MATCH(vp.data[[#This Row],[SDate]],weather.data[Date],0))</f>
        <v>-18.100000000000001</v>
      </c>
      <c r="V968" s="2">
        <f ca="1">INDEX(INDIRECT(_xlfn.CONCAT("weather.data[",V$1,"]")),MATCH(vp.data[[#This Row],[SDate]],weather.data[Date],0))</f>
        <v>-18</v>
      </c>
      <c r="W968" t="s">
        <v>44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 s="4">
        <f>IF(AND(vp.data[[#This Row],[SDate]]&gt;=DATE(YEAR(vp.data[[#This Row],[SDate]]),5,1),vp.data[[#This Row],[SDate]]&lt;=DATE(YEAR(vp.data[[#This Row],[SDate]]),9,15)),1,0)</f>
        <v>0</v>
      </c>
      <c r="AJ968" s="4">
        <f>IF(vp.data[[#This Row],[SDate]]&lt;DATE(2016,12,1),0,1)</f>
        <v>1</v>
      </c>
      <c r="AK968">
        <f>MONTH(vp.data[[#This Row],[SDate]])</f>
        <v>3</v>
      </c>
      <c r="AL968" s="5">
        <f>(IF(post_aquisition_adj_bool,vp.data[[#This Row],[VP_Adjusted]],vp.data[[#This Row],[VP]])-INDEX(crudeBD.lkup[Mean_VP],MATCH(vp.data[[#This Row],[Crude_Breakdown]],crudeBD.lkup[Crude Breakdown],0)))^2</f>
        <v>651.38240717181645</v>
      </c>
      <c r="AM968" s="5">
        <f>(vp.data[[#This Row],[Dens]]-INDEX(crudeBD.lkup[Mean_Dens],MATCH(vp.data[[#This Row],[Crude_Breakdown]],crudeBD.lkup[Crude Breakdown],0)))^2</f>
        <v>222.34798375189308</v>
      </c>
      <c r="AN968" s="5">
        <f>(vp.data[[#This Row],[Sulf]]-INDEX(crudeBD.lkup[Mean_Sulf],MATCH(vp.data[[#This Row],[Crude_Breakdown]],crudeBD.lkup[Crude Breakdown],0)))^2</f>
        <v>8.8076278207248768E-2</v>
      </c>
      <c r="AO9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1" hidden="1" x14ac:dyDescent="0.25">
      <c r="A969">
        <v>968</v>
      </c>
      <c r="B969" t="s">
        <v>58</v>
      </c>
      <c r="C969" t="s">
        <v>58</v>
      </c>
      <c r="D969" t="s">
        <v>59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Input]]="",INDEX([1]DATA!$Q:$Q,MATCH(1,(vp.data[[#This Row],[Battery]]=[1]DATA!$L:$L)*(EOMONTH(vp.data[[#This Row],[SDate]],-1)+1=[1]DATA!$G:$G),0)),vp.data[[#This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Input]]="",INDEX([1]DATA!$O:$O,MATCH(1,(vp.data[[#This Row],[Battery]]=[1]DATA!$L:$L)*(EOMONTH(vp.data[[#This Row],[SDate]],-1)+1=[1]DATA!$G:$G),0)),vp.data[[#This Row],[Dens Input]]),"")</f>
        <v>838.3</v>
      </c>
      <c r="O969" s="2">
        <f ca="1">INDEX(INDIRECT(_xlfn.CONCAT("weather.data[",O$1,"]")),MATCH(vp.data[[#This Row],[SDate]],weather.data[Date],0))</f>
        <v>-18</v>
      </c>
      <c r="P969" s="2">
        <f ca="1">INDEX(INDIRECT(_xlfn.CONCAT("weather.data[",P$1,"]")),MATCH(vp.data[[#This Row],[SDate]],weather.data[Date],0))</f>
        <v>-13.185714285714285</v>
      </c>
      <c r="Q969" s="2">
        <f ca="1">INDEX(INDIRECT(_xlfn.CONCAT("weather.data[",Q$1,"]")),MATCH(vp.data[[#This Row],[SDate]],weather.data[Date],0))</f>
        <v>-17.7</v>
      </c>
      <c r="R969" s="2">
        <f ca="1">INDEX(INDIRECT(_xlfn.CONCAT("weather.data[",R$1,"]")),MATCH(vp.data[[#This Row],[SDate]],weather.data[Date],0))</f>
        <v>-18.100000000000001</v>
      </c>
      <c r="S969" s="2">
        <f ca="1">INDEX(INDIRECT(_xlfn.CONCAT("weather.data[",S$1,"]")),MATCH(vp.data[[#This Row],[SDate]],weather.data[Date],0))</f>
        <v>-18.5</v>
      </c>
      <c r="T969" s="2">
        <f ca="1">INDEX(INDIRECT(_xlfn.CONCAT("weather.data[",T$1,"]")),MATCH(vp.data[[#This Row],[SDate]],weather.data[Date],0))</f>
        <v>-17.600000000000001</v>
      </c>
      <c r="U969" s="2">
        <f ca="1">INDEX(INDIRECT(_xlfn.CONCAT("weather.data[",U$1,"]")),MATCH(vp.data[[#This Row],[SDate]],weather.data[Date],0))</f>
        <v>-18.100000000000001</v>
      </c>
      <c r="V969" s="2">
        <f ca="1">INDEX(INDIRECT(_xlfn.CONCAT("weather.data[",V$1,"]")),MATCH(vp.data[[#This Row],[SDate]],weather.data[Date],0))</f>
        <v>-18</v>
      </c>
      <c r="W969" t="s">
        <v>44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 s="4">
        <f>IF(AND(vp.data[[#This Row],[SDate]]&gt;=DATE(YEAR(vp.data[[#This Row],[SDate]]),5,1),vp.data[[#This Row],[SDate]]&lt;=DATE(YEAR(vp.data[[#This Row],[SDate]]),9,15)),1,0)</f>
        <v>0</v>
      </c>
      <c r="AJ969" s="4">
        <f>IF(vp.data[[#This Row],[SDate]]&lt;DATE(2016,12,1),0,1)</f>
        <v>1</v>
      </c>
      <c r="AK969">
        <f>MONTH(vp.data[[#This Row],[SDate]])</f>
        <v>3</v>
      </c>
      <c r="AL969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969" s="5">
        <f>(vp.data[[#This Row],[Dens]]-INDEX(crudeBD.lkup[Mean_Dens],MATCH(vp.data[[#This Row],[Crude_Breakdown]],crudeBD.lkup[Crude Breakdown],0)))^2</f>
        <v>30.374840193610005</v>
      </c>
      <c r="AN969" s="5">
        <f>(vp.data[[#This Row],[Sulf]]-INDEX(crudeBD.lkup[Mean_Sulf],MATCH(vp.data[[#This Row],[Crude_Breakdown]],crudeBD.lkup[Crude Breakdown],0)))^2</f>
        <v>0.13193132655080392</v>
      </c>
      <c r="AO9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1" hidden="1" x14ac:dyDescent="0.25">
      <c r="A970">
        <v>969</v>
      </c>
      <c r="B970" t="s">
        <v>58</v>
      </c>
      <c r="C970" t="s">
        <v>58</v>
      </c>
      <c r="D970" t="s">
        <v>89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Input]]="",INDEX([1]DATA!$Q:$Q,MATCH(1,(vp.data[[#This Row],[Battery]]=[1]DATA!$L:$L)*(EOMONTH(vp.data[[#This Row],[SDate]],-1)+1=[1]DATA!$G:$G),0)),vp.data[[#This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Input]]="",INDEX([1]DATA!$O:$O,MATCH(1,(vp.data[[#This Row],[Battery]]=[1]DATA!$L:$L)*(EOMONTH(vp.data[[#This Row],[SDate]],-1)+1=[1]DATA!$G:$G),0)),vp.data[[#This Row],[Dens Input]]),"")</f>
        <v>840.3</v>
      </c>
      <c r="O970" s="2">
        <f ca="1">INDEX(INDIRECT(_xlfn.CONCAT("weather.data[",O$1,"]")),MATCH(vp.data[[#This Row],[SDate]],weather.data[Date],0))</f>
        <v>-18</v>
      </c>
      <c r="P970" s="2">
        <f ca="1">INDEX(INDIRECT(_xlfn.CONCAT("weather.data[",P$1,"]")),MATCH(vp.data[[#This Row],[SDate]],weather.data[Date],0))</f>
        <v>-13.185714285714285</v>
      </c>
      <c r="Q970" s="2">
        <f ca="1">INDEX(INDIRECT(_xlfn.CONCAT("weather.data[",Q$1,"]")),MATCH(vp.data[[#This Row],[SDate]],weather.data[Date],0))</f>
        <v>-17.7</v>
      </c>
      <c r="R970" s="2">
        <f ca="1">INDEX(INDIRECT(_xlfn.CONCAT("weather.data[",R$1,"]")),MATCH(vp.data[[#This Row],[SDate]],weather.data[Date],0))</f>
        <v>-18.100000000000001</v>
      </c>
      <c r="S970" s="2">
        <f ca="1">INDEX(INDIRECT(_xlfn.CONCAT("weather.data[",S$1,"]")),MATCH(vp.data[[#This Row],[SDate]],weather.data[Date],0))</f>
        <v>-18.5</v>
      </c>
      <c r="T970" s="2">
        <f ca="1">INDEX(INDIRECT(_xlfn.CONCAT("weather.data[",T$1,"]")),MATCH(vp.data[[#This Row],[SDate]],weather.data[Date],0))</f>
        <v>-17.600000000000001</v>
      </c>
      <c r="U970" s="2">
        <f ca="1">INDEX(INDIRECT(_xlfn.CONCAT("weather.data[",U$1,"]")),MATCH(vp.data[[#This Row],[SDate]],weather.data[Date],0))</f>
        <v>-18.100000000000001</v>
      </c>
      <c r="V970" s="2">
        <f ca="1">INDEX(INDIRECT(_xlfn.CONCAT("weather.data[",V$1,"]")),MATCH(vp.data[[#This Row],[SDate]],weather.data[Date],0))</f>
        <v>-18</v>
      </c>
      <c r="W970" t="s">
        <v>44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 s="4">
        <f>IF(AND(vp.data[[#This Row],[SDate]]&gt;=DATE(YEAR(vp.data[[#This Row],[SDate]]),5,1),vp.data[[#This Row],[SDate]]&lt;=DATE(YEAR(vp.data[[#This Row],[SDate]]),9,15)),1,0)</f>
        <v>0</v>
      </c>
      <c r="AJ970" s="4">
        <f>IF(vp.data[[#This Row],[SDate]]&lt;DATE(2016,12,1),0,1)</f>
        <v>1</v>
      </c>
      <c r="AK970">
        <f>MONTH(vp.data[[#This Row],[SDate]])</f>
        <v>3</v>
      </c>
      <c r="AL970" s="5">
        <f>(IF(post_aquisition_adj_bool,vp.data[[#This Row],[VP_Adjusted]],vp.data[[#This Row],[VP]])-INDEX(crudeBD.lkup[Mean_VP],MATCH(vp.data[[#This Row],[Crude_Breakdown]],crudeBD.lkup[Crude Breakdown],0)))^2</f>
        <v>1143.9408342704926</v>
      </c>
      <c r="AM970" s="5">
        <f>(vp.data[[#This Row],[Dens]]-INDEX(crudeBD.lkup[Mean_Dens],MATCH(vp.data[[#This Row],[Crude_Breakdown]],crudeBD.lkup[Crude Breakdown],0)))^2</f>
        <v>12.329490500358141</v>
      </c>
      <c r="AN970" s="5">
        <f>(vp.data[[#This Row],[Sulf]]-INDEX(crudeBD.lkup[Mean_Sulf],MATCH(vp.data[[#This Row],[Crude_Breakdown]],crudeBD.lkup[Crude Breakdown],0)))^2</f>
        <v>1.8707805078413697E-2</v>
      </c>
      <c r="AO9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1" hidden="1" x14ac:dyDescent="0.25">
      <c r="A971">
        <v>970</v>
      </c>
      <c r="B971" t="s">
        <v>56</v>
      </c>
      <c r="C971" t="s">
        <v>56</v>
      </c>
      <c r="D971" t="s">
        <v>57</v>
      </c>
      <c r="E971" t="s">
        <v>69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Input]]="",INDEX([1]DATA!$Q:$Q,MATCH(1,(vp.data[[#This Row],[Battery]]=[1]DATA!$L:$L)*(EOMONTH(vp.data[[#This Row],[SDate]],-1)+1=[1]DATA!$G:$G),0)),vp.data[[#This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971" s="2">
        <f ca="1">INDEX(INDIRECT(_xlfn.CONCAT("weather.data[",O$1,"]")),MATCH(vp.data[[#This Row],[SDate]],weather.data[Date],0))</f>
        <v>-18</v>
      </c>
      <c r="P971" s="2">
        <f ca="1">INDEX(INDIRECT(_xlfn.CONCAT("weather.data[",P$1,"]")),MATCH(vp.data[[#This Row],[SDate]],weather.data[Date],0))</f>
        <v>-13.185714285714285</v>
      </c>
      <c r="Q971" s="2">
        <f ca="1">INDEX(INDIRECT(_xlfn.CONCAT("weather.data[",Q$1,"]")),MATCH(vp.data[[#This Row],[SDate]],weather.data[Date],0))</f>
        <v>-17.7</v>
      </c>
      <c r="R971" s="2">
        <f ca="1">INDEX(INDIRECT(_xlfn.CONCAT("weather.data[",R$1,"]")),MATCH(vp.data[[#This Row],[SDate]],weather.data[Date],0))</f>
        <v>-18.100000000000001</v>
      </c>
      <c r="S971" s="2">
        <f ca="1">INDEX(INDIRECT(_xlfn.CONCAT("weather.data[",S$1,"]")),MATCH(vp.data[[#This Row],[SDate]],weather.data[Date],0))</f>
        <v>-18.5</v>
      </c>
      <c r="T971" s="2">
        <f ca="1">INDEX(INDIRECT(_xlfn.CONCAT("weather.data[",T$1,"]")),MATCH(vp.data[[#This Row],[SDate]],weather.data[Date],0))</f>
        <v>-17.600000000000001</v>
      </c>
      <c r="U971" s="2">
        <f ca="1">INDEX(INDIRECT(_xlfn.CONCAT("weather.data[",U$1,"]")),MATCH(vp.data[[#This Row],[SDate]],weather.data[Date],0))</f>
        <v>-18.100000000000001</v>
      </c>
      <c r="V971" s="2">
        <f ca="1">INDEX(INDIRECT(_xlfn.CONCAT("weather.data[",V$1,"]")),MATCH(vp.data[[#This Row],[SDate]],weather.data[Date],0))</f>
        <v>-18</v>
      </c>
      <c r="W971" t="s">
        <v>44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 s="4">
        <f>IF(AND(vp.data[[#This Row],[SDate]]&gt;=DATE(YEAR(vp.data[[#This Row],[SDate]]),5,1),vp.data[[#This Row],[SDate]]&lt;=DATE(YEAR(vp.data[[#This Row],[SDate]]),9,15)),1,0)</f>
        <v>0</v>
      </c>
      <c r="AJ971" s="4">
        <f>IF(vp.data[[#This Row],[SDate]]&lt;DATE(2016,12,1),0,1)</f>
        <v>1</v>
      </c>
      <c r="AK971">
        <f>MONTH(vp.data[[#This Row],[SDate]])</f>
        <v>3</v>
      </c>
      <c r="AL971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971" s="5">
        <f>(vp.data[[#This Row],[Dens]]-INDEX(crudeBD.lkup[Mean_Dens],MATCH(vp.data[[#This Row],[Crude_Breakdown]],crudeBD.lkup[Crude Breakdown],0)))^2</f>
        <v>7.8610525047881873E-3</v>
      </c>
      <c r="AN971" s="5">
        <f>(vp.data[[#This Row],[Sulf]]-INDEX(crudeBD.lkup[Mean_Sulf],MATCH(vp.data[[#This Row],[Crude_Breakdown]],crudeBD.lkup[Crude Breakdown],0)))^2</f>
        <v>0.11956137310295463</v>
      </c>
      <c r="AO9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1" hidden="1" x14ac:dyDescent="0.25">
      <c r="A972">
        <v>971</v>
      </c>
      <c r="B972" t="s">
        <v>56</v>
      </c>
      <c r="C972" t="s">
        <v>56</v>
      </c>
      <c r="D972" t="s">
        <v>57</v>
      </c>
      <c r="E972" t="s">
        <v>51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Input]]="",INDEX([1]DATA!$O:$O,MATCH(1,(vp.data[[#This Row],[Battery]]=[1]DATA!$L:$L)*(EOMONTH(vp.data[[#This Row],[SDate]],-1)+1=[1]DATA!$G:$G),0)),vp.data[[#This Row],[Dens Input]]),"")</f>
        <v>833.9</v>
      </c>
      <c r="O972" s="2">
        <f ca="1">INDEX(INDIRECT(_xlfn.CONCAT("weather.data[",O$1,"]")),MATCH(vp.data[[#This Row],[SDate]],weather.data[Date],0))</f>
        <v>-18</v>
      </c>
      <c r="P972" s="2">
        <f ca="1">INDEX(INDIRECT(_xlfn.CONCAT("weather.data[",P$1,"]")),MATCH(vp.data[[#This Row],[SDate]],weather.data[Date],0))</f>
        <v>-13.185714285714285</v>
      </c>
      <c r="Q972" s="2">
        <f ca="1">INDEX(INDIRECT(_xlfn.CONCAT("weather.data[",Q$1,"]")),MATCH(vp.data[[#This Row],[SDate]],weather.data[Date],0))</f>
        <v>-17.7</v>
      </c>
      <c r="R972" s="2">
        <f ca="1">INDEX(INDIRECT(_xlfn.CONCAT("weather.data[",R$1,"]")),MATCH(vp.data[[#This Row],[SDate]],weather.data[Date],0))</f>
        <v>-18.100000000000001</v>
      </c>
      <c r="S972" s="2">
        <f ca="1">INDEX(INDIRECT(_xlfn.CONCAT("weather.data[",S$1,"]")),MATCH(vp.data[[#This Row],[SDate]],weather.data[Date],0))</f>
        <v>-18.5</v>
      </c>
      <c r="T972" s="2">
        <f ca="1">INDEX(INDIRECT(_xlfn.CONCAT("weather.data[",T$1,"]")),MATCH(vp.data[[#This Row],[SDate]],weather.data[Date],0))</f>
        <v>-17.600000000000001</v>
      </c>
      <c r="U972" s="2">
        <f ca="1">INDEX(INDIRECT(_xlfn.CONCAT("weather.data[",U$1,"]")),MATCH(vp.data[[#This Row],[SDate]],weather.data[Date],0))</f>
        <v>-18.100000000000001</v>
      </c>
      <c r="V972" s="2">
        <f ca="1">INDEX(INDIRECT(_xlfn.CONCAT("weather.data[",V$1,"]")),MATCH(vp.data[[#This Row],[SDate]],weather.data[Date],0))</f>
        <v>-18</v>
      </c>
      <c r="W972" t="s">
        <v>44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 s="4">
        <f>IF(AND(vp.data[[#This Row],[SDate]]&gt;=DATE(YEAR(vp.data[[#This Row],[SDate]]),5,1),vp.data[[#This Row],[SDate]]&lt;=DATE(YEAR(vp.data[[#This Row],[SDate]]),9,15)),1,0)</f>
        <v>0</v>
      </c>
      <c r="AJ972" s="4">
        <f>IF(vp.data[[#This Row],[SDate]]&lt;DATE(2016,12,1),0,1)</f>
        <v>1</v>
      </c>
      <c r="AK972">
        <f>MONTH(vp.data[[#This Row],[SDate]])</f>
        <v>3</v>
      </c>
      <c r="AL972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972" s="5">
        <f>(vp.data[[#This Row],[Dens]]-INDEX(crudeBD.lkup[Mean_Dens],MATCH(vp.data[[#This Row],[Crude_Breakdown]],crudeBD.lkup[Crude Breakdown],0)))^2</f>
        <v>98.234609518763662</v>
      </c>
      <c r="AN972" s="5">
        <f>(vp.data[[#This Row],[Sulf]]-INDEX(crudeBD.lkup[Mean_Sulf],MATCH(vp.data[[#This Row],[Crude_Breakdown]],crudeBD.lkup[Crude Breakdown],0)))^2</f>
        <v>0.10098189030540847</v>
      </c>
      <c r="AO9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1" hidden="1" x14ac:dyDescent="0.25">
      <c r="A973">
        <v>972</v>
      </c>
      <c r="B973" t="s">
        <v>45</v>
      </c>
      <c r="C973" t="s">
        <v>45</v>
      </c>
      <c r="D973" t="s">
        <v>71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Input]]="",INDEX([1]DATA!$Q:$Q,MATCH(1,(vp.data[[#This Row],[Battery]]=[1]DATA!$L:$L)*(EOMONTH(vp.data[[#This Row],[SDate]],-1)+1=[1]DATA!$G:$G),0)),vp.data[[#This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Input]]="",INDEX([1]DATA!$O:$O,MATCH(1,(vp.data[[#This Row],[Battery]]=[1]DATA!$L:$L)*(EOMONTH(vp.data[[#This Row],[SDate]],-1)+1=[1]DATA!$G:$G),0)),vp.data[[#This Row],[Dens Input]]),"")</f>
        <v>801.2</v>
      </c>
      <c r="O973" s="2">
        <f ca="1">INDEX(INDIRECT(_xlfn.CONCAT("weather.data[",O$1,"]")),MATCH(vp.data[[#This Row],[SDate]],weather.data[Date],0))</f>
        <v>-17.216666666666669</v>
      </c>
      <c r="P973" s="2">
        <f ca="1">INDEX(INDIRECT(_xlfn.CONCAT("weather.data[",P$1,"]")),MATCH(vp.data[[#This Row],[SDate]],weather.data[Date],0))</f>
        <v>-15.638095238095238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</v>
      </c>
      <c r="T973" s="2">
        <f ca="1">INDEX(INDIRECT(_xlfn.CONCAT("weather.data[",T$1,"]")),MATCH(vp.data[[#This Row],[SDate]],weather.data[Date],0))</f>
        <v>-16.8</v>
      </c>
      <c r="U973" s="2">
        <f ca="1">INDEX(INDIRECT(_xlfn.CONCAT("weather.data[",U$1,"]")),MATCH(vp.data[[#This Row],[SDate]],weather.data[Date],0))</f>
        <v>-18.899999999999999</v>
      </c>
      <c r="V973" s="2">
        <f ca="1">INDEX(INDIRECT(_xlfn.CONCAT("weather.data[",V$1,"]")),MATCH(vp.data[[#This Row],[SDate]],weather.data[Date],0))</f>
        <v>-16</v>
      </c>
      <c r="W973" t="s">
        <v>44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 s="4">
        <f>IF(AND(vp.data[[#This Row],[SDate]]&gt;=DATE(YEAR(vp.data[[#This Row],[SDate]]),5,1),vp.data[[#This Row],[SDate]]&lt;=DATE(YEAR(vp.data[[#This Row],[SDate]]),9,15)),1,0)</f>
        <v>0</v>
      </c>
      <c r="AJ973" s="4">
        <f>IF(vp.data[[#This Row],[SDate]]&lt;DATE(2016,12,1),0,1)</f>
        <v>1</v>
      </c>
      <c r="AK973">
        <f>MONTH(vp.data[[#This Row],[SDate]])</f>
        <v>3</v>
      </c>
      <c r="AL973" s="5">
        <f>(IF(post_aquisition_adj_bool,vp.data[[#This Row],[VP_Adjusted]],vp.data[[#This Row],[VP]])-INDEX(crudeBD.lkup[Mean_VP],MATCH(vp.data[[#This Row],[Crude_Breakdown]],crudeBD.lkup[Crude Breakdown],0)))^2</f>
        <v>47.527637593081593</v>
      </c>
      <c r="AM973" s="5">
        <f>(vp.data[[#This Row],[Dens]]-INDEX(crudeBD.lkup[Mean_Dens],MATCH(vp.data[[#This Row],[Crude_Breakdown]],crudeBD.lkup[Crude Breakdown],0)))^2</f>
        <v>55.630356720186555</v>
      </c>
      <c r="AN973" s="5">
        <f>(vp.data[[#This Row],[Sulf]]-INDEX(crudeBD.lkup[Mean_Sulf],MATCH(vp.data[[#This Row],[Crude_Breakdown]],crudeBD.lkup[Crude Breakdown],0)))^2</f>
        <v>3.2495165253819871E-3</v>
      </c>
      <c r="AO9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1" hidden="1" x14ac:dyDescent="0.25">
      <c r="A974">
        <v>973</v>
      </c>
      <c r="B974" t="s">
        <v>45</v>
      </c>
      <c r="C974" t="s">
        <v>45</v>
      </c>
      <c r="D974" t="s">
        <v>74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Input]]="",INDEX([1]DATA!$Q:$Q,MATCH(1,(vp.data[[#This Row],[Battery]]=[1]DATA!$L:$L)*(EOMONTH(vp.data[[#This Row],[SDate]],-1)+1=[1]DATA!$G:$G),0)),vp.data[[#This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Input]]="",INDEX([1]DATA!$O:$O,MATCH(1,(vp.data[[#This Row],[Battery]]=[1]DATA!$L:$L)*(EOMONTH(vp.data[[#This Row],[SDate]],-1)+1=[1]DATA!$G:$G),0)),vp.data[[#This Row],[Dens Input]]),"")</f>
        <v>807.5</v>
      </c>
      <c r="O974" s="2">
        <f ca="1">INDEX(INDIRECT(_xlfn.CONCAT("weather.data[",O$1,"]")),MATCH(vp.data[[#This Row],[SDate]],weather.data[Date],0))</f>
        <v>-17.216666666666669</v>
      </c>
      <c r="P974" s="2">
        <f ca="1">INDEX(INDIRECT(_xlfn.CONCAT("weather.data[",P$1,"]")),MATCH(vp.data[[#This Row],[SDate]],weather.data[Date],0))</f>
        <v>-15.638095238095238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</v>
      </c>
      <c r="T974" s="2">
        <f ca="1">INDEX(INDIRECT(_xlfn.CONCAT("weather.data[",T$1,"]")),MATCH(vp.data[[#This Row],[SDate]],weather.data[Date],0))</f>
        <v>-16.8</v>
      </c>
      <c r="U974" s="2">
        <f ca="1">INDEX(INDIRECT(_xlfn.CONCAT("weather.data[",U$1,"]")),MATCH(vp.data[[#This Row],[SDate]],weather.data[Date],0))</f>
        <v>-18.899999999999999</v>
      </c>
      <c r="V974" s="2">
        <f ca="1">INDEX(INDIRECT(_xlfn.CONCAT("weather.data[",V$1,"]")),MATCH(vp.data[[#This Row],[SDate]],weather.data[Date],0))</f>
        <v>-16</v>
      </c>
      <c r="W974" t="s">
        <v>44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 s="4">
        <f>IF(AND(vp.data[[#This Row],[SDate]]&gt;=DATE(YEAR(vp.data[[#This Row],[SDate]]),5,1),vp.data[[#This Row],[SDate]]&lt;=DATE(YEAR(vp.data[[#This Row],[SDate]]),9,15)),1,0)</f>
        <v>0</v>
      </c>
      <c r="AJ974" s="4">
        <f>IF(vp.data[[#This Row],[SDate]]&lt;DATE(2016,12,1),0,1)</f>
        <v>1</v>
      </c>
      <c r="AK974">
        <f>MONTH(vp.data[[#This Row],[SDate]])</f>
        <v>3</v>
      </c>
      <c r="AL97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974" s="5">
        <f>(vp.data[[#This Row],[Dens]]-INDEX(crudeBD.lkup[Mean_Dens],MATCH(vp.data[[#This Row],[Crude_Breakdown]],crudeBD.lkup[Crude Breakdown],0)))^2</f>
        <v>1.3422984677583039</v>
      </c>
      <c r="AN974" s="5">
        <f>(vp.data[[#This Row],[Sulf]]-INDEX(crudeBD.lkup[Mean_Sulf],MATCH(vp.data[[#This Row],[Crude_Breakdown]],crudeBD.lkup[Crude Breakdown],0)))^2</f>
        <v>2.6014621564499503E-3</v>
      </c>
      <c r="AO9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1" hidden="1" x14ac:dyDescent="0.25">
      <c r="A975">
        <v>974</v>
      </c>
      <c r="B975" t="s">
        <v>45</v>
      </c>
      <c r="C975" t="s">
        <v>45</v>
      </c>
      <c r="D975" t="s">
        <v>63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Input]]="",INDEX([1]DATA!$Q:$Q,MATCH(1,(vp.data[[#This Row],[Battery]]=[1]DATA!$L:$L)*(EOMONTH(vp.data[[#This Row],[SDate]],-1)+1=[1]DATA!$G:$G),0)),vp.data[[#This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Input]]="",INDEX([1]DATA!$O:$O,MATCH(1,(vp.data[[#This Row],[Battery]]=[1]DATA!$L:$L)*(EOMONTH(vp.data[[#This Row],[SDate]],-1)+1=[1]DATA!$G:$G),0)),vp.data[[#This Row],[Dens Input]]),"")</f>
        <v>818.3</v>
      </c>
      <c r="O975" s="2">
        <f ca="1">INDEX(INDIRECT(_xlfn.CONCAT("weather.data[",O$1,"]")),MATCH(vp.data[[#This Row],[SDate]],weather.data[Date],0))</f>
        <v>-17.216666666666669</v>
      </c>
      <c r="P975" s="2">
        <f ca="1">INDEX(INDIRECT(_xlfn.CONCAT("weather.data[",P$1,"]")),MATCH(vp.data[[#This Row],[SDate]],weather.data[Date],0))</f>
        <v>-15.638095238095238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</v>
      </c>
      <c r="T975" s="2">
        <f ca="1">INDEX(INDIRECT(_xlfn.CONCAT("weather.data[",T$1,"]")),MATCH(vp.data[[#This Row],[SDate]],weather.data[Date],0))</f>
        <v>-16.8</v>
      </c>
      <c r="U975" s="2">
        <f ca="1">INDEX(INDIRECT(_xlfn.CONCAT("weather.data[",U$1,"]")),MATCH(vp.data[[#This Row],[SDate]],weather.data[Date],0))</f>
        <v>-18.899999999999999</v>
      </c>
      <c r="V975" s="2">
        <f ca="1">INDEX(INDIRECT(_xlfn.CONCAT("weather.data[",V$1,"]")),MATCH(vp.data[[#This Row],[SDate]],weather.data[Date],0))</f>
        <v>-16</v>
      </c>
      <c r="W975" t="s">
        <v>44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 s="4">
        <f>IF(AND(vp.data[[#This Row],[SDate]]&gt;=DATE(YEAR(vp.data[[#This Row],[SDate]]),5,1),vp.data[[#This Row],[SDate]]&lt;=DATE(YEAR(vp.data[[#This Row],[SDate]]),9,15)),1,0)</f>
        <v>0</v>
      </c>
      <c r="AJ975" s="4">
        <f>IF(vp.data[[#This Row],[SDate]]&lt;DATE(2016,12,1),0,1)</f>
        <v>1</v>
      </c>
      <c r="AK975">
        <f>MONTH(vp.data[[#This Row],[SDate]])</f>
        <v>3</v>
      </c>
      <c r="AL975" s="5">
        <f>(IF(post_aquisition_adj_bool,vp.data[[#This Row],[VP_Adjusted]],vp.data[[#This Row],[VP]])-INDEX(crudeBD.lkup[Mean_VP],MATCH(vp.data[[#This Row],[Crude_Breakdown]],crudeBD.lkup[Crude Breakdown],0)))^2</f>
        <v>271.12513378591041</v>
      </c>
      <c r="AM975" s="5">
        <f>(vp.data[[#This Row],[Dens]]-INDEX(crudeBD.lkup[Mean_Dens],MATCH(vp.data[[#This Row],[Crude_Breakdown]],crudeBD.lkup[Crude Breakdown],0)))^2</f>
        <v>0.30745112960722026</v>
      </c>
      <c r="AN975" s="5">
        <f>(vp.data[[#This Row],[Sulf]]-INDEX(crudeBD.lkup[Mean_Sulf],MATCH(vp.data[[#This Row],[Crude_Breakdown]],crudeBD.lkup[Crude Breakdown],0)))^2</f>
        <v>0.13346678766101072</v>
      </c>
      <c r="AO9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1" hidden="1" x14ac:dyDescent="0.25">
      <c r="A976">
        <v>975</v>
      </c>
      <c r="B976" t="s">
        <v>45</v>
      </c>
      <c r="C976" t="s">
        <v>45</v>
      </c>
      <c r="D976" t="s">
        <v>66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Input]]="",INDEX([1]DATA!$Q:$Q,MATCH(1,(vp.data[[#This Row],[Battery]]=[1]DATA!$L:$L)*(EOMONTH(vp.data[[#This Row],[SDate]],-1)+1=[1]DATA!$G:$G),0)),vp.data[[#This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Input]]="",INDEX([1]DATA!$O:$O,MATCH(1,(vp.data[[#This Row],[Battery]]=[1]DATA!$L:$L)*(EOMONTH(vp.data[[#This Row],[SDate]],-1)+1=[1]DATA!$G:$G),0)),vp.data[[#This Row],[Dens Input]]),"")</f>
        <v>821.9</v>
      </c>
      <c r="O976" s="2">
        <f ca="1">INDEX(INDIRECT(_xlfn.CONCAT("weather.data[",O$1,"]")),MATCH(vp.data[[#This Row],[SDate]],weather.data[Date],0))</f>
        <v>-17.216666666666669</v>
      </c>
      <c r="P976" s="2">
        <f ca="1">INDEX(INDIRECT(_xlfn.CONCAT("weather.data[",P$1,"]")),MATCH(vp.data[[#This Row],[SDate]],weather.data[Date],0))</f>
        <v>-15.638095238095238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</v>
      </c>
      <c r="T976" s="2">
        <f ca="1">INDEX(INDIRECT(_xlfn.CONCAT("weather.data[",T$1,"]")),MATCH(vp.data[[#This Row],[SDate]],weather.data[Date],0))</f>
        <v>-16.8</v>
      </c>
      <c r="U976" s="2">
        <f ca="1">INDEX(INDIRECT(_xlfn.CONCAT("weather.data[",U$1,"]")),MATCH(vp.data[[#This Row],[SDate]],weather.data[Date],0))</f>
        <v>-18.899999999999999</v>
      </c>
      <c r="V976" s="2">
        <f ca="1">INDEX(INDIRECT(_xlfn.CONCAT("weather.data[",V$1,"]")),MATCH(vp.data[[#This Row],[SDate]],weather.data[Date],0))</f>
        <v>-16</v>
      </c>
      <c r="W976" t="s">
        <v>44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 s="4">
        <f>IF(AND(vp.data[[#This Row],[SDate]]&gt;=DATE(YEAR(vp.data[[#This Row],[SDate]]),5,1),vp.data[[#This Row],[SDate]]&lt;=DATE(YEAR(vp.data[[#This Row],[SDate]]),9,15)),1,0)</f>
        <v>0</v>
      </c>
      <c r="AJ976" s="4">
        <f>IF(vp.data[[#This Row],[SDate]]&lt;DATE(2016,12,1),0,1)</f>
        <v>1</v>
      </c>
      <c r="AK976">
        <f>MONTH(vp.data[[#This Row],[SDate]])</f>
        <v>3</v>
      </c>
      <c r="AL976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976" s="5">
        <f>(vp.data[[#This Row],[Dens]]-INDEX(crudeBD.lkup[Mean_Dens],MATCH(vp.data[[#This Row],[Crude_Breakdown]],crudeBD.lkup[Crude Breakdown],0)))^2</f>
        <v>9.2751752675409236</v>
      </c>
      <c r="AN976" s="5">
        <f>(vp.data[[#This Row],[Sulf]]-INDEX(crudeBD.lkup[Mean_Sulf],MATCH(vp.data[[#This Row],[Crude_Breakdown]],crudeBD.lkup[Crude Breakdown],0)))^2</f>
        <v>1.877581266026286E-3</v>
      </c>
      <c r="AO9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1" hidden="1" x14ac:dyDescent="0.25">
      <c r="A977">
        <v>976</v>
      </c>
      <c r="B977" t="s">
        <v>45</v>
      </c>
      <c r="C977" t="s">
        <v>45</v>
      </c>
      <c r="D977" t="s">
        <v>86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Input]]="",INDEX([1]DATA!$Q:$Q,MATCH(1,(vp.data[[#This Row],[Battery]]=[1]DATA!$L:$L)*(EOMONTH(vp.data[[#This Row],[SDate]],-1)+1=[1]DATA!$G:$G),0)),vp.data[[#This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77" s="2">
        <f ca="1">INDEX(INDIRECT(_xlfn.CONCAT("weather.data[",O$1,"]")),MATCH(vp.data[[#This Row],[SDate]],weather.data[Date],0))</f>
        <v>-17.216666666666669</v>
      </c>
      <c r="P977" s="2">
        <f ca="1">INDEX(INDIRECT(_xlfn.CONCAT("weather.data[",P$1,"]")),MATCH(vp.data[[#This Row],[SDate]],weather.data[Date],0))</f>
        <v>-15.638095238095238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</v>
      </c>
      <c r="T977" s="2">
        <f ca="1">INDEX(INDIRECT(_xlfn.CONCAT("weather.data[",T$1,"]")),MATCH(vp.data[[#This Row],[SDate]],weather.data[Date],0))</f>
        <v>-16.8</v>
      </c>
      <c r="U977" s="2">
        <f ca="1">INDEX(INDIRECT(_xlfn.CONCAT("weather.data[",U$1,"]")),MATCH(vp.data[[#This Row],[SDate]],weather.data[Date],0))</f>
        <v>-18.899999999999999</v>
      </c>
      <c r="V977" s="2">
        <f ca="1">INDEX(INDIRECT(_xlfn.CONCAT("weather.data[",V$1,"]")),MATCH(vp.data[[#This Row],[SDate]],weather.data[Date],0))</f>
        <v>-16</v>
      </c>
      <c r="W977" t="s">
        <v>44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 s="4">
        <f>IF(AND(vp.data[[#This Row],[SDate]]&gt;=DATE(YEAR(vp.data[[#This Row],[SDate]]),5,1),vp.data[[#This Row],[SDate]]&lt;=DATE(YEAR(vp.data[[#This Row],[SDate]]),9,15)),1,0)</f>
        <v>0</v>
      </c>
      <c r="AJ977" s="4">
        <f>IF(vp.data[[#This Row],[SDate]]&lt;DATE(2016,12,1),0,1)</f>
        <v>1</v>
      </c>
      <c r="AK977">
        <f>MONTH(vp.data[[#This Row],[SDate]])</f>
        <v>3</v>
      </c>
      <c r="AL977" s="5">
        <f>(IF(post_aquisition_adj_bool,vp.data[[#This Row],[VP_Adjusted]],vp.data[[#This Row],[VP]])-INDEX(crudeBD.lkup[Mean_VP],MATCH(vp.data[[#This Row],[Crude_Breakdown]],crudeBD.lkup[Crude Breakdown],0)))^2</f>
        <v>11.036975654877153</v>
      </c>
      <c r="AM977" s="5">
        <f>(vp.data[[#This Row],[Dens]]-INDEX(crudeBD.lkup[Mean_Dens],MATCH(vp.data[[#This Row],[Crude_Breakdown]],crudeBD.lkup[Crude Breakdown],0)))^2</f>
        <v>1.6606512365538411</v>
      </c>
      <c r="AN977" s="5">
        <f>(vp.data[[#This Row],[Sulf]]-INDEX(crudeBD.lkup[Mean_Sulf],MATCH(vp.data[[#This Row],[Crude_Breakdown]],crudeBD.lkup[Crude Breakdown],0)))^2</f>
        <v>1.2493981152033228E-2</v>
      </c>
      <c r="AO9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1" hidden="1" x14ac:dyDescent="0.25">
      <c r="A978">
        <v>977</v>
      </c>
      <c r="B978" t="s">
        <v>45</v>
      </c>
      <c r="C978" t="s">
        <v>45</v>
      </c>
      <c r="D978" t="s">
        <v>55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Input]]="",INDEX([1]DATA!$Q:$Q,MATCH(1,(vp.data[[#This Row],[Battery]]=[1]DATA!$L:$L)*(EOMONTH(vp.data[[#This Row],[SDate]],-1)+1=[1]DATA!$G:$G),0)),vp.data[[#This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978" s="2">
        <f ca="1">INDEX(INDIRECT(_xlfn.CONCAT("weather.data[",O$1,"]")),MATCH(vp.data[[#This Row],[SDate]],weather.data[Date],0))</f>
        <v>-17.216666666666669</v>
      </c>
      <c r="P978" s="2">
        <f ca="1">INDEX(INDIRECT(_xlfn.CONCAT("weather.data[",P$1,"]")),MATCH(vp.data[[#This Row],[SDate]],weather.data[Date],0))</f>
        <v>-15.638095238095238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</v>
      </c>
      <c r="T978" s="2">
        <f ca="1">INDEX(INDIRECT(_xlfn.CONCAT("weather.data[",T$1,"]")),MATCH(vp.data[[#This Row],[SDate]],weather.data[Date],0))</f>
        <v>-16.8</v>
      </c>
      <c r="U978" s="2">
        <f ca="1">INDEX(INDIRECT(_xlfn.CONCAT("weather.data[",U$1,"]")),MATCH(vp.data[[#This Row],[SDate]],weather.data[Date],0))</f>
        <v>-18.899999999999999</v>
      </c>
      <c r="V978" s="2">
        <f ca="1">INDEX(INDIRECT(_xlfn.CONCAT("weather.data[",V$1,"]")),MATCH(vp.data[[#This Row],[SDate]],weather.data[Date],0))</f>
        <v>-16</v>
      </c>
      <c r="W978" t="s">
        <v>44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 s="4">
        <f>IF(AND(vp.data[[#This Row],[SDate]]&gt;=DATE(YEAR(vp.data[[#This Row],[SDate]]),5,1),vp.data[[#This Row],[SDate]]&lt;=DATE(YEAR(vp.data[[#This Row],[SDate]]),9,15)),1,0)</f>
        <v>0</v>
      </c>
      <c r="AJ978" s="4">
        <f>IF(vp.data[[#This Row],[SDate]]&lt;DATE(2016,12,1),0,1)</f>
        <v>1</v>
      </c>
      <c r="AK978">
        <f>MONTH(vp.data[[#This Row],[SDate]])</f>
        <v>3</v>
      </c>
      <c r="AL978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978" s="5">
        <f>(vp.data[[#This Row],[Dens]]-INDEX(crudeBD.lkup[Mean_Dens],MATCH(vp.data[[#This Row],[Crude_Breakdown]],crudeBD.lkup[Crude Breakdown],0)))^2</f>
        <v>19.260359212014073</v>
      </c>
      <c r="AN978" s="5">
        <f>(vp.data[[#This Row],[Sulf]]-INDEX(crudeBD.lkup[Mean_Sulf],MATCH(vp.data[[#This Row],[Crude_Breakdown]],crudeBD.lkup[Crude Breakdown],0)))^2</f>
        <v>1.9944083017062672E-2</v>
      </c>
      <c r="AO9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1" x14ac:dyDescent="0.25">
      <c r="A979">
        <v>380</v>
      </c>
      <c r="B979" t="s">
        <v>47</v>
      </c>
      <c r="C979" t="s">
        <v>47</v>
      </c>
      <c r="D979" t="s">
        <v>48</v>
      </c>
      <c r="F979" s="1">
        <v>42711</v>
      </c>
      <c r="G979" s="2">
        <v>74.099999999999994</v>
      </c>
      <c r="H979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979" s="2">
        <v>2.3452600000000001</v>
      </c>
      <c r="J979" s="2">
        <f t="array" ref="J979">_xlfn.IFNA(IF(vp.data[[#This Row],[Sulf Input]]="",INDEX([1]DATA!$Q:$Q,MATCH(1,(vp.data[[#This Row],[Battery]]=[1]DATA!$L:$L)*(EOMONTH(vp.data[[#This Row],[SDate]],-1)+1=[1]DATA!$G:$G),0)),vp.data[[#This Row],[Sulf Input]]),"")</f>
        <v>2.3452600000000001</v>
      </c>
      <c r="K979" s="2">
        <v>31</v>
      </c>
      <c r="L979" s="2">
        <v>-20</v>
      </c>
      <c r="M979" s="2">
        <v>868</v>
      </c>
      <c r="N979" s="2">
        <f t="array" ref="N979">_xlfn.IFNA(IF(vp.data[[#This Row],[Dens Input]]="",INDEX([1]DATA!$O:$O,MATCH(1,(vp.data[[#This Row],[Battery]]=[1]DATA!$L:$L)*(EOMONTH(vp.data[[#This Row],[SDate]],-1)+1=[1]DATA!$G:$G),0)),vp.data[[#This Row],[Dens Input]]),"")</f>
        <v>868</v>
      </c>
      <c r="O979" s="2">
        <f ca="1">INDEX(INDIRECT(_xlfn.CONCAT("weather.data[",O$1,"]")),MATCH(vp.data[[#This Row],[SDate]],weather.data[Date],0))</f>
        <v>-16.333333333333332</v>
      </c>
      <c r="P979" s="2">
        <f ca="1">INDEX(INDIRECT(_xlfn.CONCAT("weather.data[",P$1,"]")),MATCH(vp.data[[#This Row],[SDate]],weather.data[Date],0))</f>
        <v>-7.761904761904761</v>
      </c>
      <c r="Q979" s="2">
        <f ca="1">INDEX(INDIRECT(_xlfn.CONCAT("weather.data[",Q$1,"]")),MATCH(vp.data[[#This Row],[SDate]],weather.data[Date],0))</f>
        <v>-17.2</v>
      </c>
      <c r="R979" s="2">
        <f ca="1">INDEX(INDIRECT(_xlfn.CONCAT("weather.data[",R$1,"]")),MATCH(vp.data[[#This Row],[SDate]],weather.data[Date],0))</f>
        <v>-17.5</v>
      </c>
      <c r="S979" s="2">
        <f ca="1">INDEX(INDIRECT(_xlfn.CONCAT("weather.data[",S$1,"]")),MATCH(vp.data[[#This Row],[SDate]],weather.data[Date],0))</f>
        <v>-16.3</v>
      </c>
      <c r="T979" s="2">
        <f ca="1">INDEX(INDIRECT(_xlfn.CONCAT("weather.data[",T$1,"]")),MATCH(vp.data[[#This Row],[SDate]],weather.data[Date],0))</f>
        <v>-17</v>
      </c>
      <c r="U979" s="2">
        <f ca="1">INDEX(INDIRECT(_xlfn.CONCAT("weather.data[",U$1,"]")),MATCH(vp.data[[#This Row],[SDate]],weather.data[Date],0))</f>
        <v>-13.5</v>
      </c>
      <c r="V979" s="2">
        <f ca="1">INDEX(INDIRECT(_xlfn.CONCAT("weather.data[",V$1,"]")),MATCH(vp.data[[#This Row],[SDate]],weather.data[Date],0))</f>
        <v>-16.5</v>
      </c>
      <c r="W979" t="s">
        <v>44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 s="4">
        <f>IF(AND(vp.data[[#This Row],[SDate]]&gt;=DATE(YEAR(vp.data[[#This Row],[SDate]]),5,1),vp.data[[#This Row],[SDate]]&lt;=DATE(YEAR(vp.data[[#This Row],[SDate]]),9,15)),1,0)</f>
        <v>0</v>
      </c>
      <c r="AJ979" s="4">
        <f>IF(vp.data[[#This Row],[SDate]]&lt;DATE(2016,12,1),0,1)</f>
        <v>1</v>
      </c>
      <c r="AK979">
        <f>MONTH(vp.data[[#This Row],[SDate]])</f>
        <v>12</v>
      </c>
      <c r="AL979" s="5">
        <f>(IF(post_aquisition_adj_bool,vp.data[[#This Row],[VP_Adjusted]],vp.data[[#This Row],[VP]])-INDEX(crudeBD.lkup[Mean_VP],MATCH(vp.data[[#This Row],[Crude_Breakdown]],crudeBD.lkup[Crude Breakdown],0)))^2</f>
        <v>121.76642722117182</v>
      </c>
      <c r="AM979" s="5">
        <f>(vp.data[[#This Row],[Dens]]-INDEX(crudeBD.lkup[Mean_Dens],MATCH(vp.data[[#This Row],[Crude_Breakdown]],crudeBD.lkup[Crude Breakdown],0)))^2</f>
        <v>45.672449972958795</v>
      </c>
      <c r="AN979" s="5">
        <f>(vp.data[[#This Row],[Sulf]]-INDEX(crudeBD.lkup[Mean_Sulf],MATCH(vp.data[[#This Row],[Crude_Breakdown]],crudeBD.lkup[Crude Breakdown],0)))^2</f>
        <v>8.8889990496571168E-3</v>
      </c>
      <c r="AO9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1" hidden="1" x14ac:dyDescent="0.25">
      <c r="A980">
        <v>979</v>
      </c>
      <c r="B980" t="s">
        <v>58</v>
      </c>
      <c r="C980" t="s">
        <v>58</v>
      </c>
      <c r="D980" t="s">
        <v>75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Input]]="",INDEX([1]DATA!$Q:$Q,MATCH(1,(vp.data[[#This Row],[Battery]]=[1]DATA!$L:$L)*(EOMONTH(vp.data[[#This Row],[SDate]],-1)+1=[1]DATA!$G:$G),0)),vp.data[[#This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Input]]="",INDEX([1]DATA!$O:$O,MATCH(1,(vp.data[[#This Row],[Battery]]=[1]DATA!$L:$L)*(EOMONTH(vp.data[[#This Row],[SDate]],-1)+1=[1]DATA!$G:$G),0)),vp.data[[#This Row],[Dens Input]]),"")</f>
        <v>805.7</v>
      </c>
      <c r="O980" s="2">
        <f ca="1">INDEX(INDIRECT(_xlfn.CONCAT("weather.data[",O$1,"]")),MATCH(vp.data[[#This Row],[SDate]],weather.data[Date],0))</f>
        <v>-17.216666666666669</v>
      </c>
      <c r="P980" s="2">
        <f ca="1">INDEX(INDIRECT(_xlfn.CONCAT("weather.data[",P$1,"]")),MATCH(vp.data[[#This Row],[SDate]],weather.data[Date],0))</f>
        <v>-15.638095238095238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</v>
      </c>
      <c r="T980" s="2">
        <f ca="1">INDEX(INDIRECT(_xlfn.CONCAT("weather.data[",T$1,"]")),MATCH(vp.data[[#This Row],[SDate]],weather.data[Date],0))</f>
        <v>-16.8</v>
      </c>
      <c r="U980" s="2">
        <f ca="1">INDEX(INDIRECT(_xlfn.CONCAT("weather.data[",U$1,"]")),MATCH(vp.data[[#This Row],[SDate]],weather.data[Date],0))</f>
        <v>-18.899999999999999</v>
      </c>
      <c r="V980" s="2">
        <f ca="1">INDEX(INDIRECT(_xlfn.CONCAT("weather.data[",V$1,"]")),MATCH(vp.data[[#This Row],[SDate]],weather.data[Date],0))</f>
        <v>-16</v>
      </c>
      <c r="W980" t="s">
        <v>44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 s="4">
        <f>IF(AND(vp.data[[#This Row],[SDate]]&gt;=DATE(YEAR(vp.data[[#This Row],[SDate]]),5,1),vp.data[[#This Row],[SDate]]&lt;=DATE(YEAR(vp.data[[#This Row],[SDate]]),9,15)),1,0)</f>
        <v>0</v>
      </c>
      <c r="AJ980" s="4">
        <f>IF(vp.data[[#This Row],[SDate]]&lt;DATE(2016,12,1),0,1)</f>
        <v>1</v>
      </c>
      <c r="AK980">
        <f>MONTH(vp.data[[#This Row],[SDate]])</f>
        <v>3</v>
      </c>
      <c r="AL980" s="5">
        <f>(IF(post_aquisition_adj_bool,vp.data[[#This Row],[VP_Adjusted]],vp.data[[#This Row],[VP]])-INDEX(crudeBD.lkup[Mean_VP],MATCH(vp.data[[#This Row],[Crude_Breakdown]],crudeBD.lkup[Crude Breakdown],0)))^2</f>
        <v>255.80896769016911</v>
      </c>
      <c r="AM980" s="5">
        <f>(vp.data[[#This Row],[Dens]]-INDEX(crudeBD.lkup[Mean_Dens],MATCH(vp.data[[#This Row],[Crude_Breakdown]],crudeBD.lkup[Crude Breakdown],0)))^2</f>
        <v>8.7531722541662997</v>
      </c>
      <c r="AN980" s="5">
        <f>(vp.data[[#This Row],[Sulf]]-INDEX(crudeBD.lkup[Mean_Sulf],MATCH(vp.data[[#This Row],[Crude_Breakdown]],crudeBD.lkup[Crude Breakdown],0)))^2</f>
        <v>3.5994563312072825E-3</v>
      </c>
      <c r="AO9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1" hidden="1" x14ac:dyDescent="0.25">
      <c r="A981">
        <v>980</v>
      </c>
      <c r="B981" t="s">
        <v>58</v>
      </c>
      <c r="C981" t="s">
        <v>58</v>
      </c>
      <c r="D981" t="s">
        <v>79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981" s="2">
        <f ca="1">INDEX(INDIRECT(_xlfn.CONCAT("weather.data[",O$1,"]")),MATCH(vp.data[[#This Row],[SDate]],weather.data[Date],0))</f>
        <v>-17.216666666666669</v>
      </c>
      <c r="P981" s="2">
        <f ca="1">INDEX(INDIRECT(_xlfn.CONCAT("weather.data[",P$1,"]")),MATCH(vp.data[[#This Row],[SDate]],weather.data[Date],0))</f>
        <v>-15.638095238095238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</v>
      </c>
      <c r="T981" s="2">
        <f ca="1">INDEX(INDIRECT(_xlfn.CONCAT("weather.data[",T$1,"]")),MATCH(vp.data[[#This Row],[SDate]],weather.data[Date],0))</f>
        <v>-16.8</v>
      </c>
      <c r="U981" s="2">
        <f ca="1">INDEX(INDIRECT(_xlfn.CONCAT("weather.data[",U$1,"]")),MATCH(vp.data[[#This Row],[SDate]],weather.data[Date],0))</f>
        <v>-18.899999999999999</v>
      </c>
      <c r="V981" s="2">
        <f ca="1">INDEX(INDIRECT(_xlfn.CONCAT("weather.data[",V$1,"]")),MATCH(vp.data[[#This Row],[SDate]],weather.data[Date],0))</f>
        <v>-16</v>
      </c>
      <c r="W981" t="s">
        <v>44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 s="4">
        <f>IF(AND(vp.data[[#This Row],[SDate]]&gt;=DATE(YEAR(vp.data[[#This Row],[SDate]]),5,1),vp.data[[#This Row],[SDate]]&lt;=DATE(YEAR(vp.data[[#This Row],[SDate]]),9,15)),1,0)</f>
        <v>0</v>
      </c>
      <c r="AJ981" s="4">
        <f>IF(vp.data[[#This Row],[SDate]]&lt;DATE(2016,12,1),0,1)</f>
        <v>1</v>
      </c>
      <c r="AK981">
        <f>MONTH(vp.data[[#This Row],[SDate]])</f>
        <v>3</v>
      </c>
      <c r="AL981" s="5">
        <f>(IF(post_aquisition_adj_bool,vp.data[[#This Row],[VP_Adjusted]],vp.data[[#This Row],[VP]])-INDEX(crudeBD.lkup[Mean_VP],MATCH(vp.data[[#This Row],[Crude_Breakdown]],crudeBD.lkup[Crude Breakdown],0)))^2</f>
        <v>2.8697346804600374</v>
      </c>
      <c r="AM981" s="5">
        <f>(vp.data[[#This Row],[Dens]]-INDEX(crudeBD.lkup[Mean_Dens],MATCH(vp.data[[#This Row],[Crude_Breakdown]],crudeBD.lkup[Crude Breakdown],0)))^2</f>
        <v>0.73715283669033771</v>
      </c>
      <c r="AN981" s="5">
        <f>(vp.data[[#This Row],[Sulf]]-INDEX(crudeBD.lkup[Mean_Sulf],MATCH(vp.data[[#This Row],[Crude_Breakdown]],crudeBD.lkup[Crude Breakdown],0)))^2</f>
        <v>2.5004530949612777E-3</v>
      </c>
      <c r="AO9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1" hidden="1" x14ac:dyDescent="0.25">
      <c r="A982">
        <v>981</v>
      </c>
      <c r="B982" t="s">
        <v>92</v>
      </c>
      <c r="C982" t="s">
        <v>92</v>
      </c>
      <c r="D982" t="s">
        <v>93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Input]]="",INDEX([1]DATA!$Q:$Q,MATCH(1,(vp.data[[#This Row],[Battery]]=[1]DATA!$L:$L)*(EOMONTH(vp.data[[#This Row],[SDate]],-1)+1=[1]DATA!$G:$G),0)),vp.data[[#This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82" s="2">
        <f ca="1">INDEX(INDIRECT(_xlfn.CONCAT("weather.data[",O$1,"]")),MATCH(vp.data[[#This Row],[SDate]],weather.data[Date],0))</f>
        <v>-17.216666666666669</v>
      </c>
      <c r="P982" s="2">
        <f ca="1">INDEX(INDIRECT(_xlfn.CONCAT("weather.data[",P$1,"]")),MATCH(vp.data[[#This Row],[SDate]],weather.data[Date],0))</f>
        <v>-15.638095238095238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</v>
      </c>
      <c r="T982" s="2">
        <f ca="1">INDEX(INDIRECT(_xlfn.CONCAT("weather.data[",T$1,"]")),MATCH(vp.data[[#This Row],[SDate]],weather.data[Date],0))</f>
        <v>-16.8</v>
      </c>
      <c r="U982" s="2">
        <f ca="1">INDEX(INDIRECT(_xlfn.CONCAT("weather.data[",U$1,"]")),MATCH(vp.data[[#This Row],[SDate]],weather.data[Date],0))</f>
        <v>-18.899999999999999</v>
      </c>
      <c r="V982" s="2">
        <f ca="1">INDEX(INDIRECT(_xlfn.CONCAT("weather.data[",V$1,"]")),MATCH(vp.data[[#This Row],[SDate]],weather.data[Date],0))</f>
        <v>-16</v>
      </c>
      <c r="W982" t="s">
        <v>44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 s="4">
        <f>IF(AND(vp.data[[#This Row],[SDate]]&gt;=DATE(YEAR(vp.data[[#This Row],[SDate]]),5,1),vp.data[[#This Row],[SDate]]&lt;=DATE(YEAR(vp.data[[#This Row],[SDate]]),9,15)),1,0)</f>
        <v>0</v>
      </c>
      <c r="AJ982" s="4">
        <f>IF(vp.data[[#This Row],[SDate]]&lt;DATE(2016,12,1),0,1)</f>
        <v>1</v>
      </c>
      <c r="AK982">
        <f>MONTH(vp.data[[#This Row],[SDate]])</f>
        <v>3</v>
      </c>
      <c r="AL982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982" s="5">
        <f>(vp.data[[#This Row],[Dens]]-INDEX(crudeBD.lkup[Mean_Dens],MATCH(vp.data[[#This Row],[Crude_Breakdown]],crudeBD.lkup[Crude Breakdown],0)))^2</f>
        <v>1.8346235433996383</v>
      </c>
      <c r="AN982" s="5">
        <f>(vp.data[[#This Row],[Sulf]]-INDEX(crudeBD.lkup[Mean_Sulf],MATCH(vp.data[[#This Row],[Crude_Breakdown]],crudeBD.lkup[Crude Breakdown],0)))^2</f>
        <v>0.16106662440082259</v>
      </c>
      <c r="AO9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1" hidden="1" x14ac:dyDescent="0.25">
      <c r="A983">
        <v>982</v>
      </c>
      <c r="B983" t="s">
        <v>47</v>
      </c>
      <c r="C983" t="s">
        <v>47</v>
      </c>
      <c r="D983" t="s">
        <v>62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Input]]="",INDEX([1]DATA!$Q:$Q,MATCH(1,(vp.data[[#This Row],[Battery]]=[1]DATA!$L:$L)*(EOMONTH(vp.data[[#This Row],[SDate]],-1)+1=[1]DATA!$G:$G),0)),vp.data[[#This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83" s="2">
        <f ca="1">INDEX(INDIRECT(_xlfn.CONCAT("weather.data[",O$1,"]")),MATCH(vp.data[[#This Row],[SDate]],weather.data[Date],0))</f>
        <v>-17.216666666666669</v>
      </c>
      <c r="P983" s="2">
        <f ca="1">INDEX(INDIRECT(_xlfn.CONCAT("weather.data[",P$1,"]")),MATCH(vp.data[[#This Row],[SDate]],weather.data[Date],0))</f>
        <v>-15.638095238095238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</v>
      </c>
      <c r="T983" s="2">
        <f ca="1">INDEX(INDIRECT(_xlfn.CONCAT("weather.data[",T$1,"]")),MATCH(vp.data[[#This Row],[SDate]],weather.data[Date],0))</f>
        <v>-16.8</v>
      </c>
      <c r="U983" s="2">
        <f ca="1">INDEX(INDIRECT(_xlfn.CONCAT("weather.data[",U$1,"]")),MATCH(vp.data[[#This Row],[SDate]],weather.data[Date],0))</f>
        <v>-18.899999999999999</v>
      </c>
      <c r="V983" s="2">
        <f ca="1">INDEX(INDIRECT(_xlfn.CONCAT("weather.data[",V$1,"]")),MATCH(vp.data[[#This Row],[SDate]],weather.data[Date],0))</f>
        <v>-16</v>
      </c>
      <c r="W983" t="s">
        <v>44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 s="4">
        <f>IF(AND(vp.data[[#This Row],[SDate]]&gt;=DATE(YEAR(vp.data[[#This Row],[SDate]]),5,1),vp.data[[#This Row],[SDate]]&lt;=DATE(YEAR(vp.data[[#This Row],[SDate]]),9,15)),1,0)</f>
        <v>0</v>
      </c>
      <c r="AJ983" s="4">
        <f>IF(vp.data[[#This Row],[SDate]]&lt;DATE(2016,12,1),0,1)</f>
        <v>1</v>
      </c>
      <c r="AK983">
        <f>MONTH(vp.data[[#This Row],[SDate]])</f>
        <v>3</v>
      </c>
      <c r="AL983" s="5">
        <f>(IF(post_aquisition_adj_bool,vp.data[[#This Row],[VP_Adjusted]],vp.data[[#This Row],[VP]])-INDEX(crudeBD.lkup[Mean_VP],MATCH(vp.data[[#This Row],[Crude_Breakdown]],crudeBD.lkup[Crude Breakdown],0)))^2</f>
        <v>6.3614646092216072</v>
      </c>
      <c r="AM983" s="5">
        <f>(vp.data[[#This Row],[Dens]]-INDEX(crudeBD.lkup[Mean_Dens],MATCH(vp.data[[#This Row],[Crude_Breakdown]],crudeBD.lkup[Crude Breakdown],0)))^2</f>
        <v>342.66961319974712</v>
      </c>
      <c r="AN983" s="5">
        <f>(vp.data[[#This Row],[Sulf]]-INDEX(crudeBD.lkup[Mean_Sulf],MATCH(vp.data[[#This Row],[Crude_Breakdown]],crudeBD.lkup[Crude Breakdown],0)))^2</f>
        <v>2.8145023178734803E-4</v>
      </c>
      <c r="AO9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1" hidden="1" x14ac:dyDescent="0.25">
      <c r="A984">
        <v>983</v>
      </c>
      <c r="B984" t="s">
        <v>47</v>
      </c>
      <c r="C984" t="s">
        <v>47</v>
      </c>
      <c r="D984" t="s">
        <v>68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Input]]="",INDEX([1]DATA!$O:$O,MATCH(1,(vp.data[[#This Row],[Battery]]=[1]DATA!$L:$L)*(EOMONTH(vp.data[[#This Row],[SDate]],-1)+1=[1]DATA!$G:$G),0)),vp.data[[#This Row],[Dens Input]]),"")</f>
        <v>829.2</v>
      </c>
      <c r="O984" s="2">
        <f ca="1">INDEX(INDIRECT(_xlfn.CONCAT("weather.data[",O$1,"]")),MATCH(vp.data[[#This Row],[SDate]],weather.data[Date],0))</f>
        <v>-17.216666666666669</v>
      </c>
      <c r="P984" s="2">
        <f ca="1">INDEX(INDIRECT(_xlfn.CONCAT("weather.data[",P$1,"]")),MATCH(vp.data[[#This Row],[SDate]],weather.data[Date],0))</f>
        <v>-15.638095238095238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</v>
      </c>
      <c r="T984" s="2">
        <f ca="1">INDEX(INDIRECT(_xlfn.CONCAT("weather.data[",T$1,"]")),MATCH(vp.data[[#This Row],[SDate]],weather.data[Date],0))</f>
        <v>-16.8</v>
      </c>
      <c r="U984" s="2">
        <f ca="1">INDEX(INDIRECT(_xlfn.CONCAT("weather.data[",U$1,"]")),MATCH(vp.data[[#This Row],[SDate]],weather.data[Date],0))</f>
        <v>-18.899999999999999</v>
      </c>
      <c r="V984" s="2">
        <f ca="1">INDEX(INDIRECT(_xlfn.CONCAT("weather.data[",V$1,"]")),MATCH(vp.data[[#This Row],[SDate]],weather.data[Date],0))</f>
        <v>-16</v>
      </c>
      <c r="W984" t="s">
        <v>44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 s="4">
        <f>IF(AND(vp.data[[#This Row],[SDate]]&gt;=DATE(YEAR(vp.data[[#This Row],[SDate]]),5,1),vp.data[[#This Row],[SDate]]&lt;=DATE(YEAR(vp.data[[#This Row],[SDate]]),9,15)),1,0)</f>
        <v>0</v>
      </c>
      <c r="AJ984" s="4">
        <f>IF(vp.data[[#This Row],[SDate]]&lt;DATE(2016,12,1),0,1)</f>
        <v>1</v>
      </c>
      <c r="AK984">
        <f>MONTH(vp.data[[#This Row],[SDate]])</f>
        <v>3</v>
      </c>
      <c r="AL984" s="5">
        <f>(IF(post_aquisition_adj_bool,vp.data[[#This Row],[VP_Adjusted]],vp.data[[#This Row],[VP]])-INDEX(crudeBD.lkup[Mean_VP],MATCH(vp.data[[#This Row],[Crude_Breakdown]],crudeBD.lkup[Crude Breakdown],0)))^2</f>
        <v>611.18689612616106</v>
      </c>
      <c r="AM984" s="5">
        <f>(vp.data[[#This Row],[Dens]]-INDEX(crudeBD.lkup[Mean_Dens],MATCH(vp.data[[#This Row],[Crude_Breakdown]],crudeBD.lkup[Crude Breakdown],0)))^2</f>
        <v>213.49118129790332</v>
      </c>
      <c r="AN984" s="5">
        <f>(vp.data[[#This Row],[Sulf]]-INDEX(crudeBD.lkup[Mean_Sulf],MATCH(vp.data[[#This Row],[Crude_Breakdown]],crudeBD.lkup[Crude Breakdown],0)))^2</f>
        <v>8.8076278207248768E-2</v>
      </c>
      <c r="AO9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1" hidden="1" x14ac:dyDescent="0.25">
      <c r="A985">
        <v>984</v>
      </c>
      <c r="B985" t="s">
        <v>47</v>
      </c>
      <c r="C985" t="s">
        <v>47</v>
      </c>
      <c r="D985" t="s">
        <v>54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Input]]="",INDEX([1]DATA!$Q:$Q,MATCH(1,(vp.data[[#This Row],[Battery]]=[1]DATA!$L:$L)*(EOMONTH(vp.data[[#This Row],[SDate]],-1)+1=[1]DATA!$G:$G),0)),vp.data[[#This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Input]]="",INDEX([1]DATA!$O:$O,MATCH(1,(vp.data[[#This Row],[Battery]]=[1]DATA!$L:$L)*(EOMONTH(vp.data[[#This Row],[SDate]],-1)+1=[1]DATA!$G:$G),0)),vp.data[[#This Row],[Dens Input]]),"")</f>
        <v>830.1</v>
      </c>
      <c r="O985" s="2">
        <f ca="1">INDEX(INDIRECT(_xlfn.CONCAT("weather.data[",O$1,"]")),MATCH(vp.data[[#This Row],[SDate]],weather.data[Date],0))</f>
        <v>-17.216666666666669</v>
      </c>
      <c r="P985" s="2">
        <f ca="1">INDEX(INDIRECT(_xlfn.CONCAT("weather.data[",P$1,"]")),MATCH(vp.data[[#This Row],[SDate]],weather.data[Date],0))</f>
        <v>-15.638095238095238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</v>
      </c>
      <c r="T985" s="2">
        <f ca="1">INDEX(INDIRECT(_xlfn.CONCAT("weather.data[",T$1,"]")),MATCH(vp.data[[#This Row],[SDate]],weather.data[Date],0))</f>
        <v>-16.8</v>
      </c>
      <c r="U985" s="2">
        <f ca="1">INDEX(INDIRECT(_xlfn.CONCAT("weather.data[",U$1,"]")),MATCH(vp.data[[#This Row],[SDate]],weather.data[Date],0))</f>
        <v>-18.899999999999999</v>
      </c>
      <c r="V985" s="2">
        <f ca="1">INDEX(INDIRECT(_xlfn.CONCAT("weather.data[",V$1,"]")),MATCH(vp.data[[#This Row],[SDate]],weather.data[Date],0))</f>
        <v>-16</v>
      </c>
      <c r="W985" t="s">
        <v>44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 s="4">
        <f>IF(AND(vp.data[[#This Row],[SDate]]&gt;=DATE(YEAR(vp.data[[#This Row],[SDate]]),5,1),vp.data[[#This Row],[SDate]]&lt;=DATE(YEAR(vp.data[[#This Row],[SDate]]),9,15)),1,0)</f>
        <v>0</v>
      </c>
      <c r="AJ985" s="4">
        <f>IF(vp.data[[#This Row],[SDate]]&lt;DATE(2016,12,1),0,1)</f>
        <v>1</v>
      </c>
      <c r="AK985">
        <f>MONTH(vp.data[[#This Row],[SDate]])</f>
        <v>3</v>
      </c>
      <c r="AL985" s="5">
        <f>(IF(post_aquisition_adj_bool,vp.data[[#This Row],[VP_Adjusted]],vp.data[[#This Row],[VP]])-INDEX(crudeBD.lkup[Mean_VP],MATCH(vp.data[[#This Row],[Crude_Breakdown]],crudeBD.lkup[Crude Breakdown],0)))^2</f>
        <v>807.82113471231776</v>
      </c>
      <c r="AM985" s="5">
        <f>(vp.data[[#This Row],[Dens]]-INDEX(crudeBD.lkup[Mean_Dens],MATCH(vp.data[[#This Row],[Crude_Breakdown]],crudeBD.lkup[Crude Breakdown],0)))^2</f>
        <v>188.00077393594077</v>
      </c>
      <c r="AN985" s="5">
        <f>(vp.data[[#This Row],[Sulf]]-INDEX(crudeBD.lkup[Mean_Sulf],MATCH(vp.data[[#This Row],[Crude_Breakdown]],crudeBD.lkup[Crude Breakdown],0)))^2</f>
        <v>4.4590980845483205E-3</v>
      </c>
      <c r="AO9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1" hidden="1" x14ac:dyDescent="0.25">
      <c r="A986">
        <v>985</v>
      </c>
      <c r="B986" t="s">
        <v>104</v>
      </c>
      <c r="C986" t="s">
        <v>104</v>
      </c>
      <c r="D986" t="s">
        <v>105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Input]]="",INDEX([1]DATA!$Q:$Q,MATCH(1,(vp.data[[#This Row],[Battery]]=[1]DATA!$L:$L)*(EOMONTH(vp.data[[#This Row],[SDate]],-1)+1=[1]DATA!$G:$G),0)),vp.data[[#This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Input]]="",INDEX([1]DATA!$O:$O,MATCH(1,(vp.data[[#This Row],[Battery]]=[1]DATA!$L:$L)*(EOMONTH(vp.data[[#This Row],[SDate]],-1)+1=[1]DATA!$G:$G),0)),vp.data[[#This Row],[Dens Input]]),"")</f>
        <v>834</v>
      </c>
      <c r="O986" s="2">
        <f ca="1">INDEX(INDIRECT(_xlfn.CONCAT("weather.data[",O$1,"]")),MATCH(vp.data[[#This Row],[SDate]],weather.data[Date],0))</f>
        <v>-17.216666666666669</v>
      </c>
      <c r="P986" s="2">
        <f ca="1">INDEX(INDIRECT(_xlfn.CONCAT("weather.data[",P$1,"]")),MATCH(vp.data[[#This Row],[SDate]],weather.data[Date],0))</f>
        <v>-15.638095238095238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</v>
      </c>
      <c r="T986" s="2">
        <f ca="1">INDEX(INDIRECT(_xlfn.CONCAT("weather.data[",T$1,"]")),MATCH(vp.data[[#This Row],[SDate]],weather.data[Date],0))</f>
        <v>-16.8</v>
      </c>
      <c r="U986" s="2">
        <f ca="1">INDEX(INDIRECT(_xlfn.CONCAT("weather.data[",U$1,"]")),MATCH(vp.data[[#This Row],[SDate]],weather.data[Date],0))</f>
        <v>-18.899999999999999</v>
      </c>
      <c r="V986" s="2">
        <f ca="1">INDEX(INDIRECT(_xlfn.CONCAT("weather.data[",V$1,"]")),MATCH(vp.data[[#This Row],[SDate]],weather.data[Date],0))</f>
        <v>-16</v>
      </c>
      <c r="W986" t="s">
        <v>44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 s="4">
        <f>IF(AND(vp.data[[#This Row],[SDate]]&gt;=DATE(YEAR(vp.data[[#This Row],[SDate]]),5,1),vp.data[[#This Row],[SDate]]&lt;=DATE(YEAR(vp.data[[#This Row],[SDate]]),9,15)),1,0)</f>
        <v>0</v>
      </c>
      <c r="AJ986" s="4">
        <f>IF(vp.data[[#This Row],[SDate]]&lt;DATE(2016,12,1),0,1)</f>
        <v>1</v>
      </c>
      <c r="AK986">
        <f>MONTH(vp.data[[#This Row],[SDate]])</f>
        <v>3</v>
      </c>
      <c r="AL986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986" s="5">
        <f>(vp.data[[#This Row],[Dens]]-INDEX(crudeBD.lkup[Mean_Dens],MATCH(vp.data[[#This Row],[Crude_Breakdown]],crudeBD.lkup[Crude Breakdown],0)))^2</f>
        <v>96.262342034100627</v>
      </c>
      <c r="AN986" s="5">
        <f>(vp.data[[#This Row],[Sulf]]-INDEX(crudeBD.lkup[Mean_Sulf],MATCH(vp.data[[#This Row],[Crude_Breakdown]],crudeBD.lkup[Crude Breakdown],0)))^2</f>
        <v>0.34430663575326242</v>
      </c>
      <c r="AO9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1" hidden="1" x14ac:dyDescent="0.25">
      <c r="A987">
        <v>986</v>
      </c>
      <c r="B987" t="s">
        <v>49</v>
      </c>
      <c r="C987" t="s">
        <v>49</v>
      </c>
      <c r="D987" t="s">
        <v>50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Input]]="",INDEX([1]DATA!$Q:$Q,MATCH(1,(vp.data[[#This Row],[Battery]]=[1]DATA!$L:$L)*(EOMONTH(vp.data[[#This Row],[SDate]],-1)+1=[1]DATA!$G:$G),0)),vp.data[[#This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Input]]="",INDEX([1]DATA!$O:$O,MATCH(1,(vp.data[[#This Row],[Battery]]=[1]DATA!$L:$L)*(EOMONTH(vp.data[[#This Row],[SDate]],-1)+1=[1]DATA!$G:$G),0)),vp.data[[#This Row],[Dens Input]]),"")</f>
        <v>835.6</v>
      </c>
      <c r="O987" s="2">
        <f ca="1">INDEX(INDIRECT(_xlfn.CONCAT("weather.data[",O$1,"]")),MATCH(vp.data[[#This Row],[SDate]],weather.data[Date],0))</f>
        <v>-17.216666666666669</v>
      </c>
      <c r="P987" s="2">
        <f ca="1">INDEX(INDIRECT(_xlfn.CONCAT("weather.data[",P$1,"]")),MATCH(vp.data[[#This Row],[SDate]],weather.data[Date],0))</f>
        <v>-15.638095238095238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</v>
      </c>
      <c r="T987" s="2">
        <f ca="1">INDEX(INDIRECT(_xlfn.CONCAT("weather.data[",T$1,"]")),MATCH(vp.data[[#This Row],[SDate]],weather.data[Date],0))</f>
        <v>-16.8</v>
      </c>
      <c r="U987" s="2">
        <f ca="1">INDEX(INDIRECT(_xlfn.CONCAT("weather.data[",U$1,"]")),MATCH(vp.data[[#This Row],[SDate]],weather.data[Date],0))</f>
        <v>-18.899999999999999</v>
      </c>
      <c r="V987" s="2">
        <f ca="1">INDEX(INDIRECT(_xlfn.CONCAT("weather.data[",V$1,"]")),MATCH(vp.data[[#This Row],[SDate]],weather.data[Date],0))</f>
        <v>-16</v>
      </c>
      <c r="W987" t="s">
        <v>44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 s="4">
        <f>IF(AND(vp.data[[#This Row],[SDate]]&gt;=DATE(YEAR(vp.data[[#This Row],[SDate]]),5,1),vp.data[[#This Row],[SDate]]&lt;=DATE(YEAR(vp.data[[#This Row],[SDate]]),9,15)),1,0)</f>
        <v>0</v>
      </c>
      <c r="AJ987" s="4">
        <f>IF(vp.data[[#This Row],[SDate]]&lt;DATE(2016,12,1),0,1)</f>
        <v>1</v>
      </c>
      <c r="AK987">
        <f>MONTH(vp.data[[#This Row],[SDate]])</f>
        <v>3</v>
      </c>
      <c r="AL987" s="5">
        <f>(IF(post_aquisition_adj_bool,vp.data[[#This Row],[VP_Adjusted]],vp.data[[#This Row],[VP]])-INDEX(crudeBD.lkup[Mean_VP],MATCH(vp.data[[#This Row],[Crude_Breakdown]],crudeBD.lkup[Crude Breakdown],0)))^2</f>
        <v>139.76428051496674</v>
      </c>
      <c r="AM987" s="5">
        <f>(vp.data[[#This Row],[Dens]]-INDEX(crudeBD.lkup[Mean_Dens],MATCH(vp.data[[#This Row],[Crude_Breakdown]],crudeBD.lkup[Crude Breakdown],0)))^2</f>
        <v>67.426062279498908</v>
      </c>
      <c r="AN987" s="5">
        <f>(vp.data[[#This Row],[Sulf]]-INDEX(crudeBD.lkup[Mean_Sulf],MATCH(vp.data[[#This Row],[Crude_Breakdown]],crudeBD.lkup[Crude Breakdown],0)))^2</f>
        <v>3.2235685139961252E-3</v>
      </c>
      <c r="AO9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1" hidden="1" x14ac:dyDescent="0.25">
      <c r="A988">
        <v>987</v>
      </c>
      <c r="B988" t="s">
        <v>58</v>
      </c>
      <c r="C988" t="s">
        <v>58</v>
      </c>
      <c r="D988" t="s">
        <v>59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Input]]="",INDEX([1]DATA!$Q:$Q,MATCH(1,(vp.data[[#This Row],[Battery]]=[1]DATA!$L:$L)*(EOMONTH(vp.data[[#This Row],[SDate]],-1)+1=[1]DATA!$G:$G),0)),vp.data[[#This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Input]]="",INDEX([1]DATA!$O:$O,MATCH(1,(vp.data[[#This Row],[Battery]]=[1]DATA!$L:$L)*(EOMONTH(vp.data[[#This Row],[SDate]],-1)+1=[1]DATA!$G:$G),0)),vp.data[[#This Row],[Dens Input]]),"")</f>
        <v>841</v>
      </c>
      <c r="O988" s="2">
        <f ca="1">INDEX(INDIRECT(_xlfn.CONCAT("weather.data[",O$1,"]")),MATCH(vp.data[[#This Row],[SDate]],weather.data[Date],0))</f>
        <v>-17.216666666666669</v>
      </c>
      <c r="P988" s="2">
        <f ca="1">INDEX(INDIRECT(_xlfn.CONCAT("weather.data[",P$1,"]")),MATCH(vp.data[[#This Row],[SDate]],weather.data[Date],0))</f>
        <v>-15.638095238095238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</v>
      </c>
      <c r="T988" s="2">
        <f ca="1">INDEX(INDIRECT(_xlfn.CONCAT("weather.data[",T$1,"]")),MATCH(vp.data[[#This Row],[SDate]],weather.data[Date],0))</f>
        <v>-16.8</v>
      </c>
      <c r="U988" s="2">
        <f ca="1">INDEX(INDIRECT(_xlfn.CONCAT("weather.data[",U$1,"]")),MATCH(vp.data[[#This Row],[SDate]],weather.data[Date],0))</f>
        <v>-18.899999999999999</v>
      </c>
      <c r="V988" s="2">
        <f ca="1">INDEX(INDIRECT(_xlfn.CONCAT("weather.data[",V$1,"]")),MATCH(vp.data[[#This Row],[SDate]],weather.data[Date],0))</f>
        <v>-16</v>
      </c>
      <c r="W988" t="s">
        <v>44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 s="4">
        <f>IF(AND(vp.data[[#This Row],[SDate]]&gt;=DATE(YEAR(vp.data[[#This Row],[SDate]]),5,1),vp.data[[#This Row],[SDate]]&lt;=DATE(YEAR(vp.data[[#This Row],[SDate]]),9,15)),1,0)</f>
        <v>0</v>
      </c>
      <c r="AJ988" s="4">
        <f>IF(vp.data[[#This Row],[SDate]]&lt;DATE(2016,12,1),0,1)</f>
        <v>1</v>
      </c>
      <c r="AK988">
        <f>MONTH(vp.data[[#This Row],[SDate]])</f>
        <v>3</v>
      </c>
      <c r="AL988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988" s="5">
        <f>(vp.data[[#This Row],[Dens]]-INDEX(crudeBD.lkup[Mean_Dens],MATCH(vp.data[[#This Row],[Crude_Breakdown]],crudeBD.lkup[Crude Breakdown],0)))^2</f>
        <v>7.9036181077197325</v>
      </c>
      <c r="AN988" s="5">
        <f>(vp.data[[#This Row],[Sulf]]-INDEX(crudeBD.lkup[Mean_Sulf],MATCH(vp.data[[#This Row],[Crude_Breakdown]],crudeBD.lkup[Crude Breakdown],0)))^2</f>
        <v>0.13193132655080392</v>
      </c>
      <c r="AO9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1" hidden="1" x14ac:dyDescent="0.25">
      <c r="A989">
        <v>988</v>
      </c>
      <c r="B989" t="s">
        <v>107</v>
      </c>
      <c r="C989" t="s">
        <v>107</v>
      </c>
      <c r="D989" t="s">
        <v>108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Input]]="",INDEX([1]DATA!$Q:$Q,MATCH(1,(vp.data[[#This Row],[Battery]]=[1]DATA!$L:$L)*(EOMONTH(vp.data[[#This Row],[SDate]],-1)+1=[1]DATA!$G:$G),0)),vp.data[[#This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989" s="2">
        <f ca="1">INDEX(INDIRECT(_xlfn.CONCAT("weather.data[",O$1,"]")),MATCH(vp.data[[#This Row],[SDate]],weather.data[Date],0))</f>
        <v>-17.216666666666669</v>
      </c>
      <c r="P989" s="2">
        <f ca="1">INDEX(INDIRECT(_xlfn.CONCAT("weather.data[",P$1,"]")),MATCH(vp.data[[#This Row],[SDate]],weather.data[Date],0))</f>
        <v>-15.638095238095238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</v>
      </c>
      <c r="T989" s="2">
        <f ca="1">INDEX(INDIRECT(_xlfn.CONCAT("weather.data[",T$1,"]")),MATCH(vp.data[[#This Row],[SDate]],weather.data[Date],0))</f>
        <v>-16.8</v>
      </c>
      <c r="U989" s="2">
        <f ca="1">INDEX(INDIRECT(_xlfn.CONCAT("weather.data[",U$1,"]")),MATCH(vp.data[[#This Row],[SDate]],weather.data[Date],0))</f>
        <v>-18.899999999999999</v>
      </c>
      <c r="V989" s="2">
        <f ca="1">INDEX(INDIRECT(_xlfn.CONCAT("weather.data[",V$1,"]")),MATCH(vp.data[[#This Row],[SDate]],weather.data[Date],0))</f>
        <v>-16</v>
      </c>
      <c r="W989" t="s">
        <v>44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 s="4">
        <f>IF(AND(vp.data[[#This Row],[SDate]]&gt;=DATE(YEAR(vp.data[[#This Row],[SDate]]),5,1),vp.data[[#This Row],[SDate]]&lt;=DATE(YEAR(vp.data[[#This Row],[SDate]]),9,15)),1,0)</f>
        <v>0</v>
      </c>
      <c r="AJ989" s="4">
        <f>IF(vp.data[[#This Row],[SDate]]&lt;DATE(2016,12,1),0,1)</f>
        <v>1</v>
      </c>
      <c r="AK989">
        <f>MONTH(vp.data[[#This Row],[SDate]])</f>
        <v>3</v>
      </c>
      <c r="AL989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989" s="5">
        <f>(vp.data[[#This Row],[Dens]]-INDEX(crudeBD.lkup[Mean_Dens],MATCH(vp.data[[#This Row],[Crude_Breakdown]],crudeBD.lkup[Crude Breakdown],0)))^2</f>
        <v>151.01122792367008</v>
      </c>
      <c r="AN989" s="5">
        <f>(vp.data[[#This Row],[Sulf]]-INDEX(crudeBD.lkup[Mean_Sulf],MATCH(vp.data[[#This Row],[Crude_Breakdown]],crudeBD.lkup[Crude Breakdown],0)))^2</f>
        <v>0.23350497170417769</v>
      </c>
      <c r="AO9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1" hidden="1" x14ac:dyDescent="0.25">
      <c r="A990">
        <v>989</v>
      </c>
      <c r="B990" t="s">
        <v>64</v>
      </c>
      <c r="C990" t="s">
        <v>64</v>
      </c>
      <c r="D990" t="s">
        <v>65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Input]]="",INDEX([1]DATA!$Q:$Q,MATCH(1,(vp.data[[#This Row],[Battery]]=[1]DATA!$L:$L)*(EOMONTH(vp.data[[#This Row],[SDate]],-1)+1=[1]DATA!$G:$G),0)),vp.data[[#This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Input]]="",INDEX([1]DATA!$O:$O,MATCH(1,(vp.data[[#This Row],[Battery]]=[1]DATA!$L:$L)*(EOMONTH(vp.data[[#This Row],[SDate]],-1)+1=[1]DATA!$G:$G),0)),vp.data[[#This Row],[Dens Input]]),"")</f>
        <v>859</v>
      </c>
      <c r="O990" s="2">
        <f ca="1">INDEX(INDIRECT(_xlfn.CONCAT("weather.data[",O$1,"]")),MATCH(vp.data[[#This Row],[SDate]],weather.data[Date],0))</f>
        <v>-17.216666666666669</v>
      </c>
      <c r="P990" s="2">
        <f ca="1">INDEX(INDIRECT(_xlfn.CONCAT("weather.data[",P$1,"]")),MATCH(vp.data[[#This Row],[SDate]],weather.data[Date],0))</f>
        <v>-15.638095238095238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</v>
      </c>
      <c r="T990" s="2">
        <f ca="1">INDEX(INDIRECT(_xlfn.CONCAT("weather.data[",T$1,"]")),MATCH(vp.data[[#This Row],[SDate]],weather.data[Date],0))</f>
        <v>-16.8</v>
      </c>
      <c r="U990" s="2">
        <f ca="1">INDEX(INDIRECT(_xlfn.CONCAT("weather.data[",U$1,"]")),MATCH(vp.data[[#This Row],[SDate]],weather.data[Date],0))</f>
        <v>-18.899999999999999</v>
      </c>
      <c r="V990" s="2">
        <f ca="1">INDEX(INDIRECT(_xlfn.CONCAT("weather.data[",V$1,"]")),MATCH(vp.data[[#This Row],[SDate]],weather.data[Date],0))</f>
        <v>-16</v>
      </c>
      <c r="W990" t="s">
        <v>44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 s="4">
        <f>IF(AND(vp.data[[#This Row],[SDate]]&gt;=DATE(YEAR(vp.data[[#This Row],[SDate]]),5,1),vp.data[[#This Row],[SDate]]&lt;=DATE(YEAR(vp.data[[#This Row],[SDate]]),9,15)),1,0)</f>
        <v>0</v>
      </c>
      <c r="AJ990" s="4">
        <f>IF(vp.data[[#This Row],[SDate]]&lt;DATE(2016,12,1),0,1)</f>
        <v>1</v>
      </c>
      <c r="AK990">
        <f>MONTH(vp.data[[#This Row],[SDate]])</f>
        <v>3</v>
      </c>
      <c r="AL990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990" s="5">
        <f>(vp.data[[#This Row],[Dens]]-INDEX(crudeBD.lkup[Mean_Dens],MATCH(vp.data[[#This Row],[Crude_Breakdown]],crudeBD.lkup[Crude Breakdown],0)))^2</f>
        <v>230.69547086845458</v>
      </c>
      <c r="AN990" s="5">
        <f>(vp.data[[#This Row],[Sulf]]-INDEX(crudeBD.lkup[Mean_Sulf],MATCH(vp.data[[#This Row],[Crude_Breakdown]],crudeBD.lkup[Crude Breakdown],0)))^2</f>
        <v>0.10447344483301269</v>
      </c>
      <c r="AO9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1" hidden="1" x14ac:dyDescent="0.25">
      <c r="A991">
        <v>990</v>
      </c>
      <c r="B991" t="s">
        <v>42</v>
      </c>
      <c r="C991" t="s">
        <v>42</v>
      </c>
      <c r="D991" t="s">
        <v>43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Input]]="",INDEX([1]DATA!$Q:$Q,MATCH(1,(vp.data[[#This Row],[Battery]]=[1]DATA!$L:$L)*(EOMONTH(vp.data[[#This Row],[SDate]],-1)+1=[1]DATA!$G:$G),0)),vp.data[[#This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Input]]="",INDEX([1]DATA!$O:$O,MATCH(1,(vp.data[[#This Row],[Battery]]=[1]DATA!$L:$L)*(EOMONTH(vp.data[[#This Row],[SDate]],-1)+1=[1]DATA!$G:$G),0)),vp.data[[#This Row],[Dens Input]]),"")</f>
        <v>866.7</v>
      </c>
      <c r="O991" s="2">
        <f ca="1">INDEX(INDIRECT(_xlfn.CONCAT("weather.data[",O$1,"]")),MATCH(vp.data[[#This Row],[SDate]],weather.data[Date],0))</f>
        <v>-17.216666666666669</v>
      </c>
      <c r="P991" s="2">
        <f ca="1">INDEX(INDIRECT(_xlfn.CONCAT("weather.data[",P$1,"]")),MATCH(vp.data[[#This Row],[SDate]],weather.data[Date],0))</f>
        <v>-15.638095238095238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</v>
      </c>
      <c r="T991" s="2">
        <f ca="1">INDEX(INDIRECT(_xlfn.CONCAT("weather.data[",T$1,"]")),MATCH(vp.data[[#This Row],[SDate]],weather.data[Date],0))</f>
        <v>-16.8</v>
      </c>
      <c r="U991" s="2">
        <f ca="1">INDEX(INDIRECT(_xlfn.CONCAT("weather.data[",U$1,"]")),MATCH(vp.data[[#This Row],[SDate]],weather.data[Date],0))</f>
        <v>-18.899999999999999</v>
      </c>
      <c r="V991" s="2">
        <f ca="1">INDEX(INDIRECT(_xlfn.CONCAT("weather.data[",V$1,"]")),MATCH(vp.data[[#This Row],[SDate]],weather.data[Date],0))</f>
        <v>-16</v>
      </c>
      <c r="W991" t="s">
        <v>44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 s="4">
        <f>IF(AND(vp.data[[#This Row],[SDate]]&gt;=DATE(YEAR(vp.data[[#This Row],[SDate]]),5,1),vp.data[[#This Row],[SDate]]&lt;=DATE(YEAR(vp.data[[#This Row],[SDate]]),9,15)),1,0)</f>
        <v>0</v>
      </c>
      <c r="AJ991" s="4">
        <f>IF(vp.data[[#This Row],[SDate]]&lt;DATE(2016,12,1),0,1)</f>
        <v>1</v>
      </c>
      <c r="AK991">
        <f>MONTH(vp.data[[#This Row],[SDate]])</f>
        <v>3</v>
      </c>
      <c r="AL991" s="5">
        <f>(IF(post_aquisition_adj_bool,vp.data[[#This Row],[VP_Adjusted]],vp.data[[#This Row],[VP]])-INDEX(crudeBD.lkup[Mean_VP],MATCH(vp.data[[#This Row],[Crude_Breakdown]],crudeBD.lkup[Crude Breakdown],0)))^2</f>
        <v>32.887731568998035</v>
      </c>
      <c r="AM991" s="5">
        <f>(vp.data[[#This Row],[Dens]]-INDEX(crudeBD.lkup[Mean_Dens],MATCH(vp.data[[#This Row],[Crude_Breakdown]],crudeBD.lkup[Crude Breakdown],0)))^2</f>
        <v>64.933612763655816</v>
      </c>
      <c r="AN991" s="5">
        <f>(vp.data[[#This Row],[Sulf]]-INDEX(crudeBD.lkup[Mean_Sulf],MATCH(vp.data[[#This Row],[Crude_Breakdown]],crudeBD.lkup[Crude Breakdown],0)))^2</f>
        <v>3.5451888375641187E-3</v>
      </c>
      <c r="AO9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1" x14ac:dyDescent="0.25">
      <c r="A992">
        <v>540</v>
      </c>
      <c r="B992" t="s">
        <v>47</v>
      </c>
      <c r="C992" t="s">
        <v>47</v>
      </c>
      <c r="D992" t="s">
        <v>48</v>
      </c>
      <c r="F992" s="1">
        <v>42743</v>
      </c>
      <c r="G992" s="2">
        <v>80.3</v>
      </c>
      <c r="H992" s="2">
        <f>vp.data[[#This Row],[VP]]+IF(vp.data[[#This Row],[Post_Aquisition]]=0,INDEX(post_aquisition.tbl[Change_in_VP],MATCH(vp.data[[#This Row],[Crude_Breakdown]],post_aquisition.tbl[Crude_Breakdown],0)),0)</f>
        <v>80.3</v>
      </c>
      <c r="I992" s="2"/>
      <c r="J992" s="2">
        <f t="array" ref="J992">_xlfn.IFNA(IF(vp.data[[#This Row],[Sulf Input]]="",INDEX([1]DATA!$Q:$Q,MATCH(1,(vp.data[[#This Row],[Battery]]=[1]DATA!$L:$L)*(EOMONTH(vp.data[[#This Row],[SDate]],-1)+1=[1]DATA!$G:$G),0)),vp.data[[#This Row],[Sulf Input]]),"")</f>
        <v>2.41</v>
      </c>
      <c r="K992" s="2">
        <v>27</v>
      </c>
      <c r="L992" s="2">
        <v>-24</v>
      </c>
      <c r="M992" s="2">
        <v>866.5</v>
      </c>
      <c r="N992" s="2">
        <f t="array" ref="N992">_xlfn.IFNA(IF(vp.data[[#This Row],[Dens Input]]="",INDEX([1]DATA!$O:$O,MATCH(1,(vp.data[[#This Row],[Battery]]=[1]DATA!$L:$L)*(EOMONTH(vp.data[[#This Row],[SDate]],-1)+1=[1]DATA!$G:$G),0)),vp.data[[#This Row],[Dens Input]]),"")</f>
        <v>866.5</v>
      </c>
      <c r="O992" s="2">
        <f ca="1">INDEX(INDIRECT(_xlfn.CONCAT("weather.data[",O$1,"]")),MATCH(vp.data[[#This Row],[SDate]],weather.data[Date],0))</f>
        <v>-22.016666666666669</v>
      </c>
      <c r="P992" s="2">
        <f ca="1">INDEX(INDIRECT(_xlfn.CONCAT("weather.data[",P$1,"]")),MATCH(vp.data[[#This Row],[SDate]],weather.data[Date],0))</f>
        <v>-21.792857142857144</v>
      </c>
      <c r="Q992" s="2">
        <f ca="1">INDEX(INDIRECT(_xlfn.CONCAT("weather.data[",Q$1,"]")),MATCH(vp.data[[#This Row],[SDate]],weather.data[Date],0))</f>
        <v>-22.4</v>
      </c>
      <c r="R992" s="2">
        <f ca="1">INDEX(INDIRECT(_xlfn.CONCAT("weather.data[",R$1,"]")),MATCH(vp.data[[#This Row],[SDate]],weather.data[Date],0))</f>
        <v>-22.1</v>
      </c>
      <c r="S992" s="2">
        <f ca="1">INDEX(INDIRECT(_xlfn.CONCAT("weather.data[",S$1,"]")),MATCH(vp.data[[#This Row],[SDate]],weather.data[Date],0))</f>
        <v>-24.5</v>
      </c>
      <c r="T992" s="2">
        <f ca="1">INDEX(INDIRECT(_xlfn.CONCAT("weather.data[",T$1,"]")),MATCH(vp.data[[#This Row],[SDate]],weather.data[Date],0))</f>
        <v>-20.9</v>
      </c>
      <c r="U992" s="2">
        <f ca="1">INDEX(INDIRECT(_xlfn.CONCAT("weather.data[",U$1,"]")),MATCH(vp.data[[#This Row],[SDate]],weather.data[Date],0))</f>
        <v>-22.2</v>
      </c>
      <c r="V992" s="2">
        <f ca="1">INDEX(INDIRECT(_xlfn.CONCAT("weather.data[",V$1,"]")),MATCH(vp.data[[#This Row],[SDate]],weather.data[Date],0))</f>
        <v>-20</v>
      </c>
      <c r="W992" t="s">
        <v>44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 s="4">
        <f>IF(AND(vp.data[[#This Row],[SDate]]&gt;=DATE(YEAR(vp.data[[#This Row],[SDate]]),5,1),vp.data[[#This Row],[SDate]]&lt;=DATE(YEAR(vp.data[[#This Row],[SDate]]),9,15)),1,0)</f>
        <v>0</v>
      </c>
      <c r="AJ992" s="4">
        <f>IF(vp.data[[#This Row],[SDate]]&lt;DATE(2016,12,1),0,1)</f>
        <v>1</v>
      </c>
      <c r="AK992">
        <f>MONTH(vp.data[[#This Row],[SDate]])</f>
        <v>1</v>
      </c>
      <c r="AL992" s="5">
        <f>(IF(post_aquisition_adj_bool,vp.data[[#This Row],[VP_Adjusted]],vp.data[[#This Row],[VP]])-INDEX(crudeBD.lkup[Mean_VP],MATCH(vp.data[[#This Row],[Crude_Breakdown]],crudeBD.lkup[Crude Breakdown],0)))^2</f>
        <v>297.03773156899791</v>
      </c>
      <c r="AM992" s="5">
        <f>(vp.data[[#This Row],[Dens]]-INDEX(crudeBD.lkup[Mean_Dens],MATCH(vp.data[[#This Row],[Crude_Breakdown]],crudeBD.lkup[Crude Breakdown],0)))^2</f>
        <v>68.196868577610047</v>
      </c>
      <c r="AN992" s="5">
        <f>(vp.data[[#This Row],[Sulf]]-INDEX(crudeBD.lkup[Mean_Sulf],MATCH(vp.data[[#This Row],[Crude_Breakdown]],crudeBD.lkup[Crude Breakdown],0)))^2</f>
        <v>8.726995352385076E-4</v>
      </c>
      <c r="AO9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1" hidden="1" x14ac:dyDescent="0.25">
      <c r="A993">
        <v>992</v>
      </c>
      <c r="B993" t="s">
        <v>45</v>
      </c>
      <c r="C993" t="s">
        <v>45</v>
      </c>
      <c r="D993" t="s">
        <v>71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Input]]="",INDEX([1]DATA!$Q:$Q,MATCH(1,(vp.data[[#This Row],[Battery]]=[1]DATA!$L:$L)*(EOMONTH(vp.data[[#This Row],[SDate]],-1)+1=[1]DATA!$G:$G),0)),vp.data[[#This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Input]]="",INDEX([1]DATA!$O:$O,MATCH(1,(vp.data[[#This Row],[Battery]]=[1]DATA!$L:$L)*(EOMONTH(vp.data[[#This Row],[SDate]],-1)+1=[1]DATA!$G:$G),0)),vp.data[[#This Row],[Dens Input]]),"")</f>
        <v>802.6</v>
      </c>
      <c r="O993" s="2">
        <f ca="1">INDEX(INDIRECT(_xlfn.CONCAT("weather.data[",O$1,"]")),MATCH(vp.data[[#This Row],[SDate]],weather.data[Date],0))</f>
        <v>-17.566666666666666</v>
      </c>
      <c r="P993" s="2">
        <f ca="1">INDEX(INDIRECT(_xlfn.CONCAT("weather.data[",P$1,"]")),MATCH(vp.data[[#This Row],[SDate]],weather.data[Date],0))</f>
        <v>-17.119047619047617</v>
      </c>
      <c r="Q993" s="2">
        <f ca="1">INDEX(INDIRECT(_xlfn.CONCAT("weather.data[",Q$1,"]")),MATCH(vp.data[[#This Row],[SDate]],weather.data[Date],0))</f>
        <v>-17.399999999999999</v>
      </c>
      <c r="R993" s="2">
        <f ca="1">INDEX(INDIRECT(_xlfn.CONCAT("weather.data[",R$1,"]")),MATCH(vp.data[[#This Row],[SDate]],weather.data[Date],0))</f>
        <v>-16.7</v>
      </c>
      <c r="S993" s="2">
        <f ca="1">INDEX(INDIRECT(_xlfn.CONCAT("weather.data[",S$1,"]")),MATCH(vp.data[[#This Row],[SDate]],weather.data[Date],0))</f>
        <v>-17</v>
      </c>
      <c r="T993" s="2">
        <f ca="1">INDEX(INDIRECT(_xlfn.CONCAT("weather.data[",T$1,"]")),MATCH(vp.data[[#This Row],[SDate]],weather.data[Date],0))</f>
        <v>-16.5</v>
      </c>
      <c r="U993" s="2">
        <f ca="1">INDEX(INDIRECT(_xlfn.CONCAT("weather.data[",U$1,"]")),MATCH(vp.data[[#This Row],[SDate]],weather.data[Date],0))</f>
        <v>-20</v>
      </c>
      <c r="V993" s="2">
        <f ca="1">INDEX(INDIRECT(_xlfn.CONCAT("weather.data[",V$1,"]")),MATCH(vp.data[[#This Row],[SDate]],weather.data[Date],0))</f>
        <v>-17.8</v>
      </c>
      <c r="W993" t="s">
        <v>44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 s="4">
        <f>IF(AND(vp.data[[#This Row],[SDate]]&gt;=DATE(YEAR(vp.data[[#This Row],[SDate]]),5,1),vp.data[[#This Row],[SDate]]&lt;=DATE(YEAR(vp.data[[#This Row],[SDate]]),9,15)),1,0)</f>
        <v>0</v>
      </c>
      <c r="AJ993" s="4">
        <f>IF(vp.data[[#This Row],[SDate]]&lt;DATE(2016,12,1),0,1)</f>
        <v>1</v>
      </c>
      <c r="AK993">
        <f>MONTH(vp.data[[#This Row],[SDate]])</f>
        <v>3</v>
      </c>
      <c r="AL993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993" s="5">
        <f>(vp.data[[#This Row],[Dens]]-INDEX(crudeBD.lkup[Mean_Dens],MATCH(vp.data[[#This Row],[Crude_Breakdown]],crudeBD.lkup[Crude Breakdown],0)))^2</f>
        <v>36.706343775202747</v>
      </c>
      <c r="AN993" s="5">
        <f>(vp.data[[#This Row],[Sulf]]-INDEX(crudeBD.lkup[Mean_Sulf],MATCH(vp.data[[#This Row],[Crude_Breakdown]],crudeBD.lkup[Crude Breakdown],0)))^2</f>
        <v>5.1846524477120754E-3</v>
      </c>
      <c r="AO9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1" hidden="1" x14ac:dyDescent="0.25">
      <c r="A994">
        <v>993</v>
      </c>
      <c r="B994" t="s">
        <v>45</v>
      </c>
      <c r="C994" t="s">
        <v>45</v>
      </c>
      <c r="D994" t="s">
        <v>74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Input]]="",INDEX([1]DATA!$Q:$Q,MATCH(1,(vp.data[[#This Row],[Battery]]=[1]DATA!$L:$L)*(EOMONTH(vp.data[[#This Row],[SDate]],-1)+1=[1]DATA!$G:$G),0)),vp.data[[#This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Input]]="",INDEX([1]DATA!$O:$O,MATCH(1,(vp.data[[#This Row],[Battery]]=[1]DATA!$L:$L)*(EOMONTH(vp.data[[#This Row],[SDate]],-1)+1=[1]DATA!$G:$G),0)),vp.data[[#This Row],[Dens Input]]),"")</f>
        <v>805.85</v>
      </c>
      <c r="O994" s="2">
        <f ca="1">INDEX(INDIRECT(_xlfn.CONCAT("weather.data[",O$1,"]")),MATCH(vp.data[[#This Row],[SDate]],weather.data[Date],0))</f>
        <v>-17.566666666666666</v>
      </c>
      <c r="P994" s="2">
        <f ca="1">INDEX(INDIRECT(_xlfn.CONCAT("weather.data[",P$1,"]")),MATCH(vp.data[[#This Row],[SDate]],weather.data[Date],0))</f>
        <v>-17.119047619047617</v>
      </c>
      <c r="Q994" s="2">
        <f ca="1">INDEX(INDIRECT(_xlfn.CONCAT("weather.data[",Q$1,"]")),MATCH(vp.data[[#This Row],[SDate]],weather.data[Date],0))</f>
        <v>-17.399999999999999</v>
      </c>
      <c r="R994" s="2">
        <f ca="1">INDEX(INDIRECT(_xlfn.CONCAT("weather.data[",R$1,"]")),MATCH(vp.data[[#This Row],[SDate]],weather.data[Date],0))</f>
        <v>-16.7</v>
      </c>
      <c r="S994" s="2">
        <f ca="1">INDEX(INDIRECT(_xlfn.CONCAT("weather.data[",S$1,"]")),MATCH(vp.data[[#This Row],[SDate]],weather.data[Date],0))</f>
        <v>-17</v>
      </c>
      <c r="T994" s="2">
        <f ca="1">INDEX(INDIRECT(_xlfn.CONCAT("weather.data[",T$1,"]")),MATCH(vp.data[[#This Row],[SDate]],weather.data[Date],0))</f>
        <v>-16.5</v>
      </c>
      <c r="U994" s="2">
        <f ca="1">INDEX(INDIRECT(_xlfn.CONCAT("weather.data[",U$1,"]")),MATCH(vp.data[[#This Row],[SDate]],weather.data[Date],0))</f>
        <v>-20</v>
      </c>
      <c r="V994" s="2">
        <f ca="1">INDEX(INDIRECT(_xlfn.CONCAT("weather.data[",V$1,"]")),MATCH(vp.data[[#This Row],[SDate]],weather.data[Date],0))</f>
        <v>-17.8</v>
      </c>
      <c r="W994" t="s">
        <v>44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 s="4">
        <f>IF(AND(vp.data[[#This Row],[SDate]]&gt;=DATE(YEAR(vp.data[[#This Row],[SDate]]),5,1),vp.data[[#This Row],[SDate]]&lt;=DATE(YEAR(vp.data[[#This Row],[SDate]]),9,15)),1,0)</f>
        <v>0</v>
      </c>
      <c r="AJ994" s="4">
        <f>IF(vp.data[[#This Row],[SDate]]&lt;DATE(2016,12,1),0,1)</f>
        <v>1</v>
      </c>
      <c r="AK994">
        <f>MONTH(vp.data[[#This Row],[SDate]])</f>
        <v>3</v>
      </c>
      <c r="AL994" s="5">
        <f>(IF(post_aquisition_adj_bool,vp.data[[#This Row],[VP_Adjusted]],vp.data[[#This Row],[VP]])-INDEX(crudeBD.lkup[Mean_VP],MATCH(vp.data[[#This Row],[Crude_Breakdown]],crudeBD.lkup[Crude Breakdown],0)))^2</f>
        <v>7.3222783697803253</v>
      </c>
      <c r="AM994" s="5">
        <f>(vp.data[[#This Row],[Dens]]-INDEX(crudeBD.lkup[Mean_Dens],MATCH(vp.data[[#This Row],[Crude_Breakdown]],crudeBD.lkup[Crude Breakdown],0)))^2</f>
        <v>7.8880994386324188</v>
      </c>
      <c r="AN994" s="5">
        <f>(vp.data[[#This Row],[Sulf]]-INDEX(crudeBD.lkup[Mean_Sulf],MATCH(vp.data[[#This Row],[Crude_Breakdown]],crudeBD.lkup[Crude Breakdown],0)))^2</f>
        <v>5.2920843476711573E-4</v>
      </c>
      <c r="AO9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1" hidden="1" x14ac:dyDescent="0.25">
      <c r="A995">
        <v>994</v>
      </c>
      <c r="B995" t="s">
        <v>45</v>
      </c>
      <c r="C995" t="s">
        <v>45</v>
      </c>
      <c r="D995" t="s">
        <v>63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Input]]="",INDEX([1]DATA!$Q:$Q,MATCH(1,(vp.data[[#This Row],[Battery]]=[1]DATA!$L:$L)*(EOMONTH(vp.data[[#This Row],[SDate]],-1)+1=[1]DATA!$G:$G),0)),vp.data[[#This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Input]]="",INDEX([1]DATA!$O:$O,MATCH(1,(vp.data[[#This Row],[Battery]]=[1]DATA!$L:$L)*(EOMONTH(vp.data[[#This Row],[SDate]],-1)+1=[1]DATA!$G:$G),0)),vp.data[[#This Row],[Dens Input]]),"")</f>
        <v>815.3</v>
      </c>
      <c r="O995" s="2">
        <f ca="1">INDEX(INDIRECT(_xlfn.CONCAT("weather.data[",O$1,"]")),MATCH(vp.data[[#This Row],[SDate]],weather.data[Date],0))</f>
        <v>-17.566666666666666</v>
      </c>
      <c r="P995" s="2">
        <f ca="1">INDEX(INDIRECT(_xlfn.CONCAT("weather.data[",P$1,"]")),MATCH(vp.data[[#This Row],[SDate]],weather.data[Date],0))</f>
        <v>-17.119047619047617</v>
      </c>
      <c r="Q995" s="2">
        <f ca="1">INDEX(INDIRECT(_xlfn.CONCAT("weather.data[",Q$1,"]")),MATCH(vp.data[[#This Row],[SDate]],weather.data[Date],0))</f>
        <v>-17.399999999999999</v>
      </c>
      <c r="R995" s="2">
        <f ca="1">INDEX(INDIRECT(_xlfn.CONCAT("weather.data[",R$1,"]")),MATCH(vp.data[[#This Row],[SDate]],weather.data[Date],0))</f>
        <v>-16.7</v>
      </c>
      <c r="S995" s="2">
        <f ca="1">INDEX(INDIRECT(_xlfn.CONCAT("weather.data[",S$1,"]")),MATCH(vp.data[[#This Row],[SDate]],weather.data[Date],0))</f>
        <v>-17</v>
      </c>
      <c r="T995" s="2">
        <f ca="1">INDEX(INDIRECT(_xlfn.CONCAT("weather.data[",T$1,"]")),MATCH(vp.data[[#This Row],[SDate]],weather.data[Date],0))</f>
        <v>-16.5</v>
      </c>
      <c r="U995" s="2">
        <f ca="1">INDEX(INDIRECT(_xlfn.CONCAT("weather.data[",U$1,"]")),MATCH(vp.data[[#This Row],[SDate]],weather.data[Date],0))</f>
        <v>-20</v>
      </c>
      <c r="V995" s="2">
        <f ca="1">INDEX(INDIRECT(_xlfn.CONCAT("weather.data[",V$1,"]")),MATCH(vp.data[[#This Row],[SDate]],weather.data[Date],0))</f>
        <v>-17.8</v>
      </c>
      <c r="W995" t="s">
        <v>44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 s="4">
        <f>IF(AND(vp.data[[#This Row],[SDate]]&gt;=DATE(YEAR(vp.data[[#This Row],[SDate]]),5,1),vp.data[[#This Row],[SDate]]&lt;=DATE(YEAR(vp.data[[#This Row],[SDate]]),9,15)),1,0)</f>
        <v>0</v>
      </c>
      <c r="AJ995" s="4">
        <f>IF(vp.data[[#This Row],[SDate]]&lt;DATE(2016,12,1),0,1)</f>
        <v>1</v>
      </c>
      <c r="AK995">
        <f>MONTH(vp.data[[#This Row],[SDate]])</f>
        <v>3</v>
      </c>
      <c r="AL995" s="5">
        <f>(IF(post_aquisition_adj_bool,vp.data[[#This Row],[VP_Adjusted]],vp.data[[#This Row],[VP]])-INDEX(crudeBD.lkup[Mean_VP],MATCH(vp.data[[#This Row],[Crude_Breakdown]],crudeBD.lkup[Crude Breakdown],0)))^2</f>
        <v>221.83210361249934</v>
      </c>
      <c r="AM995" s="5">
        <f>(vp.data[[#This Row],[Dens]]-INDEX(crudeBD.lkup[Mean_Dens],MATCH(vp.data[[#This Row],[Crude_Breakdown]],crudeBD.lkup[Crude Breakdown],0)))^2</f>
        <v>44.108512059988549</v>
      </c>
      <c r="AN995" s="5">
        <f>(vp.data[[#This Row],[Sulf]]-INDEX(crudeBD.lkup[Mean_Sulf],MATCH(vp.data[[#This Row],[Crude_Breakdown]],crudeBD.lkup[Crude Breakdown],0)))^2</f>
        <v>6.0022779955802831E-2</v>
      </c>
      <c r="AO9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1" hidden="1" x14ac:dyDescent="0.25">
      <c r="A996">
        <v>995</v>
      </c>
      <c r="B996" t="s">
        <v>45</v>
      </c>
      <c r="C996" t="s">
        <v>45</v>
      </c>
      <c r="D996" t="s">
        <v>76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Input]]="",INDEX([1]DATA!$Q:$Q,MATCH(1,(vp.data[[#This Row],[Battery]]=[1]DATA!$L:$L)*(EOMONTH(vp.data[[#This Row],[SDate]],-1)+1=[1]DATA!$G:$G),0)),vp.data[[#This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Input]]="",INDEX([1]DATA!$O:$O,MATCH(1,(vp.data[[#This Row],[Battery]]=[1]DATA!$L:$L)*(EOMONTH(vp.data[[#This Row],[SDate]],-1)+1=[1]DATA!$G:$G),0)),vp.data[[#This Row],[Dens Input]]),"")</f>
        <v>812.3</v>
      </c>
      <c r="O996" s="2">
        <f ca="1">INDEX(INDIRECT(_xlfn.CONCAT("weather.data[",O$1,"]")),MATCH(vp.data[[#This Row],[SDate]],weather.data[Date],0))</f>
        <v>-17.566666666666666</v>
      </c>
      <c r="P996" s="2">
        <f ca="1">INDEX(INDIRECT(_xlfn.CONCAT("weather.data[",P$1,"]")),MATCH(vp.data[[#This Row],[SDate]],weather.data[Date],0))</f>
        <v>-17.119047619047617</v>
      </c>
      <c r="Q996" s="2">
        <f ca="1">INDEX(INDIRECT(_xlfn.CONCAT("weather.data[",Q$1,"]")),MATCH(vp.data[[#This Row],[SDate]],weather.data[Date],0))</f>
        <v>-17.399999999999999</v>
      </c>
      <c r="R996" s="2">
        <f ca="1">INDEX(INDIRECT(_xlfn.CONCAT("weather.data[",R$1,"]")),MATCH(vp.data[[#This Row],[SDate]],weather.data[Date],0))</f>
        <v>-16.7</v>
      </c>
      <c r="S996" s="2">
        <f ca="1">INDEX(INDIRECT(_xlfn.CONCAT("weather.data[",S$1,"]")),MATCH(vp.data[[#This Row],[SDate]],weather.data[Date],0))</f>
        <v>-17</v>
      </c>
      <c r="T996" s="2">
        <f ca="1">INDEX(INDIRECT(_xlfn.CONCAT("weather.data[",T$1,"]")),MATCH(vp.data[[#This Row],[SDate]],weather.data[Date],0))</f>
        <v>-16.5</v>
      </c>
      <c r="U996" s="2">
        <f ca="1">INDEX(INDIRECT(_xlfn.CONCAT("weather.data[",U$1,"]")),MATCH(vp.data[[#This Row],[SDate]],weather.data[Date],0))</f>
        <v>-20</v>
      </c>
      <c r="V996" s="2">
        <f ca="1">INDEX(INDIRECT(_xlfn.CONCAT("weather.data[",V$1,"]")),MATCH(vp.data[[#This Row],[SDate]],weather.data[Date],0))</f>
        <v>-17.8</v>
      </c>
      <c r="W996" t="s">
        <v>44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 s="4">
        <f>IF(AND(vp.data[[#This Row],[SDate]]&gt;=DATE(YEAR(vp.data[[#This Row],[SDate]]),5,1),vp.data[[#This Row],[SDate]]&lt;=DATE(YEAR(vp.data[[#This Row],[SDate]]),9,15)),1,0)</f>
        <v>0</v>
      </c>
      <c r="AJ996" s="4">
        <f>IF(vp.data[[#This Row],[SDate]]&lt;DATE(2016,12,1),0,1)</f>
        <v>1</v>
      </c>
      <c r="AK996">
        <f>MONTH(vp.data[[#This Row],[SDate]])</f>
        <v>3</v>
      </c>
      <c r="AL996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996" s="5">
        <f>(vp.data[[#This Row],[Dens]]-INDEX(crudeBD.lkup[Mean_Dens],MATCH(vp.data[[#This Row],[Crude_Breakdown]],crudeBD.lkup[Crude Breakdown],0)))^2</f>
        <v>13.259968370669267</v>
      </c>
      <c r="AN996" s="5">
        <f>(vp.data[[#This Row],[Sulf]]-INDEX(crudeBD.lkup[Mean_Sulf],MATCH(vp.data[[#This Row],[Crude_Breakdown]],crudeBD.lkup[Crude Breakdown],0)))^2</f>
        <v>6.7078653094961402E-2</v>
      </c>
      <c r="AO9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1" hidden="1" x14ac:dyDescent="0.25">
      <c r="A997">
        <v>996</v>
      </c>
      <c r="B997" t="s">
        <v>45</v>
      </c>
      <c r="C997" t="s">
        <v>45</v>
      </c>
      <c r="D997" t="s">
        <v>77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Input]]="",INDEX([1]DATA!$Q:$Q,MATCH(1,(vp.data[[#This Row],[Battery]]=[1]DATA!$L:$L)*(EOMONTH(vp.data[[#This Row],[SDate]],-1)+1=[1]DATA!$G:$G),0)),vp.data[[#This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Input]]="",INDEX([1]DATA!$O:$O,MATCH(1,(vp.data[[#This Row],[Battery]]=[1]DATA!$L:$L)*(EOMONTH(vp.data[[#This Row],[SDate]],-1)+1=[1]DATA!$G:$G),0)),vp.data[[#This Row],[Dens Input]]),"")</f>
        <v>818.7</v>
      </c>
      <c r="O997" s="2">
        <f ca="1">INDEX(INDIRECT(_xlfn.CONCAT("weather.data[",O$1,"]")),MATCH(vp.data[[#This Row],[SDate]],weather.data[Date],0))</f>
        <v>-17.566666666666666</v>
      </c>
      <c r="P997" s="2">
        <f ca="1">INDEX(INDIRECT(_xlfn.CONCAT("weather.data[",P$1,"]")),MATCH(vp.data[[#This Row],[SDate]],weather.data[Date],0))</f>
        <v>-17.119047619047617</v>
      </c>
      <c r="Q997" s="2">
        <f ca="1">INDEX(INDIRECT(_xlfn.CONCAT("weather.data[",Q$1,"]")),MATCH(vp.data[[#This Row],[SDate]],weather.data[Date],0))</f>
        <v>-17.399999999999999</v>
      </c>
      <c r="R997" s="2">
        <f ca="1">INDEX(INDIRECT(_xlfn.CONCAT("weather.data[",R$1,"]")),MATCH(vp.data[[#This Row],[SDate]],weather.data[Date],0))</f>
        <v>-16.7</v>
      </c>
      <c r="S997" s="2">
        <f ca="1">INDEX(INDIRECT(_xlfn.CONCAT("weather.data[",S$1,"]")),MATCH(vp.data[[#This Row],[SDate]],weather.data[Date],0))</f>
        <v>-17</v>
      </c>
      <c r="T997" s="2">
        <f ca="1">INDEX(INDIRECT(_xlfn.CONCAT("weather.data[",T$1,"]")),MATCH(vp.data[[#This Row],[SDate]],weather.data[Date],0))</f>
        <v>-16.5</v>
      </c>
      <c r="U997" s="2">
        <f ca="1">INDEX(INDIRECT(_xlfn.CONCAT("weather.data[",U$1,"]")),MATCH(vp.data[[#This Row],[SDate]],weather.data[Date],0))</f>
        <v>-20</v>
      </c>
      <c r="V997" s="2">
        <f ca="1">INDEX(INDIRECT(_xlfn.CONCAT("weather.data[",V$1,"]")),MATCH(vp.data[[#This Row],[SDate]],weather.data[Date],0))</f>
        <v>-17.8</v>
      </c>
      <c r="W997" t="s">
        <v>44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 s="4">
        <f>IF(AND(vp.data[[#This Row],[SDate]]&gt;=DATE(YEAR(vp.data[[#This Row],[SDate]]),5,1),vp.data[[#This Row],[SDate]]&lt;=DATE(YEAR(vp.data[[#This Row],[SDate]]),9,15)),1,0)</f>
        <v>0</v>
      </c>
      <c r="AJ997" s="4">
        <f>IF(vp.data[[#This Row],[SDate]]&lt;DATE(2016,12,1),0,1)</f>
        <v>1</v>
      </c>
      <c r="AK997">
        <f>MONTH(vp.data[[#This Row],[SDate]])</f>
        <v>3</v>
      </c>
      <c r="AL99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997" s="5">
        <f>(vp.data[[#This Row],[Dens]]-INDEX(crudeBD.lkup[Mean_Dens],MATCH(vp.data[[#This Row],[Crude_Breakdown]],crudeBD.lkup[Crude Breakdown],0)))^2</f>
        <v>2.3864922710921589E-2</v>
      </c>
      <c r="AN997" s="5">
        <f>(vp.data[[#This Row],[Sulf]]-INDEX(crudeBD.lkup[Mean_Sulf],MATCH(vp.data[[#This Row],[Crude_Breakdown]],crudeBD.lkup[Crude Breakdown],0)))^2</f>
        <v>0.17001690784909845</v>
      </c>
      <c r="AO9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1" hidden="1" x14ac:dyDescent="0.25">
      <c r="A998">
        <v>997</v>
      </c>
      <c r="B998" t="s">
        <v>45</v>
      </c>
      <c r="C998" t="s">
        <v>45</v>
      </c>
      <c r="D998" t="s">
        <v>88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Input]]="",INDEX([1]DATA!$Q:$Q,MATCH(1,(vp.data[[#This Row],[Battery]]=[1]DATA!$L:$L)*(EOMONTH(vp.data[[#This Row],[SDate]],-1)+1=[1]DATA!$G:$G),0)),vp.data[[#This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Input]]="",INDEX([1]DATA!$O:$O,MATCH(1,(vp.data[[#This Row],[Battery]]=[1]DATA!$L:$L)*(EOMONTH(vp.data[[#This Row],[SDate]],-1)+1=[1]DATA!$G:$G),0)),vp.data[[#This Row],[Dens Input]]),"")</f>
        <v>819.8</v>
      </c>
      <c r="O998" s="2">
        <f ca="1">INDEX(INDIRECT(_xlfn.CONCAT("weather.data[",O$1,"]")),MATCH(vp.data[[#This Row],[SDate]],weather.data[Date],0))</f>
        <v>-17.566666666666666</v>
      </c>
      <c r="P998" s="2">
        <f ca="1">INDEX(INDIRECT(_xlfn.CONCAT("weather.data[",P$1,"]")),MATCH(vp.data[[#This Row],[SDate]],weather.data[Date],0))</f>
        <v>-17.119047619047617</v>
      </c>
      <c r="Q998" s="2">
        <f ca="1">INDEX(INDIRECT(_xlfn.CONCAT("weather.data[",Q$1,"]")),MATCH(vp.data[[#This Row],[SDate]],weather.data[Date],0))</f>
        <v>-17.399999999999999</v>
      </c>
      <c r="R998" s="2">
        <f ca="1">INDEX(INDIRECT(_xlfn.CONCAT("weather.data[",R$1,"]")),MATCH(vp.data[[#This Row],[SDate]],weather.data[Date],0))</f>
        <v>-16.7</v>
      </c>
      <c r="S998" s="2">
        <f ca="1">INDEX(INDIRECT(_xlfn.CONCAT("weather.data[",S$1,"]")),MATCH(vp.data[[#This Row],[SDate]],weather.data[Date],0))</f>
        <v>-17</v>
      </c>
      <c r="T998" s="2">
        <f ca="1">INDEX(INDIRECT(_xlfn.CONCAT("weather.data[",T$1,"]")),MATCH(vp.data[[#This Row],[SDate]],weather.data[Date],0))</f>
        <v>-16.5</v>
      </c>
      <c r="U998" s="2">
        <f ca="1">INDEX(INDIRECT(_xlfn.CONCAT("weather.data[",U$1,"]")),MATCH(vp.data[[#This Row],[SDate]],weather.data[Date],0))</f>
        <v>-20</v>
      </c>
      <c r="V998" s="2">
        <f ca="1">INDEX(INDIRECT(_xlfn.CONCAT("weather.data[",V$1,"]")),MATCH(vp.data[[#This Row],[SDate]],weather.data[Date],0))</f>
        <v>-17.8</v>
      </c>
      <c r="W998" t="s">
        <v>44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 s="4">
        <f>IF(AND(vp.data[[#This Row],[SDate]]&gt;=DATE(YEAR(vp.data[[#This Row],[SDate]]),5,1),vp.data[[#This Row],[SDate]]&lt;=DATE(YEAR(vp.data[[#This Row],[SDate]]),9,15)),1,0)</f>
        <v>0</v>
      </c>
      <c r="AJ998" s="4">
        <f>IF(vp.data[[#This Row],[SDate]]&lt;DATE(2016,12,1),0,1)</f>
        <v>1</v>
      </c>
      <c r="AK998">
        <f>MONTH(vp.data[[#This Row],[SDate]])</f>
        <v>3</v>
      </c>
      <c r="AL998" s="5">
        <f>(IF(post_aquisition_adj_bool,vp.data[[#This Row],[VP_Adjusted]],vp.data[[#This Row],[VP]])-INDEX(crudeBD.lkup[Mean_VP],MATCH(vp.data[[#This Row],[Crude_Breakdown]],crudeBD.lkup[Crude Breakdown],0)))^2</f>
        <v>230.9147040149181</v>
      </c>
      <c r="AM998" s="5">
        <f>(vp.data[[#This Row],[Dens]]-INDEX(crudeBD.lkup[Mean_Dens],MATCH(vp.data[[#This Row],[Crude_Breakdown]],crudeBD.lkup[Crude Breakdown],0)))^2</f>
        <v>0.89400285374620558</v>
      </c>
      <c r="AN998" s="5">
        <f>(vp.data[[#This Row],[Sulf]]-INDEX(crudeBD.lkup[Mean_Sulf],MATCH(vp.data[[#This Row],[Crude_Breakdown]],crudeBD.lkup[Crude Breakdown],0)))^2</f>
        <v>0.1262601663443963</v>
      </c>
      <c r="AO9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1" hidden="1" x14ac:dyDescent="0.25">
      <c r="A999">
        <v>998</v>
      </c>
      <c r="B999" t="s">
        <v>45</v>
      </c>
      <c r="C999" t="s">
        <v>45</v>
      </c>
      <c r="D999" t="s">
        <v>96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Input]]="",INDEX([1]DATA!$Q:$Q,MATCH(1,(vp.data[[#This Row],[Battery]]=[1]DATA!$L:$L)*(EOMONTH(vp.data[[#This Row],[SDate]],-1)+1=[1]DATA!$G:$G),0)),vp.data[[#This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Input]]="",INDEX([1]DATA!$O:$O,MATCH(1,(vp.data[[#This Row],[Battery]]=[1]DATA!$L:$L)*(EOMONTH(vp.data[[#This Row],[SDate]],-1)+1=[1]DATA!$G:$G),0)),vp.data[[#This Row],[Dens Input]]),"")</f>
        <v>817</v>
      </c>
      <c r="O999" s="2">
        <f ca="1">INDEX(INDIRECT(_xlfn.CONCAT("weather.data[",O$1,"]")),MATCH(vp.data[[#This Row],[SDate]],weather.data[Date],0))</f>
        <v>-17.566666666666666</v>
      </c>
      <c r="P999" s="2">
        <f ca="1">INDEX(INDIRECT(_xlfn.CONCAT("weather.data[",P$1,"]")),MATCH(vp.data[[#This Row],[SDate]],weather.data[Date],0))</f>
        <v>-17.119047619047617</v>
      </c>
      <c r="Q999" s="2">
        <f ca="1">INDEX(INDIRECT(_xlfn.CONCAT("weather.data[",Q$1,"]")),MATCH(vp.data[[#This Row],[SDate]],weather.data[Date],0))</f>
        <v>-17.399999999999999</v>
      </c>
      <c r="R999" s="2">
        <f ca="1">INDEX(INDIRECT(_xlfn.CONCAT("weather.data[",R$1,"]")),MATCH(vp.data[[#This Row],[SDate]],weather.data[Date],0))</f>
        <v>-16.7</v>
      </c>
      <c r="S999" s="2">
        <f ca="1">INDEX(INDIRECT(_xlfn.CONCAT("weather.data[",S$1,"]")),MATCH(vp.data[[#This Row],[SDate]],weather.data[Date],0))</f>
        <v>-17</v>
      </c>
      <c r="T999" s="2">
        <f ca="1">INDEX(INDIRECT(_xlfn.CONCAT("weather.data[",T$1,"]")),MATCH(vp.data[[#This Row],[SDate]],weather.data[Date],0))</f>
        <v>-16.5</v>
      </c>
      <c r="U999" s="2">
        <f ca="1">INDEX(INDIRECT(_xlfn.CONCAT("weather.data[",U$1,"]")),MATCH(vp.data[[#This Row],[SDate]],weather.data[Date],0))</f>
        <v>-20</v>
      </c>
      <c r="V999" s="2">
        <f ca="1">INDEX(INDIRECT(_xlfn.CONCAT("weather.data[",V$1,"]")),MATCH(vp.data[[#This Row],[SDate]],weather.data[Date],0))</f>
        <v>-17.8</v>
      </c>
      <c r="W999" t="s">
        <v>44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 s="4">
        <f>IF(AND(vp.data[[#This Row],[SDate]]&gt;=DATE(YEAR(vp.data[[#This Row],[SDate]]),5,1),vp.data[[#This Row],[SDate]]&lt;=DATE(YEAR(vp.data[[#This Row],[SDate]]),9,15)),1,0)</f>
        <v>0</v>
      </c>
      <c r="AJ999" s="4">
        <f>IF(vp.data[[#This Row],[SDate]]&lt;DATE(2016,12,1),0,1)</f>
        <v>1</v>
      </c>
      <c r="AK999">
        <f>MONTH(vp.data[[#This Row],[SDate]])</f>
        <v>3</v>
      </c>
      <c r="AL999" s="5">
        <f>(IF(post_aquisition_adj_bool,vp.data[[#This Row],[VP_Adjusted]],vp.data[[#This Row],[VP]])-INDEX(crudeBD.lkup[Mean_VP],MATCH(vp.data[[#This Row],[Crude_Breakdown]],crudeBD.lkup[Crude Breakdown],0)))^2</f>
        <v>8.0322482897266099</v>
      </c>
      <c r="AM999" s="5">
        <f>(vp.data[[#This Row],[Dens]]-INDEX(crudeBD.lkup[Mean_Dens],MATCH(vp.data[[#This Row],[Crude_Breakdown]],crudeBD.lkup[Crude Breakdown],0)))^2</f>
        <v>3.4391063020199311</v>
      </c>
      <c r="AN999" s="5">
        <f>(vp.data[[#This Row],[Sulf]]-INDEX(crudeBD.lkup[Mean_Sulf],MATCH(vp.data[[#This Row],[Crude_Breakdown]],crudeBD.lkup[Crude Breakdown],0)))^2</f>
        <v>0.11244692371116743</v>
      </c>
      <c r="AO9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1" hidden="1" x14ac:dyDescent="0.25">
      <c r="A1000">
        <v>999</v>
      </c>
      <c r="B1000" t="s">
        <v>45</v>
      </c>
      <c r="C1000" t="s">
        <v>45</v>
      </c>
      <c r="D1000" t="s">
        <v>85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Input]]="",INDEX([1]DATA!$Q:$Q,MATCH(1,(vp.data[[#This Row],[Battery]]=[1]DATA!$L:$L)*(EOMONTH(vp.data[[#This Row],[SDate]],-1)+1=[1]DATA!$G:$G),0)),vp.data[[#This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Input]]="",INDEX([1]DATA!$O:$O,MATCH(1,(vp.data[[#This Row],[Battery]]=[1]DATA!$L:$L)*(EOMONTH(vp.data[[#This Row],[SDate]],-1)+1=[1]DATA!$G:$G),0)),vp.data[[#This Row],[Dens Input]]),"")</f>
        <v>815</v>
      </c>
      <c r="O1000" s="2">
        <f ca="1">INDEX(INDIRECT(_xlfn.CONCAT("weather.data[",O$1,"]")),MATCH(vp.data[[#This Row],[SDate]],weather.data[Date],0))</f>
        <v>-17.566666666666666</v>
      </c>
      <c r="P1000" s="2">
        <f ca="1">INDEX(INDIRECT(_xlfn.CONCAT("weather.data[",P$1,"]")),MATCH(vp.data[[#This Row],[SDate]],weather.data[Date],0))</f>
        <v>-17.119047619047617</v>
      </c>
      <c r="Q1000" s="2">
        <f ca="1">INDEX(INDIRECT(_xlfn.CONCAT("weather.data[",Q$1,"]")),MATCH(vp.data[[#This Row],[SDate]],weather.data[Date],0))</f>
        <v>-17.399999999999999</v>
      </c>
      <c r="R1000" s="2">
        <f ca="1">INDEX(INDIRECT(_xlfn.CONCAT("weather.data[",R$1,"]")),MATCH(vp.data[[#This Row],[SDate]],weather.data[Date],0))</f>
        <v>-16.7</v>
      </c>
      <c r="S1000" s="2">
        <f ca="1">INDEX(INDIRECT(_xlfn.CONCAT("weather.data[",S$1,"]")),MATCH(vp.data[[#This Row],[SDate]],weather.data[Date],0))</f>
        <v>-17</v>
      </c>
      <c r="T1000" s="2">
        <f ca="1">INDEX(INDIRECT(_xlfn.CONCAT("weather.data[",T$1,"]")),MATCH(vp.data[[#This Row],[SDate]],weather.data[Date],0))</f>
        <v>-16.5</v>
      </c>
      <c r="U1000" s="2">
        <f ca="1">INDEX(INDIRECT(_xlfn.CONCAT("weather.data[",U$1,"]")),MATCH(vp.data[[#This Row],[SDate]],weather.data[Date],0))</f>
        <v>-20</v>
      </c>
      <c r="V1000" s="2">
        <f ca="1">INDEX(INDIRECT(_xlfn.CONCAT("weather.data[",V$1,"]")),MATCH(vp.data[[#This Row],[SDate]],weather.data[Date],0))</f>
        <v>-17.8</v>
      </c>
      <c r="W1000" t="s">
        <v>44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 s="4">
        <f>IF(AND(vp.data[[#This Row],[SDate]]&gt;=DATE(YEAR(vp.data[[#This Row],[SDate]]),5,1),vp.data[[#This Row],[SDate]]&lt;=DATE(YEAR(vp.data[[#This Row],[SDate]]),9,15)),1,0)</f>
        <v>0</v>
      </c>
      <c r="AJ1000" s="4">
        <f>IF(vp.data[[#This Row],[SDate]]&lt;DATE(2016,12,1),0,1)</f>
        <v>1</v>
      </c>
      <c r="AK1000">
        <f>MONTH(vp.data[[#This Row],[SDate]])</f>
        <v>3</v>
      </c>
      <c r="AL1000" s="5">
        <f>(IF(post_aquisition_adj_bool,vp.data[[#This Row],[VP_Adjusted]],vp.data[[#This Row],[VP]])-INDEX(crudeBD.lkup[Mean_VP],MATCH(vp.data[[#This Row],[Crude_Breakdown]],crudeBD.lkup[Crude Breakdown],0)))^2</f>
        <v>47.140278824077932</v>
      </c>
      <c r="AM1000" s="5">
        <f>(vp.data[[#This Row],[Dens]]-INDEX(crudeBD.lkup[Mean_Dens],MATCH(vp.data[[#This Row],[Crude_Breakdown]],crudeBD.lkup[Crude Breakdown],0)))^2</f>
        <v>14.857037336501103</v>
      </c>
      <c r="AN1000" s="5">
        <f>(vp.data[[#This Row],[Sulf]]-INDEX(crudeBD.lkup[Mean_Sulf],MATCH(vp.data[[#This Row],[Crude_Breakdown]],crudeBD.lkup[Crude Breakdown],0)))^2</f>
        <v>9.1706654432170576E-2</v>
      </c>
      <c r="AO10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1" hidden="1" x14ac:dyDescent="0.25">
      <c r="A1001">
        <v>1000</v>
      </c>
      <c r="B1001" t="s">
        <v>58</v>
      </c>
      <c r="C1001" t="s">
        <v>58</v>
      </c>
      <c r="D1001" t="s">
        <v>75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Input]]="",INDEX([1]DATA!$Q:$Q,MATCH(1,(vp.data[[#This Row],[Battery]]=[1]DATA!$L:$L)*(EOMONTH(vp.data[[#This Row],[SDate]],-1)+1=[1]DATA!$G:$G),0)),vp.data[[#This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001" s="2">
        <f ca="1">INDEX(INDIRECT(_xlfn.CONCAT("weather.data[",O$1,"]")),MATCH(vp.data[[#This Row],[SDate]],weather.data[Date],0))</f>
        <v>-17.566666666666666</v>
      </c>
      <c r="P1001" s="2">
        <f ca="1">INDEX(INDIRECT(_xlfn.CONCAT("weather.data[",P$1,"]")),MATCH(vp.data[[#This Row],[SDate]],weather.data[Date],0))</f>
        <v>-17.119047619047617</v>
      </c>
      <c r="Q1001" s="2">
        <f ca="1">INDEX(INDIRECT(_xlfn.CONCAT("weather.data[",Q$1,"]")),MATCH(vp.data[[#This Row],[SDate]],weather.data[Date],0))</f>
        <v>-17.399999999999999</v>
      </c>
      <c r="R1001" s="2">
        <f ca="1">INDEX(INDIRECT(_xlfn.CONCAT("weather.data[",R$1,"]")),MATCH(vp.data[[#This Row],[SDate]],weather.data[Date],0))</f>
        <v>-16.7</v>
      </c>
      <c r="S1001" s="2">
        <f ca="1">INDEX(INDIRECT(_xlfn.CONCAT("weather.data[",S$1,"]")),MATCH(vp.data[[#This Row],[SDate]],weather.data[Date],0))</f>
        <v>-17</v>
      </c>
      <c r="T1001" s="2">
        <f ca="1">INDEX(INDIRECT(_xlfn.CONCAT("weather.data[",T$1,"]")),MATCH(vp.data[[#This Row],[SDate]],weather.data[Date],0))</f>
        <v>-16.5</v>
      </c>
      <c r="U1001" s="2">
        <f ca="1">INDEX(INDIRECT(_xlfn.CONCAT("weather.data[",U$1,"]")),MATCH(vp.data[[#This Row],[SDate]],weather.data[Date],0))</f>
        <v>-20</v>
      </c>
      <c r="V1001" s="2">
        <f ca="1">INDEX(INDIRECT(_xlfn.CONCAT("weather.data[",V$1,"]")),MATCH(vp.data[[#This Row],[SDate]],weather.data[Date],0))</f>
        <v>-17.8</v>
      </c>
      <c r="W1001" t="s">
        <v>44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 s="4">
        <f>IF(AND(vp.data[[#This Row],[SDate]]&gt;=DATE(YEAR(vp.data[[#This Row],[SDate]]),5,1),vp.data[[#This Row],[SDate]]&lt;=DATE(YEAR(vp.data[[#This Row],[SDate]]),9,15)),1,0)</f>
        <v>0</v>
      </c>
      <c r="AJ1001" s="4">
        <f>IF(vp.data[[#This Row],[SDate]]&lt;DATE(2016,12,1),0,1)</f>
        <v>1</v>
      </c>
      <c r="AK1001">
        <f>MONTH(vp.data[[#This Row],[SDate]])</f>
        <v>3</v>
      </c>
      <c r="AL1001" s="5">
        <f>(IF(post_aquisition_adj_bool,vp.data[[#This Row],[VP_Adjusted]],vp.data[[#This Row],[VP]])-INDEX(crudeBD.lkup[Mean_VP],MATCH(vp.data[[#This Row],[Crude_Breakdown]],crudeBD.lkup[Crude Breakdown],0)))^2</f>
        <v>28.026744389197948</v>
      </c>
      <c r="AM1001" s="5">
        <f>(vp.data[[#This Row],[Dens]]-INDEX(crudeBD.lkup[Mean_Dens],MATCH(vp.data[[#This Row],[Crude_Breakdown]],crudeBD.lkup[Crude Breakdown],0)))^2</f>
        <v>17.293754778438746</v>
      </c>
      <c r="AN1001" s="5">
        <f>(vp.data[[#This Row],[Sulf]]-INDEX(crudeBD.lkup[Mean_Sulf],MATCH(vp.data[[#This Row],[Crude_Breakdown]],crudeBD.lkup[Crude Breakdown],0)))^2</f>
        <v>3.5994563312072825E-3</v>
      </c>
      <c r="AO10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1" hidden="1" x14ac:dyDescent="0.25">
      <c r="A1002">
        <v>1001</v>
      </c>
      <c r="B1002" t="s">
        <v>58</v>
      </c>
      <c r="C1002" t="s">
        <v>58</v>
      </c>
      <c r="D1002" t="s">
        <v>79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Input]]="",INDEX([1]DATA!$O:$O,MATCH(1,(vp.data[[#This Row],[Battery]]=[1]DATA!$L:$L)*(EOMONTH(vp.data[[#This Row],[SDate]],-1)+1=[1]DATA!$G:$G),0)),vp.data[[#This Row],[Dens Input]]),"")</f>
        <v>807</v>
      </c>
      <c r="O1002" s="2">
        <f ca="1">INDEX(INDIRECT(_xlfn.CONCAT("weather.data[",O$1,"]")),MATCH(vp.data[[#This Row],[SDate]],weather.data[Date],0))</f>
        <v>-17.566666666666666</v>
      </c>
      <c r="P1002" s="2">
        <f ca="1">INDEX(INDIRECT(_xlfn.CONCAT("weather.data[",P$1,"]")),MATCH(vp.data[[#This Row],[SDate]],weather.data[Date],0))</f>
        <v>-17.119047619047617</v>
      </c>
      <c r="Q1002" s="2">
        <f ca="1">INDEX(INDIRECT(_xlfn.CONCAT("weather.data[",Q$1,"]")),MATCH(vp.data[[#This Row],[SDate]],weather.data[Date],0))</f>
        <v>-17.399999999999999</v>
      </c>
      <c r="R1002" s="2">
        <f ca="1">INDEX(INDIRECT(_xlfn.CONCAT("weather.data[",R$1,"]")),MATCH(vp.data[[#This Row],[SDate]],weather.data[Date],0))</f>
        <v>-16.7</v>
      </c>
      <c r="S1002" s="2">
        <f ca="1">INDEX(INDIRECT(_xlfn.CONCAT("weather.data[",S$1,"]")),MATCH(vp.data[[#This Row],[SDate]],weather.data[Date],0))</f>
        <v>-17</v>
      </c>
      <c r="T1002" s="2">
        <f ca="1">INDEX(INDIRECT(_xlfn.CONCAT("weather.data[",T$1,"]")),MATCH(vp.data[[#This Row],[SDate]],weather.data[Date],0))</f>
        <v>-16.5</v>
      </c>
      <c r="U1002" s="2">
        <f ca="1">INDEX(INDIRECT(_xlfn.CONCAT("weather.data[",U$1,"]")),MATCH(vp.data[[#This Row],[SDate]],weather.data[Date],0))</f>
        <v>-20</v>
      </c>
      <c r="V1002" s="2">
        <f ca="1">INDEX(INDIRECT(_xlfn.CONCAT("weather.data[",V$1,"]")),MATCH(vp.data[[#This Row],[SDate]],weather.data[Date],0))</f>
        <v>-17.8</v>
      </c>
      <c r="W1002" t="s">
        <v>44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 s="4">
        <f>IF(AND(vp.data[[#This Row],[SDate]]&gt;=DATE(YEAR(vp.data[[#This Row],[SDate]]),5,1),vp.data[[#This Row],[SDate]]&lt;=DATE(YEAR(vp.data[[#This Row],[SDate]]),9,15)),1,0)</f>
        <v>0</v>
      </c>
      <c r="AJ1002" s="4">
        <f>IF(vp.data[[#This Row],[SDate]]&lt;DATE(2016,12,1),0,1)</f>
        <v>1</v>
      </c>
      <c r="AK1002">
        <f>MONTH(vp.data[[#This Row],[SDate]])</f>
        <v>3</v>
      </c>
      <c r="AL1002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1002" s="5">
        <f>(vp.data[[#This Row],[Dens]]-INDEX(crudeBD.lkup[Mean_Dens],MATCH(vp.data[[#This Row],[Crude_Breakdown]],crudeBD.lkup[Crude Breakdown],0)))^2</f>
        <v>2.7508745195383772</v>
      </c>
      <c r="AN1002" s="5">
        <f>(vp.data[[#This Row],[Sulf]]-INDEX(crudeBD.lkup[Mean_Sulf],MATCH(vp.data[[#This Row],[Crude_Breakdown]],crudeBD.lkup[Crude Breakdown],0)))^2</f>
        <v>2.5004530949612777E-3</v>
      </c>
      <c r="AO10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1" hidden="1" x14ac:dyDescent="0.25">
      <c r="A1003">
        <v>1002</v>
      </c>
      <c r="B1003" t="s">
        <v>58</v>
      </c>
      <c r="C1003" t="s">
        <v>58</v>
      </c>
      <c r="D1003" t="s">
        <v>83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Input]]="",INDEX([1]DATA!$O:$O,MATCH(1,(vp.data[[#This Row],[Battery]]=[1]DATA!$L:$L)*(EOMONTH(vp.data[[#This Row],[SDate]],-1)+1=[1]DATA!$G:$G),0)),vp.data[[#This Row],[Dens Input]]),"")</f>
        <v>809.2</v>
      </c>
      <c r="O1003" s="2">
        <f ca="1">INDEX(INDIRECT(_xlfn.CONCAT("weather.data[",O$1,"]")),MATCH(vp.data[[#This Row],[SDate]],weather.data[Date],0))</f>
        <v>-17.566666666666666</v>
      </c>
      <c r="P1003" s="2">
        <f ca="1">INDEX(INDIRECT(_xlfn.CONCAT("weather.data[",P$1,"]")),MATCH(vp.data[[#This Row],[SDate]],weather.data[Date],0))</f>
        <v>-17.119047619047617</v>
      </c>
      <c r="Q1003" s="2">
        <f ca="1">INDEX(INDIRECT(_xlfn.CONCAT("weather.data[",Q$1,"]")),MATCH(vp.data[[#This Row],[SDate]],weather.data[Date],0))</f>
        <v>-17.399999999999999</v>
      </c>
      <c r="R1003" s="2">
        <f ca="1">INDEX(INDIRECT(_xlfn.CONCAT("weather.data[",R$1,"]")),MATCH(vp.data[[#This Row],[SDate]],weather.data[Date],0))</f>
        <v>-16.7</v>
      </c>
      <c r="S1003" s="2">
        <f ca="1">INDEX(INDIRECT(_xlfn.CONCAT("weather.data[",S$1,"]")),MATCH(vp.data[[#This Row],[SDate]],weather.data[Date],0))</f>
        <v>-17</v>
      </c>
      <c r="T1003" s="2">
        <f ca="1">INDEX(INDIRECT(_xlfn.CONCAT("weather.data[",T$1,"]")),MATCH(vp.data[[#This Row],[SDate]],weather.data[Date],0))</f>
        <v>-16.5</v>
      </c>
      <c r="U1003" s="2">
        <f ca="1">INDEX(INDIRECT(_xlfn.CONCAT("weather.data[",U$1,"]")),MATCH(vp.data[[#This Row],[SDate]],weather.data[Date],0))</f>
        <v>-20</v>
      </c>
      <c r="V1003" s="2">
        <f ca="1">INDEX(INDIRECT(_xlfn.CONCAT("weather.data[",V$1,"]")),MATCH(vp.data[[#This Row],[SDate]],weather.data[Date],0))</f>
        <v>-17.8</v>
      </c>
      <c r="W1003" t="s">
        <v>44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 s="4">
        <f>IF(AND(vp.data[[#This Row],[SDate]]&gt;=DATE(YEAR(vp.data[[#This Row],[SDate]]),5,1),vp.data[[#This Row],[SDate]]&lt;=DATE(YEAR(vp.data[[#This Row],[SDate]]),9,15)),1,0)</f>
        <v>0</v>
      </c>
      <c r="AJ1003" s="4">
        <f>IF(vp.data[[#This Row],[SDate]]&lt;DATE(2016,12,1),0,1)</f>
        <v>1</v>
      </c>
      <c r="AK1003">
        <f>MONTH(vp.data[[#This Row],[SDate]])</f>
        <v>3</v>
      </c>
      <c r="AL1003" s="5">
        <f>(IF(post_aquisition_adj_bool,vp.data[[#This Row],[VP_Adjusted]],vp.data[[#This Row],[VP]])-INDEX(crudeBD.lkup[Mean_VP],MATCH(vp.data[[#This Row],[Crude_Breakdown]],crudeBD.lkup[Crude Breakdown],0)))^2</f>
        <v>22.146161864925919</v>
      </c>
      <c r="AM1003" s="5">
        <f>(vp.data[[#This Row],[Dens]]-INDEX(crudeBD.lkup[Mean_Dens],MATCH(vp.data[[#This Row],[Crude_Breakdown]],crudeBD.lkup[Crude Breakdown],0)))^2</f>
        <v>0.29313989170610277</v>
      </c>
      <c r="AN1003" s="5">
        <f>(vp.data[[#This Row],[Sulf]]-INDEX(crudeBD.lkup[Mean_Sulf],MATCH(vp.data[[#This Row],[Crude_Breakdown]],crudeBD.lkup[Crude Breakdown],0)))^2</f>
        <v>4.9006343247347296E-3</v>
      </c>
      <c r="AO10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1" hidden="1" x14ac:dyDescent="0.25">
      <c r="A1004">
        <v>1003</v>
      </c>
      <c r="B1004" t="s">
        <v>47</v>
      </c>
      <c r="C1004" t="s">
        <v>47</v>
      </c>
      <c r="D1004" t="s">
        <v>54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04" s="2">
        <f ca="1">INDEX(INDIRECT(_xlfn.CONCAT("weather.data[",O$1,"]")),MATCH(vp.data[[#This Row],[SDate]],weather.data[Date],0))</f>
        <v>-17.566666666666666</v>
      </c>
      <c r="P1004" s="2">
        <f ca="1">INDEX(INDIRECT(_xlfn.CONCAT("weather.data[",P$1,"]")),MATCH(vp.data[[#This Row],[SDate]],weather.data[Date],0))</f>
        <v>-17.119047619047617</v>
      </c>
      <c r="Q1004" s="2">
        <f ca="1">INDEX(INDIRECT(_xlfn.CONCAT("weather.data[",Q$1,"]")),MATCH(vp.data[[#This Row],[SDate]],weather.data[Date],0))</f>
        <v>-17.399999999999999</v>
      </c>
      <c r="R1004" s="2">
        <f ca="1">INDEX(INDIRECT(_xlfn.CONCAT("weather.data[",R$1,"]")),MATCH(vp.data[[#This Row],[SDate]],weather.data[Date],0))</f>
        <v>-16.7</v>
      </c>
      <c r="S1004" s="2">
        <f ca="1">INDEX(INDIRECT(_xlfn.CONCAT("weather.data[",S$1,"]")),MATCH(vp.data[[#This Row],[SDate]],weather.data[Date],0))</f>
        <v>-17</v>
      </c>
      <c r="T1004" s="2">
        <f ca="1">INDEX(INDIRECT(_xlfn.CONCAT("weather.data[",T$1,"]")),MATCH(vp.data[[#This Row],[SDate]],weather.data[Date],0))</f>
        <v>-16.5</v>
      </c>
      <c r="U1004" s="2">
        <f ca="1">INDEX(INDIRECT(_xlfn.CONCAT("weather.data[",U$1,"]")),MATCH(vp.data[[#This Row],[SDate]],weather.data[Date],0))</f>
        <v>-20</v>
      </c>
      <c r="V1004" s="2">
        <f ca="1">INDEX(INDIRECT(_xlfn.CONCAT("weather.data[",V$1,"]")),MATCH(vp.data[[#This Row],[SDate]],weather.data[Date],0))</f>
        <v>-17.8</v>
      </c>
      <c r="W1004" t="s">
        <v>44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 s="4">
        <f>IF(AND(vp.data[[#This Row],[SDate]]&gt;=DATE(YEAR(vp.data[[#This Row],[SDate]]),5,1),vp.data[[#This Row],[SDate]]&lt;=DATE(YEAR(vp.data[[#This Row],[SDate]]),9,15)),1,0)</f>
        <v>0</v>
      </c>
      <c r="AJ1004" s="4">
        <f>IF(vp.data[[#This Row],[SDate]]&lt;DATE(2016,12,1),0,1)</f>
        <v>1</v>
      </c>
      <c r="AK1004">
        <f>MONTH(vp.data[[#This Row],[SDate]])</f>
        <v>3</v>
      </c>
      <c r="AL1004" s="5">
        <f>(IF(post_aquisition_adj_bool,vp.data[[#This Row],[VP_Adjusted]],vp.data[[#This Row],[VP]])-INDEX(crudeBD.lkup[Mean_VP],MATCH(vp.data[[#This Row],[Crude_Breakdown]],crudeBD.lkup[Crude Breakdown],0)))^2</f>
        <v>520.85255739272975</v>
      </c>
      <c r="AM1004" s="5">
        <f>(vp.data[[#This Row],[Dens]]-INDEX(crudeBD.lkup[Mean_Dens],MATCH(vp.data[[#This Row],[Crude_Breakdown]],crudeBD.lkup[Crude Breakdown],0)))^2</f>
        <v>166.70263405864131</v>
      </c>
      <c r="AN1004" s="5">
        <f>(vp.data[[#This Row],[Sulf]]-INDEX(crudeBD.lkup[Mean_Sulf],MATCH(vp.data[[#This Row],[Crude_Breakdown]],crudeBD.lkup[Crude Breakdown],0)))^2</f>
        <v>4.4590980845483205E-3</v>
      </c>
      <c r="AO10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1" hidden="1" x14ac:dyDescent="0.25">
      <c r="A1005">
        <v>1004</v>
      </c>
      <c r="B1005" t="s">
        <v>58</v>
      </c>
      <c r="C1005" t="s">
        <v>58</v>
      </c>
      <c r="D1005" t="s">
        <v>59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Input]]="",INDEX([1]DATA!$O:$O,MATCH(1,(vp.data[[#This Row],[Battery]]=[1]DATA!$L:$L)*(EOMONTH(vp.data[[#This Row],[SDate]],-1)+1=[1]DATA!$G:$G),0)),vp.data[[#This Row],[Dens Input]]),"")</f>
        <v>838</v>
      </c>
      <c r="O1005" s="2">
        <f ca="1">INDEX(INDIRECT(_xlfn.CONCAT("weather.data[",O$1,"]")),MATCH(vp.data[[#This Row],[SDate]],weather.data[Date],0))</f>
        <v>-17.566666666666666</v>
      </c>
      <c r="P1005" s="2">
        <f ca="1">INDEX(INDIRECT(_xlfn.CONCAT("weather.data[",P$1,"]")),MATCH(vp.data[[#This Row],[SDate]],weather.data[Date],0))</f>
        <v>-17.119047619047617</v>
      </c>
      <c r="Q1005" s="2">
        <f ca="1">INDEX(INDIRECT(_xlfn.CONCAT("weather.data[",Q$1,"]")),MATCH(vp.data[[#This Row],[SDate]],weather.data[Date],0))</f>
        <v>-17.399999999999999</v>
      </c>
      <c r="R1005" s="2">
        <f ca="1">INDEX(INDIRECT(_xlfn.CONCAT("weather.data[",R$1,"]")),MATCH(vp.data[[#This Row],[SDate]],weather.data[Date],0))</f>
        <v>-16.7</v>
      </c>
      <c r="S1005" s="2">
        <f ca="1">INDEX(INDIRECT(_xlfn.CONCAT("weather.data[",S$1,"]")),MATCH(vp.data[[#This Row],[SDate]],weather.data[Date],0))</f>
        <v>-17</v>
      </c>
      <c r="T1005" s="2">
        <f ca="1">INDEX(INDIRECT(_xlfn.CONCAT("weather.data[",T$1,"]")),MATCH(vp.data[[#This Row],[SDate]],weather.data[Date],0))</f>
        <v>-16.5</v>
      </c>
      <c r="U1005" s="2">
        <f ca="1">INDEX(INDIRECT(_xlfn.CONCAT("weather.data[",U$1,"]")),MATCH(vp.data[[#This Row],[SDate]],weather.data[Date],0))</f>
        <v>-20</v>
      </c>
      <c r="V1005" s="2">
        <f ca="1">INDEX(INDIRECT(_xlfn.CONCAT("weather.data[",V$1,"]")),MATCH(vp.data[[#This Row],[SDate]],weather.data[Date],0))</f>
        <v>-17.8</v>
      </c>
      <c r="W1005" t="s">
        <v>44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 s="4">
        <f>IF(AND(vp.data[[#This Row],[SDate]]&gt;=DATE(YEAR(vp.data[[#This Row],[SDate]]),5,1),vp.data[[#This Row],[SDate]]&lt;=DATE(YEAR(vp.data[[#This Row],[SDate]]),9,15)),1,0)</f>
        <v>0</v>
      </c>
      <c r="AJ1005" s="4">
        <f>IF(vp.data[[#This Row],[SDate]]&lt;DATE(2016,12,1),0,1)</f>
        <v>1</v>
      </c>
      <c r="AK1005">
        <f>MONTH(vp.data[[#This Row],[SDate]])</f>
        <v>3</v>
      </c>
      <c r="AL1005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05" s="5">
        <f>(vp.data[[#This Row],[Dens]]-INDEX(crudeBD.lkup[Mean_Dens],MATCH(vp.data[[#This Row],[Crude_Breakdown]],crudeBD.lkup[Crude Breakdown],0)))^2</f>
        <v>33.771642647597254</v>
      </c>
      <c r="AN1005" s="5">
        <f>(vp.data[[#This Row],[Sulf]]-INDEX(crudeBD.lkup[Mean_Sulf],MATCH(vp.data[[#This Row],[Crude_Breakdown]],crudeBD.lkup[Crude Breakdown],0)))^2</f>
        <v>0.13193132655080392</v>
      </c>
      <c r="AO10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1" hidden="1" x14ac:dyDescent="0.25">
      <c r="A1006">
        <v>1005</v>
      </c>
      <c r="B1006" t="s">
        <v>58</v>
      </c>
      <c r="C1006" t="s">
        <v>58</v>
      </c>
      <c r="D1006" t="s">
        <v>89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Input]]="",INDEX([1]DATA!$Q:$Q,MATCH(1,(vp.data[[#This Row],[Battery]]=[1]DATA!$L:$L)*(EOMONTH(vp.data[[#This Row],[SDate]],-1)+1=[1]DATA!$G:$G),0)),vp.data[[#This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06" s="2">
        <f ca="1">INDEX(INDIRECT(_xlfn.CONCAT("weather.data[",O$1,"]")),MATCH(vp.data[[#This Row],[SDate]],weather.data[Date],0))</f>
        <v>-17.566666666666666</v>
      </c>
      <c r="P1006" s="2">
        <f ca="1">INDEX(INDIRECT(_xlfn.CONCAT("weather.data[",P$1,"]")),MATCH(vp.data[[#This Row],[SDate]],weather.data[Date],0))</f>
        <v>-17.119047619047617</v>
      </c>
      <c r="Q1006" s="2">
        <f ca="1">INDEX(INDIRECT(_xlfn.CONCAT("weather.data[",Q$1,"]")),MATCH(vp.data[[#This Row],[SDate]],weather.data[Date],0))</f>
        <v>-17.399999999999999</v>
      </c>
      <c r="R1006" s="2">
        <f ca="1">INDEX(INDIRECT(_xlfn.CONCAT("weather.data[",R$1,"]")),MATCH(vp.data[[#This Row],[SDate]],weather.data[Date],0))</f>
        <v>-16.7</v>
      </c>
      <c r="S1006" s="2">
        <f ca="1">INDEX(INDIRECT(_xlfn.CONCAT("weather.data[",S$1,"]")),MATCH(vp.data[[#This Row],[SDate]],weather.data[Date],0))</f>
        <v>-17</v>
      </c>
      <c r="T1006" s="2">
        <f ca="1">INDEX(INDIRECT(_xlfn.CONCAT("weather.data[",T$1,"]")),MATCH(vp.data[[#This Row],[SDate]],weather.data[Date],0))</f>
        <v>-16.5</v>
      </c>
      <c r="U1006" s="2">
        <f ca="1">INDEX(INDIRECT(_xlfn.CONCAT("weather.data[",U$1,"]")),MATCH(vp.data[[#This Row],[SDate]],weather.data[Date],0))</f>
        <v>-20</v>
      </c>
      <c r="V1006" s="2">
        <f ca="1">INDEX(INDIRECT(_xlfn.CONCAT("weather.data[",V$1,"]")),MATCH(vp.data[[#This Row],[SDate]],weather.data[Date],0))</f>
        <v>-17.8</v>
      </c>
      <c r="W1006" t="s">
        <v>44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 s="4">
        <f>IF(AND(vp.data[[#This Row],[SDate]]&gt;=DATE(YEAR(vp.data[[#This Row],[SDate]]),5,1),vp.data[[#This Row],[SDate]]&lt;=DATE(YEAR(vp.data[[#This Row],[SDate]]),9,15)),1,0)</f>
        <v>0</v>
      </c>
      <c r="AJ1006" s="4">
        <f>IF(vp.data[[#This Row],[SDate]]&lt;DATE(2016,12,1),0,1)</f>
        <v>1</v>
      </c>
      <c r="AK1006">
        <f>MONTH(vp.data[[#This Row],[SDate]])</f>
        <v>3</v>
      </c>
      <c r="AL1006" s="5">
        <f>(IF(post_aquisition_adj_bool,vp.data[[#This Row],[VP_Adjusted]],vp.data[[#This Row],[VP]])-INDEX(crudeBD.lkup[Mean_VP],MATCH(vp.data[[#This Row],[Crude_Breakdown]],crudeBD.lkup[Crude Breakdown],0)))^2</f>
        <v>901.33215680362844</v>
      </c>
      <c r="AM1006" s="5">
        <f>(vp.data[[#This Row],[Dens]]-INDEX(crudeBD.lkup[Mean_Dens],MATCH(vp.data[[#This Row],[Crude_Breakdown]],crudeBD.lkup[Crude Breakdown],0)))^2</f>
        <v>16.903095408332952</v>
      </c>
      <c r="AN1006" s="5">
        <f>(vp.data[[#This Row],[Sulf]]-INDEX(crudeBD.lkup[Mean_Sulf],MATCH(vp.data[[#This Row],[Crude_Breakdown]],crudeBD.lkup[Crude Breakdown],0)))^2</f>
        <v>1.8707805078413697E-2</v>
      </c>
      <c r="AO10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1" hidden="1" x14ac:dyDescent="0.25">
      <c r="A1007">
        <v>1006</v>
      </c>
      <c r="B1007" t="s">
        <v>47</v>
      </c>
      <c r="C1007" t="s">
        <v>47</v>
      </c>
      <c r="D1007" t="s">
        <v>91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Input]]="",INDEX([1]DATA!$Q:$Q,MATCH(1,(vp.data[[#This Row],[Battery]]=[1]DATA!$L:$L)*(EOMONTH(vp.data[[#This Row],[SDate]],-1)+1=[1]DATA!$G:$G),0)),vp.data[[#This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007" s="2">
        <f ca="1">INDEX(INDIRECT(_xlfn.CONCAT("weather.data[",O$1,"]")),MATCH(vp.data[[#This Row],[SDate]],weather.data[Date],0))</f>
        <v>-17.566666666666666</v>
      </c>
      <c r="P1007" s="2">
        <f ca="1">INDEX(INDIRECT(_xlfn.CONCAT("weather.data[",P$1,"]")),MATCH(vp.data[[#This Row],[SDate]],weather.data[Date],0))</f>
        <v>-17.119047619047617</v>
      </c>
      <c r="Q1007" s="2">
        <f ca="1">INDEX(INDIRECT(_xlfn.CONCAT("weather.data[",Q$1,"]")),MATCH(vp.data[[#This Row],[SDate]],weather.data[Date],0))</f>
        <v>-17.399999999999999</v>
      </c>
      <c r="R1007" s="2">
        <f ca="1">INDEX(INDIRECT(_xlfn.CONCAT("weather.data[",R$1,"]")),MATCH(vp.data[[#This Row],[SDate]],weather.data[Date],0))</f>
        <v>-16.7</v>
      </c>
      <c r="S1007" s="2">
        <f ca="1">INDEX(INDIRECT(_xlfn.CONCAT("weather.data[",S$1,"]")),MATCH(vp.data[[#This Row],[SDate]],weather.data[Date],0))</f>
        <v>-17</v>
      </c>
      <c r="T1007" s="2">
        <f ca="1">INDEX(INDIRECT(_xlfn.CONCAT("weather.data[",T$1,"]")),MATCH(vp.data[[#This Row],[SDate]],weather.data[Date],0))</f>
        <v>-16.5</v>
      </c>
      <c r="U1007" s="2">
        <f ca="1">INDEX(INDIRECT(_xlfn.CONCAT("weather.data[",U$1,"]")),MATCH(vp.data[[#This Row],[SDate]],weather.data[Date],0))</f>
        <v>-20</v>
      </c>
      <c r="V1007" s="2">
        <f ca="1">INDEX(INDIRECT(_xlfn.CONCAT("weather.data[",V$1,"]")),MATCH(vp.data[[#This Row],[SDate]],weather.data[Date],0))</f>
        <v>-17.8</v>
      </c>
      <c r="W1007" t="s">
        <v>44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 s="4">
        <f>IF(AND(vp.data[[#This Row],[SDate]]&gt;=DATE(YEAR(vp.data[[#This Row],[SDate]]),5,1),vp.data[[#This Row],[SDate]]&lt;=DATE(YEAR(vp.data[[#This Row],[SDate]]),9,15)),1,0)</f>
        <v>0</v>
      </c>
      <c r="AJ1007" s="4">
        <f>IF(vp.data[[#This Row],[SDate]]&lt;DATE(2016,12,1),0,1)</f>
        <v>1</v>
      </c>
      <c r="AK1007">
        <f>MONTH(vp.data[[#This Row],[SDate]])</f>
        <v>3</v>
      </c>
      <c r="AL1007" s="5">
        <f>(IF(post_aquisition_adj_bool,vp.data[[#This Row],[VP_Adjusted]],vp.data[[#This Row],[VP]])-INDEX(crudeBD.lkup[Mean_VP],MATCH(vp.data[[#This Row],[Crude_Breakdown]],crudeBD.lkup[Crude Breakdown],0)))^2</f>
        <v>67.696784933226212</v>
      </c>
      <c r="AM1007" s="5">
        <f>(vp.data[[#This Row],[Dens]]-INDEX(crudeBD.lkup[Mean_Dens],MATCH(vp.data[[#This Row],[Crude_Breakdown]],crudeBD.lkup[Crude Breakdown],0)))^2</f>
        <v>1.7196058377809702</v>
      </c>
      <c r="AN1007" s="5">
        <f>(vp.data[[#This Row],[Sulf]]-INDEX(crudeBD.lkup[Mean_Sulf],MATCH(vp.data[[#This Row],[Crude_Breakdown]],crudeBD.lkup[Crude Breakdown],0)))^2</f>
        <v>3.1249923360622489E-2</v>
      </c>
      <c r="AO10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1" hidden="1" x14ac:dyDescent="0.25">
      <c r="A1008">
        <v>1007</v>
      </c>
      <c r="B1008" t="s">
        <v>52</v>
      </c>
      <c r="C1008" t="s">
        <v>52</v>
      </c>
      <c r="D1008" t="s">
        <v>53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Input]]="",INDEX([1]DATA!$O:$O,MATCH(1,(vp.data[[#This Row],[Battery]]=[1]DATA!$L:$L)*(EOMONTH(vp.data[[#This Row],[SDate]],-1)+1=[1]DATA!$G:$G),0)),vp.data[[#This Row],[Dens Input]]),"")</f>
        <v>845.2</v>
      </c>
      <c r="O1008" s="2">
        <f ca="1">INDEX(INDIRECT(_xlfn.CONCAT("weather.data[",O$1,"]")),MATCH(vp.data[[#This Row],[SDate]],weather.data[Date],0))</f>
        <v>-17.566666666666666</v>
      </c>
      <c r="P1008" s="2">
        <f ca="1">INDEX(INDIRECT(_xlfn.CONCAT("weather.data[",P$1,"]")),MATCH(vp.data[[#This Row],[SDate]],weather.data[Date],0))</f>
        <v>-17.119047619047617</v>
      </c>
      <c r="Q1008" s="2">
        <f ca="1">INDEX(INDIRECT(_xlfn.CONCAT("weather.data[",Q$1,"]")),MATCH(vp.data[[#This Row],[SDate]],weather.data[Date],0))</f>
        <v>-17.399999999999999</v>
      </c>
      <c r="R1008" s="2">
        <f ca="1">INDEX(INDIRECT(_xlfn.CONCAT("weather.data[",R$1,"]")),MATCH(vp.data[[#This Row],[SDate]],weather.data[Date],0))</f>
        <v>-16.7</v>
      </c>
      <c r="S1008" s="2">
        <f ca="1">INDEX(INDIRECT(_xlfn.CONCAT("weather.data[",S$1,"]")),MATCH(vp.data[[#This Row],[SDate]],weather.data[Date],0))</f>
        <v>-17</v>
      </c>
      <c r="T1008" s="2">
        <f ca="1">INDEX(INDIRECT(_xlfn.CONCAT("weather.data[",T$1,"]")),MATCH(vp.data[[#This Row],[SDate]],weather.data[Date],0))</f>
        <v>-16.5</v>
      </c>
      <c r="U1008" s="2">
        <f ca="1">INDEX(INDIRECT(_xlfn.CONCAT("weather.data[",U$1,"]")),MATCH(vp.data[[#This Row],[SDate]],weather.data[Date],0))</f>
        <v>-20</v>
      </c>
      <c r="V1008" s="2">
        <f ca="1">INDEX(INDIRECT(_xlfn.CONCAT("weather.data[",V$1,"]")),MATCH(vp.data[[#This Row],[SDate]],weather.data[Date],0))</f>
        <v>-17.8</v>
      </c>
      <c r="W1008" t="s">
        <v>44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 s="4">
        <f>IF(AND(vp.data[[#This Row],[SDate]]&gt;=DATE(YEAR(vp.data[[#This Row],[SDate]]),5,1),vp.data[[#This Row],[SDate]]&lt;=DATE(YEAR(vp.data[[#This Row],[SDate]]),9,15)),1,0)</f>
        <v>0</v>
      </c>
      <c r="AJ1008" s="4">
        <f>IF(vp.data[[#This Row],[SDate]]&lt;DATE(2016,12,1),0,1)</f>
        <v>1</v>
      </c>
      <c r="AK1008">
        <f>MONTH(vp.data[[#This Row],[SDate]])</f>
        <v>3</v>
      </c>
      <c r="AL1008" s="5">
        <f>(IF(post_aquisition_adj_bool,vp.data[[#This Row],[VP_Adjusted]],vp.data[[#This Row],[VP]])-INDEX(crudeBD.lkup[Mean_VP],MATCH(vp.data[[#This Row],[Crude_Breakdown]],crudeBD.lkup[Crude Breakdown],0)))^2</f>
        <v>123.70320835001812</v>
      </c>
      <c r="AM1008" s="5">
        <f>(vp.data[[#This Row],[Dens]]-INDEX(crudeBD.lkup[Mean_Dens],MATCH(vp.data[[#This Row],[Crude_Breakdown]],crudeBD.lkup[Crude Breakdown],0)))^2</f>
        <v>1.9283837518913247</v>
      </c>
      <c r="AN1008" s="5">
        <f>(vp.data[[#This Row],[Sulf]]-INDEX(crudeBD.lkup[Mean_Sulf],MATCH(vp.data[[#This Row],[Crude_Breakdown]],crudeBD.lkup[Crude Breakdown],0)))^2</f>
        <v>6.4122151826878027E-2</v>
      </c>
      <c r="AO10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1" hidden="1" x14ac:dyDescent="0.25">
      <c r="A1009">
        <v>1008</v>
      </c>
      <c r="B1009" t="s">
        <v>64</v>
      </c>
      <c r="C1009" t="s">
        <v>64</v>
      </c>
      <c r="D1009" t="s">
        <v>94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009" s="2">
        <f ca="1">INDEX(INDIRECT(_xlfn.CONCAT("weather.data[",O$1,"]")),MATCH(vp.data[[#This Row],[SDate]],weather.data[Date],0))</f>
        <v>-17.566666666666666</v>
      </c>
      <c r="P1009" s="2">
        <f ca="1">INDEX(INDIRECT(_xlfn.CONCAT("weather.data[",P$1,"]")),MATCH(vp.data[[#This Row],[SDate]],weather.data[Date],0))</f>
        <v>-17.119047619047617</v>
      </c>
      <c r="Q1009" s="2">
        <f ca="1">INDEX(INDIRECT(_xlfn.CONCAT("weather.data[",Q$1,"]")),MATCH(vp.data[[#This Row],[SDate]],weather.data[Date],0))</f>
        <v>-17.399999999999999</v>
      </c>
      <c r="R1009" s="2">
        <f ca="1">INDEX(INDIRECT(_xlfn.CONCAT("weather.data[",R$1,"]")),MATCH(vp.data[[#This Row],[SDate]],weather.data[Date],0))</f>
        <v>-16.7</v>
      </c>
      <c r="S1009" s="2">
        <f ca="1">INDEX(INDIRECT(_xlfn.CONCAT("weather.data[",S$1,"]")),MATCH(vp.data[[#This Row],[SDate]],weather.data[Date],0))</f>
        <v>-17</v>
      </c>
      <c r="T1009" s="2">
        <f ca="1">INDEX(INDIRECT(_xlfn.CONCAT("weather.data[",T$1,"]")),MATCH(vp.data[[#This Row],[SDate]],weather.data[Date],0))</f>
        <v>-16.5</v>
      </c>
      <c r="U1009" s="2">
        <f ca="1">INDEX(INDIRECT(_xlfn.CONCAT("weather.data[",U$1,"]")),MATCH(vp.data[[#This Row],[SDate]],weather.data[Date],0))</f>
        <v>-20</v>
      </c>
      <c r="V1009" s="2">
        <f ca="1">INDEX(INDIRECT(_xlfn.CONCAT("weather.data[",V$1,"]")),MATCH(vp.data[[#This Row],[SDate]],weather.data[Date],0))</f>
        <v>-17.8</v>
      </c>
      <c r="W1009" t="s">
        <v>44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 s="4">
        <f>IF(AND(vp.data[[#This Row],[SDate]]&gt;=DATE(YEAR(vp.data[[#This Row],[SDate]]),5,1),vp.data[[#This Row],[SDate]]&lt;=DATE(YEAR(vp.data[[#This Row],[SDate]]),9,15)),1,0)</f>
        <v>0</v>
      </c>
      <c r="AJ1009" s="4">
        <f>IF(vp.data[[#This Row],[SDate]]&lt;DATE(2016,12,1),0,1)</f>
        <v>1</v>
      </c>
      <c r="AK1009">
        <f>MONTH(vp.data[[#This Row],[SDate]])</f>
        <v>3</v>
      </c>
      <c r="AL1009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009" s="5">
        <f>(vp.data[[#This Row],[Dens]]-INDEX(crudeBD.lkup[Mean_Dens],MATCH(vp.data[[#This Row],[Crude_Breakdown]],crudeBD.lkup[Crude Breakdown],0)))^2</f>
        <v>72.05739234084696</v>
      </c>
      <c r="AN1009" s="5">
        <f>(vp.data[[#This Row],[Sulf]]-INDEX(crudeBD.lkup[Mean_Sulf],MATCH(vp.data[[#This Row],[Crude_Breakdown]],crudeBD.lkup[Crude Breakdown],0)))^2</f>
        <v>2.781439379007029E-2</v>
      </c>
      <c r="AO10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1" hidden="1" x14ac:dyDescent="0.25">
      <c r="A1010">
        <v>1009</v>
      </c>
      <c r="B1010" t="s">
        <v>64</v>
      </c>
      <c r="C1010" t="s">
        <v>64</v>
      </c>
      <c r="D1010" t="s">
        <v>106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010" s="2">
        <f ca="1">INDEX(INDIRECT(_xlfn.CONCAT("weather.data[",O$1,"]")),MATCH(vp.data[[#This Row],[SDate]],weather.data[Date],0))</f>
        <v>-17.566666666666666</v>
      </c>
      <c r="P1010" s="2">
        <f ca="1">INDEX(INDIRECT(_xlfn.CONCAT("weather.data[",P$1,"]")),MATCH(vp.data[[#This Row],[SDate]],weather.data[Date],0))</f>
        <v>-17.119047619047617</v>
      </c>
      <c r="Q1010" s="2">
        <f ca="1">INDEX(INDIRECT(_xlfn.CONCAT("weather.data[",Q$1,"]")),MATCH(vp.data[[#This Row],[SDate]],weather.data[Date],0))</f>
        <v>-17.399999999999999</v>
      </c>
      <c r="R1010" s="2">
        <f ca="1">INDEX(INDIRECT(_xlfn.CONCAT("weather.data[",R$1,"]")),MATCH(vp.data[[#This Row],[SDate]],weather.data[Date],0))</f>
        <v>-16.7</v>
      </c>
      <c r="S1010" s="2">
        <f ca="1">INDEX(INDIRECT(_xlfn.CONCAT("weather.data[",S$1,"]")),MATCH(vp.data[[#This Row],[SDate]],weather.data[Date],0))</f>
        <v>-17</v>
      </c>
      <c r="T1010" s="2">
        <f ca="1">INDEX(INDIRECT(_xlfn.CONCAT("weather.data[",T$1,"]")),MATCH(vp.data[[#This Row],[SDate]],weather.data[Date],0))</f>
        <v>-16.5</v>
      </c>
      <c r="U1010" s="2">
        <f ca="1">INDEX(INDIRECT(_xlfn.CONCAT("weather.data[",U$1,"]")),MATCH(vp.data[[#This Row],[SDate]],weather.data[Date],0))</f>
        <v>-20</v>
      </c>
      <c r="V1010" s="2">
        <f ca="1">INDEX(INDIRECT(_xlfn.CONCAT("weather.data[",V$1,"]")),MATCH(vp.data[[#This Row],[SDate]],weather.data[Date],0))</f>
        <v>-17.8</v>
      </c>
      <c r="W1010" t="s">
        <v>44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 s="4">
        <f>IF(AND(vp.data[[#This Row],[SDate]]&gt;=DATE(YEAR(vp.data[[#This Row],[SDate]]),5,1),vp.data[[#This Row],[SDate]]&lt;=DATE(YEAR(vp.data[[#This Row],[SDate]]),9,15)),1,0)</f>
        <v>0</v>
      </c>
      <c r="AJ1010" s="4">
        <f>IF(vp.data[[#This Row],[SDate]]&lt;DATE(2016,12,1),0,1)</f>
        <v>1</v>
      </c>
      <c r="AK1010">
        <f>MONTH(vp.data[[#This Row],[SDate]])</f>
        <v>3</v>
      </c>
      <c r="AL1010" s="5">
        <f>(IF(post_aquisition_adj_bool,vp.data[[#This Row],[VP_Adjusted]],vp.data[[#This Row],[VP]])-INDEX(crudeBD.lkup[Mean_VP],MATCH(vp.data[[#This Row],[Crude_Breakdown]],crudeBD.lkup[Crude Breakdown],0)))^2</f>
        <v>138.71670466813001</v>
      </c>
      <c r="AM1010" s="5">
        <f>(vp.data[[#This Row],[Dens]]-INDEX(crudeBD.lkup[Mean_Dens],MATCH(vp.data[[#This Row],[Crude_Breakdown]],crudeBD.lkup[Crude Breakdown],0)))^2</f>
        <v>93.87018252489672</v>
      </c>
      <c r="AN1010" s="5">
        <f>(vp.data[[#This Row],[Sulf]]-INDEX(crudeBD.lkup[Mean_Sulf],MATCH(vp.data[[#This Row],[Crude_Breakdown]],crudeBD.lkup[Crude Breakdown],0)))^2</f>
        <v>1.1038023790263701E-3</v>
      </c>
      <c r="AO10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1" hidden="1" x14ac:dyDescent="0.25">
      <c r="A1011">
        <v>1010</v>
      </c>
      <c r="B1011" t="s">
        <v>52</v>
      </c>
      <c r="C1011" t="s">
        <v>52</v>
      </c>
      <c r="D1011" t="s">
        <v>90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Input]]="",INDEX([1]DATA!$Q:$Q,MATCH(1,(vp.data[[#This Row],[Battery]]=[1]DATA!$L:$L)*(EOMONTH(vp.data[[#This Row],[SDate]],-1)+1=[1]DATA!$G:$G),0)),vp.data[[#This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1011" s="2">
        <f ca="1">INDEX(INDIRECT(_xlfn.CONCAT("weather.data[",O$1,"]")),MATCH(vp.data[[#This Row],[SDate]],weather.data[Date],0))</f>
        <v>-17.566666666666666</v>
      </c>
      <c r="P1011" s="2">
        <f ca="1">INDEX(INDIRECT(_xlfn.CONCAT("weather.data[",P$1,"]")),MATCH(vp.data[[#This Row],[SDate]],weather.data[Date],0))</f>
        <v>-17.119047619047617</v>
      </c>
      <c r="Q1011" s="2">
        <f ca="1">INDEX(INDIRECT(_xlfn.CONCAT("weather.data[",Q$1,"]")),MATCH(vp.data[[#This Row],[SDate]],weather.data[Date],0))</f>
        <v>-17.399999999999999</v>
      </c>
      <c r="R1011" s="2">
        <f ca="1">INDEX(INDIRECT(_xlfn.CONCAT("weather.data[",R$1,"]")),MATCH(vp.data[[#This Row],[SDate]],weather.data[Date],0))</f>
        <v>-16.7</v>
      </c>
      <c r="S1011" s="2">
        <f ca="1">INDEX(INDIRECT(_xlfn.CONCAT("weather.data[",S$1,"]")),MATCH(vp.data[[#This Row],[SDate]],weather.data[Date],0))</f>
        <v>-17</v>
      </c>
      <c r="T1011" s="2">
        <f ca="1">INDEX(INDIRECT(_xlfn.CONCAT("weather.data[",T$1,"]")),MATCH(vp.data[[#This Row],[SDate]],weather.data[Date],0))</f>
        <v>-16.5</v>
      </c>
      <c r="U1011" s="2">
        <f ca="1">INDEX(INDIRECT(_xlfn.CONCAT("weather.data[",U$1,"]")),MATCH(vp.data[[#This Row],[SDate]],weather.data[Date],0))</f>
        <v>-20</v>
      </c>
      <c r="V1011" s="2">
        <f ca="1">INDEX(INDIRECT(_xlfn.CONCAT("weather.data[",V$1,"]")),MATCH(vp.data[[#This Row],[SDate]],weather.data[Date],0))</f>
        <v>-17.8</v>
      </c>
      <c r="W1011" t="s">
        <v>44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 s="4">
        <f>IF(AND(vp.data[[#This Row],[SDate]]&gt;=DATE(YEAR(vp.data[[#This Row],[SDate]]),5,1),vp.data[[#This Row],[SDate]]&lt;=DATE(YEAR(vp.data[[#This Row],[SDate]]),9,15)),1,0)</f>
        <v>0</v>
      </c>
      <c r="AJ1011" s="4">
        <f>IF(vp.data[[#This Row],[SDate]]&lt;DATE(2016,12,1),0,1)</f>
        <v>1</v>
      </c>
      <c r="AK1011">
        <f>MONTH(vp.data[[#This Row],[SDate]])</f>
        <v>3</v>
      </c>
      <c r="AL1011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1011" s="5">
        <f>(vp.data[[#This Row],[Dens]]-INDEX(crudeBD.lkup[Mean_Dens],MATCH(vp.data[[#This Row],[Crude_Breakdown]],crudeBD.lkup[Crude Breakdown],0)))^2</f>
        <v>179.25628559238231</v>
      </c>
      <c r="AN1011" s="5">
        <f>(vp.data[[#This Row],[Sulf]]-INDEX(crudeBD.lkup[Mean_Sulf],MATCH(vp.data[[#This Row],[Crude_Breakdown]],crudeBD.lkup[Crude Breakdown],0)))^2</f>
        <v>0.27376285342196871</v>
      </c>
      <c r="AO10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1" hidden="1" x14ac:dyDescent="0.25">
      <c r="A1012">
        <v>1011</v>
      </c>
      <c r="B1012" t="s">
        <v>60</v>
      </c>
      <c r="C1012" t="s">
        <v>60</v>
      </c>
      <c r="D1012" t="s">
        <v>61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Input]]="",INDEX([1]DATA!$O:$O,MATCH(1,(vp.data[[#This Row],[Battery]]=[1]DATA!$L:$L)*(EOMONTH(vp.data[[#This Row],[SDate]],-1)+1=[1]DATA!$G:$G),0)),vp.data[[#This Row],[Dens Input]]),"")</f>
        <v>873.4</v>
      </c>
      <c r="O1012" s="2">
        <f ca="1">INDEX(INDIRECT(_xlfn.CONCAT("weather.data[",O$1,"]")),MATCH(vp.data[[#This Row],[SDate]],weather.data[Date],0))</f>
        <v>-17.566666666666666</v>
      </c>
      <c r="P1012" s="2">
        <f ca="1">INDEX(INDIRECT(_xlfn.CONCAT("weather.data[",P$1,"]")),MATCH(vp.data[[#This Row],[SDate]],weather.data[Date],0))</f>
        <v>-17.119047619047617</v>
      </c>
      <c r="Q1012" s="2">
        <f ca="1">INDEX(INDIRECT(_xlfn.CONCAT("weather.data[",Q$1,"]")),MATCH(vp.data[[#This Row],[SDate]],weather.data[Date],0))</f>
        <v>-17.399999999999999</v>
      </c>
      <c r="R1012" s="2">
        <f ca="1">INDEX(INDIRECT(_xlfn.CONCAT("weather.data[",R$1,"]")),MATCH(vp.data[[#This Row],[SDate]],weather.data[Date],0))</f>
        <v>-16.7</v>
      </c>
      <c r="S1012" s="2">
        <f ca="1">INDEX(INDIRECT(_xlfn.CONCAT("weather.data[",S$1,"]")),MATCH(vp.data[[#This Row],[SDate]],weather.data[Date],0))</f>
        <v>-17</v>
      </c>
      <c r="T1012" s="2">
        <f ca="1">INDEX(INDIRECT(_xlfn.CONCAT("weather.data[",T$1,"]")),MATCH(vp.data[[#This Row],[SDate]],weather.data[Date],0))</f>
        <v>-16.5</v>
      </c>
      <c r="U1012" s="2">
        <f ca="1">INDEX(INDIRECT(_xlfn.CONCAT("weather.data[",U$1,"]")),MATCH(vp.data[[#This Row],[SDate]],weather.data[Date],0))</f>
        <v>-20</v>
      </c>
      <c r="V1012" s="2">
        <f ca="1">INDEX(INDIRECT(_xlfn.CONCAT("weather.data[",V$1,"]")),MATCH(vp.data[[#This Row],[SDate]],weather.data[Date],0))</f>
        <v>-17.8</v>
      </c>
      <c r="W1012" t="s">
        <v>44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 s="4">
        <f>IF(AND(vp.data[[#This Row],[SDate]]&gt;=DATE(YEAR(vp.data[[#This Row],[SDate]]),5,1),vp.data[[#This Row],[SDate]]&lt;=DATE(YEAR(vp.data[[#This Row],[SDate]]),9,15)),1,0)</f>
        <v>0</v>
      </c>
      <c r="AJ1012" s="4">
        <f>IF(vp.data[[#This Row],[SDate]]&lt;DATE(2016,12,1),0,1)</f>
        <v>1</v>
      </c>
      <c r="AK1012">
        <f>MONTH(vp.data[[#This Row],[SDate]])</f>
        <v>3</v>
      </c>
      <c r="AL1012" s="5">
        <f>(IF(post_aquisition_adj_bool,vp.data[[#This Row],[VP_Adjusted]],vp.data[[#This Row],[VP]])-INDEX(crudeBD.lkup[Mean_VP],MATCH(vp.data[[#This Row],[Crude_Breakdown]],crudeBD.lkup[Crude Breakdown],0)))^2</f>
        <v>140.78338374291116</v>
      </c>
      <c r="AM1012" s="5">
        <f>(vp.data[[#This Row],[Dens]]-INDEX(crudeBD.lkup[Mean_Dens],MATCH(vp.data[[#This Row],[Crude_Breakdown]],crudeBD.lkup[Crude Breakdown],0)))^2</f>
        <v>1.8445429962143192</v>
      </c>
      <c r="AN1012" s="5">
        <f>(vp.data[[#This Row],[Sulf]]-INDEX(crudeBD.lkup[Mean_Sulf],MATCH(vp.data[[#This Row],[Crude_Breakdown]],crudeBD.lkup[Crude Breakdown],0)))^2</f>
        <v>0.12217925209337824</v>
      </c>
      <c r="AO10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1" hidden="1" x14ac:dyDescent="0.25">
      <c r="A1013">
        <v>1012</v>
      </c>
      <c r="B1013" t="s">
        <v>56</v>
      </c>
      <c r="C1013" t="s">
        <v>56</v>
      </c>
      <c r="D1013" t="s">
        <v>57</v>
      </c>
      <c r="E1013" t="s">
        <v>69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Input]]="",INDEX([1]DATA!$Q:$Q,MATCH(1,(vp.data[[#This Row],[Battery]]=[1]DATA!$L:$L)*(EOMONTH(vp.data[[#This Row],[SDate]],-1)+1=[1]DATA!$G:$G),0)),vp.data[[#This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Input]]="",INDEX([1]DATA!$O:$O,MATCH(1,(vp.data[[#This Row],[Battery]]=[1]DATA!$L:$L)*(EOMONTH(vp.data[[#This Row],[SDate]],-1)+1=[1]DATA!$G:$G),0)),vp.data[[#This Row],[Dens Input]]),"")</f>
        <v>839</v>
      </c>
      <c r="O1013" s="2">
        <f ca="1">INDEX(INDIRECT(_xlfn.CONCAT("weather.data[",O$1,"]")),MATCH(vp.data[[#This Row],[SDate]],weather.data[Date],0))</f>
        <v>-17.566666666666666</v>
      </c>
      <c r="P1013" s="2">
        <f ca="1">INDEX(INDIRECT(_xlfn.CONCAT("weather.data[",P$1,"]")),MATCH(vp.data[[#This Row],[SDate]],weather.data[Date],0))</f>
        <v>-17.119047619047617</v>
      </c>
      <c r="Q1013" s="2">
        <f ca="1">INDEX(INDIRECT(_xlfn.CONCAT("weather.data[",Q$1,"]")),MATCH(vp.data[[#This Row],[SDate]],weather.data[Date],0))</f>
        <v>-17.399999999999999</v>
      </c>
      <c r="R1013" s="2">
        <f ca="1">INDEX(INDIRECT(_xlfn.CONCAT("weather.data[",R$1,"]")),MATCH(vp.data[[#This Row],[SDate]],weather.data[Date],0))</f>
        <v>-16.7</v>
      </c>
      <c r="S1013" s="2">
        <f ca="1">INDEX(INDIRECT(_xlfn.CONCAT("weather.data[",S$1,"]")),MATCH(vp.data[[#This Row],[SDate]],weather.data[Date],0))</f>
        <v>-17</v>
      </c>
      <c r="T1013" s="2">
        <f ca="1">INDEX(INDIRECT(_xlfn.CONCAT("weather.data[",T$1,"]")),MATCH(vp.data[[#This Row],[SDate]],weather.data[Date],0))</f>
        <v>-16.5</v>
      </c>
      <c r="U1013" s="2">
        <f ca="1">INDEX(INDIRECT(_xlfn.CONCAT("weather.data[",U$1,"]")),MATCH(vp.data[[#This Row],[SDate]],weather.data[Date],0))</f>
        <v>-20</v>
      </c>
      <c r="V1013" s="2">
        <f ca="1">INDEX(INDIRECT(_xlfn.CONCAT("weather.data[",V$1,"]")),MATCH(vp.data[[#This Row],[SDate]],weather.data[Date],0))</f>
        <v>-17.8</v>
      </c>
      <c r="W1013" t="s">
        <v>44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 s="4">
        <f>IF(AND(vp.data[[#This Row],[SDate]]&gt;=DATE(YEAR(vp.data[[#This Row],[SDate]]),5,1),vp.data[[#This Row],[SDate]]&lt;=DATE(YEAR(vp.data[[#This Row],[SDate]]),9,15)),1,0)</f>
        <v>0</v>
      </c>
      <c r="AJ1013" s="4">
        <f>IF(vp.data[[#This Row],[SDate]]&lt;DATE(2016,12,1),0,1)</f>
        <v>1</v>
      </c>
      <c r="AK1013">
        <f>MONTH(vp.data[[#This Row],[SDate]])</f>
        <v>3</v>
      </c>
      <c r="AL1013" s="5">
        <f>(IF(post_aquisition_adj_bool,vp.data[[#This Row],[VP_Adjusted]],vp.data[[#This Row],[VP]])-INDEX(crudeBD.lkup[Mean_VP],MATCH(vp.data[[#This Row],[Crude_Breakdown]],crudeBD.lkup[Crude Breakdown],0)))^2</f>
        <v>2.965953563566146</v>
      </c>
      <c r="AM1013" s="5">
        <f>(vp.data[[#This Row],[Dens]]-INDEX(crudeBD.lkup[Mean_Dens],MATCH(vp.data[[#This Row],[Crude_Breakdown]],crudeBD.lkup[Crude Breakdown],0)))^2</f>
        <v>23.148967800971416</v>
      </c>
      <c r="AN1013" s="5">
        <f>(vp.data[[#This Row],[Sulf]]-INDEX(crudeBD.lkup[Mean_Sulf],MATCH(vp.data[[#This Row],[Crude_Breakdown]],crudeBD.lkup[Crude Breakdown],0)))^2</f>
        <v>3.8328429544671624E-2</v>
      </c>
      <c r="AO10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1" hidden="1" x14ac:dyDescent="0.25">
      <c r="A1014">
        <v>1013</v>
      </c>
      <c r="B1014" t="s">
        <v>56</v>
      </c>
      <c r="C1014" t="s">
        <v>56</v>
      </c>
      <c r="D1014" t="s">
        <v>57</v>
      </c>
      <c r="E1014" t="s">
        <v>51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Input]]="",INDEX([1]DATA!$Q:$Q,MATCH(1,(vp.data[[#This Row],[Battery]]=[1]DATA!$L:$L)*(EOMONTH(vp.data[[#This Row],[SDate]],-1)+1=[1]DATA!$G:$G),0)),vp.data[[#This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14" s="2">
        <f ca="1">INDEX(INDIRECT(_xlfn.CONCAT("weather.data[",O$1,"]")),MATCH(vp.data[[#This Row],[SDate]],weather.data[Date],0))</f>
        <v>-17.566666666666666</v>
      </c>
      <c r="P1014" s="2">
        <f ca="1">INDEX(INDIRECT(_xlfn.CONCAT("weather.data[",P$1,"]")),MATCH(vp.data[[#This Row],[SDate]],weather.data[Date],0))</f>
        <v>-17.119047619047617</v>
      </c>
      <c r="Q1014" s="2">
        <f ca="1">INDEX(INDIRECT(_xlfn.CONCAT("weather.data[",Q$1,"]")),MATCH(vp.data[[#This Row],[SDate]],weather.data[Date],0))</f>
        <v>-17.399999999999999</v>
      </c>
      <c r="R1014" s="2">
        <f ca="1">INDEX(INDIRECT(_xlfn.CONCAT("weather.data[",R$1,"]")),MATCH(vp.data[[#This Row],[SDate]],weather.data[Date],0))</f>
        <v>-16.7</v>
      </c>
      <c r="S1014" s="2">
        <f ca="1">INDEX(INDIRECT(_xlfn.CONCAT("weather.data[",S$1,"]")),MATCH(vp.data[[#This Row],[SDate]],weather.data[Date],0))</f>
        <v>-17</v>
      </c>
      <c r="T1014" s="2">
        <f ca="1">INDEX(INDIRECT(_xlfn.CONCAT("weather.data[",T$1,"]")),MATCH(vp.data[[#This Row],[SDate]],weather.data[Date],0))</f>
        <v>-16.5</v>
      </c>
      <c r="U1014" s="2">
        <f ca="1">INDEX(INDIRECT(_xlfn.CONCAT("weather.data[",U$1,"]")),MATCH(vp.data[[#This Row],[SDate]],weather.data[Date],0))</f>
        <v>-20</v>
      </c>
      <c r="V1014" s="2">
        <f ca="1">INDEX(INDIRECT(_xlfn.CONCAT("weather.data[",V$1,"]")),MATCH(vp.data[[#This Row],[SDate]],weather.data[Date],0))</f>
        <v>-17.8</v>
      </c>
      <c r="W1014" t="s">
        <v>44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 s="4">
        <f>IF(AND(vp.data[[#This Row],[SDate]]&gt;=DATE(YEAR(vp.data[[#This Row],[SDate]]),5,1),vp.data[[#This Row],[SDate]]&lt;=DATE(YEAR(vp.data[[#This Row],[SDate]]),9,15)),1,0)</f>
        <v>0</v>
      </c>
      <c r="AJ1014" s="4">
        <f>IF(vp.data[[#This Row],[SDate]]&lt;DATE(2016,12,1),0,1)</f>
        <v>1</v>
      </c>
      <c r="AK1014">
        <f>MONTH(vp.data[[#This Row],[SDate]])</f>
        <v>3</v>
      </c>
      <c r="AL1014" s="5">
        <f>(IF(post_aquisition_adj_bool,vp.data[[#This Row],[VP_Adjusted]],vp.data[[#This Row],[VP]])-INDEX(crudeBD.lkup[Mean_VP],MATCH(vp.data[[#This Row],[Crude_Breakdown]],crudeBD.lkup[Crude Breakdown],0)))^2</f>
        <v>144.53315827638033</v>
      </c>
      <c r="AM1014" s="5">
        <f>(vp.data[[#This Row],[Dens]]-INDEX(crudeBD.lkup[Mean_Dens],MATCH(vp.data[[#This Row],[Crude_Breakdown]],crudeBD.lkup[Crude Breakdown],0)))^2</f>
        <v>16.903095408332952</v>
      </c>
      <c r="AN1014" s="5">
        <f>(vp.data[[#This Row],[Sulf]]-INDEX(crudeBD.lkup[Mean_Sulf],MATCH(vp.data[[#This Row],[Crude_Breakdown]],crudeBD.lkup[Crude Breakdown],0)))^2</f>
        <v>6.2888842182708779E-2</v>
      </c>
      <c r="AO10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1" hidden="1" x14ac:dyDescent="0.25">
      <c r="A1015">
        <v>1014</v>
      </c>
      <c r="B1015" t="s">
        <v>45</v>
      </c>
      <c r="C1015" t="s">
        <v>45</v>
      </c>
      <c r="D1015" t="s">
        <v>66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Input]]="",INDEX([1]DATA!$Q:$Q,MATCH(1,(vp.data[[#This Row],[Battery]]=[1]DATA!$L:$L)*(EOMONTH(vp.data[[#This Row],[SDate]],-1)+1=[1]DATA!$G:$G),0)),vp.data[[#This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015" s="2">
        <f ca="1">INDEX(INDIRECT(_xlfn.CONCAT("weather.data[",O$1,"]")),MATCH(vp.data[[#This Row],[SDate]],weather.data[Date],0))</f>
        <v>-9.3500000000000014</v>
      </c>
      <c r="P1015" s="2">
        <f ca="1">INDEX(INDIRECT(_xlfn.CONCAT("weather.data[",P$1,"]")),MATCH(vp.data[[#This Row],[SDate]],weather.data[Date],0))</f>
        <v>-16.659523809523812</v>
      </c>
      <c r="Q1015" s="2">
        <f ca="1">INDEX(INDIRECT(_xlfn.CONCAT("weather.data[",Q$1,"]")),MATCH(vp.data[[#This Row],[SDate]],weather.data[Date],0))</f>
        <v>-8.4</v>
      </c>
      <c r="R1015" s="2">
        <f ca="1">INDEX(INDIRECT(_xlfn.CONCAT("weather.data[",R$1,"]")),MATCH(vp.data[[#This Row],[SDate]],weather.data[Date],0))</f>
        <v>-9</v>
      </c>
      <c r="S1015" s="2">
        <f ca="1">INDEX(INDIRECT(_xlfn.CONCAT("weather.data[",S$1,"]")),MATCH(vp.data[[#This Row],[SDate]],weather.data[Date],0))</f>
        <v>-11.3</v>
      </c>
      <c r="T1015" s="2">
        <f ca="1">INDEX(INDIRECT(_xlfn.CONCAT("weather.data[",T$1,"]")),MATCH(vp.data[[#This Row],[SDate]],weather.data[Date],0))</f>
        <v>-7.5</v>
      </c>
      <c r="U1015" s="2">
        <f ca="1">INDEX(INDIRECT(_xlfn.CONCAT("weather.data[",U$1,"]")),MATCH(vp.data[[#This Row],[SDate]],weather.data[Date],0))</f>
        <v>-9.6</v>
      </c>
      <c r="V1015" s="2">
        <f ca="1">INDEX(INDIRECT(_xlfn.CONCAT("weather.data[",V$1,"]")),MATCH(vp.data[[#This Row],[SDate]],weather.data[Date],0))</f>
        <v>-10.3</v>
      </c>
      <c r="W1015" t="s">
        <v>44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 s="4">
        <f>IF(AND(vp.data[[#This Row],[SDate]]&gt;=DATE(YEAR(vp.data[[#This Row],[SDate]]),5,1),vp.data[[#This Row],[SDate]]&lt;=DATE(YEAR(vp.data[[#This Row],[SDate]]),9,15)),1,0)</f>
        <v>0</v>
      </c>
      <c r="AJ1015" s="4">
        <f>IF(vp.data[[#This Row],[SDate]]&lt;DATE(2016,12,1),0,1)</f>
        <v>1</v>
      </c>
      <c r="AK1015">
        <f>MONTH(vp.data[[#This Row],[SDate]])</f>
        <v>3</v>
      </c>
      <c r="AL1015" s="5">
        <f>(IF(post_aquisition_adj_bool,vp.data[[#This Row],[VP_Adjusted]],vp.data[[#This Row],[VP]])-INDEX(crudeBD.lkup[Mean_VP],MATCH(vp.data[[#This Row],[Crude_Breakdown]],crudeBD.lkup[Crude Breakdown],0)))^2</f>
        <v>0.20782462560457679</v>
      </c>
      <c r="AM1015" s="5">
        <f>(vp.data[[#This Row],[Dens]]-INDEX(crudeBD.lkup[Mean_Dens],MATCH(vp.data[[#This Row],[Crude_Breakdown]],crudeBD.lkup[Crude Breakdown],0)))^2</f>
        <v>21.580830439956124</v>
      </c>
      <c r="AN1015" s="5">
        <f>(vp.data[[#This Row],[Sulf]]-INDEX(crudeBD.lkup[Mean_Sulf],MATCH(vp.data[[#This Row],[Crude_Breakdown]],crudeBD.lkup[Crude Breakdown],0)))^2</f>
        <v>2.1465676610106128E-3</v>
      </c>
      <c r="AO10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1" hidden="1" x14ac:dyDescent="0.25">
      <c r="A1016">
        <v>1015</v>
      </c>
      <c r="B1016" t="s">
        <v>45</v>
      </c>
      <c r="C1016" t="s">
        <v>45</v>
      </c>
      <c r="D1016" t="s">
        <v>86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Input]]="",INDEX([1]DATA!$O:$O,MATCH(1,(vp.data[[#This Row],[Battery]]=[1]DATA!$L:$L)*(EOMONTH(vp.data[[#This Row],[SDate]],-1)+1=[1]DATA!$G:$G),0)),vp.data[[#This Row],[Dens Input]]),"")</f>
        <v>842.9</v>
      </c>
      <c r="O1016" s="2">
        <f ca="1">INDEX(INDIRECT(_xlfn.CONCAT("weather.data[",O$1,"]")),MATCH(vp.data[[#This Row],[SDate]],weather.data[Date],0))</f>
        <v>-9.3500000000000014</v>
      </c>
      <c r="P1016" s="2">
        <f ca="1">INDEX(INDIRECT(_xlfn.CONCAT("weather.data[",P$1,"]")),MATCH(vp.data[[#This Row],[SDate]],weather.data[Date],0))</f>
        <v>-16.659523809523812</v>
      </c>
      <c r="Q1016" s="2">
        <f ca="1">INDEX(INDIRECT(_xlfn.CONCAT("weather.data[",Q$1,"]")),MATCH(vp.data[[#This Row],[SDate]],weather.data[Date],0))</f>
        <v>-8.4</v>
      </c>
      <c r="R1016" s="2">
        <f ca="1">INDEX(INDIRECT(_xlfn.CONCAT("weather.data[",R$1,"]")),MATCH(vp.data[[#This Row],[SDate]],weather.data[Date],0))</f>
        <v>-9</v>
      </c>
      <c r="S1016" s="2">
        <f ca="1">INDEX(INDIRECT(_xlfn.CONCAT("weather.data[",S$1,"]")),MATCH(vp.data[[#This Row],[SDate]],weather.data[Date],0))</f>
        <v>-11.3</v>
      </c>
      <c r="T1016" s="2">
        <f ca="1">INDEX(INDIRECT(_xlfn.CONCAT("weather.data[",T$1,"]")),MATCH(vp.data[[#This Row],[SDate]],weather.data[Date],0))</f>
        <v>-7.5</v>
      </c>
      <c r="U1016" s="2">
        <f ca="1">INDEX(INDIRECT(_xlfn.CONCAT("weather.data[",U$1,"]")),MATCH(vp.data[[#This Row],[SDate]],weather.data[Date],0))</f>
        <v>-9.6</v>
      </c>
      <c r="V1016" s="2">
        <f ca="1">INDEX(INDIRECT(_xlfn.CONCAT("weather.data[",V$1,"]")),MATCH(vp.data[[#This Row],[SDate]],weather.data[Date],0))</f>
        <v>-10.3</v>
      </c>
      <c r="W1016" t="s">
        <v>44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 s="4">
        <f>IF(AND(vp.data[[#This Row],[SDate]]&gt;=DATE(YEAR(vp.data[[#This Row],[SDate]]),5,1),vp.data[[#This Row],[SDate]]&lt;=DATE(YEAR(vp.data[[#This Row],[SDate]]),9,15)),1,0)</f>
        <v>0</v>
      </c>
      <c r="AJ1016" s="4">
        <f>IF(vp.data[[#This Row],[SDate]]&lt;DATE(2016,12,1),0,1)</f>
        <v>1</v>
      </c>
      <c r="AK1016">
        <f>MONTH(vp.data[[#This Row],[SDate]])</f>
        <v>3</v>
      </c>
      <c r="AL1016" s="5">
        <f>(IF(post_aquisition_adj_bool,vp.data[[#This Row],[VP_Adjusted]],vp.data[[#This Row],[VP]])-INDEX(crudeBD.lkup[Mean_VP],MATCH(vp.data[[#This Row],[Crude_Breakdown]],crudeBD.lkup[Crude Breakdown],0)))^2</f>
        <v>0.85044251791067538</v>
      </c>
      <c r="AM1016" s="5">
        <f>(vp.data[[#This Row],[Dens]]-INDEX(crudeBD.lkup[Mean_Dens],MATCH(vp.data[[#This Row],[Crude_Breakdown]],crudeBD.lkup[Crude Breakdown],0)))^2</f>
        <v>0.83053589913067505</v>
      </c>
      <c r="AN1016" s="5">
        <f>(vp.data[[#This Row],[Sulf]]-INDEX(crudeBD.lkup[Mean_Sulf],MATCH(vp.data[[#This Row],[Crude_Breakdown]],crudeBD.lkup[Crude Breakdown],0)))^2</f>
        <v>1.7896146207248009E-2</v>
      </c>
      <c r="AO10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1" hidden="1" x14ac:dyDescent="0.25">
      <c r="A1017">
        <v>1016</v>
      </c>
      <c r="B1017" t="s">
        <v>45</v>
      </c>
      <c r="C1017" t="s">
        <v>45</v>
      </c>
      <c r="D1017" t="s">
        <v>55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Input]]="",INDEX([1]DATA!$Q:$Q,MATCH(1,(vp.data[[#This Row],[Battery]]=[1]DATA!$L:$L)*(EOMONTH(vp.data[[#This Row],[SDate]],-1)+1=[1]DATA!$G:$G),0)),vp.data[[#This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017" s="2">
        <f ca="1">INDEX(INDIRECT(_xlfn.CONCAT("weather.data[",O$1,"]")),MATCH(vp.data[[#This Row],[SDate]],weather.data[Date],0))</f>
        <v>-9.3500000000000014</v>
      </c>
      <c r="P1017" s="2">
        <f ca="1">INDEX(INDIRECT(_xlfn.CONCAT("weather.data[",P$1,"]")),MATCH(vp.data[[#This Row],[SDate]],weather.data[Date],0))</f>
        <v>-16.659523809523812</v>
      </c>
      <c r="Q1017" s="2">
        <f ca="1">INDEX(INDIRECT(_xlfn.CONCAT("weather.data[",Q$1,"]")),MATCH(vp.data[[#This Row],[SDate]],weather.data[Date],0))</f>
        <v>-8.4</v>
      </c>
      <c r="R1017" s="2">
        <f ca="1">INDEX(INDIRECT(_xlfn.CONCAT("weather.data[",R$1,"]")),MATCH(vp.data[[#This Row],[SDate]],weather.data[Date],0))</f>
        <v>-9</v>
      </c>
      <c r="S1017" s="2">
        <f ca="1">INDEX(INDIRECT(_xlfn.CONCAT("weather.data[",S$1,"]")),MATCH(vp.data[[#This Row],[SDate]],weather.data[Date],0))</f>
        <v>-11.3</v>
      </c>
      <c r="T1017" s="2">
        <f ca="1">INDEX(INDIRECT(_xlfn.CONCAT("weather.data[",T$1,"]")),MATCH(vp.data[[#This Row],[SDate]],weather.data[Date],0))</f>
        <v>-7.5</v>
      </c>
      <c r="U1017" s="2">
        <f ca="1">INDEX(INDIRECT(_xlfn.CONCAT("weather.data[",U$1,"]")),MATCH(vp.data[[#This Row],[SDate]],weather.data[Date],0))</f>
        <v>-9.6</v>
      </c>
      <c r="V1017" s="2">
        <f ca="1">INDEX(INDIRECT(_xlfn.CONCAT("weather.data[",V$1,"]")),MATCH(vp.data[[#This Row],[SDate]],weather.data[Date],0))</f>
        <v>-10.3</v>
      </c>
      <c r="W1017" t="s">
        <v>44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 s="4">
        <f>IF(AND(vp.data[[#This Row],[SDate]]&gt;=DATE(YEAR(vp.data[[#This Row],[SDate]]),5,1),vp.data[[#This Row],[SDate]]&lt;=DATE(YEAR(vp.data[[#This Row],[SDate]]),9,15)),1,0)</f>
        <v>0</v>
      </c>
      <c r="AJ1017" s="4">
        <f>IF(vp.data[[#This Row],[SDate]]&lt;DATE(2016,12,1),0,1)</f>
        <v>1</v>
      </c>
      <c r="AK1017">
        <f>MONTH(vp.data[[#This Row],[SDate]])</f>
        <v>3</v>
      </c>
      <c r="AL1017" s="5">
        <f>(IF(post_aquisition_adj_bool,vp.data[[#This Row],[VP_Adjusted]],vp.data[[#This Row],[VP]])-INDEX(crudeBD.lkup[Mean_VP],MATCH(vp.data[[#This Row],[Crude_Breakdown]],crudeBD.lkup[Crude Breakdown],0)))^2</f>
        <v>131.61124443249227</v>
      </c>
      <c r="AM1017" s="5">
        <f>(vp.data[[#This Row],[Dens]]-INDEX(crudeBD.lkup[Mean_Dens],MATCH(vp.data[[#This Row],[Crude_Breakdown]],crudeBD.lkup[Crude Breakdown],0)))^2</f>
        <v>1.6606512365538411</v>
      </c>
      <c r="AN1017" s="5">
        <f>(vp.data[[#This Row],[Sulf]]-INDEX(crudeBD.lkup[Mean_Sulf],MATCH(vp.data[[#This Row],[Crude_Breakdown]],crudeBD.lkup[Crude Breakdown],0)))^2</f>
        <v>2.7285176572520813E-5</v>
      </c>
      <c r="AO10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1" hidden="1" x14ac:dyDescent="0.25">
      <c r="A1018">
        <v>1017</v>
      </c>
      <c r="B1018" t="s">
        <v>45</v>
      </c>
      <c r="C1018" t="s">
        <v>45</v>
      </c>
      <c r="D1018" t="s">
        <v>46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Input]]="",INDEX([1]DATA!$Q:$Q,MATCH(1,(vp.data[[#This Row],[Battery]]=[1]DATA!$L:$L)*(EOMONTH(vp.data[[#This Row],[SDate]],-1)+1=[1]DATA!$G:$G),0)),vp.data[[#This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Input]]="",INDEX([1]DATA!$O:$O,MATCH(1,(vp.data[[#This Row],[Battery]]=[1]DATA!$L:$L)*(EOMONTH(vp.data[[#This Row],[SDate]],-1)+1=[1]DATA!$G:$G),0)),vp.data[[#This Row],[Dens Input]]),"")</f>
        <v>873</v>
      </c>
      <c r="O1018" s="2">
        <f ca="1">INDEX(INDIRECT(_xlfn.CONCAT("weather.data[",O$1,"]")),MATCH(vp.data[[#This Row],[SDate]],weather.data[Date],0))</f>
        <v>-9.3500000000000014</v>
      </c>
      <c r="P1018" s="2">
        <f ca="1">INDEX(INDIRECT(_xlfn.CONCAT("weather.data[",P$1,"]")),MATCH(vp.data[[#This Row],[SDate]],weather.data[Date],0))</f>
        <v>-16.659523809523812</v>
      </c>
      <c r="Q1018" s="2">
        <f ca="1">INDEX(INDIRECT(_xlfn.CONCAT("weather.data[",Q$1,"]")),MATCH(vp.data[[#This Row],[SDate]],weather.data[Date],0))</f>
        <v>-8.4</v>
      </c>
      <c r="R1018" s="2">
        <f ca="1">INDEX(INDIRECT(_xlfn.CONCAT("weather.data[",R$1,"]")),MATCH(vp.data[[#This Row],[SDate]],weather.data[Date],0))</f>
        <v>-9</v>
      </c>
      <c r="S1018" s="2">
        <f ca="1">INDEX(INDIRECT(_xlfn.CONCAT("weather.data[",S$1,"]")),MATCH(vp.data[[#This Row],[SDate]],weather.data[Date],0))</f>
        <v>-11.3</v>
      </c>
      <c r="T1018" s="2">
        <f ca="1">INDEX(INDIRECT(_xlfn.CONCAT("weather.data[",T$1,"]")),MATCH(vp.data[[#This Row],[SDate]],weather.data[Date],0))</f>
        <v>-7.5</v>
      </c>
      <c r="U1018" s="2">
        <f ca="1">INDEX(INDIRECT(_xlfn.CONCAT("weather.data[",U$1,"]")),MATCH(vp.data[[#This Row],[SDate]],weather.data[Date],0))</f>
        <v>-9.6</v>
      </c>
      <c r="V1018" s="2">
        <f ca="1">INDEX(INDIRECT(_xlfn.CONCAT("weather.data[",V$1,"]")),MATCH(vp.data[[#This Row],[SDate]],weather.data[Date],0))</f>
        <v>-10.3</v>
      </c>
      <c r="W1018" t="s">
        <v>44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 s="4">
        <f>IF(AND(vp.data[[#This Row],[SDate]]&gt;=DATE(YEAR(vp.data[[#This Row],[SDate]]),5,1),vp.data[[#This Row],[SDate]]&lt;=DATE(YEAR(vp.data[[#This Row],[SDate]]),9,15)),1,0)</f>
        <v>0</v>
      </c>
      <c r="AJ1018" s="4">
        <f>IF(vp.data[[#This Row],[SDate]]&lt;DATE(2016,12,1),0,1)</f>
        <v>1</v>
      </c>
      <c r="AK1018">
        <f>MONTH(vp.data[[#This Row],[SDate]])</f>
        <v>3</v>
      </c>
      <c r="AL1018" s="5">
        <f>(IF(post_aquisition_adj_bool,vp.data[[#This Row],[VP_Adjusted]],vp.data[[#This Row],[VP]])-INDEX(crudeBD.lkup[Mean_VP],MATCH(vp.data[[#This Row],[Crude_Breakdown]],crudeBD.lkup[Crude Breakdown],0)))^2</f>
        <v>42.703383742911036</v>
      </c>
      <c r="AM1018" s="5">
        <f>(vp.data[[#This Row],[Dens]]-INDEX(crudeBD.lkup[Mean_Dens],MATCH(vp.data[[#This Row],[Crude_Breakdown]],crudeBD.lkup[Crude Breakdown],0)))^2</f>
        <v>3.0910546241212602</v>
      </c>
      <c r="AN1018" s="5">
        <f>(vp.data[[#This Row],[Sulf]]-INDEX(crudeBD.lkup[Mean_Sulf],MATCH(vp.data[[#This Row],[Crude_Breakdown]],crudeBD.lkup[Crude Breakdown],0)))^2</f>
        <v>2.8042353116633875E-2</v>
      </c>
      <c r="AO10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1" hidden="1" x14ac:dyDescent="0.25">
      <c r="A1019">
        <v>1018</v>
      </c>
      <c r="B1019" t="s">
        <v>92</v>
      </c>
      <c r="C1019" t="s">
        <v>92</v>
      </c>
      <c r="D1019" t="s">
        <v>93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Input]]="",INDEX([1]DATA!$O:$O,MATCH(1,(vp.data[[#This Row],[Battery]]=[1]DATA!$L:$L)*(EOMONTH(vp.data[[#This Row],[SDate]],-1)+1=[1]DATA!$G:$G),0)),vp.data[[#This Row],[Dens Input]]),"")</f>
        <v>818.6</v>
      </c>
      <c r="O1019" s="2">
        <f ca="1">INDEX(INDIRECT(_xlfn.CONCAT("weather.data[",O$1,"]")),MATCH(vp.data[[#This Row],[SDate]],weather.data[Date],0))</f>
        <v>-9.3500000000000014</v>
      </c>
      <c r="P1019" s="2">
        <f ca="1">INDEX(INDIRECT(_xlfn.CONCAT("weather.data[",P$1,"]")),MATCH(vp.data[[#This Row],[SDate]],weather.data[Date],0))</f>
        <v>-16.659523809523812</v>
      </c>
      <c r="Q1019" s="2">
        <f ca="1">INDEX(INDIRECT(_xlfn.CONCAT("weather.data[",Q$1,"]")),MATCH(vp.data[[#This Row],[SDate]],weather.data[Date],0))</f>
        <v>-8.4</v>
      </c>
      <c r="R1019" s="2">
        <f ca="1">INDEX(INDIRECT(_xlfn.CONCAT("weather.data[",R$1,"]")),MATCH(vp.data[[#This Row],[SDate]],weather.data[Date],0))</f>
        <v>-9</v>
      </c>
      <c r="S1019" s="2">
        <f ca="1">INDEX(INDIRECT(_xlfn.CONCAT("weather.data[",S$1,"]")),MATCH(vp.data[[#This Row],[SDate]],weather.data[Date],0))</f>
        <v>-11.3</v>
      </c>
      <c r="T1019" s="2">
        <f ca="1">INDEX(INDIRECT(_xlfn.CONCAT("weather.data[",T$1,"]")),MATCH(vp.data[[#This Row],[SDate]],weather.data[Date],0))</f>
        <v>-7.5</v>
      </c>
      <c r="U1019" s="2">
        <f ca="1">INDEX(INDIRECT(_xlfn.CONCAT("weather.data[",U$1,"]")),MATCH(vp.data[[#This Row],[SDate]],weather.data[Date],0))</f>
        <v>-9.6</v>
      </c>
      <c r="V1019" s="2">
        <f ca="1">INDEX(INDIRECT(_xlfn.CONCAT("weather.data[",V$1,"]")),MATCH(vp.data[[#This Row],[SDate]],weather.data[Date],0))</f>
        <v>-10.3</v>
      </c>
      <c r="W1019" t="s">
        <v>44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 s="4">
        <f>IF(AND(vp.data[[#This Row],[SDate]]&gt;=DATE(YEAR(vp.data[[#This Row],[SDate]]),5,1),vp.data[[#This Row],[SDate]]&lt;=DATE(YEAR(vp.data[[#This Row],[SDate]]),9,15)),1,0)</f>
        <v>0</v>
      </c>
      <c r="AJ1019" s="4">
        <f>IF(vp.data[[#This Row],[SDate]]&lt;DATE(2016,12,1),0,1)</f>
        <v>1</v>
      </c>
      <c r="AK1019">
        <f>MONTH(vp.data[[#This Row],[SDate]])</f>
        <v>3</v>
      </c>
      <c r="AL1019" s="5">
        <f>(IF(post_aquisition_adj_bool,vp.data[[#This Row],[VP_Adjusted]],vp.data[[#This Row],[VP]])-INDEX(crudeBD.lkup[Mean_VP],MATCH(vp.data[[#This Row],[Crude_Breakdown]],crudeBD.lkup[Crude Breakdown],0)))^2</f>
        <v>91.663814701940296</v>
      </c>
      <c r="AM1019" s="5">
        <f>(vp.data[[#This Row],[Dens]]-INDEX(crudeBD.lkup[Mean_Dens],MATCH(vp.data[[#This Row],[Crude_Breakdown]],crudeBD.lkup[Crude Breakdown],0)))^2</f>
        <v>6.4761474434982619E-2</v>
      </c>
      <c r="AN1019" s="5">
        <f>(vp.data[[#This Row],[Sulf]]-INDEX(crudeBD.lkup[Mean_Sulf],MATCH(vp.data[[#This Row],[Crude_Breakdown]],crudeBD.lkup[Crude Breakdown],0)))^2</f>
        <v>0.16106662440082259</v>
      </c>
      <c r="AO10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1" hidden="1" x14ac:dyDescent="0.25">
      <c r="A1020">
        <v>1019</v>
      </c>
      <c r="B1020" t="s">
        <v>47</v>
      </c>
      <c r="C1020" t="s">
        <v>47</v>
      </c>
      <c r="D1020" t="s">
        <v>62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020" s="2">
        <f ca="1">INDEX(INDIRECT(_xlfn.CONCAT("weather.data[",O$1,"]")),MATCH(vp.data[[#This Row],[SDate]],weather.data[Date],0))</f>
        <v>-9.3500000000000014</v>
      </c>
      <c r="P1020" s="2">
        <f ca="1">INDEX(INDIRECT(_xlfn.CONCAT("weather.data[",P$1,"]")),MATCH(vp.data[[#This Row],[SDate]],weather.data[Date],0))</f>
        <v>-16.659523809523812</v>
      </c>
      <c r="Q1020" s="2">
        <f ca="1">INDEX(INDIRECT(_xlfn.CONCAT("weather.data[",Q$1,"]")),MATCH(vp.data[[#This Row],[SDate]],weather.data[Date],0))</f>
        <v>-8.4</v>
      </c>
      <c r="R1020" s="2">
        <f ca="1">INDEX(INDIRECT(_xlfn.CONCAT("weather.data[",R$1,"]")),MATCH(vp.data[[#This Row],[SDate]],weather.data[Date],0))</f>
        <v>-9</v>
      </c>
      <c r="S1020" s="2">
        <f ca="1">INDEX(INDIRECT(_xlfn.CONCAT("weather.data[",S$1,"]")),MATCH(vp.data[[#This Row],[SDate]],weather.data[Date],0))</f>
        <v>-11.3</v>
      </c>
      <c r="T1020" s="2">
        <f ca="1">INDEX(INDIRECT(_xlfn.CONCAT("weather.data[",T$1,"]")),MATCH(vp.data[[#This Row],[SDate]],weather.data[Date],0))</f>
        <v>-7.5</v>
      </c>
      <c r="U1020" s="2">
        <f ca="1">INDEX(INDIRECT(_xlfn.CONCAT("weather.data[",U$1,"]")),MATCH(vp.data[[#This Row],[SDate]],weather.data[Date],0))</f>
        <v>-9.6</v>
      </c>
      <c r="V1020" s="2">
        <f ca="1">INDEX(INDIRECT(_xlfn.CONCAT("weather.data[",V$1,"]")),MATCH(vp.data[[#This Row],[SDate]],weather.data[Date],0))</f>
        <v>-10.3</v>
      </c>
      <c r="W1020" t="s">
        <v>44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 s="4">
        <f>IF(AND(vp.data[[#This Row],[SDate]]&gt;=DATE(YEAR(vp.data[[#This Row],[SDate]]),5,1),vp.data[[#This Row],[SDate]]&lt;=DATE(YEAR(vp.data[[#This Row],[SDate]]),9,15)),1,0)</f>
        <v>0</v>
      </c>
      <c r="AJ1020" s="4">
        <f>IF(vp.data[[#This Row],[SDate]]&lt;DATE(2016,12,1),0,1)</f>
        <v>1</v>
      </c>
      <c r="AK1020">
        <f>MONTH(vp.data[[#This Row],[SDate]])</f>
        <v>3</v>
      </c>
      <c r="AL1020" s="5">
        <f>(IF(post_aquisition_adj_bool,vp.data[[#This Row],[VP_Adjusted]],vp.data[[#This Row],[VP]])-INDEX(crudeBD.lkup[Mean_VP],MATCH(vp.data[[#This Row],[Crude_Breakdown]],crudeBD.lkup[Crude Breakdown],0)))^2</f>
        <v>70.125921572169275</v>
      </c>
      <c r="AM1020" s="5">
        <f>(vp.data[[#This Row],[Dens]]-INDEX(crudeBD.lkup[Mean_Dens],MATCH(vp.data[[#This Row],[Crude_Breakdown]],crudeBD.lkup[Crude Breakdown],0)))^2</f>
        <v>34.170071819267953</v>
      </c>
      <c r="AN1020" s="5">
        <f>(vp.data[[#This Row],[Sulf]]-INDEX(crudeBD.lkup[Mean_Sulf],MATCH(vp.data[[#This Row],[Crude_Breakdown]],crudeBD.lkup[Crude Breakdown],0)))^2</f>
        <v>0.18375705512182564</v>
      </c>
      <c r="AO10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1" hidden="1" x14ac:dyDescent="0.25">
      <c r="A1021">
        <v>1020</v>
      </c>
      <c r="B1021" t="s">
        <v>47</v>
      </c>
      <c r="C1021" t="s">
        <v>47</v>
      </c>
      <c r="D1021" t="s">
        <v>67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021" s="2">
        <f ca="1">INDEX(INDIRECT(_xlfn.CONCAT("weather.data[",O$1,"]")),MATCH(vp.data[[#This Row],[SDate]],weather.data[Date],0))</f>
        <v>-9.3500000000000014</v>
      </c>
      <c r="P1021" s="2">
        <f ca="1">INDEX(INDIRECT(_xlfn.CONCAT("weather.data[",P$1,"]")),MATCH(vp.data[[#This Row],[SDate]],weather.data[Date],0))</f>
        <v>-16.659523809523812</v>
      </c>
      <c r="Q1021" s="2">
        <f ca="1">INDEX(INDIRECT(_xlfn.CONCAT("weather.data[",Q$1,"]")),MATCH(vp.data[[#This Row],[SDate]],weather.data[Date],0))</f>
        <v>-8.4</v>
      </c>
      <c r="R1021" s="2">
        <f ca="1">INDEX(INDIRECT(_xlfn.CONCAT("weather.data[",R$1,"]")),MATCH(vp.data[[#This Row],[SDate]],weather.data[Date],0))</f>
        <v>-9</v>
      </c>
      <c r="S1021" s="2">
        <f ca="1">INDEX(INDIRECT(_xlfn.CONCAT("weather.data[",S$1,"]")),MATCH(vp.data[[#This Row],[SDate]],weather.data[Date],0))</f>
        <v>-11.3</v>
      </c>
      <c r="T1021" s="2">
        <f ca="1">INDEX(INDIRECT(_xlfn.CONCAT("weather.data[",T$1,"]")),MATCH(vp.data[[#This Row],[SDate]],weather.data[Date],0))</f>
        <v>-7.5</v>
      </c>
      <c r="U1021" s="2">
        <f ca="1">INDEX(INDIRECT(_xlfn.CONCAT("weather.data[",U$1,"]")),MATCH(vp.data[[#This Row],[SDate]],weather.data[Date],0))</f>
        <v>-9.6</v>
      </c>
      <c r="V1021" s="2">
        <f ca="1">INDEX(INDIRECT(_xlfn.CONCAT("weather.data[",V$1,"]")),MATCH(vp.data[[#This Row],[SDate]],weather.data[Date],0))</f>
        <v>-10.3</v>
      </c>
      <c r="W1021" t="s">
        <v>44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 s="4">
        <f>IF(AND(vp.data[[#This Row],[SDate]]&gt;=DATE(YEAR(vp.data[[#This Row],[SDate]]),5,1),vp.data[[#This Row],[SDate]]&lt;=DATE(YEAR(vp.data[[#This Row],[SDate]]),9,15)),1,0)</f>
        <v>0</v>
      </c>
      <c r="AJ1021" s="4">
        <f>IF(vp.data[[#This Row],[SDate]]&lt;DATE(2016,12,1),0,1)</f>
        <v>1</v>
      </c>
      <c r="AK1021">
        <f>MONTH(vp.data[[#This Row],[SDate]])</f>
        <v>3</v>
      </c>
      <c r="AL1021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1021" s="5">
        <f>(vp.data[[#This Row],[Dens]]-INDEX(crudeBD.lkup[Mean_Dens],MATCH(vp.data[[#This Row],[Crude_Breakdown]],crudeBD.lkup[Crude Breakdown],0)))^2</f>
        <v>259.57519356784195</v>
      </c>
      <c r="AN1021" s="5">
        <f>(vp.data[[#This Row],[Sulf]]-INDEX(crudeBD.lkup[Mean_Sulf],MATCH(vp.data[[#This Row],[Crude_Breakdown]],crudeBD.lkup[Crude Breakdown],0)))^2</f>
        <v>5.9157681397430328E-2</v>
      </c>
      <c r="AO10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1" hidden="1" x14ac:dyDescent="0.25">
      <c r="A1022">
        <v>1021</v>
      </c>
      <c r="B1022" t="s">
        <v>104</v>
      </c>
      <c r="C1022" t="s">
        <v>104</v>
      </c>
      <c r="D1022" t="s">
        <v>105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Input]]="",INDEX([1]DATA!$O:$O,MATCH(1,(vp.data[[#This Row],[Battery]]=[1]DATA!$L:$L)*(EOMONTH(vp.data[[#This Row],[SDate]],-1)+1=[1]DATA!$G:$G),0)),vp.data[[#This Row],[Dens Input]]),"")</f>
        <v>834.3</v>
      </c>
      <c r="O1022" s="2">
        <f ca="1">INDEX(INDIRECT(_xlfn.CONCAT("weather.data[",O$1,"]")),MATCH(vp.data[[#This Row],[SDate]],weather.data[Date],0))</f>
        <v>-9.3500000000000014</v>
      </c>
      <c r="P1022" s="2">
        <f ca="1">INDEX(INDIRECT(_xlfn.CONCAT("weather.data[",P$1,"]")),MATCH(vp.data[[#This Row],[SDate]],weather.data[Date],0))</f>
        <v>-16.659523809523812</v>
      </c>
      <c r="Q1022" s="2">
        <f ca="1">INDEX(INDIRECT(_xlfn.CONCAT("weather.data[",Q$1,"]")),MATCH(vp.data[[#This Row],[SDate]],weather.data[Date],0))</f>
        <v>-8.4</v>
      </c>
      <c r="R1022" s="2">
        <f ca="1">INDEX(INDIRECT(_xlfn.CONCAT("weather.data[",R$1,"]")),MATCH(vp.data[[#This Row],[SDate]],weather.data[Date],0))</f>
        <v>-9</v>
      </c>
      <c r="S1022" s="2">
        <f ca="1">INDEX(INDIRECT(_xlfn.CONCAT("weather.data[",S$1,"]")),MATCH(vp.data[[#This Row],[SDate]],weather.data[Date],0))</f>
        <v>-11.3</v>
      </c>
      <c r="T1022" s="2">
        <f ca="1">INDEX(INDIRECT(_xlfn.CONCAT("weather.data[",T$1,"]")),MATCH(vp.data[[#This Row],[SDate]],weather.data[Date],0))</f>
        <v>-7.5</v>
      </c>
      <c r="U1022" s="2">
        <f ca="1">INDEX(INDIRECT(_xlfn.CONCAT("weather.data[",U$1,"]")),MATCH(vp.data[[#This Row],[SDate]],weather.data[Date],0))</f>
        <v>-9.6</v>
      </c>
      <c r="V1022" s="2">
        <f ca="1">INDEX(INDIRECT(_xlfn.CONCAT("weather.data[",V$1,"]")),MATCH(vp.data[[#This Row],[SDate]],weather.data[Date],0))</f>
        <v>-10.3</v>
      </c>
      <c r="W1022" t="s">
        <v>44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 s="4">
        <f>IF(AND(vp.data[[#This Row],[SDate]]&gt;=DATE(YEAR(vp.data[[#This Row],[SDate]]),5,1),vp.data[[#This Row],[SDate]]&lt;=DATE(YEAR(vp.data[[#This Row],[SDate]]),9,15)),1,0)</f>
        <v>0</v>
      </c>
      <c r="AJ1022" s="4">
        <f>IF(vp.data[[#This Row],[SDate]]&lt;DATE(2016,12,1),0,1)</f>
        <v>1</v>
      </c>
      <c r="AK1022">
        <f>MONTH(vp.data[[#This Row],[SDate]])</f>
        <v>3</v>
      </c>
      <c r="AL1022" s="5">
        <f>(IF(post_aquisition_adj_bool,vp.data[[#This Row],[VP_Adjusted]],vp.data[[#This Row],[VP]])-INDEX(crudeBD.lkup[Mean_VP],MATCH(vp.data[[#This Row],[Crude_Breakdown]],crudeBD.lkup[Crude Breakdown],0)))^2</f>
        <v>249.07766019096121</v>
      </c>
      <c r="AM1022" s="5">
        <f>(vp.data[[#This Row],[Dens]]-INDEX(crudeBD.lkup[Mean_Dens],MATCH(vp.data[[#This Row],[Crude_Breakdown]],crudeBD.lkup[Crude Breakdown],0)))^2</f>
        <v>90.465539580113742</v>
      </c>
      <c r="AN1022" s="5">
        <f>(vp.data[[#This Row],[Sulf]]-INDEX(crudeBD.lkup[Mean_Sulf],MATCH(vp.data[[#This Row],[Crude_Breakdown]],crudeBD.lkup[Crude Breakdown],0)))^2</f>
        <v>0.34430663575326242</v>
      </c>
      <c r="AO10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1" hidden="1" x14ac:dyDescent="0.25">
      <c r="A1023">
        <v>1022</v>
      </c>
      <c r="B1023" t="s">
        <v>107</v>
      </c>
      <c r="C1023" t="s">
        <v>107</v>
      </c>
      <c r="D1023" t="s">
        <v>108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1023" s="2">
        <f ca="1">INDEX(INDIRECT(_xlfn.CONCAT("weather.data[",O$1,"]")),MATCH(vp.data[[#This Row],[SDate]],weather.data[Date],0))</f>
        <v>-9.3500000000000014</v>
      </c>
      <c r="P1023" s="2">
        <f ca="1">INDEX(INDIRECT(_xlfn.CONCAT("weather.data[",P$1,"]")),MATCH(vp.data[[#This Row],[SDate]],weather.data[Date],0))</f>
        <v>-16.659523809523812</v>
      </c>
      <c r="Q1023" s="2">
        <f ca="1">INDEX(INDIRECT(_xlfn.CONCAT("weather.data[",Q$1,"]")),MATCH(vp.data[[#This Row],[SDate]],weather.data[Date],0))</f>
        <v>-8.4</v>
      </c>
      <c r="R1023" s="2">
        <f ca="1">INDEX(INDIRECT(_xlfn.CONCAT("weather.data[",R$1,"]")),MATCH(vp.data[[#This Row],[SDate]],weather.data[Date],0))</f>
        <v>-9</v>
      </c>
      <c r="S1023" s="2">
        <f ca="1">INDEX(INDIRECT(_xlfn.CONCAT("weather.data[",S$1,"]")),MATCH(vp.data[[#This Row],[SDate]],weather.data[Date],0))</f>
        <v>-11.3</v>
      </c>
      <c r="T1023" s="2">
        <f ca="1">INDEX(INDIRECT(_xlfn.CONCAT("weather.data[",T$1,"]")),MATCH(vp.data[[#This Row],[SDate]],weather.data[Date],0))</f>
        <v>-7.5</v>
      </c>
      <c r="U1023" s="2">
        <f ca="1">INDEX(INDIRECT(_xlfn.CONCAT("weather.data[",U$1,"]")),MATCH(vp.data[[#This Row],[SDate]],weather.data[Date],0))</f>
        <v>-9.6</v>
      </c>
      <c r="V1023" s="2">
        <f ca="1">INDEX(INDIRECT(_xlfn.CONCAT("weather.data[",V$1,"]")),MATCH(vp.data[[#This Row],[SDate]],weather.data[Date],0))</f>
        <v>-10.3</v>
      </c>
      <c r="W1023" t="s">
        <v>44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 s="4">
        <f>IF(AND(vp.data[[#This Row],[SDate]]&gt;=DATE(YEAR(vp.data[[#This Row],[SDate]]),5,1),vp.data[[#This Row],[SDate]]&lt;=DATE(YEAR(vp.data[[#This Row],[SDate]]),9,15)),1,0)</f>
        <v>0</v>
      </c>
      <c r="AJ1023" s="4">
        <f>IF(vp.data[[#This Row],[SDate]]&lt;DATE(2016,12,1),0,1)</f>
        <v>1</v>
      </c>
      <c r="AK1023">
        <f>MONTH(vp.data[[#This Row],[SDate]])</f>
        <v>3</v>
      </c>
      <c r="AL1023" s="5">
        <f>(IF(post_aquisition_adj_bool,vp.data[[#This Row],[VP_Adjusted]],vp.data[[#This Row],[VP]])-INDEX(crudeBD.lkup[Mean_VP],MATCH(vp.data[[#This Row],[Crude_Breakdown]],crudeBD.lkup[Crude Breakdown],0)))^2</f>
        <v>165.83787698035357</v>
      </c>
      <c r="AM1023" s="5">
        <f>(vp.data[[#This Row],[Dens]]-INDEX(crudeBD.lkup[Mean_Dens],MATCH(vp.data[[#This Row],[Crude_Breakdown]],crudeBD.lkup[Crude Breakdown],0)))^2</f>
        <v>190.12721565373138</v>
      </c>
      <c r="AN1023" s="5">
        <f>(vp.data[[#This Row],[Sulf]]-INDEX(crudeBD.lkup[Mean_Sulf],MATCH(vp.data[[#This Row],[Crude_Breakdown]],crudeBD.lkup[Crude Breakdown],0)))^2</f>
        <v>0.23350497170417769</v>
      </c>
      <c r="AO10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1" x14ac:dyDescent="0.25">
      <c r="A1024">
        <v>739</v>
      </c>
      <c r="B1024" t="s">
        <v>47</v>
      </c>
      <c r="C1024" t="s">
        <v>47</v>
      </c>
      <c r="D1024" t="s">
        <v>48</v>
      </c>
      <c r="F1024" s="1">
        <v>42771</v>
      </c>
      <c r="G1024" s="2">
        <v>78.400000000000006</v>
      </c>
      <c r="H1024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024" s="2"/>
      <c r="J1024" s="2">
        <f t="array" ref="J1024">_xlfn.IFNA(IF(vp.data[[#This Row],[Sulf Input]]="",INDEX([1]DATA!$Q:$Q,MATCH(1,(vp.data[[#This Row],[Battery]]=[1]DATA!$L:$L)*(EOMONTH(vp.data[[#This Row],[SDate]],-1)+1=[1]DATA!$G:$G),0)),vp.data[[#This Row],[Sulf Input]]),"")</f>
        <v>2.46</v>
      </c>
      <c r="K1024" s="2">
        <v>27.6</v>
      </c>
      <c r="L1024" s="2">
        <v>-16</v>
      </c>
      <c r="M1024" s="2">
        <v>868.3</v>
      </c>
      <c r="N1024" s="2">
        <f t="array" ref="N1024">_xlfn.IFNA(IF(vp.data[[#This Row],[Dens Input]]="",INDEX([1]DATA!$O:$O,MATCH(1,(vp.data[[#This Row],[Battery]]=[1]DATA!$L:$L)*(EOMONTH(vp.data[[#This Row],[SDate]],-1)+1=[1]DATA!$G:$G),0)),vp.data[[#This Row],[Dens Input]]),"")</f>
        <v>868.3</v>
      </c>
      <c r="O1024" s="2">
        <f ca="1">INDEX(INDIRECT(_xlfn.CONCAT("weather.data[",O$1,"]")),MATCH(vp.data[[#This Row],[SDate]],weather.data[Date],0))</f>
        <v>-19.466666666666665</v>
      </c>
      <c r="P1024" s="2">
        <f ca="1">INDEX(INDIRECT(_xlfn.CONCAT("weather.data[",P$1,"]")),MATCH(vp.data[[#This Row],[SDate]],weather.data[Date],0))</f>
        <v>-13.680952380952382</v>
      </c>
      <c r="Q1024" s="2">
        <f ca="1">INDEX(INDIRECT(_xlfn.CONCAT("weather.data[",Q$1,"]")),MATCH(vp.data[[#This Row],[SDate]],weather.data[Date],0))</f>
        <v>-19.3</v>
      </c>
      <c r="R1024" s="2">
        <f ca="1">INDEX(INDIRECT(_xlfn.CONCAT("weather.data[",R$1,"]")),MATCH(vp.data[[#This Row],[SDate]],weather.data[Date],0))</f>
        <v>-19</v>
      </c>
      <c r="S1024" s="2">
        <f ca="1">INDEX(INDIRECT(_xlfn.CONCAT("weather.data[",S$1,"]")),MATCH(vp.data[[#This Row],[SDate]],weather.data[Date],0))</f>
        <v>-21.8</v>
      </c>
      <c r="T1024" s="2">
        <f ca="1">INDEX(INDIRECT(_xlfn.CONCAT("weather.data[",T$1,"]")),MATCH(vp.data[[#This Row],[SDate]],weather.data[Date],0))</f>
        <v>-17.399999999999999</v>
      </c>
      <c r="U1024" s="2">
        <f ca="1">INDEX(INDIRECT(_xlfn.CONCAT("weather.data[",U$1,"]")),MATCH(vp.data[[#This Row],[SDate]],weather.data[Date],0))</f>
        <v>-20.8</v>
      </c>
      <c r="V1024" s="2">
        <f ca="1">INDEX(INDIRECT(_xlfn.CONCAT("weather.data[",V$1,"]")),MATCH(vp.data[[#This Row],[SDate]],weather.data[Date],0))</f>
        <v>-18.5</v>
      </c>
      <c r="W1024" t="s">
        <v>44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 s="4">
        <f>IF(AND(vp.data[[#This Row],[SDate]]&gt;=DATE(YEAR(vp.data[[#This Row],[SDate]]),5,1),vp.data[[#This Row],[SDate]]&lt;=DATE(YEAR(vp.data[[#This Row],[SDate]]),9,15)),1,0)</f>
        <v>0</v>
      </c>
      <c r="AJ1024" s="4">
        <f>IF(vp.data[[#This Row],[SDate]]&lt;DATE(2016,12,1),0,1)</f>
        <v>1</v>
      </c>
      <c r="AK1024">
        <f>MONTH(vp.data[[#This Row],[SDate]])</f>
        <v>2</v>
      </c>
      <c r="AL1024" s="5">
        <f>(IF(post_aquisition_adj_bool,vp.data[[#This Row],[VP_Adjusted]],vp.data[[#This Row],[VP]])-INDEX(crudeBD.lkup[Mean_VP],MATCH(vp.data[[#This Row],[Crude_Breakdown]],crudeBD.lkup[Crude Breakdown],0)))^2</f>
        <v>235.15555765595471</v>
      </c>
      <c r="AM1024" s="5">
        <f>(vp.data[[#This Row],[Dens]]-INDEX(crudeBD.lkup[Mean_Dens],MATCH(vp.data[[#This Row],[Crude_Breakdown]],crudeBD.lkup[Crude Breakdown],0)))^2</f>
        <v>41.707566252029125</v>
      </c>
      <c r="AN1024" s="5">
        <f>(vp.data[[#This Row],[Sulf]]-INDEX(crudeBD.lkup[Mean_Sulf],MATCH(vp.data[[#This Row],[Crude_Breakdown]],crudeBD.lkup[Crude Breakdown],0)))^2</f>
        <v>4.1855069802919755E-4</v>
      </c>
      <c r="AO10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1" hidden="1" x14ac:dyDescent="0.25">
      <c r="A1025">
        <v>1024</v>
      </c>
      <c r="B1025" t="s">
        <v>42</v>
      </c>
      <c r="C1025" t="s">
        <v>42</v>
      </c>
      <c r="D1025" t="s">
        <v>43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025" s="2">
        <f ca="1">INDEX(INDIRECT(_xlfn.CONCAT("weather.data[",O$1,"]")),MATCH(vp.data[[#This Row],[SDate]],weather.data[Date],0))</f>
        <v>-9.3500000000000014</v>
      </c>
      <c r="P1025" s="2">
        <f ca="1">INDEX(INDIRECT(_xlfn.CONCAT("weather.data[",P$1,"]")),MATCH(vp.data[[#This Row],[SDate]],weather.data[Date],0))</f>
        <v>-16.659523809523812</v>
      </c>
      <c r="Q1025" s="2">
        <f ca="1">INDEX(INDIRECT(_xlfn.CONCAT("weather.data[",Q$1,"]")),MATCH(vp.data[[#This Row],[SDate]],weather.data[Date],0))</f>
        <v>-8.4</v>
      </c>
      <c r="R1025" s="2">
        <f ca="1">INDEX(INDIRECT(_xlfn.CONCAT("weather.data[",R$1,"]")),MATCH(vp.data[[#This Row],[SDate]],weather.data[Date],0))</f>
        <v>-9</v>
      </c>
      <c r="S1025" s="2">
        <f ca="1">INDEX(INDIRECT(_xlfn.CONCAT("weather.data[",S$1,"]")),MATCH(vp.data[[#This Row],[SDate]],weather.data[Date],0))</f>
        <v>-11.3</v>
      </c>
      <c r="T1025" s="2">
        <f ca="1">INDEX(INDIRECT(_xlfn.CONCAT("weather.data[",T$1,"]")),MATCH(vp.data[[#This Row],[SDate]],weather.data[Date],0))</f>
        <v>-7.5</v>
      </c>
      <c r="U1025" s="2">
        <f ca="1">INDEX(INDIRECT(_xlfn.CONCAT("weather.data[",U$1,"]")),MATCH(vp.data[[#This Row],[SDate]],weather.data[Date],0))</f>
        <v>-9.6</v>
      </c>
      <c r="V1025" s="2">
        <f ca="1">INDEX(INDIRECT(_xlfn.CONCAT("weather.data[",V$1,"]")),MATCH(vp.data[[#This Row],[SDate]],weather.data[Date],0))</f>
        <v>-10.3</v>
      </c>
      <c r="W1025" t="s">
        <v>44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 s="4">
        <f>IF(AND(vp.data[[#This Row],[SDate]]&gt;=DATE(YEAR(vp.data[[#This Row],[SDate]]),5,1),vp.data[[#This Row],[SDate]]&lt;=DATE(YEAR(vp.data[[#This Row],[SDate]]),9,15)),1,0)</f>
        <v>0</v>
      </c>
      <c r="AJ1025" s="4">
        <f>IF(vp.data[[#This Row],[SDate]]&lt;DATE(2016,12,1),0,1)</f>
        <v>1</v>
      </c>
      <c r="AK1025">
        <f>MONTH(vp.data[[#This Row],[SDate]])</f>
        <v>3</v>
      </c>
      <c r="AL1025" s="5">
        <f>(IF(post_aquisition_adj_bool,vp.data[[#This Row],[VP_Adjusted]],vp.data[[#This Row],[VP]])-INDEX(crudeBD.lkup[Mean_VP],MATCH(vp.data[[#This Row],[Crude_Breakdown]],crudeBD.lkup[Crude Breakdown],0)))^2</f>
        <v>82.178166351606862</v>
      </c>
      <c r="AM1025" s="5">
        <f>(vp.data[[#This Row],[Dens]]-INDEX(crudeBD.lkup[Mean_Dens],MATCH(vp.data[[#This Row],[Crude_Breakdown]],crudeBD.lkup[Crude Breakdown],0)))^2</f>
        <v>12.660356949702448</v>
      </c>
      <c r="AN1025" s="5">
        <f>(vp.data[[#This Row],[Sulf]]-INDEX(crudeBD.lkup[Mean_Sulf],MATCH(vp.data[[#This Row],[Crude_Breakdown]],crudeBD.lkup[Crude Breakdown],0)))^2</f>
        <v>3.5451888375641187E-3</v>
      </c>
      <c r="AO10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1" hidden="1" x14ac:dyDescent="0.25">
      <c r="A1026">
        <v>1025</v>
      </c>
      <c r="B1026" t="s">
        <v>49</v>
      </c>
      <c r="C1026" t="s">
        <v>49</v>
      </c>
      <c r="D1026" t="s">
        <v>50</v>
      </c>
      <c r="E1026" t="s">
        <v>69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Input]]="",INDEX([1]DATA!$O:$O,MATCH(1,(vp.data[[#This Row],[Battery]]=[1]DATA!$L:$L)*(EOMONTH(vp.data[[#This Row],[SDate]],-1)+1=[1]DATA!$G:$G),0)),vp.data[[#This Row],[Dens Input]]),"")</f>
        <v>828.04</v>
      </c>
      <c r="O1026" s="2">
        <f ca="1">INDEX(INDIRECT(_xlfn.CONCAT("weather.data[",O$1,"]")),MATCH(vp.data[[#This Row],[SDate]],weather.data[Date],0))</f>
        <v>-3.3166666666666664</v>
      </c>
      <c r="P1026" s="2">
        <f ca="1">INDEX(INDIRECT(_xlfn.CONCAT("weather.data[",P$1,"]")),MATCH(vp.data[[#This Row],[SDate]],weather.data[Date],0))</f>
        <v>-15.119047619047617</v>
      </c>
      <c r="Q1026" s="2">
        <f ca="1">INDEX(INDIRECT(_xlfn.CONCAT("weather.data[",Q$1,"]")),MATCH(vp.data[[#This Row],[SDate]],weather.data[Date],0))</f>
        <v>-3.5</v>
      </c>
      <c r="R1026" s="2">
        <f ca="1">INDEX(INDIRECT(_xlfn.CONCAT("weather.data[",R$1,"]")),MATCH(vp.data[[#This Row],[SDate]],weather.data[Date],0))</f>
        <v>-2.6</v>
      </c>
      <c r="S1026" s="2">
        <f ca="1">INDEX(INDIRECT(_xlfn.CONCAT("weather.data[",S$1,"]")),MATCH(vp.data[[#This Row],[SDate]],weather.data[Date],0))</f>
        <v>-5.3</v>
      </c>
      <c r="T1026" s="2">
        <f ca="1">INDEX(INDIRECT(_xlfn.CONCAT("weather.data[",T$1,"]")),MATCH(vp.data[[#This Row],[SDate]],weather.data[Date],0))</f>
        <v>-1.7</v>
      </c>
      <c r="U1026" s="2">
        <f ca="1">INDEX(INDIRECT(_xlfn.CONCAT("weather.data[",U$1,"]")),MATCH(vp.data[[#This Row],[SDate]],weather.data[Date],0))</f>
        <v>-4.3</v>
      </c>
      <c r="V1026" s="2">
        <f ca="1">INDEX(INDIRECT(_xlfn.CONCAT("weather.data[",V$1,"]")),MATCH(vp.data[[#This Row],[SDate]],weather.data[Date],0))</f>
        <v>-2.5</v>
      </c>
      <c r="W1026" t="s">
        <v>44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 s="4">
        <f>IF(AND(vp.data[[#This Row],[SDate]]&gt;=DATE(YEAR(vp.data[[#This Row],[SDate]]),5,1),vp.data[[#This Row],[SDate]]&lt;=DATE(YEAR(vp.data[[#This Row],[SDate]]),9,15)),1,0)</f>
        <v>0</v>
      </c>
      <c r="AJ1026" s="4">
        <f>IF(vp.data[[#This Row],[SDate]]&lt;DATE(2016,12,1),0,1)</f>
        <v>1</v>
      </c>
      <c r="AK1026">
        <f>MONTH(vp.data[[#This Row],[SDate]])</f>
        <v>3</v>
      </c>
      <c r="AL1026" s="5">
        <f>(IF(post_aquisition_adj_bool,vp.data[[#This Row],[VP_Adjusted]],vp.data[[#This Row],[VP]])-INDEX(crudeBD.lkup[Mean_VP],MATCH(vp.data[[#This Row],[Crude_Breakdown]],crudeBD.lkup[Crude Breakdown],0)))^2</f>
        <v>25.3229805149657</v>
      </c>
      <c r="AM1026" s="5">
        <f>(vp.data[[#This Row],[Dens]]-INDEX(crudeBD.lkup[Mean_Dens],MATCH(vp.data[[#This Row],[Crude_Breakdown]],crudeBD.lkup[Crude Breakdown],0)))^2</f>
        <v>248.7350841199918</v>
      </c>
      <c r="AN1026" s="5">
        <f>(vp.data[[#This Row],[Sulf]]-INDEX(crudeBD.lkup[Mean_Sulf],MATCH(vp.data[[#This Row],[Crude_Breakdown]],crudeBD.lkup[Crude Breakdown],0)))^2</f>
        <v>3.2235685139961252E-3</v>
      </c>
      <c r="AO10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1" hidden="1" x14ac:dyDescent="0.25">
      <c r="A1027">
        <v>1026</v>
      </c>
      <c r="B1027" t="s">
        <v>45</v>
      </c>
      <c r="C1027" t="s">
        <v>45</v>
      </c>
      <c r="D1027" t="s">
        <v>63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Input]]="",INDEX([1]DATA!$Q:$Q,MATCH(1,(vp.data[[#This Row],[Battery]]=[1]DATA!$L:$L)*(EOMONTH(vp.data[[#This Row],[SDate]],-1)+1=[1]DATA!$G:$G),0)),vp.data[[#This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Input]]="",INDEX([1]DATA!$O:$O,MATCH(1,(vp.data[[#This Row],[Battery]]=[1]DATA!$L:$L)*(EOMONTH(vp.data[[#This Row],[SDate]],-1)+1=[1]DATA!$G:$G),0)),vp.data[[#This Row],[Dens Input]]),"")</f>
        <v>818.05</v>
      </c>
      <c r="O1027" s="2">
        <f ca="1">INDEX(INDIRECT(_xlfn.CONCAT("weather.data[",O$1,"]")),MATCH(vp.data[[#This Row],[SDate]],weather.data[Date],0))</f>
        <v>-3.3166666666666664</v>
      </c>
      <c r="P1027" s="2">
        <f ca="1">INDEX(INDIRECT(_xlfn.CONCAT("weather.data[",P$1,"]")),MATCH(vp.data[[#This Row],[SDate]],weather.data[Date],0))</f>
        <v>-15.119047619047617</v>
      </c>
      <c r="Q1027" s="2">
        <f ca="1">INDEX(INDIRECT(_xlfn.CONCAT("weather.data[",Q$1,"]")),MATCH(vp.data[[#This Row],[SDate]],weather.data[Date],0))</f>
        <v>-3.5</v>
      </c>
      <c r="R1027" s="2">
        <f ca="1">INDEX(INDIRECT(_xlfn.CONCAT("weather.data[",R$1,"]")),MATCH(vp.data[[#This Row],[SDate]],weather.data[Date],0))</f>
        <v>-2.6</v>
      </c>
      <c r="S1027" s="2">
        <f ca="1">INDEX(INDIRECT(_xlfn.CONCAT("weather.data[",S$1,"]")),MATCH(vp.data[[#This Row],[SDate]],weather.data[Date],0))</f>
        <v>-5.3</v>
      </c>
      <c r="T1027" s="2">
        <f ca="1">INDEX(INDIRECT(_xlfn.CONCAT("weather.data[",T$1,"]")),MATCH(vp.data[[#This Row],[SDate]],weather.data[Date],0))</f>
        <v>-1.7</v>
      </c>
      <c r="U1027" s="2">
        <f ca="1">INDEX(INDIRECT(_xlfn.CONCAT("weather.data[",U$1,"]")),MATCH(vp.data[[#This Row],[SDate]],weather.data[Date],0))</f>
        <v>-4.3</v>
      </c>
      <c r="V1027" s="2">
        <f ca="1">INDEX(INDIRECT(_xlfn.CONCAT("weather.data[",V$1,"]")),MATCH(vp.data[[#This Row],[SDate]],weather.data[Date],0))</f>
        <v>-2.5</v>
      </c>
      <c r="W1027" t="s">
        <v>44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 s="4">
        <f>IF(AND(vp.data[[#This Row],[SDate]]&gt;=DATE(YEAR(vp.data[[#This Row],[SDate]]),5,1),vp.data[[#This Row],[SDate]]&lt;=DATE(YEAR(vp.data[[#This Row],[SDate]]),9,15)),1,0)</f>
        <v>0</v>
      </c>
      <c r="AJ1027" s="4">
        <f>IF(vp.data[[#This Row],[SDate]]&lt;DATE(2016,12,1),0,1)</f>
        <v>1</v>
      </c>
      <c r="AK1027">
        <f>MONTH(vp.data[[#This Row],[SDate]])</f>
        <v>3</v>
      </c>
      <c r="AL1027" s="5">
        <f>(IF(post_aquisition_adj_bool,vp.data[[#This Row],[VP_Adjusted]],vp.data[[#This Row],[VP]])-INDEX(crudeBD.lkup[Mean_VP],MATCH(vp.data[[#This Row],[Crude_Breakdown]],crudeBD.lkup[Crude Breakdown],0)))^2</f>
        <v>61.215431767838787</v>
      </c>
      <c r="AM1027" s="5">
        <f>(vp.data[[#This Row],[Dens]]-INDEX(crudeBD.lkup[Mean_Dens],MATCH(vp.data[[#This Row],[Crude_Breakdown]],crudeBD.lkup[Crude Breakdown],0)))^2</f>
        <v>88.198843775197901</v>
      </c>
      <c r="AN1027" s="5">
        <f>(vp.data[[#This Row],[Sulf]]-INDEX(crudeBD.lkup[Mean_Sulf],MATCH(vp.data[[#This Row],[Crude_Breakdown]],crudeBD.lkup[Crude Breakdown],0)))^2</f>
        <v>4.2434133353861078E-2</v>
      </c>
      <c r="AO10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1" hidden="1" x14ac:dyDescent="0.25">
      <c r="A1028">
        <v>1027</v>
      </c>
      <c r="B1028" t="s">
        <v>45</v>
      </c>
      <c r="C1028" t="s">
        <v>45</v>
      </c>
      <c r="D1028" t="s">
        <v>88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Input]]="",INDEX([1]DATA!$Q:$Q,MATCH(1,(vp.data[[#This Row],[Battery]]=[1]DATA!$L:$L)*(EOMONTH(vp.data[[#This Row],[SDate]],-1)+1=[1]DATA!$G:$G),0)),vp.data[[#This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Input]]="",INDEX([1]DATA!$O:$O,MATCH(1,(vp.data[[#This Row],[Battery]]=[1]DATA!$L:$L)*(EOMONTH(vp.data[[#This Row],[SDate]],-1)+1=[1]DATA!$G:$G),0)),vp.data[[#This Row],[Dens Input]]),"")</f>
        <v>827</v>
      </c>
      <c r="O1028" s="2">
        <f ca="1">INDEX(INDIRECT(_xlfn.CONCAT("weather.data[",O$1,"]")),MATCH(vp.data[[#This Row],[SDate]],weather.data[Date],0))</f>
        <v>-3.3166666666666664</v>
      </c>
      <c r="P1028" s="2">
        <f ca="1">INDEX(INDIRECT(_xlfn.CONCAT("weather.data[",P$1,"]")),MATCH(vp.data[[#This Row],[SDate]],weather.data[Date],0))</f>
        <v>-15.119047619047617</v>
      </c>
      <c r="Q1028" s="2">
        <f ca="1">INDEX(INDIRECT(_xlfn.CONCAT("weather.data[",Q$1,"]")),MATCH(vp.data[[#This Row],[SDate]],weather.data[Date],0))</f>
        <v>-3.5</v>
      </c>
      <c r="R1028" s="2">
        <f ca="1">INDEX(INDIRECT(_xlfn.CONCAT("weather.data[",R$1,"]")),MATCH(vp.data[[#This Row],[SDate]],weather.data[Date],0))</f>
        <v>-2.6</v>
      </c>
      <c r="S1028" s="2">
        <f ca="1">INDEX(INDIRECT(_xlfn.CONCAT("weather.data[",S$1,"]")),MATCH(vp.data[[#This Row],[SDate]],weather.data[Date],0))</f>
        <v>-5.3</v>
      </c>
      <c r="T1028" s="2">
        <f ca="1">INDEX(INDIRECT(_xlfn.CONCAT("weather.data[",T$1,"]")),MATCH(vp.data[[#This Row],[SDate]],weather.data[Date],0))</f>
        <v>-1.7</v>
      </c>
      <c r="U1028" s="2">
        <f ca="1">INDEX(INDIRECT(_xlfn.CONCAT("weather.data[",U$1,"]")),MATCH(vp.data[[#This Row],[SDate]],weather.data[Date],0))</f>
        <v>-4.3</v>
      </c>
      <c r="V1028" s="2">
        <f ca="1">INDEX(INDIRECT(_xlfn.CONCAT("weather.data[",V$1,"]")),MATCH(vp.data[[#This Row],[SDate]],weather.data[Date],0))</f>
        <v>-2.5</v>
      </c>
      <c r="W1028" t="s">
        <v>44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 s="4">
        <f>IF(AND(vp.data[[#This Row],[SDate]]&gt;=DATE(YEAR(vp.data[[#This Row],[SDate]]),5,1),vp.data[[#This Row],[SDate]]&lt;=DATE(YEAR(vp.data[[#This Row],[SDate]]),9,15)),1,0)</f>
        <v>0</v>
      </c>
      <c r="AJ1028" s="4">
        <f>IF(vp.data[[#This Row],[SDate]]&lt;DATE(2016,12,1),0,1)</f>
        <v>1</v>
      </c>
      <c r="AK1028">
        <f>MONTH(vp.data[[#This Row],[SDate]])</f>
        <v>3</v>
      </c>
      <c r="AL1028" s="5">
        <f>(IF(post_aquisition_adj_bool,vp.data[[#This Row],[VP_Adjusted]],vp.data[[#This Row],[VP]])-INDEX(crudeBD.lkup[Mean_VP],MATCH(vp.data[[#This Row],[Crude_Breakdown]],crudeBD.lkup[Crude Breakdown],0)))^2</f>
        <v>138.58456107461299</v>
      </c>
      <c r="AM1028" s="5">
        <f>(vp.data[[#This Row],[Dens]]-INDEX(crudeBD.lkup[Mean_Dens],MATCH(vp.data[[#This Row],[Crude_Breakdown]],crudeBD.lkup[Crude Breakdown],0)))^2</f>
        <v>282.62106596048153</v>
      </c>
      <c r="AN1028" s="5">
        <f>(vp.data[[#This Row],[Sulf]]-INDEX(crudeBD.lkup[Mean_Sulf],MATCH(vp.data[[#This Row],[Crude_Breakdown]],crudeBD.lkup[Crude Breakdown],0)))^2</f>
        <v>0.41831981317657568</v>
      </c>
      <c r="AO10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1" hidden="1" x14ac:dyDescent="0.25">
      <c r="A1029">
        <v>1028</v>
      </c>
      <c r="B1029" t="s">
        <v>58</v>
      </c>
      <c r="C1029" t="s">
        <v>58</v>
      </c>
      <c r="D1029" t="s">
        <v>89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Input]]="",INDEX([1]DATA!$Q:$Q,MATCH(1,(vp.data[[#This Row],[Battery]]=[1]DATA!$L:$L)*(EOMONTH(vp.data[[#This Row],[SDate]],-1)+1=[1]DATA!$G:$G),0)),vp.data[[#This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029" s="2">
        <f ca="1">INDEX(INDIRECT(_xlfn.CONCAT("weather.data[",O$1,"]")),MATCH(vp.data[[#This Row],[SDate]],weather.data[Date],0))</f>
        <v>-3.3166666666666664</v>
      </c>
      <c r="P1029" s="2">
        <f ca="1">INDEX(INDIRECT(_xlfn.CONCAT("weather.data[",P$1,"]")),MATCH(vp.data[[#This Row],[SDate]],weather.data[Date],0))</f>
        <v>-15.119047619047617</v>
      </c>
      <c r="Q1029" s="2">
        <f ca="1">INDEX(INDIRECT(_xlfn.CONCAT("weather.data[",Q$1,"]")),MATCH(vp.data[[#This Row],[SDate]],weather.data[Date],0))</f>
        <v>-3.5</v>
      </c>
      <c r="R1029" s="2">
        <f ca="1">INDEX(INDIRECT(_xlfn.CONCAT("weather.data[",R$1,"]")),MATCH(vp.data[[#This Row],[SDate]],weather.data[Date],0))</f>
        <v>-2.6</v>
      </c>
      <c r="S1029" s="2">
        <f ca="1">INDEX(INDIRECT(_xlfn.CONCAT("weather.data[",S$1,"]")),MATCH(vp.data[[#This Row],[SDate]],weather.data[Date],0))</f>
        <v>-5.3</v>
      </c>
      <c r="T1029" s="2">
        <f ca="1">INDEX(INDIRECT(_xlfn.CONCAT("weather.data[",T$1,"]")),MATCH(vp.data[[#This Row],[SDate]],weather.data[Date],0))</f>
        <v>-1.7</v>
      </c>
      <c r="U1029" s="2">
        <f ca="1">INDEX(INDIRECT(_xlfn.CONCAT("weather.data[",U$1,"]")),MATCH(vp.data[[#This Row],[SDate]],weather.data[Date],0))</f>
        <v>-4.3</v>
      </c>
      <c r="V1029" s="2">
        <f ca="1">INDEX(INDIRECT(_xlfn.CONCAT("weather.data[",V$1,"]")),MATCH(vp.data[[#This Row],[SDate]],weather.data[Date],0))</f>
        <v>-2.5</v>
      </c>
      <c r="W1029" t="s">
        <v>44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 s="4">
        <f>IF(AND(vp.data[[#This Row],[SDate]]&gt;=DATE(YEAR(vp.data[[#This Row],[SDate]]),5,1),vp.data[[#This Row],[SDate]]&lt;=DATE(YEAR(vp.data[[#This Row],[SDate]]),9,15)),1,0)</f>
        <v>0</v>
      </c>
      <c r="AJ1029" s="4">
        <f>IF(vp.data[[#This Row],[SDate]]&lt;DATE(2016,12,1),0,1)</f>
        <v>1</v>
      </c>
      <c r="AK1029">
        <f>MONTH(vp.data[[#This Row],[SDate]])</f>
        <v>3</v>
      </c>
      <c r="AL1029" s="5">
        <f>(IF(post_aquisition_adj_bool,vp.data[[#This Row],[VP_Adjusted]],vp.data[[#This Row],[VP]])-INDEX(crudeBD.lkup[Mean_VP],MATCH(vp.data[[#This Row],[Crude_Breakdown]],crudeBD.lkup[Crude Breakdown],0)))^2</f>
        <v>358.42798493322988</v>
      </c>
      <c r="AM1029" s="5">
        <f>(vp.data[[#This Row],[Dens]]-INDEX(crudeBD.lkup[Mean_Dens],MATCH(vp.data[[#This Row],[Crude_Breakdown]],crudeBD.lkup[Crude Breakdown],0)))^2</f>
        <v>1.4673383531183308</v>
      </c>
      <c r="AN1029" s="5">
        <f>(vp.data[[#This Row],[Sulf]]-INDEX(crudeBD.lkup[Mean_Sulf],MATCH(vp.data[[#This Row],[Crude_Breakdown]],crudeBD.lkup[Crude Breakdown],0)))^2</f>
        <v>1.5036152870021747E-3</v>
      </c>
      <c r="AO10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1" hidden="1" x14ac:dyDescent="0.25">
      <c r="A1030">
        <v>1029</v>
      </c>
      <c r="B1030" t="s">
        <v>47</v>
      </c>
      <c r="C1030" t="s">
        <v>47</v>
      </c>
      <c r="D1030" t="s">
        <v>54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1030" s="2">
        <f ca="1">INDEX(INDIRECT(_xlfn.CONCAT("weather.data[",O$1,"]")),MATCH(vp.data[[#This Row],[SDate]],weather.data[Date],0))</f>
        <v>-3.3166666666666664</v>
      </c>
      <c r="P1030" s="2">
        <f ca="1">INDEX(INDIRECT(_xlfn.CONCAT("weather.data[",P$1,"]")),MATCH(vp.data[[#This Row],[SDate]],weather.data[Date],0))</f>
        <v>-15.119047619047617</v>
      </c>
      <c r="Q1030" s="2">
        <f ca="1">INDEX(INDIRECT(_xlfn.CONCAT("weather.data[",Q$1,"]")),MATCH(vp.data[[#This Row],[SDate]],weather.data[Date],0))</f>
        <v>-3.5</v>
      </c>
      <c r="R1030" s="2">
        <f ca="1">INDEX(INDIRECT(_xlfn.CONCAT("weather.data[",R$1,"]")),MATCH(vp.data[[#This Row],[SDate]],weather.data[Date],0))</f>
        <v>-2.6</v>
      </c>
      <c r="S1030" s="2">
        <f ca="1">INDEX(INDIRECT(_xlfn.CONCAT("weather.data[",S$1,"]")),MATCH(vp.data[[#This Row],[SDate]],weather.data[Date],0))</f>
        <v>-5.3</v>
      </c>
      <c r="T1030" s="2">
        <f ca="1">INDEX(INDIRECT(_xlfn.CONCAT("weather.data[",T$1,"]")),MATCH(vp.data[[#This Row],[SDate]],weather.data[Date],0))</f>
        <v>-1.7</v>
      </c>
      <c r="U1030" s="2">
        <f ca="1">INDEX(INDIRECT(_xlfn.CONCAT("weather.data[",U$1,"]")),MATCH(vp.data[[#This Row],[SDate]],weather.data[Date],0))</f>
        <v>-4.3</v>
      </c>
      <c r="V1030" s="2">
        <f ca="1">INDEX(INDIRECT(_xlfn.CONCAT("weather.data[",V$1,"]")),MATCH(vp.data[[#This Row],[SDate]],weather.data[Date],0))</f>
        <v>-2.5</v>
      </c>
      <c r="W1030" t="s">
        <v>44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 s="4">
        <f>IF(AND(vp.data[[#This Row],[SDate]]&gt;=DATE(YEAR(vp.data[[#This Row],[SDate]]),5,1),vp.data[[#This Row],[SDate]]&lt;=DATE(YEAR(vp.data[[#This Row],[SDate]]),9,15)),1,0)</f>
        <v>0</v>
      </c>
      <c r="AJ1030" s="4">
        <f>IF(vp.data[[#This Row],[SDate]]&lt;DATE(2016,12,1),0,1)</f>
        <v>1</v>
      </c>
      <c r="AK1030">
        <f>MONTH(vp.data[[#This Row],[SDate]])</f>
        <v>3</v>
      </c>
      <c r="AL1030" s="5">
        <f>(IF(post_aquisition_adj_bool,vp.data[[#This Row],[VP_Adjusted]],vp.data[[#This Row],[VP]])-INDEX(crudeBD.lkup[Mean_VP],MATCH(vp.data[[#This Row],[Crude_Breakdown]],crudeBD.lkup[Crude Breakdown],0)))^2</f>
        <v>75.097439129421659</v>
      </c>
      <c r="AM1030" s="5">
        <f>(vp.data[[#This Row],[Dens]]-INDEX(crudeBD.lkup[Mean_Dens],MATCH(vp.data[[#This Row],[Crude_Breakdown]],crudeBD.lkup[Crude Breakdown],0)))^2</f>
        <v>5.0423476813336325</v>
      </c>
      <c r="AN1030" s="5">
        <f>(vp.data[[#This Row],[Sulf]]-INDEX(crudeBD.lkup[Mean_Sulf],MATCH(vp.data[[#This Row],[Crude_Breakdown]],crudeBD.lkup[Crude Breakdown],0)))^2</f>
        <v>0.14339016170489771</v>
      </c>
      <c r="AO10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1" hidden="1" x14ac:dyDescent="0.25">
      <c r="A1031">
        <v>1030</v>
      </c>
      <c r="B1031" t="s">
        <v>47</v>
      </c>
      <c r="C1031" t="s">
        <v>47</v>
      </c>
      <c r="D1031" t="s">
        <v>68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Input]]="",INDEX([1]DATA!$O:$O,MATCH(1,(vp.data[[#This Row],[Battery]]=[1]DATA!$L:$L)*(EOMONTH(vp.data[[#This Row],[SDate]],-1)+1=[1]DATA!$G:$G),0)),vp.data[[#This Row],[Dens Input]]),"")</f>
        <v>828.1</v>
      </c>
      <c r="O1031" s="2">
        <f ca="1">INDEX(INDIRECT(_xlfn.CONCAT("weather.data[",O$1,"]")),MATCH(vp.data[[#This Row],[SDate]],weather.data[Date],0))</f>
        <v>-3.3166666666666664</v>
      </c>
      <c r="P1031" s="2">
        <f ca="1">INDEX(INDIRECT(_xlfn.CONCAT("weather.data[",P$1,"]")),MATCH(vp.data[[#This Row],[SDate]],weather.data[Date],0))</f>
        <v>-15.119047619047617</v>
      </c>
      <c r="Q1031" s="2">
        <f ca="1">INDEX(INDIRECT(_xlfn.CONCAT("weather.data[",Q$1,"]")),MATCH(vp.data[[#This Row],[SDate]],weather.data[Date],0))</f>
        <v>-3.5</v>
      </c>
      <c r="R1031" s="2">
        <f ca="1">INDEX(INDIRECT(_xlfn.CONCAT("weather.data[",R$1,"]")),MATCH(vp.data[[#This Row],[SDate]],weather.data[Date],0))</f>
        <v>-2.6</v>
      </c>
      <c r="S1031" s="2">
        <f ca="1">INDEX(INDIRECT(_xlfn.CONCAT("weather.data[",S$1,"]")),MATCH(vp.data[[#This Row],[SDate]],weather.data[Date],0))</f>
        <v>-5.3</v>
      </c>
      <c r="T1031" s="2">
        <f ca="1">INDEX(INDIRECT(_xlfn.CONCAT("weather.data[",T$1,"]")),MATCH(vp.data[[#This Row],[SDate]],weather.data[Date],0))</f>
        <v>-1.7</v>
      </c>
      <c r="U1031" s="2">
        <f ca="1">INDEX(INDIRECT(_xlfn.CONCAT("weather.data[",U$1,"]")),MATCH(vp.data[[#This Row],[SDate]],weather.data[Date],0))</f>
        <v>-4.3</v>
      </c>
      <c r="V1031" s="2">
        <f ca="1">INDEX(INDIRECT(_xlfn.CONCAT("weather.data[",V$1,"]")),MATCH(vp.data[[#This Row],[SDate]],weather.data[Date],0))</f>
        <v>-2.5</v>
      </c>
      <c r="W1031" t="s">
        <v>44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 s="4">
        <f>IF(AND(vp.data[[#This Row],[SDate]]&gt;=DATE(YEAR(vp.data[[#This Row],[SDate]]),5,1),vp.data[[#This Row],[SDate]]&lt;=DATE(YEAR(vp.data[[#This Row],[SDate]]),9,15)),1,0)</f>
        <v>0</v>
      </c>
      <c r="AJ1031" s="4">
        <f>IF(vp.data[[#This Row],[SDate]]&lt;DATE(2016,12,1),0,1)</f>
        <v>1</v>
      </c>
      <c r="AK1031">
        <f>MONTH(vp.data[[#This Row],[SDate]])</f>
        <v>3</v>
      </c>
      <c r="AL1031" s="5">
        <f>(IF(post_aquisition_adj_bool,vp.data[[#This Row],[VP_Adjusted]],vp.data[[#This Row],[VP]])-INDEX(crudeBD.lkup[Mean_VP],MATCH(vp.data[[#This Row],[Crude_Breakdown]],crudeBD.lkup[Crude Breakdown],0)))^2</f>
        <v>335.70280776091761</v>
      </c>
      <c r="AM1031" s="5">
        <f>(vp.data[[#This Row],[Dens]]-INDEX(crudeBD.lkup[Mean_Dens],MATCH(vp.data[[#This Row],[Crude_Breakdown]],crudeBD.lkup[Crude Breakdown],0)))^2</f>
        <v>246.84612362919236</v>
      </c>
      <c r="AN1031" s="5">
        <f>(vp.data[[#This Row],[Sulf]]-INDEX(crudeBD.lkup[Mean_Sulf],MATCH(vp.data[[#This Row],[Crude_Breakdown]],crudeBD.lkup[Crude Breakdown],0)))^2</f>
        <v>8.8076278207248768E-2</v>
      </c>
      <c r="AO10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1" hidden="1" x14ac:dyDescent="0.25">
      <c r="A1032">
        <v>1031</v>
      </c>
      <c r="B1032" t="s">
        <v>64</v>
      </c>
      <c r="C1032" t="s">
        <v>64</v>
      </c>
      <c r="D1032" t="s">
        <v>196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Input]]="",INDEX([1]DATA!$Q:$Q,MATCH(1,(vp.data[[#This Row],[Battery]]=[1]DATA!$L:$L)*(EOMONTH(vp.data[[#This Row],[SDate]],-1)+1=[1]DATA!$G:$G),0)),vp.data[[#This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032" s="2">
        <f ca="1">INDEX(INDIRECT(_xlfn.CONCAT("weather.data[",O$1,"]")),MATCH(vp.data[[#This Row],[SDate]],weather.data[Date],0))</f>
        <v>-3.3166666666666664</v>
      </c>
      <c r="P1032" s="2">
        <f ca="1">INDEX(INDIRECT(_xlfn.CONCAT("weather.data[",P$1,"]")),MATCH(vp.data[[#This Row],[SDate]],weather.data[Date],0))</f>
        <v>-15.119047619047617</v>
      </c>
      <c r="Q1032" s="2">
        <f ca="1">INDEX(INDIRECT(_xlfn.CONCAT("weather.data[",Q$1,"]")),MATCH(vp.data[[#This Row],[SDate]],weather.data[Date],0))</f>
        <v>-3.5</v>
      </c>
      <c r="R1032" s="2">
        <f ca="1">INDEX(INDIRECT(_xlfn.CONCAT("weather.data[",R$1,"]")),MATCH(vp.data[[#This Row],[SDate]],weather.data[Date],0))</f>
        <v>-2.6</v>
      </c>
      <c r="S1032" s="2">
        <f ca="1">INDEX(INDIRECT(_xlfn.CONCAT("weather.data[",S$1,"]")),MATCH(vp.data[[#This Row],[SDate]],weather.data[Date],0))</f>
        <v>-5.3</v>
      </c>
      <c r="T1032" s="2">
        <f ca="1">INDEX(INDIRECT(_xlfn.CONCAT("weather.data[",T$1,"]")),MATCH(vp.data[[#This Row],[SDate]],weather.data[Date],0))</f>
        <v>-1.7</v>
      </c>
      <c r="U1032" s="2">
        <f ca="1">INDEX(INDIRECT(_xlfn.CONCAT("weather.data[",U$1,"]")),MATCH(vp.data[[#This Row],[SDate]],weather.data[Date],0))</f>
        <v>-4.3</v>
      </c>
      <c r="V1032" s="2">
        <f ca="1">INDEX(INDIRECT(_xlfn.CONCAT("weather.data[",V$1,"]")),MATCH(vp.data[[#This Row],[SDate]],weather.data[Date],0))</f>
        <v>-2.5</v>
      </c>
      <c r="W1032" t="s">
        <v>44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 s="4">
        <f>IF(AND(vp.data[[#This Row],[SDate]]&gt;=DATE(YEAR(vp.data[[#This Row],[SDate]]),5,1),vp.data[[#This Row],[SDate]]&lt;=DATE(YEAR(vp.data[[#This Row],[SDate]]),9,15)),1,0)</f>
        <v>0</v>
      </c>
      <c r="AJ1032" s="4">
        <f>IF(vp.data[[#This Row],[SDate]]&lt;DATE(2016,12,1),0,1)</f>
        <v>1</v>
      </c>
      <c r="AK1032">
        <f>MONTH(vp.data[[#This Row],[SDate]])</f>
        <v>3</v>
      </c>
      <c r="AL1032" s="5">
        <f>(IF(post_aquisition_adj_bool,vp.data[[#This Row],[VP_Adjusted]],vp.data[[#This Row],[VP]])-INDEX(crudeBD.lkup[Mean_VP],MATCH(vp.data[[#This Row],[Crude_Breakdown]],crudeBD.lkup[Crude Breakdown],0)))^2</f>
        <v>305.47368846783456</v>
      </c>
      <c r="AM1032" s="5">
        <f>(vp.data[[#This Row],[Dens]]-INDEX(crudeBD.lkup[Mean_Dens],MATCH(vp.data[[#This Row],[Crude_Breakdown]],crudeBD.lkup[Crude Breakdown],0)))^2</f>
        <v>654.77965246354472</v>
      </c>
      <c r="AN1032" s="5">
        <f>(vp.data[[#This Row],[Sulf]]-INDEX(crudeBD.lkup[Mean_Sulf],MATCH(vp.data[[#This Row],[Crude_Breakdown]],crudeBD.lkup[Crude Breakdown],0)))^2</f>
        <v>0.1791181491274908</v>
      </c>
      <c r="AO10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1" hidden="1" x14ac:dyDescent="0.25">
      <c r="A1033">
        <v>1032</v>
      </c>
      <c r="B1033" t="s">
        <v>58</v>
      </c>
      <c r="C1033" t="s">
        <v>58</v>
      </c>
      <c r="D1033" t="s">
        <v>59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33" s="2">
        <f ca="1">INDEX(INDIRECT(_xlfn.CONCAT("weather.data[",O$1,"]")),MATCH(vp.data[[#This Row],[SDate]],weather.data[Date],0))</f>
        <v>1.5</v>
      </c>
      <c r="P1033" s="2">
        <f ca="1">INDEX(INDIRECT(_xlfn.CONCAT("weather.data[",P$1,"]")),MATCH(vp.data[[#This Row],[SDate]],weather.data[Date],0))</f>
        <v>-12.176190476190474</v>
      </c>
      <c r="Q1033" s="2">
        <f ca="1">INDEX(INDIRECT(_xlfn.CONCAT("weather.data[",Q$1,"]")),MATCH(vp.data[[#This Row],[SDate]],weather.data[Date],0))</f>
        <v>1.1000000000000001</v>
      </c>
      <c r="R1033" s="2">
        <f ca="1">INDEX(INDIRECT(_xlfn.CONCAT("weather.data[",R$1,"]")),MATCH(vp.data[[#This Row],[SDate]],weather.data[Date],0))</f>
        <v>2.9</v>
      </c>
      <c r="S1033" s="2">
        <f ca="1">INDEX(INDIRECT(_xlfn.CONCAT("weather.data[",S$1,"]")),MATCH(vp.data[[#This Row],[SDate]],weather.data[Date],0))</f>
        <v>-0.8</v>
      </c>
      <c r="T1033" s="2">
        <f ca="1">INDEX(INDIRECT(_xlfn.CONCAT("weather.data[",T$1,"]")),MATCH(vp.data[[#This Row],[SDate]],weather.data[Date],0))</f>
        <v>4</v>
      </c>
      <c r="U1033" s="2">
        <f ca="1">INDEX(INDIRECT(_xlfn.CONCAT("weather.data[",U$1,"]")),MATCH(vp.data[[#This Row],[SDate]],weather.data[Date],0))</f>
        <v>-0.5</v>
      </c>
      <c r="V1033" s="2">
        <f ca="1">INDEX(INDIRECT(_xlfn.CONCAT("weather.data[",V$1,"]")),MATCH(vp.data[[#This Row],[SDate]],weather.data[Date],0))</f>
        <v>2.2999999999999998</v>
      </c>
      <c r="W1033" t="s">
        <v>44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 s="4">
        <f>IF(AND(vp.data[[#This Row],[SDate]]&gt;=DATE(YEAR(vp.data[[#This Row],[SDate]]),5,1),vp.data[[#This Row],[SDate]]&lt;=DATE(YEAR(vp.data[[#This Row],[SDate]]),9,15)),1,0)</f>
        <v>0</v>
      </c>
      <c r="AJ1033" s="4">
        <f>IF(vp.data[[#This Row],[SDate]]&lt;DATE(2016,12,1),0,1)</f>
        <v>1</v>
      </c>
      <c r="AK1033">
        <f>MONTH(vp.data[[#This Row],[SDate]])</f>
        <v>3</v>
      </c>
      <c r="AL1033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1033" s="5">
        <f>(vp.data[[#This Row],[Dens]]-INDEX(crudeBD.lkup[Mean_Dens],MATCH(vp.data[[#This Row],[Crude_Breakdown]],crudeBD.lkup[Crude Breakdown],0)))^2</f>
        <v>256.36292608318229</v>
      </c>
      <c r="AN1033" s="5">
        <f>(vp.data[[#This Row],[Sulf]]-INDEX(crudeBD.lkup[Mean_Sulf],MATCH(vp.data[[#This Row],[Crude_Breakdown]],crudeBD.lkup[Crude Breakdown],0)))^2</f>
        <v>0.13193132655080392</v>
      </c>
      <c r="AO10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1" hidden="1" x14ac:dyDescent="0.25">
      <c r="A1034">
        <v>1033</v>
      </c>
      <c r="B1034" t="s">
        <v>56</v>
      </c>
      <c r="C1034" t="s">
        <v>56</v>
      </c>
      <c r="D1034" t="s">
        <v>57</v>
      </c>
      <c r="E1034" t="s">
        <v>69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Input]]="",INDEX([1]DATA!$Q:$Q,MATCH(1,(vp.data[[#This Row],[Battery]]=[1]DATA!$L:$L)*(EOMONTH(vp.data[[#This Row],[SDate]],-1)+1=[1]DATA!$G:$G),0)),vp.data[[#This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Input]]="",INDEX([1]DATA!$O:$O,MATCH(1,(vp.data[[#This Row],[Battery]]=[1]DATA!$L:$L)*(EOMONTH(vp.data[[#This Row],[SDate]],-1)+1=[1]DATA!$G:$G),0)),vp.data[[#This Row],[Dens Input]]),"")</f>
        <v>845.9</v>
      </c>
      <c r="O1034" s="2">
        <f ca="1">INDEX(INDIRECT(_xlfn.CONCAT("weather.data[",O$1,"]")),MATCH(vp.data[[#This Row],[SDate]],weather.data[Date],0))</f>
        <v>1.5</v>
      </c>
      <c r="P1034" s="2">
        <f ca="1">INDEX(INDIRECT(_xlfn.CONCAT("weather.data[",P$1,"]")),MATCH(vp.data[[#This Row],[SDate]],weather.data[Date],0))</f>
        <v>-12.176190476190474</v>
      </c>
      <c r="Q1034" s="2">
        <f ca="1">INDEX(INDIRECT(_xlfn.CONCAT("weather.data[",Q$1,"]")),MATCH(vp.data[[#This Row],[SDate]],weather.data[Date],0))</f>
        <v>1.1000000000000001</v>
      </c>
      <c r="R1034" s="2">
        <f ca="1">INDEX(INDIRECT(_xlfn.CONCAT("weather.data[",R$1,"]")),MATCH(vp.data[[#This Row],[SDate]],weather.data[Date],0))</f>
        <v>2.9</v>
      </c>
      <c r="S1034" s="2">
        <f ca="1">INDEX(INDIRECT(_xlfn.CONCAT("weather.data[",S$1,"]")),MATCH(vp.data[[#This Row],[SDate]],weather.data[Date],0))</f>
        <v>-0.8</v>
      </c>
      <c r="T1034" s="2">
        <f ca="1">INDEX(INDIRECT(_xlfn.CONCAT("weather.data[",T$1,"]")),MATCH(vp.data[[#This Row],[SDate]],weather.data[Date],0))</f>
        <v>4</v>
      </c>
      <c r="U1034" s="2">
        <f ca="1">INDEX(INDIRECT(_xlfn.CONCAT("weather.data[",U$1,"]")),MATCH(vp.data[[#This Row],[SDate]],weather.data[Date],0))</f>
        <v>-0.5</v>
      </c>
      <c r="V1034" s="2">
        <f ca="1">INDEX(INDIRECT(_xlfn.CONCAT("weather.data[",V$1,"]")),MATCH(vp.data[[#This Row],[SDate]],weather.data[Date],0))</f>
        <v>2.2999999999999998</v>
      </c>
      <c r="W1034" t="s">
        <v>44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 s="4">
        <f>IF(AND(vp.data[[#This Row],[SDate]]&gt;=DATE(YEAR(vp.data[[#This Row],[SDate]]),5,1),vp.data[[#This Row],[SDate]]&lt;=DATE(YEAR(vp.data[[#This Row],[SDate]]),9,15)),1,0)</f>
        <v>0</v>
      </c>
      <c r="AJ1034" s="4">
        <f>IF(vp.data[[#This Row],[SDate]]&lt;DATE(2016,12,1),0,1)</f>
        <v>1</v>
      </c>
      <c r="AK1034">
        <f>MONTH(vp.data[[#This Row],[SDate]])</f>
        <v>3</v>
      </c>
      <c r="AL1034" s="5">
        <f>(IF(post_aquisition_adj_bool,vp.data[[#This Row],[VP_Adjusted]],vp.data[[#This Row],[VP]])-INDEX(crudeBD.lkup[Mean_VP],MATCH(vp.data[[#This Row],[Crude_Breakdown]],crudeBD.lkup[Crude Breakdown],0)))^2</f>
        <v>58.795242665185008</v>
      </c>
      <c r="AM1034" s="5">
        <f>(vp.data[[#This Row],[Dens]]-INDEX(crudeBD.lkup[Mean_Dens],MATCH(vp.data[[#This Row],[Crude_Breakdown]],crudeBD.lkup[Crude Breakdown],0)))^2</f>
        <v>4.3625113592530145</v>
      </c>
      <c r="AN1034" s="5">
        <f>(vp.data[[#This Row],[Sulf]]-INDEX(crudeBD.lkup[Mean_Sulf],MATCH(vp.data[[#This Row],[Crude_Breakdown]],crudeBD.lkup[Crude Breakdown],0)))^2</f>
        <v>8.9865937078414504E-2</v>
      </c>
      <c r="AO10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1" hidden="1" x14ac:dyDescent="0.25">
      <c r="A1035">
        <v>1034</v>
      </c>
      <c r="B1035" t="s">
        <v>56</v>
      </c>
      <c r="C1035" t="s">
        <v>56</v>
      </c>
      <c r="D1035" t="s">
        <v>57</v>
      </c>
      <c r="E1035" t="s">
        <v>51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Input]]="",INDEX([1]DATA!$O:$O,MATCH(1,(vp.data[[#This Row],[Battery]]=[1]DATA!$L:$L)*(EOMONTH(vp.data[[#This Row],[SDate]],-1)+1=[1]DATA!$G:$G),0)),vp.data[[#This Row],[Dens Input]]),"")</f>
        <v>840.9</v>
      </c>
      <c r="O1035" s="2">
        <f ca="1">INDEX(INDIRECT(_xlfn.CONCAT("weather.data[",O$1,"]")),MATCH(vp.data[[#This Row],[SDate]],weather.data[Date],0))</f>
        <v>1.5</v>
      </c>
      <c r="P1035" s="2">
        <f ca="1">INDEX(INDIRECT(_xlfn.CONCAT("weather.data[",P$1,"]")),MATCH(vp.data[[#This Row],[SDate]],weather.data[Date],0))</f>
        <v>-12.176190476190474</v>
      </c>
      <c r="Q1035" s="2">
        <f ca="1">INDEX(INDIRECT(_xlfn.CONCAT("weather.data[",Q$1,"]")),MATCH(vp.data[[#This Row],[SDate]],weather.data[Date],0))</f>
        <v>1.1000000000000001</v>
      </c>
      <c r="R1035" s="2">
        <f ca="1">INDEX(INDIRECT(_xlfn.CONCAT("weather.data[",R$1,"]")),MATCH(vp.data[[#This Row],[SDate]],weather.data[Date],0))</f>
        <v>2.9</v>
      </c>
      <c r="S1035" s="2">
        <f ca="1">INDEX(INDIRECT(_xlfn.CONCAT("weather.data[",S$1,"]")),MATCH(vp.data[[#This Row],[SDate]],weather.data[Date],0))</f>
        <v>-0.8</v>
      </c>
      <c r="T1035" s="2">
        <f ca="1">INDEX(INDIRECT(_xlfn.CONCAT("weather.data[",T$1,"]")),MATCH(vp.data[[#This Row],[SDate]],weather.data[Date],0))</f>
        <v>4</v>
      </c>
      <c r="U1035" s="2">
        <f ca="1">INDEX(INDIRECT(_xlfn.CONCAT("weather.data[",U$1,"]")),MATCH(vp.data[[#This Row],[SDate]],weather.data[Date],0))</f>
        <v>-0.5</v>
      </c>
      <c r="V1035" s="2">
        <f ca="1">INDEX(INDIRECT(_xlfn.CONCAT("weather.data[",V$1,"]")),MATCH(vp.data[[#This Row],[SDate]],weather.data[Date],0))</f>
        <v>2.2999999999999998</v>
      </c>
      <c r="W1035" t="s">
        <v>44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 s="4">
        <f>IF(AND(vp.data[[#This Row],[SDate]]&gt;=DATE(YEAR(vp.data[[#This Row],[SDate]]),5,1),vp.data[[#This Row],[SDate]]&lt;=DATE(YEAR(vp.data[[#This Row],[SDate]]),9,15)),1,0)</f>
        <v>0</v>
      </c>
      <c r="AJ1035" s="4">
        <f>IF(vp.data[[#This Row],[SDate]]&lt;DATE(2016,12,1),0,1)</f>
        <v>1</v>
      </c>
      <c r="AK1035">
        <f>MONTH(vp.data[[#This Row],[SDate]])</f>
        <v>3</v>
      </c>
      <c r="AL1035" s="5">
        <f>(IF(post_aquisition_adj_bool,vp.data[[#This Row],[VP_Adjusted]],vp.data[[#This Row],[VP]])-INDEX(crudeBD.lkup[Mean_VP],MATCH(vp.data[[#This Row],[Crude_Breakdown]],crudeBD.lkup[Crude Breakdown],0)))^2</f>
        <v>45.053553710842301</v>
      </c>
      <c r="AM1035" s="5">
        <f>(vp.data[[#This Row],[Dens]]-INDEX(crudeBD.lkup[Mean_Dens],MATCH(vp.data[[#This Row],[Crude_Breakdown]],crudeBD.lkup[Crude Breakdown],0)))^2</f>
        <v>8.4758855923824488</v>
      </c>
      <c r="AN1035" s="5">
        <f>(vp.data[[#This Row],[Sulf]]-INDEX(crudeBD.lkup[Mean_Sulf],MATCH(vp.data[[#This Row],[Crude_Breakdown]],crudeBD.lkup[Crude Breakdown],0)))^2</f>
        <v>7.1169689495592173E-2</v>
      </c>
      <c r="AO10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1" hidden="1" x14ac:dyDescent="0.25">
      <c r="A1036">
        <v>1035</v>
      </c>
      <c r="B1036" t="s">
        <v>45</v>
      </c>
      <c r="C1036" t="s">
        <v>45</v>
      </c>
      <c r="D1036" t="s">
        <v>197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Input]]="",INDEX([1]DATA!$Q:$Q,MATCH(1,(vp.data[[#This Row],[Battery]]=[1]DATA!$L:$L)*(EOMONTH(vp.data[[#This Row],[SDate]],-1)+1=[1]DATA!$G:$G),0)),vp.data[[#This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36" s="2">
        <f ca="1">INDEX(INDIRECT(_xlfn.CONCAT("weather.data[",O$1,"]")),MATCH(vp.data[[#This Row],[SDate]],weather.data[Date],0))</f>
        <v>-1.7</v>
      </c>
      <c r="P1036" s="2">
        <f ca="1">INDEX(INDIRECT(_xlfn.CONCAT("weather.data[",P$1,"]")),MATCH(vp.data[[#This Row],[SDate]],weather.data[Date],0))</f>
        <v>-9.3785714285714299</v>
      </c>
      <c r="Q1036" s="2">
        <f ca="1">INDEX(INDIRECT(_xlfn.CONCAT("weather.data[",Q$1,"]")),MATCH(vp.data[[#This Row],[SDate]],weather.data[Date],0))</f>
        <v>-2.6</v>
      </c>
      <c r="R1036" s="2">
        <f ca="1">INDEX(INDIRECT(_xlfn.CONCAT("weather.data[",R$1,"]")),MATCH(vp.data[[#This Row],[SDate]],weather.data[Date],0))</f>
        <v>-1.3</v>
      </c>
      <c r="S1036" s="2">
        <f ca="1">INDEX(INDIRECT(_xlfn.CONCAT("weather.data[",S$1,"]")),MATCH(vp.data[[#This Row],[SDate]],weather.data[Date],0))</f>
        <v>-0.8</v>
      </c>
      <c r="T1036" s="2">
        <f ca="1">INDEX(INDIRECT(_xlfn.CONCAT("weather.data[",T$1,"]")),MATCH(vp.data[[#This Row],[SDate]],weather.data[Date],0))</f>
        <v>0.2</v>
      </c>
      <c r="U1036" s="2">
        <f ca="1">INDEX(INDIRECT(_xlfn.CONCAT("weather.data[",U$1,"]")),MATCH(vp.data[[#This Row],[SDate]],weather.data[Date],0))</f>
        <v>-3.4</v>
      </c>
      <c r="V1036" s="2">
        <f ca="1">INDEX(INDIRECT(_xlfn.CONCAT("weather.data[",V$1,"]")),MATCH(vp.data[[#This Row],[SDate]],weather.data[Date],0))</f>
        <v>-2.2999999999999998</v>
      </c>
      <c r="W1036" t="s">
        <v>44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 s="4">
        <f>IF(AND(vp.data[[#This Row],[SDate]]&gt;=DATE(YEAR(vp.data[[#This Row],[SDate]]),5,1),vp.data[[#This Row],[SDate]]&lt;=DATE(YEAR(vp.data[[#This Row],[SDate]]),9,15)),1,0)</f>
        <v>0</v>
      </c>
      <c r="AJ1036" s="4">
        <f>IF(vp.data[[#This Row],[SDate]]&lt;DATE(2016,12,1),0,1)</f>
        <v>1</v>
      </c>
      <c r="AK1036">
        <f>MONTH(vp.data[[#This Row],[SDate]])</f>
        <v>3</v>
      </c>
      <c r="AL1036" s="5">
        <f>(IF(post_aquisition_adj_bool,vp.data[[#This Row],[VP_Adjusted]],vp.data[[#This Row],[VP]])-INDEX(crudeBD.lkup[Mean_VP],MATCH(vp.data[[#This Row],[Crude_Breakdown]],crudeBD.lkup[Crude Breakdown],0)))^2</f>
        <v>261.72139391702484</v>
      </c>
      <c r="AM1036" s="5">
        <f>(vp.data[[#This Row],[Dens]]-INDEX(crudeBD.lkup[Mean_Dens],MATCH(vp.data[[#This Row],[Crude_Breakdown]],crudeBD.lkup[Crude Breakdown],0)))^2</f>
        <v>37.071811972749465</v>
      </c>
      <c r="AN1036" s="5">
        <f>(vp.data[[#This Row],[Sulf]]-INDEX(crudeBD.lkup[Mean_Sulf],MATCH(vp.data[[#This Row],[Crude_Breakdown]],crudeBD.lkup[Crude Breakdown],0)))^2</f>
        <v>7.9656716430247449E-4</v>
      </c>
      <c r="AO10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1" hidden="1" x14ac:dyDescent="0.25">
      <c r="A1037">
        <v>1036</v>
      </c>
      <c r="B1037" t="s">
        <v>45</v>
      </c>
      <c r="C1037" t="s">
        <v>45</v>
      </c>
      <c r="D1037" t="s">
        <v>198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Input]]="",INDEX([1]DATA!$Q:$Q,MATCH(1,(vp.data[[#This Row],[Battery]]=[1]DATA!$L:$L)*(EOMONTH(vp.data[[#This Row],[SDate]],-1)+1=[1]DATA!$G:$G),0)),vp.data[[#This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037" s="2">
        <f ca="1">INDEX(INDIRECT(_xlfn.CONCAT("weather.data[",O$1,"]")),MATCH(vp.data[[#This Row],[SDate]],weather.data[Date],0))</f>
        <v>-1.7</v>
      </c>
      <c r="P1037" s="2">
        <f ca="1">INDEX(INDIRECT(_xlfn.CONCAT("weather.data[",P$1,"]")),MATCH(vp.data[[#This Row],[SDate]],weather.data[Date],0))</f>
        <v>-9.3785714285714299</v>
      </c>
      <c r="Q1037" s="2">
        <f ca="1">INDEX(INDIRECT(_xlfn.CONCAT("weather.data[",Q$1,"]")),MATCH(vp.data[[#This Row],[SDate]],weather.data[Date],0))</f>
        <v>-2.6</v>
      </c>
      <c r="R1037" s="2">
        <f ca="1">INDEX(INDIRECT(_xlfn.CONCAT("weather.data[",R$1,"]")),MATCH(vp.data[[#This Row],[SDate]],weather.data[Date],0))</f>
        <v>-1.3</v>
      </c>
      <c r="S1037" s="2">
        <f ca="1">INDEX(INDIRECT(_xlfn.CONCAT("weather.data[",S$1,"]")),MATCH(vp.data[[#This Row],[SDate]],weather.data[Date],0))</f>
        <v>-0.8</v>
      </c>
      <c r="T1037" s="2">
        <f ca="1">INDEX(INDIRECT(_xlfn.CONCAT("weather.data[",T$1,"]")),MATCH(vp.data[[#This Row],[SDate]],weather.data[Date],0))</f>
        <v>0.2</v>
      </c>
      <c r="U1037" s="2">
        <f ca="1">INDEX(INDIRECT(_xlfn.CONCAT("weather.data[",U$1,"]")),MATCH(vp.data[[#This Row],[SDate]],weather.data[Date],0))</f>
        <v>-3.4</v>
      </c>
      <c r="V1037" s="2">
        <f ca="1">INDEX(INDIRECT(_xlfn.CONCAT("weather.data[",V$1,"]")),MATCH(vp.data[[#This Row],[SDate]],weather.data[Date],0))</f>
        <v>-2.2999999999999998</v>
      </c>
      <c r="W1037" t="s">
        <v>44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 s="4">
        <f>IF(AND(vp.data[[#This Row],[SDate]]&gt;=DATE(YEAR(vp.data[[#This Row],[SDate]]),5,1),vp.data[[#This Row],[SDate]]&lt;=DATE(YEAR(vp.data[[#This Row],[SDate]]),9,15)),1,0)</f>
        <v>0</v>
      </c>
      <c r="AJ1037" s="4">
        <f>IF(vp.data[[#This Row],[SDate]]&lt;DATE(2016,12,1),0,1)</f>
        <v>1</v>
      </c>
      <c r="AK1037">
        <f>MONTH(vp.data[[#This Row],[SDate]])</f>
        <v>3</v>
      </c>
      <c r="AL1037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037" s="5">
        <f>(vp.data[[#This Row],[Dens]]-INDEX(crudeBD.lkup[Mean_Dens],MATCH(vp.data[[#This Row],[Crude_Breakdown]],crudeBD.lkup[Crude Breakdown],0)))^2</f>
        <v>42.102742034098817</v>
      </c>
      <c r="AN1037" s="5">
        <f>(vp.data[[#This Row],[Sulf]]-INDEX(crudeBD.lkup[Mean_Sulf],MATCH(vp.data[[#This Row],[Crude_Breakdown]],crudeBD.lkup[Crude Breakdown],0)))^2</f>
        <v>3.03538354342404E-2</v>
      </c>
      <c r="AO10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1" hidden="1" x14ac:dyDescent="0.25">
      <c r="A1038">
        <v>1037</v>
      </c>
      <c r="B1038" t="s">
        <v>64</v>
      </c>
      <c r="C1038" t="s">
        <v>64</v>
      </c>
      <c r="D1038" t="s">
        <v>199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Input]]="",INDEX([1]DATA!$O:$O,MATCH(1,(vp.data[[#This Row],[Battery]]=[1]DATA!$L:$L)*(EOMONTH(vp.data[[#This Row],[SDate]],-1)+1=[1]DATA!$G:$G),0)),vp.data[[#This Row],[Dens Input]]),"")</f>
        <v>846.8</v>
      </c>
      <c r="O1038" s="2">
        <f ca="1">INDEX(INDIRECT(_xlfn.CONCAT("weather.data[",O$1,"]")),MATCH(vp.data[[#This Row],[SDate]],weather.data[Date],0))</f>
        <v>-1.7</v>
      </c>
      <c r="P1038" s="2">
        <f ca="1">INDEX(INDIRECT(_xlfn.CONCAT("weather.data[",P$1,"]")),MATCH(vp.data[[#This Row],[SDate]],weather.data[Date],0))</f>
        <v>-9.3785714285714299</v>
      </c>
      <c r="Q1038" s="2">
        <f ca="1">INDEX(INDIRECT(_xlfn.CONCAT("weather.data[",Q$1,"]")),MATCH(vp.data[[#This Row],[SDate]],weather.data[Date],0))</f>
        <v>-2.6</v>
      </c>
      <c r="R1038" s="2">
        <f ca="1">INDEX(INDIRECT(_xlfn.CONCAT("weather.data[",R$1,"]")),MATCH(vp.data[[#This Row],[SDate]],weather.data[Date],0))</f>
        <v>-1.3</v>
      </c>
      <c r="S1038" s="2">
        <f ca="1">INDEX(INDIRECT(_xlfn.CONCAT("weather.data[",S$1,"]")),MATCH(vp.data[[#This Row],[SDate]],weather.data[Date],0))</f>
        <v>-0.8</v>
      </c>
      <c r="T1038" s="2">
        <f ca="1">INDEX(INDIRECT(_xlfn.CONCAT("weather.data[",T$1,"]")),MATCH(vp.data[[#This Row],[SDate]],weather.data[Date],0))</f>
        <v>0.2</v>
      </c>
      <c r="U1038" s="2">
        <f ca="1">INDEX(INDIRECT(_xlfn.CONCAT("weather.data[",U$1,"]")),MATCH(vp.data[[#This Row],[SDate]],weather.data[Date],0))</f>
        <v>-3.4</v>
      </c>
      <c r="V1038" s="2">
        <f ca="1">INDEX(INDIRECT(_xlfn.CONCAT("weather.data[",V$1,"]")),MATCH(vp.data[[#This Row],[SDate]],weather.data[Date],0))</f>
        <v>-2.2999999999999998</v>
      </c>
      <c r="W1038" t="s">
        <v>44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 s="4">
        <f>IF(AND(vp.data[[#This Row],[SDate]]&gt;=DATE(YEAR(vp.data[[#This Row],[SDate]]),5,1),vp.data[[#This Row],[SDate]]&lt;=DATE(YEAR(vp.data[[#This Row],[SDate]]),9,15)),1,0)</f>
        <v>0</v>
      </c>
      <c r="AJ1038" s="4">
        <f>IF(vp.data[[#This Row],[SDate]]&lt;DATE(2016,12,1),0,1)</f>
        <v>1</v>
      </c>
      <c r="AK1038">
        <f>MONTH(vp.data[[#This Row],[SDate]])</f>
        <v>3</v>
      </c>
      <c r="AL1038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038" s="5">
        <f>(vp.data[[#This Row],[Dens]]-INDEX(crudeBD.lkup[Mean_Dens],MATCH(vp.data[[#This Row],[Crude_Breakdown]],crudeBD.lkup[Crude Breakdown],0)))^2</f>
        <v>8.9321039972895804</v>
      </c>
      <c r="AN1038" s="5">
        <f>(vp.data[[#This Row],[Sulf]]-INDEX(crudeBD.lkup[Mean_Sulf],MATCH(vp.data[[#This Row],[Crude_Breakdown]],crudeBD.lkup[Crude Breakdown],0)))^2</f>
        <v>9.3656867962049074E-3</v>
      </c>
      <c r="AO10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1" hidden="1" x14ac:dyDescent="0.25">
      <c r="A1039">
        <v>1038</v>
      </c>
      <c r="B1039" t="s">
        <v>47</v>
      </c>
      <c r="C1039" t="s">
        <v>47</v>
      </c>
      <c r="D1039" t="s">
        <v>200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Input]]="",INDEX([1]DATA!$Q:$Q,MATCH(1,(vp.data[[#This Row],[Battery]]=[1]DATA!$L:$L)*(EOMONTH(vp.data[[#This Row],[SDate]],-1)+1=[1]DATA!$G:$G),0)),vp.data[[#This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039" s="2">
        <f ca="1">INDEX(INDIRECT(_xlfn.CONCAT("weather.data[",O$1,"]")),MATCH(vp.data[[#This Row],[SDate]],weather.data[Date],0))</f>
        <v>-1.7</v>
      </c>
      <c r="P1039" s="2">
        <f ca="1">INDEX(INDIRECT(_xlfn.CONCAT("weather.data[",P$1,"]")),MATCH(vp.data[[#This Row],[SDate]],weather.data[Date],0))</f>
        <v>-9.3785714285714299</v>
      </c>
      <c r="Q1039" s="2">
        <f ca="1">INDEX(INDIRECT(_xlfn.CONCAT("weather.data[",Q$1,"]")),MATCH(vp.data[[#This Row],[SDate]],weather.data[Date],0))</f>
        <v>-2.6</v>
      </c>
      <c r="R1039" s="2">
        <f ca="1">INDEX(INDIRECT(_xlfn.CONCAT("weather.data[",R$1,"]")),MATCH(vp.data[[#This Row],[SDate]],weather.data[Date],0))</f>
        <v>-1.3</v>
      </c>
      <c r="S1039" s="2">
        <f ca="1">INDEX(INDIRECT(_xlfn.CONCAT("weather.data[",S$1,"]")),MATCH(vp.data[[#This Row],[SDate]],weather.data[Date],0))</f>
        <v>-0.8</v>
      </c>
      <c r="T1039" s="2">
        <f ca="1">INDEX(INDIRECT(_xlfn.CONCAT("weather.data[",T$1,"]")),MATCH(vp.data[[#This Row],[SDate]],weather.data[Date],0))</f>
        <v>0.2</v>
      </c>
      <c r="U1039" s="2">
        <f ca="1">INDEX(INDIRECT(_xlfn.CONCAT("weather.data[",U$1,"]")),MATCH(vp.data[[#This Row],[SDate]],weather.data[Date],0))</f>
        <v>-3.4</v>
      </c>
      <c r="V1039" s="2">
        <f ca="1">INDEX(INDIRECT(_xlfn.CONCAT("weather.data[",V$1,"]")),MATCH(vp.data[[#This Row],[SDate]],weather.data[Date],0))</f>
        <v>-2.2999999999999998</v>
      </c>
      <c r="W1039" t="s">
        <v>44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 s="4">
        <f>IF(AND(vp.data[[#This Row],[SDate]]&gt;=DATE(YEAR(vp.data[[#This Row],[SDate]]),5,1),vp.data[[#This Row],[SDate]]&lt;=DATE(YEAR(vp.data[[#This Row],[SDate]]),9,15)),1,0)</f>
        <v>0</v>
      </c>
      <c r="AJ1039" s="4">
        <f>IF(vp.data[[#This Row],[SDate]]&lt;DATE(2016,12,1),0,1)</f>
        <v>1</v>
      </c>
      <c r="AK1039">
        <f>MONTH(vp.data[[#This Row],[SDate]])</f>
        <v>3</v>
      </c>
      <c r="AL1039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39" s="5">
        <f>(vp.data[[#This Row],[Dens]]-INDEX(crudeBD.lkup[Mean_Dens],MATCH(vp.data[[#This Row],[Crude_Breakdown]],crudeBD.lkup[Crude Breakdown],0)))^2</f>
        <v>13.606231604651763</v>
      </c>
      <c r="AN1039" s="5">
        <f>(vp.data[[#This Row],[Sulf]]-INDEX(crudeBD.lkup[Mean_Sulf],MATCH(vp.data[[#This Row],[Crude_Breakdown]],crudeBD.lkup[Crude Breakdown],0)))^2</f>
        <v>1.1401216366757104E-2</v>
      </c>
      <c r="AO10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1" hidden="1" x14ac:dyDescent="0.25">
      <c r="A1040">
        <v>1039</v>
      </c>
      <c r="B1040" t="s">
        <v>47</v>
      </c>
      <c r="C1040" t="s">
        <v>47</v>
      </c>
      <c r="D1040" t="s">
        <v>201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Input]]="",INDEX([1]DATA!$Q:$Q,MATCH(1,(vp.data[[#This Row],[Battery]]=[1]DATA!$L:$L)*(EOMONTH(vp.data[[#This Row],[SDate]],-1)+1=[1]DATA!$G:$G),0)),vp.data[[#This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040" s="2">
        <f ca="1">INDEX(INDIRECT(_xlfn.CONCAT("weather.data[",O$1,"]")),MATCH(vp.data[[#This Row],[SDate]],weather.data[Date],0))</f>
        <v>-1.7</v>
      </c>
      <c r="P1040" s="2">
        <f ca="1">INDEX(INDIRECT(_xlfn.CONCAT("weather.data[",P$1,"]")),MATCH(vp.data[[#This Row],[SDate]],weather.data[Date],0))</f>
        <v>-9.3785714285714299</v>
      </c>
      <c r="Q1040" s="2">
        <f ca="1">INDEX(INDIRECT(_xlfn.CONCAT("weather.data[",Q$1,"]")),MATCH(vp.data[[#This Row],[SDate]],weather.data[Date],0))</f>
        <v>-2.6</v>
      </c>
      <c r="R1040" s="2">
        <f ca="1">INDEX(INDIRECT(_xlfn.CONCAT("weather.data[",R$1,"]")),MATCH(vp.data[[#This Row],[SDate]],weather.data[Date],0))</f>
        <v>-1.3</v>
      </c>
      <c r="S1040" s="2">
        <f ca="1">INDEX(INDIRECT(_xlfn.CONCAT("weather.data[",S$1,"]")),MATCH(vp.data[[#This Row],[SDate]],weather.data[Date],0))</f>
        <v>-0.8</v>
      </c>
      <c r="T1040" s="2">
        <f ca="1">INDEX(INDIRECT(_xlfn.CONCAT("weather.data[",T$1,"]")),MATCH(vp.data[[#This Row],[SDate]],weather.data[Date],0))</f>
        <v>0.2</v>
      </c>
      <c r="U1040" s="2">
        <f ca="1">INDEX(INDIRECT(_xlfn.CONCAT("weather.data[",U$1,"]")),MATCH(vp.data[[#This Row],[SDate]],weather.data[Date],0))</f>
        <v>-3.4</v>
      </c>
      <c r="V1040" s="2">
        <f ca="1">INDEX(INDIRECT(_xlfn.CONCAT("weather.data[",V$1,"]")),MATCH(vp.data[[#This Row],[SDate]],weather.data[Date],0))</f>
        <v>-2.2999999999999998</v>
      </c>
      <c r="W1040" t="s">
        <v>44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 s="4">
        <f>IF(AND(vp.data[[#This Row],[SDate]]&gt;=DATE(YEAR(vp.data[[#This Row],[SDate]]),5,1),vp.data[[#This Row],[SDate]]&lt;=DATE(YEAR(vp.data[[#This Row],[SDate]]),9,15)),1,0)</f>
        <v>0</v>
      </c>
      <c r="AJ1040" s="4">
        <f>IF(vp.data[[#This Row],[SDate]]&lt;DATE(2016,12,1),0,1)</f>
        <v>1</v>
      </c>
      <c r="AK1040">
        <f>MONTH(vp.data[[#This Row],[SDate]])</f>
        <v>3</v>
      </c>
      <c r="AL1040" s="5">
        <f>(IF(post_aquisition_adj_bool,vp.data[[#This Row],[VP_Adjusted]],vp.data[[#This Row],[VP]])-INDEX(crudeBD.lkup[Mean_VP],MATCH(vp.data[[#This Row],[Crude_Breakdown]],crudeBD.lkup[Crude Breakdown],0)))^2</f>
        <v>255.29027167843861</v>
      </c>
      <c r="AM1040" s="5">
        <f>(vp.data[[#This Row],[Dens]]-INDEX(crudeBD.lkup[Mean_Dens],MATCH(vp.data[[#This Row],[Crude_Breakdown]],crudeBD.lkup[Crude Breakdown],0)))^2</f>
        <v>39.54727700342486</v>
      </c>
      <c r="AN1040" s="5">
        <f>(vp.data[[#This Row],[Sulf]]-INDEX(crudeBD.lkup[Mean_Sulf],MATCH(vp.data[[#This Row],[Crude_Breakdown]],crudeBD.lkup[Crude Breakdown],0)))^2</f>
        <v>5.3933194957856648E-4</v>
      </c>
      <c r="AO10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1" hidden="1" x14ac:dyDescent="0.25">
      <c r="A1041">
        <v>1040</v>
      </c>
      <c r="B1041" t="s">
        <v>47</v>
      </c>
      <c r="C1041" t="s">
        <v>47</v>
      </c>
      <c r="D1041" t="s">
        <v>202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Input]]="",INDEX([1]DATA!$Q:$Q,MATCH(1,(vp.data[[#This Row],[Battery]]=[1]DATA!$L:$L)*(EOMONTH(vp.data[[#This Row],[SDate]],-1)+1=[1]DATA!$G:$G),0)),vp.data[[#This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041" s="2">
        <f ca="1">INDEX(INDIRECT(_xlfn.CONCAT("weather.data[",O$1,"]")),MATCH(vp.data[[#This Row],[SDate]],weather.data[Date],0))</f>
        <v>-1.7</v>
      </c>
      <c r="P1041" s="2">
        <f ca="1">INDEX(INDIRECT(_xlfn.CONCAT("weather.data[",P$1,"]")),MATCH(vp.data[[#This Row],[SDate]],weather.data[Date],0))</f>
        <v>-9.3785714285714299</v>
      </c>
      <c r="Q1041" s="2">
        <f ca="1">INDEX(INDIRECT(_xlfn.CONCAT("weather.data[",Q$1,"]")),MATCH(vp.data[[#This Row],[SDate]],weather.data[Date],0))</f>
        <v>-2.6</v>
      </c>
      <c r="R1041" s="2">
        <f ca="1">INDEX(INDIRECT(_xlfn.CONCAT("weather.data[",R$1,"]")),MATCH(vp.data[[#This Row],[SDate]],weather.data[Date],0))</f>
        <v>-1.3</v>
      </c>
      <c r="S1041" s="2">
        <f ca="1">INDEX(INDIRECT(_xlfn.CONCAT("weather.data[",S$1,"]")),MATCH(vp.data[[#This Row],[SDate]],weather.data[Date],0))</f>
        <v>-0.8</v>
      </c>
      <c r="T1041" s="2">
        <f ca="1">INDEX(INDIRECT(_xlfn.CONCAT("weather.data[",T$1,"]")),MATCH(vp.data[[#This Row],[SDate]],weather.data[Date],0))</f>
        <v>0.2</v>
      </c>
      <c r="U1041" s="2">
        <f ca="1">INDEX(INDIRECT(_xlfn.CONCAT("weather.data[",U$1,"]")),MATCH(vp.data[[#This Row],[SDate]],weather.data[Date],0))</f>
        <v>-3.4</v>
      </c>
      <c r="V1041" s="2">
        <f ca="1">INDEX(INDIRECT(_xlfn.CONCAT("weather.data[",V$1,"]")),MATCH(vp.data[[#This Row],[SDate]],weather.data[Date],0))</f>
        <v>-2.2999999999999998</v>
      </c>
      <c r="W1041" t="s">
        <v>44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 s="4">
        <f>IF(AND(vp.data[[#This Row],[SDate]]&gt;=DATE(YEAR(vp.data[[#This Row],[SDate]]),5,1),vp.data[[#This Row],[SDate]]&lt;=DATE(YEAR(vp.data[[#This Row],[SDate]]),9,15)),1,0)</f>
        <v>0</v>
      </c>
      <c r="AJ1041" s="4">
        <f>IF(vp.data[[#This Row],[SDate]]&lt;DATE(2016,12,1),0,1)</f>
        <v>1</v>
      </c>
      <c r="AK1041">
        <f>MONTH(vp.data[[#This Row],[SDate]])</f>
        <v>3</v>
      </c>
      <c r="AL1041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1041" s="5">
        <f>(vp.data[[#This Row],[Dens]]-INDEX(crudeBD.lkup[Mean_Dens],MATCH(vp.data[[#This Row],[Crude_Breakdown]],crudeBD.lkup[Crude Breakdown],0)))^2</f>
        <v>95.817915040234581</v>
      </c>
      <c r="AN1041" s="5">
        <f>(vp.data[[#This Row],[Sulf]]-INDEX(crudeBD.lkup[Mean_Sulf],MATCH(vp.data[[#This Row],[Crude_Breakdown]],crudeBD.lkup[Crude Breakdown],0)))^2</f>
        <v>8.6906249557131988E-3</v>
      </c>
      <c r="AO10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1" hidden="1" x14ac:dyDescent="0.25">
      <c r="A1042">
        <v>1041</v>
      </c>
      <c r="B1042" t="s">
        <v>47</v>
      </c>
      <c r="C1042" t="s">
        <v>47</v>
      </c>
      <c r="D1042" t="s">
        <v>203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Input]]="",INDEX([1]DATA!$O:$O,MATCH(1,(vp.data[[#This Row],[Battery]]=[1]DATA!$L:$L)*(EOMONTH(vp.data[[#This Row],[SDate]],-1)+1=[1]DATA!$G:$G),0)),vp.data[[#This Row],[Dens Input]]),"")</f>
        <v>854</v>
      </c>
      <c r="O1042" s="2">
        <f ca="1">INDEX(INDIRECT(_xlfn.CONCAT("weather.data[",O$1,"]")),MATCH(vp.data[[#This Row],[SDate]],weather.data[Date],0))</f>
        <v>-1.7</v>
      </c>
      <c r="P1042" s="2">
        <f ca="1">INDEX(INDIRECT(_xlfn.CONCAT("weather.data[",P$1,"]")),MATCH(vp.data[[#This Row],[SDate]],weather.data[Date],0))</f>
        <v>-9.3785714285714299</v>
      </c>
      <c r="Q1042" s="2">
        <f ca="1">INDEX(INDIRECT(_xlfn.CONCAT("weather.data[",Q$1,"]")),MATCH(vp.data[[#This Row],[SDate]],weather.data[Date],0))</f>
        <v>-2.6</v>
      </c>
      <c r="R1042" s="2">
        <f ca="1">INDEX(INDIRECT(_xlfn.CONCAT("weather.data[",R$1,"]")),MATCH(vp.data[[#This Row],[SDate]],weather.data[Date],0))</f>
        <v>-1.3</v>
      </c>
      <c r="S1042" s="2">
        <f ca="1">INDEX(INDIRECT(_xlfn.CONCAT("weather.data[",S$1,"]")),MATCH(vp.data[[#This Row],[SDate]],weather.data[Date],0))</f>
        <v>-0.8</v>
      </c>
      <c r="T1042" s="2">
        <f ca="1">INDEX(INDIRECT(_xlfn.CONCAT("weather.data[",T$1,"]")),MATCH(vp.data[[#This Row],[SDate]],weather.data[Date],0))</f>
        <v>0.2</v>
      </c>
      <c r="U1042" s="2">
        <f ca="1">INDEX(INDIRECT(_xlfn.CONCAT("weather.data[",U$1,"]")),MATCH(vp.data[[#This Row],[SDate]],weather.data[Date],0))</f>
        <v>-3.4</v>
      </c>
      <c r="V1042" s="2">
        <f ca="1">INDEX(INDIRECT(_xlfn.CONCAT("weather.data[",V$1,"]")),MATCH(vp.data[[#This Row],[SDate]],weather.data[Date],0))</f>
        <v>-2.2999999999999998</v>
      </c>
      <c r="W1042" t="s">
        <v>44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 s="4">
        <f>IF(AND(vp.data[[#This Row],[SDate]]&gt;=DATE(YEAR(vp.data[[#This Row],[SDate]]),5,1),vp.data[[#This Row],[SDate]]&lt;=DATE(YEAR(vp.data[[#This Row],[SDate]]),9,15)),1,0)</f>
        <v>0</v>
      </c>
      <c r="AJ1042" s="4">
        <f>IF(vp.data[[#This Row],[SDate]]&lt;DATE(2016,12,1),0,1)</f>
        <v>1</v>
      </c>
      <c r="AK1042">
        <f>MONTH(vp.data[[#This Row],[SDate]])</f>
        <v>3</v>
      </c>
      <c r="AL1042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1042" s="5">
        <f>(vp.data[[#This Row],[Dens]]-INDEX(crudeBD.lkup[Mean_Dens],MATCH(vp.data[[#This Row],[Crude_Breakdown]],crudeBD.lkup[Crude Breakdown],0)))^2</f>
        <v>103.8088451015838</v>
      </c>
      <c r="AN1042" s="5">
        <f>(vp.data[[#This Row],[Sulf]]-INDEX(crudeBD.lkup[Mean_Sulf],MATCH(vp.data[[#This Row],[Crude_Breakdown]],crudeBD.lkup[Crude Breakdown],0)))^2</f>
        <v>2.8327432379219785E-3</v>
      </c>
      <c r="AO10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1" hidden="1" x14ac:dyDescent="0.25">
      <c r="A1043">
        <v>1042</v>
      </c>
      <c r="B1043" t="s">
        <v>47</v>
      </c>
      <c r="C1043" t="s">
        <v>47</v>
      </c>
      <c r="D1043" t="s">
        <v>204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Input]]="",INDEX([1]DATA!$Q:$Q,MATCH(1,(vp.data[[#This Row],[Battery]]=[1]DATA!$L:$L)*(EOMONTH(vp.data[[#This Row],[SDate]],-1)+1=[1]DATA!$G:$G),0)),vp.data[[#This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Input]]="",INDEX([1]DATA!$O:$O,MATCH(1,(vp.data[[#This Row],[Battery]]=[1]DATA!$L:$L)*(EOMONTH(vp.data[[#This Row],[SDate]],-1)+1=[1]DATA!$G:$G),0)),vp.data[[#This Row],[Dens Input]]),"")</f>
        <v>855.2</v>
      </c>
      <c r="O1043" s="2">
        <f ca="1">INDEX(INDIRECT(_xlfn.CONCAT("weather.data[",O$1,"]")),MATCH(vp.data[[#This Row],[SDate]],weather.data[Date],0))</f>
        <v>-1.7</v>
      </c>
      <c r="P1043" s="2">
        <f ca="1">INDEX(INDIRECT(_xlfn.CONCAT("weather.data[",P$1,"]")),MATCH(vp.data[[#This Row],[SDate]],weather.data[Date],0))</f>
        <v>-9.3785714285714299</v>
      </c>
      <c r="Q1043" s="2">
        <f ca="1">INDEX(INDIRECT(_xlfn.CONCAT("weather.data[",Q$1,"]")),MATCH(vp.data[[#This Row],[SDate]],weather.data[Date],0))</f>
        <v>-2.6</v>
      </c>
      <c r="R1043" s="2">
        <f ca="1">INDEX(INDIRECT(_xlfn.CONCAT("weather.data[",R$1,"]")),MATCH(vp.data[[#This Row],[SDate]],weather.data[Date],0))</f>
        <v>-1.3</v>
      </c>
      <c r="S1043" s="2">
        <f ca="1">INDEX(INDIRECT(_xlfn.CONCAT("weather.data[",S$1,"]")),MATCH(vp.data[[#This Row],[SDate]],weather.data[Date],0))</f>
        <v>-0.8</v>
      </c>
      <c r="T1043" s="2">
        <f ca="1">INDEX(INDIRECT(_xlfn.CONCAT("weather.data[",T$1,"]")),MATCH(vp.data[[#This Row],[SDate]],weather.data[Date],0))</f>
        <v>0.2</v>
      </c>
      <c r="U1043" s="2">
        <f ca="1">INDEX(INDIRECT(_xlfn.CONCAT("weather.data[",U$1,"]")),MATCH(vp.data[[#This Row],[SDate]],weather.data[Date],0))</f>
        <v>-3.4</v>
      </c>
      <c r="V1043" s="2">
        <f ca="1">INDEX(INDIRECT(_xlfn.CONCAT("weather.data[",V$1,"]")),MATCH(vp.data[[#This Row],[SDate]],weather.data[Date],0))</f>
        <v>-2.2999999999999998</v>
      </c>
      <c r="W1043" t="s">
        <v>44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 s="4">
        <f>IF(AND(vp.data[[#This Row],[SDate]]&gt;=DATE(YEAR(vp.data[[#This Row],[SDate]]),5,1),vp.data[[#This Row],[SDate]]&lt;=DATE(YEAR(vp.data[[#This Row],[SDate]]),9,15)),1,0)</f>
        <v>0</v>
      </c>
      <c r="AJ1043" s="4">
        <f>IF(vp.data[[#This Row],[SDate]]&lt;DATE(2016,12,1),0,1)</f>
        <v>1</v>
      </c>
      <c r="AK1043">
        <f>MONTH(vp.data[[#This Row],[SDate]])</f>
        <v>3</v>
      </c>
      <c r="AL1043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043" s="5">
        <f>(vp.data[[#This Row],[Dens]]-INDEX(crudeBD.lkup[Mean_Dens],MATCH(vp.data[[#This Row],[Crude_Breakdown]],crudeBD.lkup[Crude Breakdown],0)))^2</f>
        <v>129.70163528563381</v>
      </c>
      <c r="AN1043" s="5">
        <f>(vp.data[[#This Row],[Sulf]]-INDEX(crudeBD.lkup[Mean_Sulf],MATCH(vp.data[[#This Row],[Crude_Breakdown]],crudeBD.lkup[Crude Breakdown],0)))^2</f>
        <v>3.3570858820743468E-2</v>
      </c>
      <c r="AO10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1" hidden="1" x14ac:dyDescent="0.25">
      <c r="A1044">
        <v>1043</v>
      </c>
      <c r="B1044" t="s">
        <v>58</v>
      </c>
      <c r="C1044" t="s">
        <v>58</v>
      </c>
      <c r="D1044" t="s">
        <v>59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Input]]="",INDEX([1]DATA!$O:$O,MATCH(1,(vp.data[[#This Row],[Battery]]=[1]DATA!$L:$L)*(EOMONTH(vp.data[[#This Row],[SDate]],-1)+1=[1]DATA!$G:$G),0)),vp.data[[#This Row],[Dens Input]]),"")</f>
        <v>848.3</v>
      </c>
      <c r="O1044" s="2">
        <f ca="1">INDEX(INDIRECT(_xlfn.CONCAT("weather.data[",O$1,"]")),MATCH(vp.data[[#This Row],[SDate]],weather.data[Date],0))</f>
        <v>-1.05</v>
      </c>
      <c r="P1044" s="2">
        <f ca="1">INDEX(INDIRECT(_xlfn.CONCAT("weather.data[",P$1,"]")),MATCH(vp.data[[#This Row],[SDate]],weather.data[Date],0))</f>
        <v>-6.9571428571428573</v>
      </c>
      <c r="Q1044" s="2">
        <f ca="1">INDEX(INDIRECT(_xlfn.CONCAT("weather.data[",Q$1,"]")),MATCH(vp.data[[#This Row],[SDate]],weather.data[Date],0))</f>
        <v>-0.7</v>
      </c>
      <c r="R1044" s="2">
        <f ca="1">INDEX(INDIRECT(_xlfn.CONCAT("weather.data[",R$1,"]")),MATCH(vp.data[[#This Row],[SDate]],weather.data[Date],0))</f>
        <v>-0.3</v>
      </c>
      <c r="S1044" s="2">
        <f ca="1">INDEX(INDIRECT(_xlfn.CONCAT("weather.data[",S$1,"]")),MATCH(vp.data[[#This Row],[SDate]],weather.data[Date],0))</f>
        <v>-2.8</v>
      </c>
      <c r="T1044" s="2">
        <f ca="1">INDEX(INDIRECT(_xlfn.CONCAT("weather.data[",T$1,"]")),MATCH(vp.data[[#This Row],[SDate]],weather.data[Date],0))</f>
        <v>2.2000000000000002</v>
      </c>
      <c r="U1044" s="2">
        <f ca="1">INDEX(INDIRECT(_xlfn.CONCAT("weather.data[",U$1,"]")),MATCH(vp.data[[#This Row],[SDate]],weather.data[Date],0))</f>
        <v>-4.7</v>
      </c>
      <c r="V1044" s="2">
        <f ca="1">INDEX(INDIRECT(_xlfn.CONCAT("weather.data[",V$1,"]")),MATCH(vp.data[[#This Row],[SDate]],weather.data[Date],0))</f>
        <v>0</v>
      </c>
      <c r="W1044" t="s">
        <v>44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 s="4">
        <f>IF(AND(vp.data[[#This Row],[SDate]]&gt;=DATE(YEAR(vp.data[[#This Row],[SDate]]),5,1),vp.data[[#This Row],[SDate]]&lt;=DATE(YEAR(vp.data[[#This Row],[SDate]]),9,15)),1,0)</f>
        <v>0</v>
      </c>
      <c r="AJ1044" s="4">
        <f>IF(vp.data[[#This Row],[SDate]]&lt;DATE(2016,12,1),0,1)</f>
        <v>1</v>
      </c>
      <c r="AK1044">
        <f>MONTH(vp.data[[#This Row],[SDate]])</f>
        <v>3</v>
      </c>
      <c r="AL1044" s="5">
        <f>(IF(post_aquisition_adj_bool,vp.data[[#This Row],[VP_Adjusted]],vp.data[[#This Row],[VP]])-INDEX(crudeBD.lkup[Mean_VP],MATCH(vp.data[[#This Row],[Crude_Breakdown]],crudeBD.lkup[Crude Breakdown],0)))^2</f>
        <v>43.267526464890544</v>
      </c>
      <c r="AM1044" s="5">
        <f>(vp.data[[#This Row],[Dens]]-INDEX(crudeBD.lkup[Mean_Dens],MATCH(vp.data[[#This Row],[Crude_Breakdown]],crudeBD.lkup[Crude Breakdown],0)))^2</f>
        <v>20.148091727350682</v>
      </c>
      <c r="AN1044" s="5">
        <f>(vp.data[[#This Row],[Sulf]]-INDEX(crudeBD.lkup[Mean_Sulf],MATCH(vp.data[[#This Row],[Crude_Breakdown]],crudeBD.lkup[Crude Breakdown],0)))^2</f>
        <v>0.13193132655080392</v>
      </c>
      <c r="AO10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1" hidden="1" x14ac:dyDescent="0.25">
      <c r="A1045">
        <v>1044</v>
      </c>
      <c r="B1045" t="s">
        <v>45</v>
      </c>
      <c r="C1045" t="s">
        <v>45</v>
      </c>
      <c r="D1045" t="s">
        <v>63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Input]]="",INDEX([1]DATA!$Q:$Q,MATCH(1,(vp.data[[#This Row],[Battery]]=[1]DATA!$L:$L)*(EOMONTH(vp.data[[#This Row],[SDate]],-1)+1=[1]DATA!$G:$G),0)),vp.data[[#This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Input]]="",INDEX([1]DATA!$O:$O,MATCH(1,(vp.data[[#This Row],[Battery]]=[1]DATA!$L:$L)*(EOMONTH(vp.data[[#This Row],[SDate]],-1)+1=[1]DATA!$G:$G),0)),vp.data[[#This Row],[Dens Input]]),"")</f>
        <v>810.3</v>
      </c>
      <c r="O1045" s="2">
        <f ca="1">INDEX(INDIRECT(_xlfn.CONCAT("weather.data[",O$1,"]")),MATCH(vp.data[[#This Row],[SDate]],weather.data[Date],0))</f>
        <v>-2.6166666666666667</v>
      </c>
      <c r="P1045" s="2">
        <f ca="1">INDEX(INDIRECT(_xlfn.CONCAT("weather.data[",P$1,"]")),MATCH(vp.data[[#This Row],[SDate]],weather.data[Date],0))</f>
        <v>-1.9547619047619051</v>
      </c>
      <c r="Q1045" s="2">
        <f ca="1">INDEX(INDIRECT(_xlfn.CONCAT("weather.data[",Q$1,"]")),MATCH(vp.data[[#This Row],[SDate]],weather.data[Date],0))</f>
        <v>-3.3</v>
      </c>
      <c r="R1045" s="2">
        <f ca="1">INDEX(INDIRECT(_xlfn.CONCAT("weather.data[",R$1,"]")),MATCH(vp.data[[#This Row],[SDate]],weather.data[Date],0))</f>
        <v>-2.4</v>
      </c>
      <c r="S1045" s="2">
        <f ca="1">INDEX(INDIRECT(_xlfn.CONCAT("weather.data[",S$1,"]")),MATCH(vp.data[[#This Row],[SDate]],weather.data[Date],0))</f>
        <v>-2</v>
      </c>
      <c r="T1045" s="2">
        <f ca="1">INDEX(INDIRECT(_xlfn.CONCAT("weather.data[",T$1,"]")),MATCH(vp.data[[#This Row],[SDate]],weather.data[Date],0))</f>
        <v>-2.1</v>
      </c>
      <c r="U1045" s="2">
        <f ca="1">INDEX(INDIRECT(_xlfn.CONCAT("weather.data[",U$1,"]")),MATCH(vp.data[[#This Row],[SDate]],weather.data[Date],0))</f>
        <v>-3.9</v>
      </c>
      <c r="V1045" s="2">
        <f ca="1">INDEX(INDIRECT(_xlfn.CONCAT("weather.data[",V$1,"]")),MATCH(vp.data[[#This Row],[SDate]],weather.data[Date],0))</f>
        <v>-2</v>
      </c>
      <c r="W1045" t="s">
        <v>44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 s="4">
        <f>IF(AND(vp.data[[#This Row],[SDate]]&gt;=DATE(YEAR(vp.data[[#This Row],[SDate]]),5,1),vp.data[[#This Row],[SDate]]&lt;=DATE(YEAR(vp.data[[#This Row],[SDate]]),9,15)),1,0)</f>
        <v>0</v>
      </c>
      <c r="AJ1045" s="4">
        <f>IF(vp.data[[#This Row],[SDate]]&lt;DATE(2016,12,1),0,1)</f>
        <v>1</v>
      </c>
      <c r="AK1045">
        <f>MONTH(vp.data[[#This Row],[SDate]])</f>
        <v>3</v>
      </c>
      <c r="AL1045" s="5">
        <f>(IF(post_aquisition_adj_bool,vp.data[[#This Row],[VP_Adjusted]],vp.data[[#This Row],[VP]])-INDEX(crudeBD.lkup[Mean_VP],MATCH(vp.data[[#This Row],[Crude_Breakdown]],crudeBD.lkup[Crude Breakdown],0)))^2</f>
        <v>2.232123029974586</v>
      </c>
      <c r="AM1045" s="5">
        <f>(vp.data[[#This Row],[Dens]]-INDEX(crudeBD.lkup[Mean_Dens],MATCH(vp.data[[#This Row],[Crude_Breakdown]],crudeBD.lkup[Crude Breakdown],0)))^2</f>
        <v>2.6942725777897425</v>
      </c>
      <c r="AN1045" s="5">
        <f>(vp.data[[#This Row],[Sulf]]-INDEX(crudeBD.lkup[Mean_Sulf],MATCH(vp.data[[#This Row],[Crude_Breakdown]],crudeBD.lkup[Crude Breakdown],0)))^2</f>
        <v>1.0200084810171709E-2</v>
      </c>
      <c r="AO10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1" hidden="1" x14ac:dyDescent="0.25">
      <c r="A1046">
        <v>1045</v>
      </c>
      <c r="B1046" t="s">
        <v>45</v>
      </c>
      <c r="C1046" t="s">
        <v>45</v>
      </c>
      <c r="D1046" t="s">
        <v>76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Input]]="",INDEX([1]DATA!$Q:$Q,MATCH(1,(vp.data[[#This Row],[Battery]]=[1]DATA!$L:$L)*(EOMONTH(vp.data[[#This Row],[SDate]],-1)+1=[1]DATA!$G:$G),0)),vp.data[[#This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046" s="2">
        <f ca="1">INDEX(INDIRECT(_xlfn.CONCAT("weather.data[",O$1,"]")),MATCH(vp.data[[#This Row],[SDate]],weather.data[Date],0))</f>
        <v>-2.6166666666666667</v>
      </c>
      <c r="P1046" s="2">
        <f ca="1">INDEX(INDIRECT(_xlfn.CONCAT("weather.data[",P$1,"]")),MATCH(vp.data[[#This Row],[SDate]],weather.data[Date],0))</f>
        <v>-1.9547619047619051</v>
      </c>
      <c r="Q1046" s="2">
        <f ca="1">INDEX(INDIRECT(_xlfn.CONCAT("weather.data[",Q$1,"]")),MATCH(vp.data[[#This Row],[SDate]],weather.data[Date],0))</f>
        <v>-3.3</v>
      </c>
      <c r="R1046" s="2">
        <f ca="1">INDEX(INDIRECT(_xlfn.CONCAT("weather.data[",R$1,"]")),MATCH(vp.data[[#This Row],[SDate]],weather.data[Date],0))</f>
        <v>-2.4</v>
      </c>
      <c r="S1046" s="2">
        <f ca="1">INDEX(INDIRECT(_xlfn.CONCAT("weather.data[",S$1,"]")),MATCH(vp.data[[#This Row],[SDate]],weather.data[Date],0))</f>
        <v>-2</v>
      </c>
      <c r="T1046" s="2">
        <f ca="1">INDEX(INDIRECT(_xlfn.CONCAT("weather.data[",T$1,"]")),MATCH(vp.data[[#This Row],[SDate]],weather.data[Date],0))</f>
        <v>-2.1</v>
      </c>
      <c r="U1046" s="2">
        <f ca="1">INDEX(INDIRECT(_xlfn.CONCAT("weather.data[",U$1,"]")),MATCH(vp.data[[#This Row],[SDate]],weather.data[Date],0))</f>
        <v>-3.9</v>
      </c>
      <c r="V1046" s="2">
        <f ca="1">INDEX(INDIRECT(_xlfn.CONCAT("weather.data[",V$1,"]")),MATCH(vp.data[[#This Row],[SDate]],weather.data[Date],0))</f>
        <v>-2</v>
      </c>
      <c r="W1046" t="s">
        <v>44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 s="4">
        <f>IF(AND(vp.data[[#This Row],[SDate]]&gt;=DATE(YEAR(vp.data[[#This Row],[SDate]]),5,1),vp.data[[#This Row],[SDate]]&lt;=DATE(YEAR(vp.data[[#This Row],[SDate]]),9,15)),1,0)</f>
        <v>0</v>
      </c>
      <c r="AJ1046" s="4">
        <f>IF(vp.data[[#This Row],[SDate]]&lt;DATE(2016,12,1),0,1)</f>
        <v>1</v>
      </c>
      <c r="AK1046">
        <f>MONTH(vp.data[[#This Row],[SDate]])</f>
        <v>3</v>
      </c>
      <c r="AL1046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046" s="5">
        <f>(vp.data[[#This Row],[Dens]]-INDEX(crudeBD.lkup[Mean_Dens],MATCH(vp.data[[#This Row],[Crude_Breakdown]],crudeBD.lkup[Crude Breakdown],0)))^2</f>
        <v>13.998253160313412</v>
      </c>
      <c r="AN1046" s="5">
        <f>(vp.data[[#This Row],[Sulf]]-INDEX(crudeBD.lkup[Mean_Sulf],MATCH(vp.data[[#This Row],[Crude_Breakdown]],crudeBD.lkup[Crude Breakdown],0)))^2</f>
        <v>2.9445005069071422E-2</v>
      </c>
      <c r="AO10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1" hidden="1" x14ac:dyDescent="0.25">
      <c r="A1047">
        <v>1046</v>
      </c>
      <c r="B1047" t="s">
        <v>45</v>
      </c>
      <c r="C1047" t="s">
        <v>45</v>
      </c>
      <c r="D1047" t="s">
        <v>96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Input]]="",INDEX([1]DATA!$Q:$Q,MATCH(1,(vp.data[[#This Row],[Battery]]=[1]DATA!$L:$L)*(EOMONTH(vp.data[[#This Row],[SDate]],-1)+1=[1]DATA!$G:$G),0)),vp.data[[#This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047" s="2">
        <f ca="1">INDEX(INDIRECT(_xlfn.CONCAT("weather.data[",O$1,"]")),MATCH(vp.data[[#This Row],[SDate]],weather.data[Date],0))</f>
        <v>-2.6166666666666667</v>
      </c>
      <c r="P1047" s="2">
        <f ca="1">INDEX(INDIRECT(_xlfn.CONCAT("weather.data[",P$1,"]")),MATCH(vp.data[[#This Row],[SDate]],weather.data[Date],0))</f>
        <v>-1.9547619047619051</v>
      </c>
      <c r="Q1047" s="2">
        <f ca="1">INDEX(INDIRECT(_xlfn.CONCAT("weather.data[",Q$1,"]")),MATCH(vp.data[[#This Row],[SDate]],weather.data[Date],0))</f>
        <v>-3.3</v>
      </c>
      <c r="R1047" s="2">
        <f ca="1">INDEX(INDIRECT(_xlfn.CONCAT("weather.data[",R$1,"]")),MATCH(vp.data[[#This Row],[SDate]],weather.data[Date],0))</f>
        <v>-2.4</v>
      </c>
      <c r="S1047" s="2">
        <f ca="1">INDEX(INDIRECT(_xlfn.CONCAT("weather.data[",S$1,"]")),MATCH(vp.data[[#This Row],[SDate]],weather.data[Date],0))</f>
        <v>-2</v>
      </c>
      <c r="T1047" s="2">
        <f ca="1">INDEX(INDIRECT(_xlfn.CONCAT("weather.data[",T$1,"]")),MATCH(vp.data[[#This Row],[SDate]],weather.data[Date],0))</f>
        <v>-2.1</v>
      </c>
      <c r="U1047" s="2">
        <f ca="1">INDEX(INDIRECT(_xlfn.CONCAT("weather.data[",U$1,"]")),MATCH(vp.data[[#This Row],[SDate]],weather.data[Date],0))</f>
        <v>-3.9</v>
      </c>
      <c r="V1047" s="2">
        <f ca="1">INDEX(INDIRECT(_xlfn.CONCAT("weather.data[",V$1,"]")),MATCH(vp.data[[#This Row],[SDate]],weather.data[Date],0))</f>
        <v>-2</v>
      </c>
      <c r="W1047" t="s">
        <v>44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 s="4">
        <f>IF(AND(vp.data[[#This Row],[SDate]]&gt;=DATE(YEAR(vp.data[[#This Row],[SDate]]),5,1),vp.data[[#This Row],[SDate]]&lt;=DATE(YEAR(vp.data[[#This Row],[SDate]]),9,15)),1,0)</f>
        <v>0</v>
      </c>
      <c r="AJ1047" s="4">
        <f>IF(vp.data[[#This Row],[SDate]]&lt;DATE(2016,12,1),0,1)</f>
        <v>1</v>
      </c>
      <c r="AK1047">
        <f>MONTH(vp.data[[#This Row],[SDate]])</f>
        <v>3</v>
      </c>
      <c r="AL104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047" s="5">
        <f>(vp.data[[#This Row],[Dens]]-INDEX(crudeBD.lkup[Mean_Dens],MATCH(vp.data[[#This Row],[Crude_Breakdown]],crudeBD.lkup[Crude Breakdown],0)))^2</f>
        <v>1.5737269916755228</v>
      </c>
      <c r="AN1047" s="5">
        <f>(vp.data[[#This Row],[Sulf]]-INDEX(crudeBD.lkup[Mean_Sulf],MATCH(vp.data[[#This Row],[Crude_Breakdown]],crudeBD.lkup[Crude Breakdown],0)))^2</f>
        <v>0.1349321119243336</v>
      </c>
      <c r="AO10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1" hidden="1" x14ac:dyDescent="0.25">
      <c r="A1048">
        <v>1047</v>
      </c>
      <c r="B1048" t="s">
        <v>45</v>
      </c>
      <c r="C1048" t="s">
        <v>45</v>
      </c>
      <c r="D1048" t="s">
        <v>85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Input]]="",INDEX([1]DATA!$O:$O,MATCH(1,(vp.data[[#This Row],[Battery]]=[1]DATA!$L:$L)*(EOMONTH(vp.data[[#This Row],[SDate]],-1)+1=[1]DATA!$G:$G),0)),vp.data[[#This Row],[Dens Input]]),"")</f>
        <v>815.5</v>
      </c>
      <c r="O1048" s="2">
        <f ca="1">INDEX(INDIRECT(_xlfn.CONCAT("weather.data[",O$1,"]")),MATCH(vp.data[[#This Row],[SDate]],weather.data[Date],0))</f>
        <v>-2.6166666666666667</v>
      </c>
      <c r="P1048" s="2">
        <f ca="1">INDEX(INDIRECT(_xlfn.CONCAT("weather.data[",P$1,"]")),MATCH(vp.data[[#This Row],[SDate]],weather.data[Date],0))</f>
        <v>-1.9547619047619051</v>
      </c>
      <c r="Q1048" s="2">
        <f ca="1">INDEX(INDIRECT(_xlfn.CONCAT("weather.data[",Q$1,"]")),MATCH(vp.data[[#This Row],[SDate]],weather.data[Date],0))</f>
        <v>-3.3</v>
      </c>
      <c r="R1048" s="2">
        <f ca="1">INDEX(INDIRECT(_xlfn.CONCAT("weather.data[",R$1,"]")),MATCH(vp.data[[#This Row],[SDate]],weather.data[Date],0))</f>
        <v>-2.4</v>
      </c>
      <c r="S1048" s="2">
        <f ca="1">INDEX(INDIRECT(_xlfn.CONCAT("weather.data[",S$1,"]")),MATCH(vp.data[[#This Row],[SDate]],weather.data[Date],0))</f>
        <v>-2</v>
      </c>
      <c r="T1048" s="2">
        <f ca="1">INDEX(INDIRECT(_xlfn.CONCAT("weather.data[",T$1,"]")),MATCH(vp.data[[#This Row],[SDate]],weather.data[Date],0))</f>
        <v>-2.1</v>
      </c>
      <c r="U1048" s="2">
        <f ca="1">INDEX(INDIRECT(_xlfn.CONCAT("weather.data[",U$1,"]")),MATCH(vp.data[[#This Row],[SDate]],weather.data[Date],0))</f>
        <v>-3.9</v>
      </c>
      <c r="V1048" s="2">
        <f ca="1">INDEX(INDIRECT(_xlfn.CONCAT("weather.data[",V$1,"]")),MATCH(vp.data[[#This Row],[SDate]],weather.data[Date],0))</f>
        <v>-2</v>
      </c>
      <c r="W1048" t="s">
        <v>44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 s="4">
        <f>IF(AND(vp.data[[#This Row],[SDate]]&gt;=DATE(YEAR(vp.data[[#This Row],[SDate]]),5,1),vp.data[[#This Row],[SDate]]&lt;=DATE(YEAR(vp.data[[#This Row],[SDate]]),9,15)),1,0)</f>
        <v>0</v>
      </c>
      <c r="AJ1048" s="4">
        <f>IF(vp.data[[#This Row],[SDate]]&lt;DATE(2016,12,1),0,1)</f>
        <v>1</v>
      </c>
      <c r="AK1048">
        <f>MONTH(vp.data[[#This Row],[SDate]])</f>
        <v>3</v>
      </c>
      <c r="AL1048" s="5">
        <f>(IF(post_aquisition_adj_bool,vp.data[[#This Row],[VP_Adjusted]],vp.data[[#This Row],[VP]])-INDEX(crudeBD.lkup[Mean_VP],MATCH(vp.data[[#This Row],[Crude_Breakdown]],crudeBD.lkup[Crude Breakdown],0)))^2</f>
        <v>14.181836075986334</v>
      </c>
      <c r="AM1048" s="5">
        <f>(vp.data[[#This Row],[Dens]]-INDEX(crudeBD.lkup[Mean_Dens],MATCH(vp.data[[#This Row],[Crude_Breakdown]],crudeBD.lkup[Crude Breakdown],0)))^2</f>
        <v>11.25255457788081</v>
      </c>
      <c r="AN1048" s="5">
        <f>(vp.data[[#This Row],[Sulf]]-INDEX(crudeBD.lkup[Mean_Sulf],MATCH(vp.data[[#This Row],[Crude_Breakdown]],crudeBD.lkup[Crude Breakdown],0)))^2</f>
        <v>8.8405762708032604E-2</v>
      </c>
      <c r="AO10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1" hidden="1" x14ac:dyDescent="0.25">
      <c r="A1049">
        <v>1048</v>
      </c>
      <c r="B1049" t="s">
        <v>45</v>
      </c>
      <c r="C1049" t="s">
        <v>45</v>
      </c>
      <c r="D1049" t="s">
        <v>86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Input]]="",INDEX([1]DATA!$Q:$Q,MATCH(1,(vp.data[[#This Row],[Battery]]=[1]DATA!$L:$L)*(EOMONTH(vp.data[[#This Row],[SDate]],-1)+1=[1]DATA!$G:$G),0)),vp.data[[#This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049" s="2">
        <f ca="1">INDEX(INDIRECT(_xlfn.CONCAT("weather.data[",O$1,"]")),MATCH(vp.data[[#This Row],[SDate]],weather.data[Date],0))</f>
        <v>-2.6166666666666667</v>
      </c>
      <c r="P1049" s="2">
        <f ca="1">INDEX(INDIRECT(_xlfn.CONCAT("weather.data[",P$1,"]")),MATCH(vp.data[[#This Row],[SDate]],weather.data[Date],0))</f>
        <v>-1.9547619047619051</v>
      </c>
      <c r="Q1049" s="2">
        <f ca="1">INDEX(INDIRECT(_xlfn.CONCAT("weather.data[",Q$1,"]")),MATCH(vp.data[[#This Row],[SDate]],weather.data[Date],0))</f>
        <v>-3.3</v>
      </c>
      <c r="R1049" s="2">
        <f ca="1">INDEX(INDIRECT(_xlfn.CONCAT("weather.data[",R$1,"]")),MATCH(vp.data[[#This Row],[SDate]],weather.data[Date],0))</f>
        <v>-2.4</v>
      </c>
      <c r="S1049" s="2">
        <f ca="1">INDEX(INDIRECT(_xlfn.CONCAT("weather.data[",S$1,"]")),MATCH(vp.data[[#This Row],[SDate]],weather.data[Date],0))</f>
        <v>-2</v>
      </c>
      <c r="T1049" s="2">
        <f ca="1">INDEX(INDIRECT(_xlfn.CONCAT("weather.data[",T$1,"]")),MATCH(vp.data[[#This Row],[SDate]],weather.data[Date],0))</f>
        <v>-2.1</v>
      </c>
      <c r="U1049" s="2">
        <f ca="1">INDEX(INDIRECT(_xlfn.CONCAT("weather.data[",U$1,"]")),MATCH(vp.data[[#This Row],[SDate]],weather.data[Date],0))</f>
        <v>-3.9</v>
      </c>
      <c r="V1049" s="2">
        <f ca="1">INDEX(INDIRECT(_xlfn.CONCAT("weather.data[",V$1,"]")),MATCH(vp.data[[#This Row],[SDate]],weather.data[Date],0))</f>
        <v>-2</v>
      </c>
      <c r="W1049" t="s">
        <v>44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 s="4">
        <f>IF(AND(vp.data[[#This Row],[SDate]]&gt;=DATE(YEAR(vp.data[[#This Row],[SDate]]),5,1),vp.data[[#This Row],[SDate]]&lt;=DATE(YEAR(vp.data[[#This Row],[SDate]]),9,15)),1,0)</f>
        <v>0</v>
      </c>
      <c r="AJ1049" s="4">
        <f>IF(vp.data[[#This Row],[SDate]]&lt;DATE(2016,12,1),0,1)</f>
        <v>1</v>
      </c>
      <c r="AK1049">
        <f>MONTH(vp.data[[#This Row],[SDate]])</f>
        <v>3</v>
      </c>
      <c r="AL1049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049" s="5">
        <f>(vp.data[[#This Row],[Dens]]-INDEX(crudeBD.lkup[Mean_Dens],MATCH(vp.data[[#This Row],[Crude_Breakdown]],crudeBD.lkup[Crude Breakdown],0)))^2</f>
        <v>5.7057089052655741</v>
      </c>
      <c r="AN1049" s="5">
        <f>(vp.data[[#This Row],[Sulf]]-INDEX(crudeBD.lkup[Mean_Sulf],MATCH(vp.data[[#This Row],[Crude_Breakdown]],crudeBD.lkup[Crude Breakdown],0)))^2</f>
        <v>2.8919096428304783E-3</v>
      </c>
      <c r="AO10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1" hidden="1" x14ac:dyDescent="0.25">
      <c r="A1050">
        <v>1049</v>
      </c>
      <c r="B1050" t="s">
        <v>58</v>
      </c>
      <c r="C1050" t="s">
        <v>58</v>
      </c>
      <c r="D1050" t="s">
        <v>75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Input]]="",INDEX([1]DATA!$Q:$Q,MATCH(1,(vp.data[[#This Row],[Battery]]=[1]DATA!$L:$L)*(EOMONTH(vp.data[[#This Row],[SDate]],-1)+1=[1]DATA!$G:$G),0)),vp.data[[#This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Input]]="",INDEX([1]DATA!$O:$O,MATCH(1,(vp.data[[#This Row],[Battery]]=[1]DATA!$L:$L)*(EOMONTH(vp.data[[#This Row],[SDate]],-1)+1=[1]DATA!$G:$G),0)),vp.data[[#This Row],[Dens Input]]),"")</f>
        <v>807.8</v>
      </c>
      <c r="O1050" s="2">
        <f ca="1">INDEX(INDIRECT(_xlfn.CONCAT("weather.data[",O$1,"]")),MATCH(vp.data[[#This Row],[SDate]],weather.data[Date],0))</f>
        <v>-2.6166666666666667</v>
      </c>
      <c r="P1050" s="2">
        <f ca="1">INDEX(INDIRECT(_xlfn.CONCAT("weather.data[",P$1,"]")),MATCH(vp.data[[#This Row],[SDate]],weather.data[Date],0))</f>
        <v>-1.9547619047619051</v>
      </c>
      <c r="Q1050" s="2">
        <f ca="1">INDEX(INDIRECT(_xlfn.CONCAT("weather.data[",Q$1,"]")),MATCH(vp.data[[#This Row],[SDate]],weather.data[Date],0))</f>
        <v>-3.3</v>
      </c>
      <c r="R1050" s="2">
        <f ca="1">INDEX(INDIRECT(_xlfn.CONCAT("weather.data[",R$1,"]")),MATCH(vp.data[[#This Row],[SDate]],weather.data[Date],0))</f>
        <v>-2.4</v>
      </c>
      <c r="S1050" s="2">
        <f ca="1">INDEX(INDIRECT(_xlfn.CONCAT("weather.data[",S$1,"]")),MATCH(vp.data[[#This Row],[SDate]],weather.data[Date],0))</f>
        <v>-2</v>
      </c>
      <c r="T1050" s="2">
        <f ca="1">INDEX(INDIRECT(_xlfn.CONCAT("weather.data[",T$1,"]")),MATCH(vp.data[[#This Row],[SDate]],weather.data[Date],0))</f>
        <v>-2.1</v>
      </c>
      <c r="U1050" s="2">
        <f ca="1">INDEX(INDIRECT(_xlfn.CONCAT("weather.data[",U$1,"]")),MATCH(vp.data[[#This Row],[SDate]],weather.data[Date],0))</f>
        <v>-3.9</v>
      </c>
      <c r="V1050" s="2">
        <f ca="1">INDEX(INDIRECT(_xlfn.CONCAT("weather.data[",V$1,"]")),MATCH(vp.data[[#This Row],[SDate]],weather.data[Date],0))</f>
        <v>-2</v>
      </c>
      <c r="W1050" t="s">
        <v>44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 s="4">
        <f>IF(AND(vp.data[[#This Row],[SDate]]&gt;=DATE(YEAR(vp.data[[#This Row],[SDate]]),5,1),vp.data[[#This Row],[SDate]]&lt;=DATE(YEAR(vp.data[[#This Row],[SDate]]),9,15)),1,0)</f>
        <v>0</v>
      </c>
      <c r="AJ1050" s="4">
        <f>IF(vp.data[[#This Row],[SDate]]&lt;DATE(2016,12,1),0,1)</f>
        <v>1</v>
      </c>
      <c r="AK1050">
        <f>MONTH(vp.data[[#This Row],[SDate]])</f>
        <v>3</v>
      </c>
      <c r="AL1050" s="5">
        <f>(IF(post_aquisition_adj_bool,vp.data[[#This Row],[VP_Adjusted]],vp.data[[#This Row],[VP]])-INDEX(crudeBD.lkup[Mean_VP],MATCH(vp.data[[#This Row],[Crude_Breakdown]],crudeBD.lkup[Crude Breakdown],0)))^2</f>
        <v>39.76526866104232</v>
      </c>
      <c r="AM1050" s="5">
        <f>(vp.data[[#This Row],[Dens]]-INDEX(crudeBD.lkup[Mean_Dens],MATCH(vp.data[[#This Row],[Crude_Breakdown]],crudeBD.lkup[Crude Breakdown],0)))^2</f>
        <v>0.73715283669033771</v>
      </c>
      <c r="AN1050" s="5">
        <f>(vp.data[[#This Row],[Sulf]]-INDEX(crudeBD.lkup[Mean_Sulf],MATCH(vp.data[[#This Row],[Crude_Breakdown]],crudeBD.lkup[Crude Breakdown],0)))^2</f>
        <v>3.5994563312072825E-3</v>
      </c>
      <c r="AO10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1" hidden="1" x14ac:dyDescent="0.25">
      <c r="A1051">
        <v>1050</v>
      </c>
      <c r="B1051" t="s">
        <v>58</v>
      </c>
      <c r="C1051" t="s">
        <v>58</v>
      </c>
      <c r="D1051" t="s">
        <v>83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Input]]="",INDEX([1]DATA!$O:$O,MATCH(1,(vp.data[[#This Row],[Battery]]=[1]DATA!$L:$L)*(EOMONTH(vp.data[[#This Row],[SDate]],-1)+1=[1]DATA!$G:$G),0)),vp.data[[#This Row],[Dens Input]]),"")</f>
        <v>811.2</v>
      </c>
      <c r="O1051" s="2">
        <f ca="1">INDEX(INDIRECT(_xlfn.CONCAT("weather.data[",O$1,"]")),MATCH(vp.data[[#This Row],[SDate]],weather.data[Date],0))</f>
        <v>-2.6166666666666667</v>
      </c>
      <c r="P1051" s="2">
        <f ca="1">INDEX(INDIRECT(_xlfn.CONCAT("weather.data[",P$1,"]")),MATCH(vp.data[[#This Row],[SDate]],weather.data[Date],0))</f>
        <v>-1.9547619047619051</v>
      </c>
      <c r="Q1051" s="2">
        <f ca="1">INDEX(INDIRECT(_xlfn.CONCAT("weather.data[",Q$1,"]")),MATCH(vp.data[[#This Row],[SDate]],weather.data[Date],0))</f>
        <v>-3.3</v>
      </c>
      <c r="R1051" s="2">
        <f ca="1">INDEX(INDIRECT(_xlfn.CONCAT("weather.data[",R$1,"]")),MATCH(vp.data[[#This Row],[SDate]],weather.data[Date],0))</f>
        <v>-2.4</v>
      </c>
      <c r="S1051" s="2">
        <f ca="1">INDEX(INDIRECT(_xlfn.CONCAT("weather.data[",S$1,"]")),MATCH(vp.data[[#This Row],[SDate]],weather.data[Date],0))</f>
        <v>-2</v>
      </c>
      <c r="T1051" s="2">
        <f ca="1">INDEX(INDIRECT(_xlfn.CONCAT("weather.data[",T$1,"]")),MATCH(vp.data[[#This Row],[SDate]],weather.data[Date],0))</f>
        <v>-2.1</v>
      </c>
      <c r="U1051" s="2">
        <f ca="1">INDEX(INDIRECT(_xlfn.CONCAT("weather.data[",U$1,"]")),MATCH(vp.data[[#This Row],[SDate]],weather.data[Date],0))</f>
        <v>-3.9</v>
      </c>
      <c r="V1051" s="2">
        <f ca="1">INDEX(INDIRECT(_xlfn.CONCAT("weather.data[",V$1,"]")),MATCH(vp.data[[#This Row],[SDate]],weather.data[Date],0))</f>
        <v>-2</v>
      </c>
      <c r="W1051" t="s">
        <v>44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 s="4">
        <f>IF(AND(vp.data[[#This Row],[SDate]]&gt;=DATE(YEAR(vp.data[[#This Row],[SDate]]),5,1),vp.data[[#This Row],[SDate]]&lt;=DATE(YEAR(vp.data[[#This Row],[SDate]]),9,15)),1,0)</f>
        <v>0</v>
      </c>
      <c r="AJ1051" s="4">
        <f>IF(vp.data[[#This Row],[SDate]]&lt;DATE(2016,12,1),0,1)</f>
        <v>1</v>
      </c>
      <c r="AK1051">
        <f>MONTH(vp.data[[#This Row],[SDate]])</f>
        <v>3</v>
      </c>
      <c r="AL1051" s="5">
        <f>(IF(post_aquisition_adj_bool,vp.data[[#This Row],[VP_Adjusted]],vp.data[[#This Row],[VP]])-INDEX(crudeBD.lkup[Mean_VP],MATCH(vp.data[[#This Row],[Crude_Breakdown]],crudeBD.lkup[Crude Breakdown],0)))^2</f>
        <v>179.72005506880933</v>
      </c>
      <c r="AM1051" s="5">
        <f>(vp.data[[#This Row],[Dens]]-INDEX(crudeBD.lkup[Mean_Dens],MATCH(vp.data[[#This Row],[Crude_Breakdown]],crudeBD.lkup[Crude Breakdown],0)))^2</f>
        <v>6.4588356845859902</v>
      </c>
      <c r="AN1051" s="5">
        <f>(vp.data[[#This Row],[Sulf]]-INDEX(crudeBD.lkup[Mean_Sulf],MATCH(vp.data[[#This Row],[Crude_Breakdown]],crudeBD.lkup[Crude Breakdown],0)))^2</f>
        <v>4.9006343247347296E-3</v>
      </c>
      <c r="AO10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1" hidden="1" x14ac:dyDescent="0.25">
      <c r="A1052">
        <v>1051</v>
      </c>
      <c r="B1052" t="s">
        <v>47</v>
      </c>
      <c r="C1052" t="s">
        <v>47</v>
      </c>
      <c r="D1052" t="s">
        <v>91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Input]]="",INDEX([1]DATA!$Q:$Q,MATCH(1,(vp.data[[#This Row],[Battery]]=[1]DATA!$L:$L)*(EOMONTH(vp.data[[#This Row],[SDate]],-1)+1=[1]DATA!$G:$G),0)),vp.data[[#This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Input]]="",INDEX([1]DATA!$O:$O,MATCH(1,(vp.data[[#This Row],[Battery]]=[1]DATA!$L:$L)*(EOMONTH(vp.data[[#This Row],[SDate]],-1)+1=[1]DATA!$G:$G),0)),vp.data[[#This Row],[Dens Input]]),"")</f>
        <v>841</v>
      </c>
      <c r="O1052" s="2">
        <f ca="1">INDEX(INDIRECT(_xlfn.CONCAT("weather.data[",O$1,"]")),MATCH(vp.data[[#This Row],[SDate]],weather.data[Date],0))</f>
        <v>-2.6166666666666667</v>
      </c>
      <c r="P1052" s="2">
        <f ca="1">INDEX(INDIRECT(_xlfn.CONCAT("weather.data[",P$1,"]")),MATCH(vp.data[[#This Row],[SDate]],weather.data[Date],0))</f>
        <v>-1.9547619047619051</v>
      </c>
      <c r="Q1052" s="2">
        <f ca="1">INDEX(INDIRECT(_xlfn.CONCAT("weather.data[",Q$1,"]")),MATCH(vp.data[[#This Row],[SDate]],weather.data[Date],0))</f>
        <v>-3.3</v>
      </c>
      <c r="R1052" s="2">
        <f ca="1">INDEX(INDIRECT(_xlfn.CONCAT("weather.data[",R$1,"]")),MATCH(vp.data[[#This Row],[SDate]],weather.data[Date],0))</f>
        <v>-2.4</v>
      </c>
      <c r="S1052" s="2">
        <f ca="1">INDEX(INDIRECT(_xlfn.CONCAT("weather.data[",S$1,"]")),MATCH(vp.data[[#This Row],[SDate]],weather.data[Date],0))</f>
        <v>-2</v>
      </c>
      <c r="T1052" s="2">
        <f ca="1">INDEX(INDIRECT(_xlfn.CONCAT("weather.data[",T$1,"]")),MATCH(vp.data[[#This Row],[SDate]],weather.data[Date],0))</f>
        <v>-2.1</v>
      </c>
      <c r="U1052" s="2">
        <f ca="1">INDEX(INDIRECT(_xlfn.CONCAT("weather.data[",U$1,"]")),MATCH(vp.data[[#This Row],[SDate]],weather.data[Date],0))</f>
        <v>-3.9</v>
      </c>
      <c r="V1052" s="2">
        <f ca="1">INDEX(INDIRECT(_xlfn.CONCAT("weather.data[",V$1,"]")),MATCH(vp.data[[#This Row],[SDate]],weather.data[Date],0))</f>
        <v>-2</v>
      </c>
      <c r="W1052" t="s">
        <v>44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 s="4">
        <f>IF(AND(vp.data[[#This Row],[SDate]]&gt;=DATE(YEAR(vp.data[[#This Row],[SDate]]),5,1),vp.data[[#This Row],[SDate]]&lt;=DATE(YEAR(vp.data[[#This Row],[SDate]]),9,15)),1,0)</f>
        <v>0</v>
      </c>
      <c r="AJ1052" s="4">
        <f>IF(vp.data[[#This Row],[SDate]]&lt;DATE(2016,12,1),0,1)</f>
        <v>1</v>
      </c>
      <c r="AK1052">
        <f>MONTH(vp.data[[#This Row],[SDate]])</f>
        <v>3</v>
      </c>
      <c r="AL1052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052" s="5">
        <f>(vp.data[[#This Row],[Dens]]-INDEX(crudeBD.lkup[Mean_Dens],MATCH(vp.data[[#This Row],[Crude_Breakdown]],crudeBD.lkup[Crude Breakdown],0)))^2</f>
        <v>7.9036181077197325</v>
      </c>
      <c r="AN1052" s="5">
        <f>(vp.data[[#This Row],[Sulf]]-INDEX(crudeBD.lkup[Mean_Sulf],MATCH(vp.data[[#This Row],[Crude_Breakdown]],crudeBD.lkup[Crude Breakdown],0)))^2</f>
        <v>3.1249923360622489E-2</v>
      </c>
      <c r="AO10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1" hidden="1" x14ac:dyDescent="0.25">
      <c r="A1053">
        <v>1052</v>
      </c>
      <c r="B1053" t="s">
        <v>58</v>
      </c>
      <c r="C1053" t="s">
        <v>58</v>
      </c>
      <c r="D1053" t="s">
        <v>59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53" s="2">
        <f ca="1">INDEX(INDIRECT(_xlfn.CONCAT("weather.data[",O$1,"]")),MATCH(vp.data[[#This Row],[SDate]],weather.data[Date],0))</f>
        <v>-2.6166666666666667</v>
      </c>
      <c r="P1053" s="2">
        <f ca="1">INDEX(INDIRECT(_xlfn.CONCAT("weather.data[",P$1,"]")),MATCH(vp.data[[#This Row],[SDate]],weather.data[Date],0))</f>
        <v>-1.9547619047619051</v>
      </c>
      <c r="Q1053" s="2">
        <f ca="1">INDEX(INDIRECT(_xlfn.CONCAT("weather.data[",Q$1,"]")),MATCH(vp.data[[#This Row],[SDate]],weather.data[Date],0))</f>
        <v>-3.3</v>
      </c>
      <c r="R1053" s="2">
        <f ca="1">INDEX(INDIRECT(_xlfn.CONCAT("weather.data[",R$1,"]")),MATCH(vp.data[[#This Row],[SDate]],weather.data[Date],0))</f>
        <v>-2.4</v>
      </c>
      <c r="S1053" s="2">
        <f ca="1">INDEX(INDIRECT(_xlfn.CONCAT("weather.data[",S$1,"]")),MATCH(vp.data[[#This Row],[SDate]],weather.data[Date],0))</f>
        <v>-2</v>
      </c>
      <c r="T1053" s="2">
        <f ca="1">INDEX(INDIRECT(_xlfn.CONCAT("weather.data[",T$1,"]")),MATCH(vp.data[[#This Row],[SDate]],weather.data[Date],0))</f>
        <v>-2.1</v>
      </c>
      <c r="U1053" s="2">
        <f ca="1">INDEX(INDIRECT(_xlfn.CONCAT("weather.data[",U$1,"]")),MATCH(vp.data[[#This Row],[SDate]],weather.data[Date],0))</f>
        <v>-3.9</v>
      </c>
      <c r="V1053" s="2">
        <f ca="1">INDEX(INDIRECT(_xlfn.CONCAT("weather.data[",V$1,"]")),MATCH(vp.data[[#This Row],[SDate]],weather.data[Date],0))</f>
        <v>-2</v>
      </c>
      <c r="W1053" t="s">
        <v>44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 s="4">
        <f>IF(AND(vp.data[[#This Row],[SDate]]&gt;=DATE(YEAR(vp.data[[#This Row],[SDate]]),5,1),vp.data[[#This Row],[SDate]]&lt;=DATE(YEAR(vp.data[[#This Row],[SDate]]),9,15)),1,0)</f>
        <v>0</v>
      </c>
      <c r="AJ1053" s="4">
        <f>IF(vp.data[[#This Row],[SDate]]&lt;DATE(2016,12,1),0,1)</f>
        <v>1</v>
      </c>
      <c r="AK1053">
        <f>MONTH(vp.data[[#This Row],[SDate]])</f>
        <v>3</v>
      </c>
      <c r="AL1053" s="5">
        <f>(IF(post_aquisition_adj_bool,vp.data[[#This Row],[VP_Adjusted]],vp.data[[#This Row],[VP]])-INDEX(crudeBD.lkup[Mean_VP],MATCH(vp.data[[#This Row],[Crude_Breakdown]],crudeBD.lkup[Crude Breakdown],0)))^2</f>
        <v>103.58772675944077</v>
      </c>
      <c r="AM1053" s="5">
        <f>(vp.data[[#This Row],[Dens]]-INDEX(crudeBD.lkup[Mean_Dens],MATCH(vp.data[[#This Row],[Crude_Breakdown]],crudeBD.lkup[Crude Breakdown],0)))^2</f>
        <v>37.071811972749465</v>
      </c>
      <c r="AN1053" s="5">
        <f>(vp.data[[#This Row],[Sulf]]-INDEX(crudeBD.lkup[Mean_Sulf],MATCH(vp.data[[#This Row],[Crude_Breakdown]],crudeBD.lkup[Crude Breakdown],0)))^2</f>
        <v>0.13193132655080392</v>
      </c>
      <c r="AO10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1" hidden="1" x14ac:dyDescent="0.25">
      <c r="A1054">
        <v>1053</v>
      </c>
      <c r="B1054" t="s">
        <v>56</v>
      </c>
      <c r="C1054" t="s">
        <v>56</v>
      </c>
      <c r="D1054" t="s">
        <v>57</v>
      </c>
      <c r="E1054" t="s">
        <v>69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054" s="2">
        <f ca="1">INDEX(INDIRECT(_xlfn.CONCAT("weather.data[",O$1,"]")),MATCH(vp.data[[#This Row],[SDate]],weather.data[Date],0))</f>
        <v>-2.6166666666666667</v>
      </c>
      <c r="P1054" s="2">
        <f ca="1">INDEX(INDIRECT(_xlfn.CONCAT("weather.data[",P$1,"]")),MATCH(vp.data[[#This Row],[SDate]],weather.data[Date],0))</f>
        <v>-1.9547619047619051</v>
      </c>
      <c r="Q1054" s="2">
        <f ca="1">INDEX(INDIRECT(_xlfn.CONCAT("weather.data[",Q$1,"]")),MATCH(vp.data[[#This Row],[SDate]],weather.data[Date],0))</f>
        <v>-3.3</v>
      </c>
      <c r="R1054" s="2">
        <f ca="1">INDEX(INDIRECT(_xlfn.CONCAT("weather.data[",R$1,"]")),MATCH(vp.data[[#This Row],[SDate]],weather.data[Date],0))</f>
        <v>-2.4</v>
      </c>
      <c r="S1054" s="2">
        <f ca="1">INDEX(INDIRECT(_xlfn.CONCAT("weather.data[",S$1,"]")),MATCH(vp.data[[#This Row],[SDate]],weather.data[Date],0))</f>
        <v>-2</v>
      </c>
      <c r="T1054" s="2">
        <f ca="1">INDEX(INDIRECT(_xlfn.CONCAT("weather.data[",T$1,"]")),MATCH(vp.data[[#This Row],[SDate]],weather.data[Date],0))</f>
        <v>-2.1</v>
      </c>
      <c r="U1054" s="2">
        <f ca="1">INDEX(INDIRECT(_xlfn.CONCAT("weather.data[",U$1,"]")),MATCH(vp.data[[#This Row],[SDate]],weather.data[Date],0))</f>
        <v>-3.9</v>
      </c>
      <c r="V1054" s="2">
        <f ca="1">INDEX(INDIRECT(_xlfn.CONCAT("weather.data[",V$1,"]")),MATCH(vp.data[[#This Row],[SDate]],weather.data[Date],0))</f>
        <v>-2</v>
      </c>
      <c r="W1054" t="s">
        <v>44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 s="4">
        <f>IF(AND(vp.data[[#This Row],[SDate]]&gt;=DATE(YEAR(vp.data[[#This Row],[SDate]]),5,1),vp.data[[#This Row],[SDate]]&lt;=DATE(YEAR(vp.data[[#This Row],[SDate]]),9,15)),1,0)</f>
        <v>0</v>
      </c>
      <c r="AJ1054" s="4">
        <f>IF(vp.data[[#This Row],[SDate]]&lt;DATE(2016,12,1),0,1)</f>
        <v>1</v>
      </c>
      <c r="AK1054">
        <f>MONTH(vp.data[[#This Row],[SDate]])</f>
        <v>3</v>
      </c>
      <c r="AL1054" s="5">
        <f>(IF(post_aquisition_adj_bool,vp.data[[#This Row],[VP_Adjusted]],vp.data[[#This Row],[VP]])-INDEX(crudeBD.lkup[Mean_VP],MATCH(vp.data[[#This Row],[Crude_Breakdown]],crudeBD.lkup[Crude Breakdown],0)))^2</f>
        <v>3.1605927388234396</v>
      </c>
      <c r="AM1054" s="5">
        <f>(vp.data[[#This Row],[Dens]]-INDEX(crudeBD.lkup[Mean_Dens],MATCH(vp.data[[#This Row],[Crude_Breakdown]],crudeBD.lkup[Crude Breakdown],0)))^2</f>
        <v>0.47425614452928738</v>
      </c>
      <c r="AN1054" s="5">
        <f>(vp.data[[#This Row],[Sulf]]-INDEX(crudeBD.lkup[Mean_Sulf],MATCH(vp.data[[#This Row],[Crude_Breakdown]],crudeBD.lkup[Crude Breakdown],0)))^2</f>
        <v>6.4911054010929545E-2</v>
      </c>
      <c r="AO10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1" hidden="1" x14ac:dyDescent="0.25">
      <c r="A1055">
        <v>1054</v>
      </c>
      <c r="B1055" t="s">
        <v>56</v>
      </c>
      <c r="C1055" t="s">
        <v>56</v>
      </c>
      <c r="D1055" t="s">
        <v>57</v>
      </c>
      <c r="E1055" t="s">
        <v>51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Input]]="",INDEX([1]DATA!$Q:$Q,MATCH(1,(vp.data[[#This Row],[Battery]]=[1]DATA!$L:$L)*(EOMONTH(vp.data[[#This Row],[SDate]],-1)+1=[1]DATA!$G:$G),0)),vp.data[[#This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Input]]="",INDEX([1]DATA!$O:$O,MATCH(1,(vp.data[[#This Row],[Battery]]=[1]DATA!$L:$L)*(EOMONTH(vp.data[[#This Row],[SDate]],-1)+1=[1]DATA!$G:$G),0)),vp.data[[#This Row],[Dens Input]]),"")</f>
        <v>830.6</v>
      </c>
      <c r="O1055" s="2">
        <f ca="1">INDEX(INDIRECT(_xlfn.CONCAT("weather.data[",O$1,"]")),MATCH(vp.data[[#This Row],[SDate]],weather.data[Date],0))</f>
        <v>-2.6166666666666667</v>
      </c>
      <c r="P1055" s="2">
        <f ca="1">INDEX(INDIRECT(_xlfn.CONCAT("weather.data[",P$1,"]")),MATCH(vp.data[[#This Row],[SDate]],weather.data[Date],0))</f>
        <v>-1.9547619047619051</v>
      </c>
      <c r="Q1055" s="2">
        <f ca="1">INDEX(INDIRECT(_xlfn.CONCAT("weather.data[",Q$1,"]")),MATCH(vp.data[[#This Row],[SDate]],weather.data[Date],0))</f>
        <v>-3.3</v>
      </c>
      <c r="R1055" s="2">
        <f ca="1">INDEX(INDIRECT(_xlfn.CONCAT("weather.data[",R$1,"]")),MATCH(vp.data[[#This Row],[SDate]],weather.data[Date],0))</f>
        <v>-2.4</v>
      </c>
      <c r="S1055" s="2">
        <f ca="1">INDEX(INDIRECT(_xlfn.CONCAT("weather.data[",S$1,"]")),MATCH(vp.data[[#This Row],[SDate]],weather.data[Date],0))</f>
        <v>-2</v>
      </c>
      <c r="T1055" s="2">
        <f ca="1">INDEX(INDIRECT(_xlfn.CONCAT("weather.data[",T$1,"]")),MATCH(vp.data[[#This Row],[SDate]],weather.data[Date],0))</f>
        <v>-2.1</v>
      </c>
      <c r="U1055" s="2">
        <f ca="1">INDEX(INDIRECT(_xlfn.CONCAT("weather.data[",U$1,"]")),MATCH(vp.data[[#This Row],[SDate]],weather.data[Date],0))</f>
        <v>-3.9</v>
      </c>
      <c r="V1055" s="2">
        <f ca="1">INDEX(INDIRECT(_xlfn.CONCAT("weather.data[",V$1,"]")),MATCH(vp.data[[#This Row],[SDate]],weather.data[Date],0))</f>
        <v>-2</v>
      </c>
      <c r="W1055" t="s">
        <v>44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 s="4">
        <f>IF(AND(vp.data[[#This Row],[SDate]]&gt;=DATE(YEAR(vp.data[[#This Row],[SDate]]),5,1),vp.data[[#This Row],[SDate]]&lt;=DATE(YEAR(vp.data[[#This Row],[SDate]]),9,15)),1,0)</f>
        <v>0</v>
      </c>
      <c r="AJ1055" s="4">
        <f>IF(vp.data[[#This Row],[SDate]]&lt;DATE(2016,12,1),0,1)</f>
        <v>1</v>
      </c>
      <c r="AK1055">
        <f>MONTH(vp.data[[#This Row],[SDate]])</f>
        <v>3</v>
      </c>
      <c r="AL1055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1055" s="5">
        <f>(vp.data[[#This Row],[Dens]]-INDEX(crudeBD.lkup[Mean_Dens],MATCH(vp.data[[#This Row],[Crude_Breakdown]],crudeBD.lkup[Crude Breakdown],0)))^2</f>
        <v>174.53943651262787</v>
      </c>
      <c r="AN1055" s="5">
        <f>(vp.data[[#This Row],[Sulf]]-INDEX(crudeBD.lkup[Mean_Sulf],MATCH(vp.data[[#This Row],[Crude_Breakdown]],crudeBD.lkup[Crude Breakdown],0)))^2</f>
        <v>0.14423017364283203</v>
      </c>
      <c r="AO10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1" hidden="1" x14ac:dyDescent="0.25">
      <c r="A1056">
        <v>1055</v>
      </c>
      <c r="B1056" t="s">
        <v>49</v>
      </c>
      <c r="C1056" t="s">
        <v>49</v>
      </c>
      <c r="D1056" t="s">
        <v>50</v>
      </c>
      <c r="E1056" t="s">
        <v>69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Input]]="",INDEX([1]DATA!$O:$O,MATCH(1,(vp.data[[#This Row],[Battery]]=[1]DATA!$L:$L)*(EOMONTH(vp.data[[#This Row],[SDate]],-1)+1=[1]DATA!$G:$G),0)),vp.data[[#This Row],[Dens Input]]),"")</f>
        <v>828.8</v>
      </c>
      <c r="O1056" s="2">
        <f ca="1">INDEX(INDIRECT(_xlfn.CONCAT("weather.data[",O$1,"]")),MATCH(vp.data[[#This Row],[SDate]],weather.data[Date],0))</f>
        <v>-9.8166666666666682</v>
      </c>
      <c r="P1056" s="2">
        <f ca="1">INDEX(INDIRECT(_xlfn.CONCAT("weather.data[",P$1,"]")),MATCH(vp.data[[#This Row],[SDate]],weather.data[Date],0))</f>
        <v>-2.0214285714285718</v>
      </c>
      <c r="Q1056" s="2">
        <f ca="1">INDEX(INDIRECT(_xlfn.CONCAT("weather.data[",Q$1,"]")),MATCH(vp.data[[#This Row],[SDate]],weather.data[Date],0))</f>
        <v>-9.3000000000000007</v>
      </c>
      <c r="R1056" s="2">
        <f ca="1">INDEX(INDIRECT(_xlfn.CONCAT("weather.data[",R$1,"]")),MATCH(vp.data[[#This Row],[SDate]],weather.data[Date],0))</f>
        <v>-8.1999999999999993</v>
      </c>
      <c r="S1056" s="2">
        <f ca="1">INDEX(INDIRECT(_xlfn.CONCAT("weather.data[",S$1,"]")),MATCH(vp.data[[#This Row],[SDate]],weather.data[Date],0))</f>
        <v>-11.8</v>
      </c>
      <c r="T1056" s="2">
        <f ca="1">INDEX(INDIRECT(_xlfn.CONCAT("weather.data[",T$1,"]")),MATCH(vp.data[[#This Row],[SDate]],weather.data[Date],0))</f>
        <v>-6.8</v>
      </c>
      <c r="U1056" s="2">
        <f ca="1">INDEX(INDIRECT(_xlfn.CONCAT("weather.data[",U$1,"]")),MATCH(vp.data[[#This Row],[SDate]],weather.data[Date],0))</f>
        <v>-12.8</v>
      </c>
      <c r="V1056" s="2">
        <f ca="1">INDEX(INDIRECT(_xlfn.CONCAT("weather.data[",V$1,"]")),MATCH(vp.data[[#This Row],[SDate]],weather.data[Date],0))</f>
        <v>-10</v>
      </c>
      <c r="W1056" t="s">
        <v>44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 s="4">
        <f>IF(AND(vp.data[[#This Row],[SDate]]&gt;=DATE(YEAR(vp.data[[#This Row],[SDate]]),5,1),vp.data[[#This Row],[SDate]]&lt;=DATE(YEAR(vp.data[[#This Row],[SDate]]),9,15)),1,0)</f>
        <v>0</v>
      </c>
      <c r="AJ1056" s="4">
        <f>IF(vp.data[[#This Row],[SDate]]&lt;DATE(2016,12,1),0,1)</f>
        <v>1</v>
      </c>
      <c r="AK1056">
        <f>MONTH(vp.data[[#This Row],[SDate]])</f>
        <v>3</v>
      </c>
      <c r="AL1056" s="5">
        <f>(IF(post_aquisition_adj_bool,vp.data[[#This Row],[VP_Adjusted]],vp.data[[#This Row],[VP]])-INDEX(crudeBD.lkup[Mean_VP],MATCH(vp.data[[#This Row],[Crude_Breakdown]],crudeBD.lkup[Crude Breakdown],0)))^2</f>
        <v>5.8670257285147009</v>
      </c>
      <c r="AM1056" s="5">
        <f>(vp.data[[#This Row],[Dens]]-INDEX(crudeBD.lkup[Mean_Dens],MATCH(vp.data[[#This Row],[Crude_Breakdown]],crudeBD.lkup[Crude Breakdown],0)))^2</f>
        <v>225.34025123655636</v>
      </c>
      <c r="AN1056" s="5">
        <f>(vp.data[[#This Row],[Sulf]]-INDEX(crudeBD.lkup[Mean_Sulf],MATCH(vp.data[[#This Row],[Crude_Breakdown]],crudeBD.lkup[Crude Breakdown],0)))^2</f>
        <v>3.2235685139961252E-3</v>
      </c>
      <c r="AO10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1" hidden="1" x14ac:dyDescent="0.25">
      <c r="A1057">
        <v>1056</v>
      </c>
      <c r="B1057" t="s">
        <v>45</v>
      </c>
      <c r="C1057" t="s">
        <v>45</v>
      </c>
      <c r="D1057" t="s">
        <v>77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Input]]="",INDEX([1]DATA!$Q:$Q,MATCH(1,(vp.data[[#This Row],[Battery]]=[1]DATA!$L:$L)*(EOMONTH(vp.data[[#This Row],[SDate]],-1)+1=[1]DATA!$G:$G),0)),vp.data[[#This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057" s="2">
        <f ca="1">INDEX(INDIRECT(_xlfn.CONCAT("weather.data[",O$1,"]")),MATCH(vp.data[[#This Row],[SDate]],weather.data[Date],0))</f>
        <v>-9.8166666666666682</v>
      </c>
      <c r="P1057" s="2">
        <f ca="1">INDEX(INDIRECT(_xlfn.CONCAT("weather.data[",P$1,"]")),MATCH(vp.data[[#This Row],[SDate]],weather.data[Date],0))</f>
        <v>-2.0214285714285718</v>
      </c>
      <c r="Q1057" s="2">
        <f ca="1">INDEX(INDIRECT(_xlfn.CONCAT("weather.data[",Q$1,"]")),MATCH(vp.data[[#This Row],[SDate]],weather.data[Date],0))</f>
        <v>-9.3000000000000007</v>
      </c>
      <c r="R1057" s="2">
        <f ca="1">INDEX(INDIRECT(_xlfn.CONCAT("weather.data[",R$1,"]")),MATCH(vp.data[[#This Row],[SDate]],weather.data[Date],0))</f>
        <v>-8.1999999999999993</v>
      </c>
      <c r="S1057" s="2">
        <f ca="1">INDEX(INDIRECT(_xlfn.CONCAT("weather.data[",S$1,"]")),MATCH(vp.data[[#This Row],[SDate]],weather.data[Date],0))</f>
        <v>-11.8</v>
      </c>
      <c r="T1057" s="2">
        <f ca="1">INDEX(INDIRECT(_xlfn.CONCAT("weather.data[",T$1,"]")),MATCH(vp.data[[#This Row],[SDate]],weather.data[Date],0))</f>
        <v>-6.8</v>
      </c>
      <c r="U1057" s="2">
        <f ca="1">INDEX(INDIRECT(_xlfn.CONCAT("weather.data[",U$1,"]")),MATCH(vp.data[[#This Row],[SDate]],weather.data[Date],0))</f>
        <v>-12.8</v>
      </c>
      <c r="V1057" s="2">
        <f ca="1">INDEX(INDIRECT(_xlfn.CONCAT("weather.data[",V$1,"]")),MATCH(vp.data[[#This Row],[SDate]],weather.data[Date],0))</f>
        <v>-10</v>
      </c>
      <c r="W1057" t="s">
        <v>44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 s="4">
        <f>IF(AND(vp.data[[#This Row],[SDate]]&gt;=DATE(YEAR(vp.data[[#This Row],[SDate]]),5,1),vp.data[[#This Row],[SDate]]&lt;=DATE(YEAR(vp.data[[#This Row],[SDate]]),9,15)),1,0)</f>
        <v>0</v>
      </c>
      <c r="AJ1057" s="4">
        <f>IF(vp.data[[#This Row],[SDate]]&lt;DATE(2016,12,1),0,1)</f>
        <v>1</v>
      </c>
      <c r="AK1057">
        <f>MONTH(vp.data[[#This Row],[SDate]])</f>
        <v>3</v>
      </c>
      <c r="AL1057" s="5">
        <f>(IF(post_aquisition_adj_bool,vp.data[[#This Row],[VP_Adjusted]],vp.data[[#This Row],[VP]])-INDEX(crudeBD.lkup[Mean_VP],MATCH(vp.data[[#This Row],[Crude_Breakdown]],crudeBD.lkup[Crude Breakdown],0)))^2</f>
        <v>144.82009561797065</v>
      </c>
      <c r="AM1057" s="5">
        <f>(vp.data[[#This Row],[Dens]]-INDEX(crudeBD.lkup[Mean_Dens],MATCH(vp.data[[#This Row],[Crude_Breakdown]],crudeBD.lkup[Crude Breakdown],0)))^2</f>
        <v>22.519933888232281</v>
      </c>
      <c r="AN1057" s="5">
        <f>(vp.data[[#This Row],[Sulf]]-INDEX(crudeBD.lkup[Mean_Sulf],MATCH(vp.data[[#This Row],[Crude_Breakdown]],crudeBD.lkup[Crude Breakdown],0)))^2</f>
        <v>0.13273712552934927</v>
      </c>
      <c r="AO10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1" hidden="1" x14ac:dyDescent="0.25">
      <c r="A1058">
        <v>1057</v>
      </c>
      <c r="B1058" t="s">
        <v>45</v>
      </c>
      <c r="C1058" t="s">
        <v>45</v>
      </c>
      <c r="D1058" t="s">
        <v>66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Input]]="",INDEX([1]DATA!$O:$O,MATCH(1,(vp.data[[#This Row],[Battery]]=[1]DATA!$L:$L)*(EOMONTH(vp.data[[#This Row],[SDate]],-1)+1=[1]DATA!$G:$G),0)),vp.data[[#This Row],[Dens Input]]),"")</f>
        <v>824.9</v>
      </c>
      <c r="O1058" s="2">
        <f ca="1">INDEX(INDIRECT(_xlfn.CONCAT("weather.data[",O$1,"]")),MATCH(vp.data[[#This Row],[SDate]],weather.data[Date],0))</f>
        <v>-9.8166666666666682</v>
      </c>
      <c r="P1058" s="2">
        <f ca="1">INDEX(INDIRECT(_xlfn.CONCAT("weather.data[",P$1,"]")),MATCH(vp.data[[#This Row],[SDate]],weather.data[Date],0))</f>
        <v>-2.0214285714285718</v>
      </c>
      <c r="Q1058" s="2">
        <f ca="1">INDEX(INDIRECT(_xlfn.CONCAT("weather.data[",Q$1,"]")),MATCH(vp.data[[#This Row],[SDate]],weather.data[Date],0))</f>
        <v>-9.3000000000000007</v>
      </c>
      <c r="R1058" s="2">
        <f ca="1">INDEX(INDIRECT(_xlfn.CONCAT("weather.data[",R$1,"]")),MATCH(vp.data[[#This Row],[SDate]],weather.data[Date],0))</f>
        <v>-8.1999999999999993</v>
      </c>
      <c r="S1058" s="2">
        <f ca="1">INDEX(INDIRECT(_xlfn.CONCAT("weather.data[",S$1,"]")),MATCH(vp.data[[#This Row],[SDate]],weather.data[Date],0))</f>
        <v>-11.8</v>
      </c>
      <c r="T1058" s="2">
        <f ca="1">INDEX(INDIRECT(_xlfn.CONCAT("weather.data[",T$1,"]")),MATCH(vp.data[[#This Row],[SDate]],weather.data[Date],0))</f>
        <v>-6.8</v>
      </c>
      <c r="U1058" s="2">
        <f ca="1">INDEX(INDIRECT(_xlfn.CONCAT("weather.data[",U$1,"]")),MATCH(vp.data[[#This Row],[SDate]],weather.data[Date],0))</f>
        <v>-12.8</v>
      </c>
      <c r="V1058" s="2">
        <f ca="1">INDEX(INDIRECT(_xlfn.CONCAT("weather.data[",V$1,"]")),MATCH(vp.data[[#This Row],[SDate]],weather.data[Date],0))</f>
        <v>-10</v>
      </c>
      <c r="W1058" t="s">
        <v>44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 s="4">
        <f>IF(AND(vp.data[[#This Row],[SDate]]&gt;=DATE(YEAR(vp.data[[#This Row],[SDate]]),5,1),vp.data[[#This Row],[SDate]]&lt;=DATE(YEAR(vp.data[[#This Row],[SDate]]),9,15)),1,0)</f>
        <v>0</v>
      </c>
      <c r="AJ1058" s="4">
        <f>IF(vp.data[[#This Row],[SDate]]&lt;DATE(2016,12,1),0,1)</f>
        <v>1</v>
      </c>
      <c r="AK1058">
        <f>MONTH(vp.data[[#This Row],[SDate]])</f>
        <v>3</v>
      </c>
      <c r="AL1058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1058" s="5">
        <f>(vp.data[[#This Row],[Dens]]-INDEX(crudeBD.lkup[Mean_Dens],MATCH(vp.data[[#This Row],[Crude_Breakdown]],crudeBD.lkup[Crude Breakdown],0)))^2</f>
        <v>36.548278715819031</v>
      </c>
      <c r="AN1058" s="5">
        <f>(vp.data[[#This Row],[Sulf]]-INDEX(crudeBD.lkup[Mean_Sulf],MATCH(vp.data[[#This Row],[Crude_Breakdown]],crudeBD.lkup[Crude Breakdown],0)))^2</f>
        <v>7.4698715944321E-4</v>
      </c>
      <c r="AO10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1" hidden="1" x14ac:dyDescent="0.25">
      <c r="A1059">
        <v>1058</v>
      </c>
      <c r="B1059" t="s">
        <v>92</v>
      </c>
      <c r="C1059" t="s">
        <v>92</v>
      </c>
      <c r="D1059" t="s">
        <v>93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Input]]="",INDEX([1]DATA!$O:$O,MATCH(1,(vp.data[[#This Row],[Battery]]=[1]DATA!$L:$L)*(EOMONTH(vp.data[[#This Row],[SDate]],-1)+1=[1]DATA!$G:$G),0)),vp.data[[#This Row],[Dens Input]]),"")</f>
        <v>819.78</v>
      </c>
      <c r="O1059" s="2">
        <f ca="1">INDEX(INDIRECT(_xlfn.CONCAT("weather.data[",O$1,"]")),MATCH(vp.data[[#This Row],[SDate]],weather.data[Date],0))</f>
        <v>-9.8166666666666682</v>
      </c>
      <c r="P1059" s="2">
        <f ca="1">INDEX(INDIRECT(_xlfn.CONCAT("weather.data[",P$1,"]")),MATCH(vp.data[[#This Row],[SDate]],weather.data[Date],0))</f>
        <v>-2.0214285714285718</v>
      </c>
      <c r="Q1059" s="2">
        <f ca="1">INDEX(INDIRECT(_xlfn.CONCAT("weather.data[",Q$1,"]")),MATCH(vp.data[[#This Row],[SDate]],weather.data[Date],0))</f>
        <v>-9.3000000000000007</v>
      </c>
      <c r="R1059" s="2">
        <f ca="1">INDEX(INDIRECT(_xlfn.CONCAT("weather.data[",R$1,"]")),MATCH(vp.data[[#This Row],[SDate]],weather.data[Date],0))</f>
        <v>-8.1999999999999993</v>
      </c>
      <c r="S1059" s="2">
        <f ca="1">INDEX(INDIRECT(_xlfn.CONCAT("weather.data[",S$1,"]")),MATCH(vp.data[[#This Row],[SDate]],weather.data[Date],0))</f>
        <v>-11.8</v>
      </c>
      <c r="T1059" s="2">
        <f ca="1">INDEX(INDIRECT(_xlfn.CONCAT("weather.data[",T$1,"]")),MATCH(vp.data[[#This Row],[SDate]],weather.data[Date],0))</f>
        <v>-6.8</v>
      </c>
      <c r="U1059" s="2">
        <f ca="1">INDEX(INDIRECT(_xlfn.CONCAT("weather.data[",U$1,"]")),MATCH(vp.data[[#This Row],[SDate]],weather.data[Date],0))</f>
        <v>-12.8</v>
      </c>
      <c r="V1059" s="2">
        <f ca="1">INDEX(INDIRECT(_xlfn.CONCAT("weather.data[",V$1,"]")),MATCH(vp.data[[#This Row],[SDate]],weather.data[Date],0))</f>
        <v>-10</v>
      </c>
      <c r="W1059" t="s">
        <v>44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 s="4">
        <f>IF(AND(vp.data[[#This Row],[SDate]]&gt;=DATE(YEAR(vp.data[[#This Row],[SDate]]),5,1),vp.data[[#This Row],[SDate]]&lt;=DATE(YEAR(vp.data[[#This Row],[SDate]]),9,15)),1,0)</f>
        <v>0</v>
      </c>
      <c r="AJ1059" s="4">
        <f>IF(vp.data[[#This Row],[SDate]]&lt;DATE(2016,12,1),0,1)</f>
        <v>1</v>
      </c>
      <c r="AK1059">
        <f>MONTH(vp.data[[#This Row],[SDate]])</f>
        <v>3</v>
      </c>
      <c r="AL1059" s="5">
        <f>(IF(post_aquisition_adj_bool,vp.data[[#This Row],[VP_Adjusted]],vp.data[[#This Row],[VP]])-INDEX(crudeBD.lkup[Mean_VP],MATCH(vp.data[[#This Row],[Crude_Breakdown]],crudeBD.lkup[Crude Breakdown],0)))^2</f>
        <v>194.15975974010814</v>
      </c>
      <c r="AM1059" s="5">
        <f>(vp.data[[#This Row],[Dens]]-INDEX(crudeBD.lkup[Mean_Dens],MATCH(vp.data[[#This Row],[Crude_Breakdown]],crudeBD.lkup[Crude Breakdown],0)))^2</f>
        <v>0.8565821640910527</v>
      </c>
      <c r="AN1059" s="5">
        <f>(vp.data[[#This Row],[Sulf]]-INDEX(crudeBD.lkup[Mean_Sulf],MATCH(vp.data[[#This Row],[Crude_Breakdown]],crudeBD.lkup[Crude Breakdown],0)))^2</f>
        <v>0.16106662440082259</v>
      </c>
      <c r="AO10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1" hidden="1" x14ac:dyDescent="0.25">
      <c r="A1060">
        <v>1059</v>
      </c>
      <c r="B1060" t="s">
        <v>47</v>
      </c>
      <c r="C1060" t="s">
        <v>47</v>
      </c>
      <c r="D1060" t="s">
        <v>62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060" s="2">
        <f ca="1">INDEX(INDIRECT(_xlfn.CONCAT("weather.data[",O$1,"]")),MATCH(vp.data[[#This Row],[SDate]],weather.data[Date],0))</f>
        <v>-9.8166666666666682</v>
      </c>
      <c r="P1060" s="2">
        <f ca="1">INDEX(INDIRECT(_xlfn.CONCAT("weather.data[",P$1,"]")),MATCH(vp.data[[#This Row],[SDate]],weather.data[Date],0))</f>
        <v>-2.0214285714285718</v>
      </c>
      <c r="Q1060" s="2">
        <f ca="1">INDEX(INDIRECT(_xlfn.CONCAT("weather.data[",Q$1,"]")),MATCH(vp.data[[#This Row],[SDate]],weather.data[Date],0))</f>
        <v>-9.3000000000000007</v>
      </c>
      <c r="R1060" s="2">
        <f ca="1">INDEX(INDIRECT(_xlfn.CONCAT("weather.data[",R$1,"]")),MATCH(vp.data[[#This Row],[SDate]],weather.data[Date],0))</f>
        <v>-8.1999999999999993</v>
      </c>
      <c r="S1060" s="2">
        <f ca="1">INDEX(INDIRECT(_xlfn.CONCAT("weather.data[",S$1,"]")),MATCH(vp.data[[#This Row],[SDate]],weather.data[Date],0))</f>
        <v>-11.8</v>
      </c>
      <c r="T1060" s="2">
        <f ca="1">INDEX(INDIRECT(_xlfn.CONCAT("weather.data[",T$1,"]")),MATCH(vp.data[[#This Row],[SDate]],weather.data[Date],0))</f>
        <v>-6.8</v>
      </c>
      <c r="U1060" s="2">
        <f ca="1">INDEX(INDIRECT(_xlfn.CONCAT("weather.data[",U$1,"]")),MATCH(vp.data[[#This Row],[SDate]],weather.data[Date],0))</f>
        <v>-12.8</v>
      </c>
      <c r="V1060" s="2">
        <f ca="1">INDEX(INDIRECT(_xlfn.CONCAT("weather.data[",V$1,"]")),MATCH(vp.data[[#This Row],[SDate]],weather.data[Date],0))</f>
        <v>-10</v>
      </c>
      <c r="W1060" t="s">
        <v>44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 s="4">
        <f>IF(AND(vp.data[[#This Row],[SDate]]&gt;=DATE(YEAR(vp.data[[#This Row],[SDate]]),5,1),vp.data[[#This Row],[SDate]]&lt;=DATE(YEAR(vp.data[[#This Row],[SDate]]),9,15)),1,0)</f>
        <v>0</v>
      </c>
      <c r="AJ1060" s="4">
        <f>IF(vp.data[[#This Row],[SDate]]&lt;DATE(2016,12,1),0,1)</f>
        <v>1</v>
      </c>
      <c r="AK1060">
        <f>MONTH(vp.data[[#This Row],[SDate]])</f>
        <v>3</v>
      </c>
      <c r="AL1060" s="5">
        <f>(IF(post_aquisition_adj_bool,vp.data[[#This Row],[VP_Adjusted]],vp.data[[#This Row],[VP]])-INDEX(crudeBD.lkup[Mean_VP],MATCH(vp.data[[#This Row],[Crude_Breakdown]],crudeBD.lkup[Crude Breakdown],0)))^2</f>
        <v>42.694752106520411</v>
      </c>
      <c r="AM1060" s="5">
        <f>(vp.data[[#This Row],[Dens]]-INDEX(crudeBD.lkup[Mean_Dens],MATCH(vp.data[[#This Row],[Crude_Breakdown]],crudeBD.lkup[Crude Breakdown],0)))^2</f>
        <v>35.349175267542826</v>
      </c>
      <c r="AN1060" s="5">
        <f>(vp.data[[#This Row],[Sulf]]-INDEX(crudeBD.lkup[Mean_Sulf],MATCH(vp.data[[#This Row],[Crude_Breakdown]],crudeBD.lkup[Crude Breakdown],0)))^2</f>
        <v>0.18375705512182564</v>
      </c>
      <c r="AO10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1" hidden="1" x14ac:dyDescent="0.25">
      <c r="A1061">
        <v>1060</v>
      </c>
      <c r="B1061" t="s">
        <v>47</v>
      </c>
      <c r="C1061" t="s">
        <v>47</v>
      </c>
      <c r="D1061" t="s">
        <v>68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Input]]="",INDEX([1]DATA!$O:$O,MATCH(1,(vp.data[[#This Row],[Battery]]=[1]DATA!$L:$L)*(EOMONTH(vp.data[[#This Row],[SDate]],-1)+1=[1]DATA!$G:$G),0)),vp.data[[#This Row],[Dens Input]]),"")</f>
        <v>832.8</v>
      </c>
      <c r="O1061" s="2">
        <f ca="1">INDEX(INDIRECT(_xlfn.CONCAT("weather.data[",O$1,"]")),MATCH(vp.data[[#This Row],[SDate]],weather.data[Date],0))</f>
        <v>-9.8166666666666682</v>
      </c>
      <c r="P1061" s="2">
        <f ca="1">INDEX(INDIRECT(_xlfn.CONCAT("weather.data[",P$1,"]")),MATCH(vp.data[[#This Row],[SDate]],weather.data[Date],0))</f>
        <v>-2.0214285714285718</v>
      </c>
      <c r="Q1061" s="2">
        <f ca="1">INDEX(INDIRECT(_xlfn.CONCAT("weather.data[",Q$1,"]")),MATCH(vp.data[[#This Row],[SDate]],weather.data[Date],0))</f>
        <v>-9.3000000000000007</v>
      </c>
      <c r="R1061" s="2">
        <f ca="1">INDEX(INDIRECT(_xlfn.CONCAT("weather.data[",R$1,"]")),MATCH(vp.data[[#This Row],[SDate]],weather.data[Date],0))</f>
        <v>-8.1999999999999993</v>
      </c>
      <c r="S1061" s="2">
        <f ca="1">INDEX(INDIRECT(_xlfn.CONCAT("weather.data[",S$1,"]")),MATCH(vp.data[[#This Row],[SDate]],weather.data[Date],0))</f>
        <v>-11.8</v>
      </c>
      <c r="T1061" s="2">
        <f ca="1">INDEX(INDIRECT(_xlfn.CONCAT("weather.data[",T$1,"]")),MATCH(vp.data[[#This Row],[SDate]],weather.data[Date],0))</f>
        <v>-6.8</v>
      </c>
      <c r="U1061" s="2">
        <f ca="1">INDEX(INDIRECT(_xlfn.CONCAT("weather.data[",U$1,"]")),MATCH(vp.data[[#This Row],[SDate]],weather.data[Date],0))</f>
        <v>-12.8</v>
      </c>
      <c r="V1061" s="2">
        <f ca="1">INDEX(INDIRECT(_xlfn.CONCAT("weather.data[",V$1,"]")),MATCH(vp.data[[#This Row],[SDate]],weather.data[Date],0))</f>
        <v>-10</v>
      </c>
      <c r="W1061" t="s">
        <v>44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 s="4">
        <f>IF(AND(vp.data[[#This Row],[SDate]]&gt;=DATE(YEAR(vp.data[[#This Row],[SDate]]),5,1),vp.data[[#This Row],[SDate]]&lt;=DATE(YEAR(vp.data[[#This Row],[SDate]]),9,15)),1,0)</f>
        <v>0</v>
      </c>
      <c r="AJ1061" s="4">
        <f>IF(vp.data[[#This Row],[SDate]]&lt;DATE(2016,12,1),0,1)</f>
        <v>1</v>
      </c>
      <c r="AK1061">
        <f>MONTH(vp.data[[#This Row],[SDate]])</f>
        <v>3</v>
      </c>
      <c r="AL1061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61" s="5">
        <f>(vp.data[[#This Row],[Dens]]-INDEX(crudeBD.lkup[Mean_Dens],MATCH(vp.data[[#This Row],[Crude_Breakdown]],crudeBD.lkup[Crude Breakdown],0)))^2</f>
        <v>121.24955185005264</v>
      </c>
      <c r="AN1061" s="5">
        <f>(vp.data[[#This Row],[Sulf]]-INDEX(crudeBD.lkup[Mean_Sulf],MATCH(vp.data[[#This Row],[Crude_Breakdown]],crudeBD.lkup[Crude Breakdown],0)))^2</f>
        <v>8.8076278207248768E-2</v>
      </c>
      <c r="AO10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1" hidden="1" x14ac:dyDescent="0.25">
      <c r="A1062">
        <v>1061</v>
      </c>
      <c r="B1062" t="s">
        <v>104</v>
      </c>
      <c r="C1062" t="s">
        <v>104</v>
      </c>
      <c r="D1062" t="s">
        <v>105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1062" s="2">
        <f ca="1">INDEX(INDIRECT(_xlfn.CONCAT("weather.data[",O$1,"]")),MATCH(vp.data[[#This Row],[SDate]],weather.data[Date],0))</f>
        <v>-9.8166666666666682</v>
      </c>
      <c r="P1062" s="2">
        <f ca="1">INDEX(INDIRECT(_xlfn.CONCAT("weather.data[",P$1,"]")),MATCH(vp.data[[#This Row],[SDate]],weather.data[Date],0))</f>
        <v>-2.0214285714285718</v>
      </c>
      <c r="Q1062" s="2">
        <f ca="1">INDEX(INDIRECT(_xlfn.CONCAT("weather.data[",Q$1,"]")),MATCH(vp.data[[#This Row],[SDate]],weather.data[Date],0))</f>
        <v>-9.3000000000000007</v>
      </c>
      <c r="R1062" s="2">
        <f ca="1">INDEX(INDIRECT(_xlfn.CONCAT("weather.data[",R$1,"]")),MATCH(vp.data[[#This Row],[SDate]],weather.data[Date],0))</f>
        <v>-8.1999999999999993</v>
      </c>
      <c r="S1062" s="2">
        <f ca="1">INDEX(INDIRECT(_xlfn.CONCAT("weather.data[",S$1,"]")),MATCH(vp.data[[#This Row],[SDate]],weather.data[Date],0))</f>
        <v>-11.8</v>
      </c>
      <c r="T1062" s="2">
        <f ca="1">INDEX(INDIRECT(_xlfn.CONCAT("weather.data[",T$1,"]")),MATCH(vp.data[[#This Row],[SDate]],weather.data[Date],0))</f>
        <v>-6.8</v>
      </c>
      <c r="U1062" s="2">
        <f ca="1">INDEX(INDIRECT(_xlfn.CONCAT("weather.data[",U$1,"]")),MATCH(vp.data[[#This Row],[SDate]],weather.data[Date],0))</f>
        <v>-12.8</v>
      </c>
      <c r="V1062" s="2">
        <f ca="1">INDEX(INDIRECT(_xlfn.CONCAT("weather.data[",V$1,"]")),MATCH(vp.data[[#This Row],[SDate]],weather.data[Date],0))</f>
        <v>-10</v>
      </c>
      <c r="W1062" t="s">
        <v>44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 s="4">
        <f>IF(AND(vp.data[[#This Row],[SDate]]&gt;=DATE(YEAR(vp.data[[#This Row],[SDate]]),5,1),vp.data[[#This Row],[SDate]]&lt;=DATE(YEAR(vp.data[[#This Row],[SDate]]),9,15)),1,0)</f>
        <v>0</v>
      </c>
      <c r="AJ1062" s="4">
        <f>IF(vp.data[[#This Row],[SDate]]&lt;DATE(2016,12,1),0,1)</f>
        <v>1</v>
      </c>
      <c r="AK1062">
        <f>MONTH(vp.data[[#This Row],[SDate]])</f>
        <v>3</v>
      </c>
      <c r="AL1062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1062" s="5">
        <f>(vp.data[[#This Row],[Dens]]-INDEX(crudeBD.lkup[Mean_Dens],MATCH(vp.data[[#This Row],[Crude_Breakdown]],crudeBD.lkup[Crude Breakdown],0)))^2</f>
        <v>88.573272095450719</v>
      </c>
      <c r="AN1062" s="5">
        <f>(vp.data[[#This Row],[Sulf]]-INDEX(crudeBD.lkup[Mean_Sulf],MATCH(vp.data[[#This Row],[Crude_Breakdown]],crudeBD.lkup[Crude Breakdown],0)))^2</f>
        <v>0.34430663575326242</v>
      </c>
      <c r="AO10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1" hidden="1" x14ac:dyDescent="0.25">
      <c r="A1063">
        <v>1062</v>
      </c>
      <c r="B1063" t="s">
        <v>58</v>
      </c>
      <c r="C1063" t="s">
        <v>58</v>
      </c>
      <c r="D1063" t="s">
        <v>59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Input]]="",INDEX([1]DATA!$O:$O,MATCH(1,(vp.data[[#This Row],[Battery]]=[1]DATA!$L:$L)*(EOMONTH(vp.data[[#This Row],[SDate]],-1)+1=[1]DATA!$G:$G),0)),vp.data[[#This Row],[Dens Input]]),"")</f>
        <v>837.6</v>
      </c>
      <c r="O1063" s="2">
        <f ca="1">INDEX(INDIRECT(_xlfn.CONCAT("weather.data[",O$1,"]")),MATCH(vp.data[[#This Row],[SDate]],weather.data[Date],0))</f>
        <v>-9.8166666666666682</v>
      </c>
      <c r="P1063" s="2">
        <f ca="1">INDEX(INDIRECT(_xlfn.CONCAT("weather.data[",P$1,"]")),MATCH(vp.data[[#This Row],[SDate]],weather.data[Date],0))</f>
        <v>-2.0214285714285718</v>
      </c>
      <c r="Q1063" s="2">
        <f ca="1">INDEX(INDIRECT(_xlfn.CONCAT("weather.data[",Q$1,"]")),MATCH(vp.data[[#This Row],[SDate]],weather.data[Date],0))</f>
        <v>-9.3000000000000007</v>
      </c>
      <c r="R1063" s="2">
        <f ca="1">INDEX(INDIRECT(_xlfn.CONCAT("weather.data[",R$1,"]")),MATCH(vp.data[[#This Row],[SDate]],weather.data[Date],0))</f>
        <v>-8.1999999999999993</v>
      </c>
      <c r="S1063" s="2">
        <f ca="1">INDEX(INDIRECT(_xlfn.CONCAT("weather.data[",S$1,"]")),MATCH(vp.data[[#This Row],[SDate]],weather.data[Date],0))</f>
        <v>-11.8</v>
      </c>
      <c r="T1063" s="2">
        <f ca="1">INDEX(INDIRECT(_xlfn.CONCAT("weather.data[",T$1,"]")),MATCH(vp.data[[#This Row],[SDate]],weather.data[Date],0))</f>
        <v>-6.8</v>
      </c>
      <c r="U1063" s="2">
        <f ca="1">INDEX(INDIRECT(_xlfn.CONCAT("weather.data[",U$1,"]")),MATCH(vp.data[[#This Row],[SDate]],weather.data[Date],0))</f>
        <v>-12.8</v>
      </c>
      <c r="V1063" s="2">
        <f ca="1">INDEX(INDIRECT(_xlfn.CONCAT("weather.data[",V$1,"]")),MATCH(vp.data[[#This Row],[SDate]],weather.data[Date],0))</f>
        <v>-10</v>
      </c>
      <c r="W1063" t="s">
        <v>44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 s="4">
        <f>IF(AND(vp.data[[#This Row],[SDate]]&gt;=DATE(YEAR(vp.data[[#This Row],[SDate]]),5,1),vp.data[[#This Row],[SDate]]&lt;=DATE(YEAR(vp.data[[#This Row],[SDate]]),9,15)),1,0)</f>
        <v>0</v>
      </c>
      <c r="AJ1063" s="4">
        <f>IF(vp.data[[#This Row],[SDate]]&lt;DATE(2016,12,1),0,1)</f>
        <v>1</v>
      </c>
      <c r="AK1063">
        <f>MONTH(vp.data[[#This Row],[SDate]])</f>
        <v>3</v>
      </c>
      <c r="AL1063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063" s="5">
        <f>(vp.data[[#This Row],[Dens]]-INDEX(crudeBD.lkup[Mean_Dens],MATCH(vp.data[[#This Row],[Crude_Breakdown]],crudeBD.lkup[Crude Breakdown],0)))^2</f>
        <v>38.580712586247309</v>
      </c>
      <c r="AN1063" s="5">
        <f>(vp.data[[#This Row],[Sulf]]-INDEX(crudeBD.lkup[Mean_Sulf],MATCH(vp.data[[#This Row],[Crude_Breakdown]],crudeBD.lkup[Crude Breakdown],0)))^2</f>
        <v>0.13193132655080392</v>
      </c>
      <c r="AO10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1" hidden="1" x14ac:dyDescent="0.25">
      <c r="A1064">
        <v>1063</v>
      </c>
      <c r="B1064" t="s">
        <v>64</v>
      </c>
      <c r="C1064" t="s">
        <v>64</v>
      </c>
      <c r="D1064" t="s">
        <v>94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Input]]="",INDEX([1]DATA!$O:$O,MATCH(1,(vp.data[[#This Row],[Battery]]=[1]DATA!$L:$L)*(EOMONTH(vp.data[[#This Row],[SDate]],-1)+1=[1]DATA!$G:$G),0)),vp.data[[#This Row],[Dens Input]]),"")</f>
        <v>853.2</v>
      </c>
      <c r="O1064" s="2">
        <f ca="1">INDEX(INDIRECT(_xlfn.CONCAT("weather.data[",O$1,"]")),MATCH(vp.data[[#This Row],[SDate]],weather.data[Date],0))</f>
        <v>-9.8166666666666682</v>
      </c>
      <c r="P1064" s="2">
        <f ca="1">INDEX(INDIRECT(_xlfn.CONCAT("weather.data[",P$1,"]")),MATCH(vp.data[[#This Row],[SDate]],weather.data[Date],0))</f>
        <v>-2.0214285714285718</v>
      </c>
      <c r="Q1064" s="2">
        <f ca="1">INDEX(INDIRECT(_xlfn.CONCAT("weather.data[",Q$1,"]")),MATCH(vp.data[[#This Row],[SDate]],weather.data[Date],0))</f>
        <v>-9.3000000000000007</v>
      </c>
      <c r="R1064" s="2">
        <f ca="1">INDEX(INDIRECT(_xlfn.CONCAT("weather.data[",R$1,"]")),MATCH(vp.data[[#This Row],[SDate]],weather.data[Date],0))</f>
        <v>-8.1999999999999993</v>
      </c>
      <c r="S1064" s="2">
        <f ca="1">INDEX(INDIRECT(_xlfn.CONCAT("weather.data[",S$1,"]")),MATCH(vp.data[[#This Row],[SDate]],weather.data[Date],0))</f>
        <v>-11.8</v>
      </c>
      <c r="T1064" s="2">
        <f ca="1">INDEX(INDIRECT(_xlfn.CONCAT("weather.data[",T$1,"]")),MATCH(vp.data[[#This Row],[SDate]],weather.data[Date],0))</f>
        <v>-6.8</v>
      </c>
      <c r="U1064" s="2">
        <f ca="1">INDEX(INDIRECT(_xlfn.CONCAT("weather.data[",U$1,"]")),MATCH(vp.data[[#This Row],[SDate]],weather.data[Date],0))</f>
        <v>-12.8</v>
      </c>
      <c r="V1064" s="2">
        <f ca="1">INDEX(INDIRECT(_xlfn.CONCAT("weather.data[",V$1,"]")),MATCH(vp.data[[#This Row],[SDate]],weather.data[Date],0))</f>
        <v>-10</v>
      </c>
      <c r="W1064" t="s">
        <v>44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 s="4">
        <f>IF(AND(vp.data[[#This Row],[SDate]]&gt;=DATE(YEAR(vp.data[[#This Row],[SDate]]),5,1),vp.data[[#This Row],[SDate]]&lt;=DATE(YEAR(vp.data[[#This Row],[SDate]]),9,15)),1,0)</f>
        <v>0</v>
      </c>
      <c r="AJ1064" s="4">
        <f>IF(vp.data[[#This Row],[SDate]]&lt;DATE(2016,12,1),0,1)</f>
        <v>1</v>
      </c>
      <c r="AK1064">
        <f>MONTH(vp.data[[#This Row],[SDate]])</f>
        <v>3</v>
      </c>
      <c r="AL1064" s="5">
        <f>(IF(post_aquisition_adj_bool,vp.data[[#This Row],[VP_Adjusted]],vp.data[[#This Row],[VP]])-INDEX(crudeBD.lkup[Mean_VP],MATCH(vp.data[[#This Row],[Crude_Breakdown]],crudeBD.lkup[Crude Breakdown],0)))^2</f>
        <v>367.78822749581678</v>
      </c>
      <c r="AM1064" s="5">
        <f>(vp.data[[#This Row],[Dens]]-INDEX(crudeBD.lkup[Mean_Dens],MATCH(vp.data[[#This Row],[Crude_Breakdown]],crudeBD.lkup[Crude Breakdown],0)))^2</f>
        <v>88.146984978885328</v>
      </c>
      <c r="AN1064" s="5">
        <f>(vp.data[[#This Row],[Sulf]]-INDEX(crudeBD.lkup[Mean_Sulf],MATCH(vp.data[[#This Row],[Crude_Breakdown]],crudeBD.lkup[Crude Breakdown],0)))^2</f>
        <v>2.781439379007029E-2</v>
      </c>
      <c r="AO10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1" hidden="1" x14ac:dyDescent="0.25">
      <c r="A1065">
        <v>1064</v>
      </c>
      <c r="B1065" t="s">
        <v>64</v>
      </c>
      <c r="C1065" t="s">
        <v>64</v>
      </c>
      <c r="D1065" t="s">
        <v>106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065" s="2">
        <f ca="1">INDEX(INDIRECT(_xlfn.CONCAT("weather.data[",O$1,"]")),MATCH(vp.data[[#This Row],[SDate]],weather.data[Date],0))</f>
        <v>-9.8166666666666682</v>
      </c>
      <c r="P1065" s="2">
        <f ca="1">INDEX(INDIRECT(_xlfn.CONCAT("weather.data[",P$1,"]")),MATCH(vp.data[[#This Row],[SDate]],weather.data[Date],0))</f>
        <v>-2.0214285714285718</v>
      </c>
      <c r="Q1065" s="2">
        <f ca="1">INDEX(INDIRECT(_xlfn.CONCAT("weather.data[",Q$1,"]")),MATCH(vp.data[[#This Row],[SDate]],weather.data[Date],0))</f>
        <v>-9.3000000000000007</v>
      </c>
      <c r="R1065" s="2">
        <f ca="1">INDEX(INDIRECT(_xlfn.CONCAT("weather.data[",R$1,"]")),MATCH(vp.data[[#This Row],[SDate]],weather.data[Date],0))</f>
        <v>-8.1999999999999993</v>
      </c>
      <c r="S1065" s="2">
        <f ca="1">INDEX(INDIRECT(_xlfn.CONCAT("weather.data[",S$1,"]")),MATCH(vp.data[[#This Row],[SDate]],weather.data[Date],0))</f>
        <v>-11.8</v>
      </c>
      <c r="T1065" s="2">
        <f ca="1">INDEX(INDIRECT(_xlfn.CONCAT("weather.data[",T$1,"]")),MATCH(vp.data[[#This Row],[SDate]],weather.data[Date],0))</f>
        <v>-6.8</v>
      </c>
      <c r="U1065" s="2">
        <f ca="1">INDEX(INDIRECT(_xlfn.CONCAT("weather.data[",U$1,"]")),MATCH(vp.data[[#This Row],[SDate]],weather.data[Date],0))</f>
        <v>-12.8</v>
      </c>
      <c r="V1065" s="2">
        <f ca="1">INDEX(INDIRECT(_xlfn.CONCAT("weather.data[",V$1,"]")),MATCH(vp.data[[#This Row],[SDate]],weather.data[Date],0))</f>
        <v>-10</v>
      </c>
      <c r="W1065" t="s">
        <v>44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 s="4">
        <f>IF(AND(vp.data[[#This Row],[SDate]]&gt;=DATE(YEAR(vp.data[[#This Row],[SDate]]),5,1),vp.data[[#This Row],[SDate]]&lt;=DATE(YEAR(vp.data[[#This Row],[SDate]]),9,15)),1,0)</f>
        <v>0</v>
      </c>
      <c r="AJ1065" s="4">
        <f>IF(vp.data[[#This Row],[SDate]]&lt;DATE(2016,12,1),0,1)</f>
        <v>1</v>
      </c>
      <c r="AK1065">
        <f>MONTH(vp.data[[#This Row],[SDate]])</f>
        <v>3</v>
      </c>
      <c r="AL1065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1065" s="5">
        <f>(vp.data[[#This Row],[Dens]]-INDEX(crudeBD.lkup[Mean_Dens],MATCH(vp.data[[#This Row],[Crude_Breakdown]],crudeBD.lkup[Crude Breakdown],0)))^2</f>
        <v>101.78111258624592</v>
      </c>
      <c r="AN1065" s="5">
        <f>(vp.data[[#This Row],[Sulf]]-INDEX(crudeBD.lkup[Mean_Sulf],MATCH(vp.data[[#This Row],[Crude_Breakdown]],crudeBD.lkup[Crude Breakdown],0)))^2</f>
        <v>1.1038023790263701E-3</v>
      </c>
      <c r="AO10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1" hidden="1" x14ac:dyDescent="0.25">
      <c r="A1066">
        <v>1065</v>
      </c>
      <c r="B1066" t="s">
        <v>64</v>
      </c>
      <c r="C1066" t="s">
        <v>64</v>
      </c>
      <c r="D1066" t="s">
        <v>65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Input]]="",INDEX([1]DATA!$Q:$Q,MATCH(1,(vp.data[[#This Row],[Battery]]=[1]DATA!$L:$L)*(EOMONTH(vp.data[[#This Row],[SDate]],-1)+1=[1]DATA!$G:$G),0)),vp.data[[#This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Input]]="",INDEX([1]DATA!$O:$O,MATCH(1,(vp.data[[#This Row],[Battery]]=[1]DATA!$L:$L)*(EOMONTH(vp.data[[#This Row],[SDate]],-1)+1=[1]DATA!$G:$G),0)),vp.data[[#This Row],[Dens Input]]),"")</f>
        <v>861.8</v>
      </c>
      <c r="O1066" s="2">
        <f ca="1">INDEX(INDIRECT(_xlfn.CONCAT("weather.data[",O$1,"]")),MATCH(vp.data[[#This Row],[SDate]],weather.data[Date],0))</f>
        <v>-9.8166666666666682</v>
      </c>
      <c r="P1066" s="2">
        <f ca="1">INDEX(INDIRECT(_xlfn.CONCAT("weather.data[",P$1,"]")),MATCH(vp.data[[#This Row],[SDate]],weather.data[Date],0))</f>
        <v>-2.0214285714285718</v>
      </c>
      <c r="Q1066" s="2">
        <f ca="1">INDEX(INDIRECT(_xlfn.CONCAT("weather.data[",Q$1,"]")),MATCH(vp.data[[#This Row],[SDate]],weather.data[Date],0))</f>
        <v>-9.3000000000000007</v>
      </c>
      <c r="R1066" s="2">
        <f ca="1">INDEX(INDIRECT(_xlfn.CONCAT("weather.data[",R$1,"]")),MATCH(vp.data[[#This Row],[SDate]],weather.data[Date],0))</f>
        <v>-8.1999999999999993</v>
      </c>
      <c r="S1066" s="2">
        <f ca="1">INDEX(INDIRECT(_xlfn.CONCAT("weather.data[",S$1,"]")),MATCH(vp.data[[#This Row],[SDate]],weather.data[Date],0))</f>
        <v>-11.8</v>
      </c>
      <c r="T1066" s="2">
        <f ca="1">INDEX(INDIRECT(_xlfn.CONCAT("weather.data[",T$1,"]")),MATCH(vp.data[[#This Row],[SDate]],weather.data[Date],0))</f>
        <v>-6.8</v>
      </c>
      <c r="U1066" s="2">
        <f ca="1">INDEX(INDIRECT(_xlfn.CONCAT("weather.data[",U$1,"]")),MATCH(vp.data[[#This Row],[SDate]],weather.data[Date],0))</f>
        <v>-12.8</v>
      </c>
      <c r="V1066" s="2">
        <f ca="1">INDEX(INDIRECT(_xlfn.CONCAT("weather.data[",V$1,"]")),MATCH(vp.data[[#This Row],[SDate]],weather.data[Date],0))</f>
        <v>-10</v>
      </c>
      <c r="W1066" t="s">
        <v>44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 s="4">
        <f>IF(AND(vp.data[[#This Row],[SDate]]&gt;=DATE(YEAR(vp.data[[#This Row],[SDate]]),5,1),vp.data[[#This Row],[SDate]]&lt;=DATE(YEAR(vp.data[[#This Row],[SDate]]),9,15)),1,0)</f>
        <v>0</v>
      </c>
      <c r="AJ1066" s="4">
        <f>IF(vp.data[[#This Row],[SDate]]&lt;DATE(2016,12,1),0,1)</f>
        <v>1</v>
      </c>
      <c r="AK1066">
        <f>MONTH(vp.data[[#This Row],[SDate]])</f>
        <v>3</v>
      </c>
      <c r="AL1066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066" s="5">
        <f>(vp.data[[#This Row],[Dens]]-INDEX(crudeBD.lkup[Mean_Dens],MATCH(vp.data[[#This Row],[Crude_Breakdown]],crudeBD.lkup[Crude Breakdown],0)))^2</f>
        <v>323.59198129790059</v>
      </c>
      <c r="AN1066" s="5">
        <f>(vp.data[[#This Row],[Sulf]]-INDEX(crudeBD.lkup[Mean_Sulf],MATCH(vp.data[[#This Row],[Crude_Breakdown]],crudeBD.lkup[Crude Breakdown],0)))^2</f>
        <v>0.10447344483301269</v>
      </c>
      <c r="AO10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1" hidden="1" x14ac:dyDescent="0.25">
      <c r="A1067">
        <v>1066</v>
      </c>
      <c r="B1067" t="s">
        <v>42</v>
      </c>
      <c r="C1067" t="s">
        <v>42</v>
      </c>
      <c r="D1067" t="s">
        <v>43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Input]]="",INDEX([1]DATA!$O:$O,MATCH(1,(vp.data[[#This Row],[Battery]]=[1]DATA!$L:$L)*(EOMONTH(vp.data[[#This Row],[SDate]],-1)+1=[1]DATA!$G:$G),0)),vp.data[[#This Row],[Dens Input]]),"")</f>
        <v>867.7</v>
      </c>
      <c r="O1067" s="2">
        <f ca="1">INDEX(INDIRECT(_xlfn.CONCAT("weather.data[",O$1,"]")),MATCH(vp.data[[#This Row],[SDate]],weather.data[Date],0))</f>
        <v>-9.8166666666666682</v>
      </c>
      <c r="P1067" s="2">
        <f ca="1">INDEX(INDIRECT(_xlfn.CONCAT("weather.data[",P$1,"]")),MATCH(vp.data[[#This Row],[SDate]],weather.data[Date],0))</f>
        <v>-2.0214285714285718</v>
      </c>
      <c r="Q1067" s="2">
        <f ca="1">INDEX(INDIRECT(_xlfn.CONCAT("weather.data[",Q$1,"]")),MATCH(vp.data[[#This Row],[SDate]],weather.data[Date],0))</f>
        <v>-9.3000000000000007</v>
      </c>
      <c r="R1067" s="2">
        <f ca="1">INDEX(INDIRECT(_xlfn.CONCAT("weather.data[",R$1,"]")),MATCH(vp.data[[#This Row],[SDate]],weather.data[Date],0))</f>
        <v>-8.1999999999999993</v>
      </c>
      <c r="S1067" s="2">
        <f ca="1">INDEX(INDIRECT(_xlfn.CONCAT("weather.data[",S$1,"]")),MATCH(vp.data[[#This Row],[SDate]],weather.data[Date],0))</f>
        <v>-11.8</v>
      </c>
      <c r="T1067" s="2">
        <f ca="1">INDEX(INDIRECT(_xlfn.CONCAT("weather.data[",T$1,"]")),MATCH(vp.data[[#This Row],[SDate]],weather.data[Date],0))</f>
        <v>-6.8</v>
      </c>
      <c r="U1067" s="2">
        <f ca="1">INDEX(INDIRECT(_xlfn.CONCAT("weather.data[",U$1,"]")),MATCH(vp.data[[#This Row],[SDate]],weather.data[Date],0))</f>
        <v>-12.8</v>
      </c>
      <c r="V1067" s="2">
        <f ca="1">INDEX(INDIRECT(_xlfn.CONCAT("weather.data[",V$1,"]")),MATCH(vp.data[[#This Row],[SDate]],weather.data[Date],0))</f>
        <v>-10</v>
      </c>
      <c r="W1067" t="s">
        <v>44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 s="4">
        <f>IF(AND(vp.data[[#This Row],[SDate]]&gt;=DATE(YEAR(vp.data[[#This Row],[SDate]]),5,1),vp.data[[#This Row],[SDate]]&lt;=DATE(YEAR(vp.data[[#This Row],[SDate]]),9,15)),1,0)</f>
        <v>0</v>
      </c>
      <c r="AJ1067" s="4">
        <f>IF(vp.data[[#This Row],[SDate]]&lt;DATE(2016,12,1),0,1)</f>
        <v>1</v>
      </c>
      <c r="AK1067">
        <f>MONTH(vp.data[[#This Row],[SDate]])</f>
        <v>3</v>
      </c>
      <c r="AL1067" s="5">
        <f>(IF(post_aquisition_adj_bool,vp.data[[#This Row],[VP_Adjusted]],vp.data[[#This Row],[VP]])-INDEX(crudeBD.lkup[Mean_VP],MATCH(vp.data[[#This Row],[Crude_Breakdown]],crudeBD.lkup[Crude Breakdown],0)))^2</f>
        <v>19.05512287334594</v>
      </c>
      <c r="AM1067" s="5">
        <f>(vp.data[[#This Row],[Dens]]-INDEX(crudeBD.lkup[Mean_Dens],MATCH(vp.data[[#This Row],[Crude_Breakdown]],crudeBD.lkup[Crude Breakdown],0)))^2</f>
        <v>49.817333693888401</v>
      </c>
      <c r="AN1067" s="5">
        <f>(vp.data[[#This Row],[Sulf]]-INDEX(crudeBD.lkup[Mean_Sulf],MATCH(vp.data[[#This Row],[Crude_Breakdown]],crudeBD.lkup[Crude Breakdown],0)))^2</f>
        <v>3.5451888375641187E-3</v>
      </c>
      <c r="AO10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1" hidden="1" x14ac:dyDescent="0.25">
      <c r="A1068">
        <v>1067</v>
      </c>
      <c r="B1068" t="s">
        <v>104</v>
      </c>
      <c r="C1068" t="s">
        <v>104</v>
      </c>
      <c r="D1068" t="s">
        <v>205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Input]]="",INDEX([1]DATA!$Q:$Q,MATCH(1,(vp.data[[#This Row],[Battery]]=[1]DATA!$L:$L)*(EOMONTH(vp.data[[#This Row],[SDate]],-1)+1=[1]DATA!$G:$G),0)),vp.data[[#This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068" s="2">
        <f ca="1">INDEX(INDIRECT(_xlfn.CONCAT("weather.data[",O$1,"]")),MATCH(vp.data[[#This Row],[SDate]],weather.data[Date],0))</f>
        <v>-9.8166666666666682</v>
      </c>
      <c r="P1068" s="2">
        <f ca="1">INDEX(INDIRECT(_xlfn.CONCAT("weather.data[",P$1,"]")),MATCH(vp.data[[#This Row],[SDate]],weather.data[Date],0))</f>
        <v>-2.0214285714285718</v>
      </c>
      <c r="Q1068" s="2">
        <f ca="1">INDEX(INDIRECT(_xlfn.CONCAT("weather.data[",Q$1,"]")),MATCH(vp.data[[#This Row],[SDate]],weather.data[Date],0))</f>
        <v>-9.3000000000000007</v>
      </c>
      <c r="R1068" s="2">
        <f ca="1">INDEX(INDIRECT(_xlfn.CONCAT("weather.data[",R$1,"]")),MATCH(vp.data[[#This Row],[SDate]],weather.data[Date],0))</f>
        <v>-8.1999999999999993</v>
      </c>
      <c r="S1068" s="2">
        <f ca="1">INDEX(INDIRECT(_xlfn.CONCAT("weather.data[",S$1,"]")),MATCH(vp.data[[#This Row],[SDate]],weather.data[Date],0))</f>
        <v>-11.8</v>
      </c>
      <c r="T1068" s="2">
        <f ca="1">INDEX(INDIRECT(_xlfn.CONCAT("weather.data[",T$1,"]")),MATCH(vp.data[[#This Row],[SDate]],weather.data[Date],0))</f>
        <v>-6.8</v>
      </c>
      <c r="U1068" s="2">
        <f ca="1">INDEX(INDIRECT(_xlfn.CONCAT("weather.data[",U$1,"]")),MATCH(vp.data[[#This Row],[SDate]],weather.data[Date],0))</f>
        <v>-12.8</v>
      </c>
      <c r="V1068" s="2">
        <f ca="1">INDEX(INDIRECT(_xlfn.CONCAT("weather.data[",V$1,"]")),MATCH(vp.data[[#This Row],[SDate]],weather.data[Date],0))</f>
        <v>-10</v>
      </c>
      <c r="W1068" t="s">
        <v>44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 s="4">
        <f>IF(AND(vp.data[[#This Row],[SDate]]&gt;=DATE(YEAR(vp.data[[#This Row],[SDate]]),5,1),vp.data[[#This Row],[SDate]]&lt;=DATE(YEAR(vp.data[[#This Row],[SDate]]),9,15)),1,0)</f>
        <v>0</v>
      </c>
      <c r="AJ1068" s="4">
        <f>IF(vp.data[[#This Row],[SDate]]&lt;DATE(2016,12,1),0,1)</f>
        <v>1</v>
      </c>
      <c r="AK1068">
        <f>MONTH(vp.data[[#This Row],[SDate]])</f>
        <v>3</v>
      </c>
      <c r="AL1068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1068" s="5">
        <f>(vp.data[[#This Row],[Dens]]-INDEX(crudeBD.lkup[Mean_Dens],MATCH(vp.data[[#This Row],[Crude_Breakdown]],crudeBD.lkup[Crude Breakdown],0)))^2</f>
        <v>594.80686227949911</v>
      </c>
      <c r="AN1068" s="5">
        <f>(vp.data[[#This Row],[Sulf]]-INDEX(crudeBD.lkup[Mean_Sulf],MATCH(vp.data[[#This Row],[Crude_Breakdown]],crudeBD.lkup[Crude Breakdown],0)))^2</f>
        <v>0.27376285342196871</v>
      </c>
      <c r="AO10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1" hidden="1" x14ac:dyDescent="0.25">
      <c r="A1069">
        <v>1068</v>
      </c>
      <c r="B1069" t="s">
        <v>64</v>
      </c>
      <c r="C1069" t="s">
        <v>64</v>
      </c>
      <c r="D1069" t="s">
        <v>206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Input]]="",INDEX([1]DATA!$Q:$Q,MATCH(1,(vp.data[[#This Row],[Battery]]=[1]DATA!$L:$L)*(EOMONTH(vp.data[[#This Row],[SDate]],-1)+1=[1]DATA!$G:$G),0)),vp.data[[#This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069" s="2">
        <f ca="1">INDEX(INDIRECT(_xlfn.CONCAT("weather.data[",O$1,"]")),MATCH(vp.data[[#This Row],[SDate]],weather.data[Date],0))</f>
        <v>-9.8166666666666682</v>
      </c>
      <c r="P1069" s="2">
        <f ca="1">INDEX(INDIRECT(_xlfn.CONCAT("weather.data[",P$1,"]")),MATCH(vp.data[[#This Row],[SDate]],weather.data[Date],0))</f>
        <v>-2.0214285714285718</v>
      </c>
      <c r="Q1069" s="2">
        <f ca="1">INDEX(INDIRECT(_xlfn.CONCAT("weather.data[",Q$1,"]")),MATCH(vp.data[[#This Row],[SDate]],weather.data[Date],0))</f>
        <v>-9.3000000000000007</v>
      </c>
      <c r="R1069" s="2">
        <f ca="1">INDEX(INDIRECT(_xlfn.CONCAT("weather.data[",R$1,"]")),MATCH(vp.data[[#This Row],[SDate]],weather.data[Date],0))</f>
        <v>-8.1999999999999993</v>
      </c>
      <c r="S1069" s="2">
        <f ca="1">INDEX(INDIRECT(_xlfn.CONCAT("weather.data[",S$1,"]")),MATCH(vp.data[[#This Row],[SDate]],weather.data[Date],0))</f>
        <v>-11.8</v>
      </c>
      <c r="T1069" s="2">
        <f ca="1">INDEX(INDIRECT(_xlfn.CONCAT("weather.data[",T$1,"]")),MATCH(vp.data[[#This Row],[SDate]],weather.data[Date],0))</f>
        <v>-6.8</v>
      </c>
      <c r="U1069" s="2">
        <f ca="1">INDEX(INDIRECT(_xlfn.CONCAT("weather.data[",U$1,"]")),MATCH(vp.data[[#This Row],[SDate]],weather.data[Date],0))</f>
        <v>-12.8</v>
      </c>
      <c r="V1069" s="2">
        <f ca="1">INDEX(INDIRECT(_xlfn.CONCAT("weather.data[",V$1,"]")),MATCH(vp.data[[#This Row],[SDate]],weather.data[Date],0))</f>
        <v>-10</v>
      </c>
      <c r="W1069" t="s">
        <v>44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 s="4">
        <f>IF(AND(vp.data[[#This Row],[SDate]]&gt;=DATE(YEAR(vp.data[[#This Row],[SDate]]),5,1),vp.data[[#This Row],[SDate]]&lt;=DATE(YEAR(vp.data[[#This Row],[SDate]]),9,15)),1,0)</f>
        <v>0</v>
      </c>
      <c r="AJ1069" s="4">
        <f>IF(vp.data[[#This Row],[SDate]]&lt;DATE(2016,12,1),0,1)</f>
        <v>1</v>
      </c>
      <c r="AK1069">
        <f>MONTH(vp.data[[#This Row],[SDate]])</f>
        <v>3</v>
      </c>
      <c r="AL1069" s="5">
        <f>(IF(post_aquisition_adj_bool,vp.data[[#This Row],[VP_Adjusted]],vp.data[[#This Row],[VP]])-INDEX(crudeBD.lkup[Mean_VP],MATCH(vp.data[[#This Row],[Crude_Breakdown]],crudeBD.lkup[Crude Breakdown],0)))^2</f>
        <v>118.32665459449228</v>
      </c>
      <c r="AM1069" s="5">
        <f>(vp.data[[#This Row],[Dens]]-INDEX(crudeBD.lkup[Mean_Dens],MATCH(vp.data[[#This Row],[Crude_Breakdown]],crudeBD.lkup[Crude Breakdown],0)))^2</f>
        <v>639.5164549175347</v>
      </c>
      <c r="AN1069" s="5">
        <f>(vp.data[[#This Row],[Sulf]]-INDEX(crudeBD.lkup[Mean_Sulf],MATCH(vp.data[[#This Row],[Crude_Breakdown]],crudeBD.lkup[Crude Breakdown],0)))^2</f>
        <v>0.30605626471031216</v>
      </c>
      <c r="AO10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1" hidden="1" x14ac:dyDescent="0.25">
      <c r="A1070">
        <v>1069</v>
      </c>
      <c r="B1070" t="s">
        <v>60</v>
      </c>
      <c r="C1070" t="s">
        <v>60</v>
      </c>
      <c r="D1070" t="s">
        <v>61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Input]]="",INDEX([1]DATA!$O:$O,MATCH(1,(vp.data[[#This Row],[Battery]]=[1]DATA!$L:$L)*(EOMONTH(vp.data[[#This Row],[SDate]],-1)+1=[1]DATA!$G:$G),0)),vp.data[[#This Row],[Dens Input]]),"")</f>
        <v>876</v>
      </c>
      <c r="O1070" s="2">
        <f ca="1">INDEX(INDIRECT(_xlfn.CONCAT("weather.data[",O$1,"]")),MATCH(vp.data[[#This Row],[SDate]],weather.data[Date],0))</f>
        <v>-9.8166666666666682</v>
      </c>
      <c r="P1070" s="2">
        <f ca="1">INDEX(INDIRECT(_xlfn.CONCAT("weather.data[",P$1,"]")),MATCH(vp.data[[#This Row],[SDate]],weather.data[Date],0))</f>
        <v>-2.0214285714285718</v>
      </c>
      <c r="Q1070" s="2">
        <f ca="1">INDEX(INDIRECT(_xlfn.CONCAT("weather.data[",Q$1,"]")),MATCH(vp.data[[#This Row],[SDate]],weather.data[Date],0))</f>
        <v>-9.3000000000000007</v>
      </c>
      <c r="R1070" s="2">
        <f ca="1">INDEX(INDIRECT(_xlfn.CONCAT("weather.data[",R$1,"]")),MATCH(vp.data[[#This Row],[SDate]],weather.data[Date],0))</f>
        <v>-8.1999999999999993</v>
      </c>
      <c r="S1070" s="2">
        <f ca="1">INDEX(INDIRECT(_xlfn.CONCAT("weather.data[",S$1,"]")),MATCH(vp.data[[#This Row],[SDate]],weather.data[Date],0))</f>
        <v>-11.8</v>
      </c>
      <c r="T1070" s="2">
        <f ca="1">INDEX(INDIRECT(_xlfn.CONCAT("weather.data[",T$1,"]")),MATCH(vp.data[[#This Row],[SDate]],weather.data[Date],0))</f>
        <v>-6.8</v>
      </c>
      <c r="U1070" s="2">
        <f ca="1">INDEX(INDIRECT(_xlfn.CONCAT("weather.data[",U$1,"]")),MATCH(vp.data[[#This Row],[SDate]],weather.data[Date],0))</f>
        <v>-12.8</v>
      </c>
      <c r="V1070" s="2">
        <f ca="1">INDEX(INDIRECT(_xlfn.CONCAT("weather.data[",V$1,"]")),MATCH(vp.data[[#This Row],[SDate]],weather.data[Date],0))</f>
        <v>-10</v>
      </c>
      <c r="W1070" t="s">
        <v>44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 s="4">
        <f>IF(AND(vp.data[[#This Row],[SDate]]&gt;=DATE(YEAR(vp.data[[#This Row],[SDate]]),5,1),vp.data[[#This Row],[SDate]]&lt;=DATE(YEAR(vp.data[[#This Row],[SDate]]),9,15)),1,0)</f>
        <v>0</v>
      </c>
      <c r="AJ1070" s="4">
        <f>IF(vp.data[[#This Row],[SDate]]&lt;DATE(2016,12,1),0,1)</f>
        <v>1</v>
      </c>
      <c r="AK1070">
        <f>MONTH(vp.data[[#This Row],[SDate]])</f>
        <v>3</v>
      </c>
      <c r="AL1070" s="5">
        <f>(IF(post_aquisition_adj_bool,vp.data[[#This Row],[VP_Adjusted]],vp.data[[#This Row],[VP]])-INDEX(crudeBD.lkup[Mean_VP],MATCH(vp.data[[#This Row],[Crude_Breakdown]],crudeBD.lkup[Crude Breakdown],0)))^2</f>
        <v>301.55077504725898</v>
      </c>
      <c r="AM1070" s="5">
        <f>(vp.data[[#This Row],[Dens]]-INDEX(crudeBD.lkup[Mean_Dens],MATCH(vp.data[[#This Row],[Crude_Breakdown]],crudeBD.lkup[Crude Breakdown],0)))^2</f>
        <v>1.5422174148187409</v>
      </c>
      <c r="AN1070" s="5">
        <f>(vp.data[[#This Row],[Sulf]]-INDEX(crudeBD.lkup[Mean_Sulf],MATCH(vp.data[[#This Row],[Crude_Breakdown]],crudeBD.lkup[Crude Breakdown],0)))^2</f>
        <v>0.12217925209337824</v>
      </c>
      <c r="AO10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1" hidden="1" x14ac:dyDescent="0.25">
      <c r="A1071">
        <v>1070</v>
      </c>
      <c r="B1071" t="s">
        <v>45</v>
      </c>
      <c r="C1071" t="s">
        <v>45</v>
      </c>
      <c r="D1071" t="s">
        <v>74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Input]]="",INDEX([1]DATA!$Q:$Q,MATCH(1,(vp.data[[#This Row],[Battery]]=[1]DATA!$L:$L)*(EOMONTH(vp.data[[#This Row],[SDate]],-1)+1=[1]DATA!$G:$G),0)),vp.data[[#This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Input]]="",INDEX([1]DATA!$O:$O,MATCH(1,(vp.data[[#This Row],[Battery]]=[1]DATA!$L:$L)*(EOMONTH(vp.data[[#This Row],[SDate]],-1)+1=[1]DATA!$G:$G),0)),vp.data[[#This Row],[Dens Input]]),"")</f>
        <v>802.8</v>
      </c>
      <c r="O1071" s="2">
        <f ca="1">INDEX(INDIRECT(_xlfn.CONCAT("weather.data[",O$1,"]")),MATCH(vp.data[[#This Row],[SDate]],weather.data[Date],0))</f>
        <v>-4.8666666666666663</v>
      </c>
      <c r="P1071" s="2">
        <f ca="1">INDEX(INDIRECT(_xlfn.CONCAT("weather.data[",P$1,"]")),MATCH(vp.data[[#This Row],[SDate]],weather.data[Date],0))</f>
        <v>-2.2428571428571433</v>
      </c>
      <c r="Q1071" s="2">
        <f ca="1">INDEX(INDIRECT(_xlfn.CONCAT("weather.data[",Q$1,"]")),MATCH(vp.data[[#This Row],[SDate]],weather.data[Date],0))</f>
        <v>-2.9</v>
      </c>
      <c r="R1071" s="2">
        <f ca="1">INDEX(INDIRECT(_xlfn.CONCAT("weather.data[",R$1,"]")),MATCH(vp.data[[#This Row],[SDate]],weather.data[Date],0))</f>
        <v>-2.6</v>
      </c>
      <c r="S1071" s="2">
        <f ca="1">INDEX(INDIRECT(_xlfn.CONCAT("weather.data[",S$1,"]")),MATCH(vp.data[[#This Row],[SDate]],weather.data[Date],0))</f>
        <v>-11.8</v>
      </c>
      <c r="T1071" s="2">
        <f ca="1">INDEX(INDIRECT(_xlfn.CONCAT("weather.data[",T$1,"]")),MATCH(vp.data[[#This Row],[SDate]],weather.data[Date],0))</f>
        <v>-1.2</v>
      </c>
      <c r="U1071" s="2">
        <f ca="1">INDEX(INDIRECT(_xlfn.CONCAT("weather.data[",U$1,"]")),MATCH(vp.data[[#This Row],[SDate]],weather.data[Date],0))</f>
        <v>-6.2</v>
      </c>
      <c r="V1071" s="2">
        <f ca="1">INDEX(INDIRECT(_xlfn.CONCAT("weather.data[",V$1,"]")),MATCH(vp.data[[#This Row],[SDate]],weather.data[Date],0))</f>
        <v>-4.5</v>
      </c>
      <c r="W1071" t="s">
        <v>44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 s="4">
        <f>IF(AND(vp.data[[#This Row],[SDate]]&gt;=DATE(YEAR(vp.data[[#This Row],[SDate]]),5,1),vp.data[[#This Row],[SDate]]&lt;=DATE(YEAR(vp.data[[#This Row],[SDate]]),9,15)),1,0)</f>
        <v>0</v>
      </c>
      <c r="AJ1071" s="4">
        <f>IF(vp.data[[#This Row],[SDate]]&lt;DATE(2016,12,1),0,1)</f>
        <v>1</v>
      </c>
      <c r="AK1071">
        <f>MONTH(vp.data[[#This Row],[SDate]])</f>
        <v>3</v>
      </c>
      <c r="AL1071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071" s="5">
        <f>(vp.data[[#This Row],[Dens]]-INDEX(crudeBD.lkup[Mean_Dens],MATCH(vp.data[[#This Row],[Crude_Breakdown]],crudeBD.lkup[Crude Breakdown],0)))^2</f>
        <v>34.322913354491526</v>
      </c>
      <c r="AN1071" s="5">
        <f>(vp.data[[#This Row],[Sulf]]-INDEX(crudeBD.lkup[Mean_Sulf],MATCH(vp.data[[#This Row],[Crude_Breakdown]],crudeBD.lkup[Crude Breakdown],0)))^2</f>
        <v>3.2495165253819871E-3</v>
      </c>
      <c r="AO10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1" hidden="1" x14ac:dyDescent="0.25">
      <c r="A1072">
        <v>1071</v>
      </c>
      <c r="B1072" t="s">
        <v>45</v>
      </c>
      <c r="C1072" t="s">
        <v>45</v>
      </c>
      <c r="D1072" t="s">
        <v>88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Input]]="",INDEX([1]DATA!$Q:$Q,MATCH(1,(vp.data[[#This Row],[Battery]]=[1]DATA!$L:$L)*(EOMONTH(vp.data[[#This Row],[SDate]],-1)+1=[1]DATA!$G:$G),0)),vp.data[[#This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Input]]="",INDEX([1]DATA!$O:$O,MATCH(1,(vp.data[[#This Row],[Battery]]=[1]DATA!$L:$L)*(EOMONTH(vp.data[[#This Row],[SDate]],-1)+1=[1]DATA!$G:$G),0)),vp.data[[#This Row],[Dens Input]]),"")</f>
        <v>823</v>
      </c>
      <c r="O1072" s="2">
        <f ca="1">INDEX(INDIRECT(_xlfn.CONCAT("weather.data[",O$1,"]")),MATCH(vp.data[[#This Row],[SDate]],weather.data[Date],0))</f>
        <v>-4.8666666666666663</v>
      </c>
      <c r="P1072" s="2">
        <f ca="1">INDEX(INDIRECT(_xlfn.CONCAT("weather.data[",P$1,"]")),MATCH(vp.data[[#This Row],[SDate]],weather.data[Date],0))</f>
        <v>-2.2428571428571433</v>
      </c>
      <c r="Q1072" s="2">
        <f ca="1">INDEX(INDIRECT(_xlfn.CONCAT("weather.data[",Q$1,"]")),MATCH(vp.data[[#This Row],[SDate]],weather.data[Date],0))</f>
        <v>-2.9</v>
      </c>
      <c r="R1072" s="2">
        <f ca="1">INDEX(INDIRECT(_xlfn.CONCAT("weather.data[",R$1,"]")),MATCH(vp.data[[#This Row],[SDate]],weather.data[Date],0))</f>
        <v>-2.6</v>
      </c>
      <c r="S1072" s="2">
        <f ca="1">INDEX(INDIRECT(_xlfn.CONCAT("weather.data[",S$1,"]")),MATCH(vp.data[[#This Row],[SDate]],weather.data[Date],0))</f>
        <v>-11.8</v>
      </c>
      <c r="T1072" s="2">
        <f ca="1">INDEX(INDIRECT(_xlfn.CONCAT("weather.data[",T$1,"]")),MATCH(vp.data[[#This Row],[SDate]],weather.data[Date],0))</f>
        <v>-1.2</v>
      </c>
      <c r="U1072" s="2">
        <f ca="1">INDEX(INDIRECT(_xlfn.CONCAT("weather.data[",U$1,"]")),MATCH(vp.data[[#This Row],[SDate]],weather.data[Date],0))</f>
        <v>-6.2</v>
      </c>
      <c r="V1072" s="2">
        <f ca="1">INDEX(INDIRECT(_xlfn.CONCAT("weather.data[",V$1,"]")),MATCH(vp.data[[#This Row],[SDate]],weather.data[Date],0))</f>
        <v>-4.5</v>
      </c>
      <c r="W1072" t="s">
        <v>44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 s="4">
        <f>IF(AND(vp.data[[#This Row],[SDate]]&gt;=DATE(YEAR(vp.data[[#This Row],[SDate]]),5,1),vp.data[[#This Row],[SDate]]&lt;=DATE(YEAR(vp.data[[#This Row],[SDate]]),9,15)),1,0)</f>
        <v>0</v>
      </c>
      <c r="AJ1072" s="4">
        <f>IF(vp.data[[#This Row],[SDate]]&lt;DATE(2016,12,1),0,1)</f>
        <v>1</v>
      </c>
      <c r="AK1072">
        <f>MONTH(vp.data[[#This Row],[SDate]])</f>
        <v>3</v>
      </c>
      <c r="AL1072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1072" s="5">
        <f>(vp.data[[#This Row],[Dens]]-INDEX(crudeBD.lkup[Mean_Dens],MATCH(vp.data[[#This Row],[Crude_Breakdown]],crudeBD.lkup[Crude Breakdown],0)))^2</f>
        <v>17.185313198576416</v>
      </c>
      <c r="AN1072" s="5">
        <f>(vp.data[[#This Row],[Sulf]]-INDEX(crudeBD.lkup[Mean_Sulf],MATCH(vp.data[[#This Row],[Crude_Breakdown]],crudeBD.lkup[Crude Breakdown],0)))^2</f>
        <v>0.11044393731618311</v>
      </c>
      <c r="AO10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1" x14ac:dyDescent="0.25">
      <c r="A1073">
        <v>756</v>
      </c>
      <c r="B1073" t="s">
        <v>47</v>
      </c>
      <c r="C1073" t="s">
        <v>47</v>
      </c>
      <c r="D1073" t="s">
        <v>48</v>
      </c>
      <c r="F1073" s="1">
        <v>42774</v>
      </c>
      <c r="G1073" s="2">
        <v>86.9</v>
      </c>
      <c r="H1073" s="2">
        <f>vp.data[[#This Row],[VP]]+IF(vp.data[[#This Row],[Post_Aquisition]]=0,INDEX(post_aquisition.tbl[Change_in_VP],MATCH(vp.data[[#This Row],[Crude_Breakdown]],post_aquisition.tbl[Crude_Breakdown],0)),0)</f>
        <v>86.9</v>
      </c>
      <c r="I1073" s="2"/>
      <c r="J1073" s="2">
        <f t="array" ref="J1073">_xlfn.IFNA(IF(vp.data[[#This Row],[Sulf Input]]="",INDEX([1]DATA!$Q:$Q,MATCH(1,(vp.data[[#This Row],[Battery]]=[1]DATA!$L:$L)*(EOMONTH(vp.data[[#This Row],[SDate]],-1)+1=[1]DATA!$G:$G),0)),vp.data[[#This Row],[Sulf Input]]),"")</f>
        <v>2.46</v>
      </c>
      <c r="K1073" s="2">
        <v>23.6</v>
      </c>
      <c r="L1073" s="2">
        <v>-30</v>
      </c>
      <c r="M1073" s="2">
        <v>866.1</v>
      </c>
      <c r="N1073" s="2">
        <f t="array" ref="N1073">_xlfn.IFNA(IF(vp.data[[#This Row],[Dens Input]]="",INDEX([1]DATA!$O:$O,MATCH(1,(vp.data[[#This Row],[Battery]]=[1]DATA!$L:$L)*(EOMONTH(vp.data[[#This Row],[SDate]],-1)+1=[1]DATA!$G:$G),0)),vp.data[[#This Row],[Dens Input]]),"")</f>
        <v>866.1</v>
      </c>
      <c r="O1073" s="2">
        <f ca="1">INDEX(INDIRECT(_xlfn.CONCAT("weather.data[",O$1,"]")),MATCH(vp.data[[#This Row],[SDate]],weather.data[Date],0))</f>
        <v>-25.950000000000003</v>
      </c>
      <c r="P1073" s="2">
        <f ca="1">INDEX(INDIRECT(_xlfn.CONCAT("weather.data[",P$1,"]")),MATCH(vp.data[[#This Row],[SDate]],weather.data[Date],0))</f>
        <v>-19.276190476190475</v>
      </c>
      <c r="Q1073" s="2">
        <f ca="1">INDEX(INDIRECT(_xlfn.CONCAT("weather.data[",Q$1,"]")),MATCH(vp.data[[#This Row],[SDate]],weather.data[Date],0))</f>
        <v>-26.2</v>
      </c>
      <c r="R1073" s="2">
        <f ca="1">INDEX(INDIRECT(_xlfn.CONCAT("weather.data[",R$1,"]")),MATCH(vp.data[[#This Row],[SDate]],weather.data[Date],0))</f>
        <v>-25.5</v>
      </c>
      <c r="S1073" s="2">
        <f ca="1">INDEX(INDIRECT(_xlfn.CONCAT("weather.data[",S$1,"]")),MATCH(vp.data[[#This Row],[SDate]],weather.data[Date],0))</f>
        <v>-26.5</v>
      </c>
      <c r="T1073" s="2">
        <f ca="1">INDEX(INDIRECT(_xlfn.CONCAT("weather.data[",T$1,"]")),MATCH(vp.data[[#This Row],[SDate]],weather.data[Date],0))</f>
        <v>-25.7</v>
      </c>
      <c r="U1073" s="2">
        <f ca="1">INDEX(INDIRECT(_xlfn.CONCAT("weather.data[",U$1,"]")),MATCH(vp.data[[#This Row],[SDate]],weather.data[Date],0))</f>
        <v>-25.5</v>
      </c>
      <c r="V1073" s="2">
        <f ca="1">INDEX(INDIRECT(_xlfn.CONCAT("weather.data[",V$1,"]")),MATCH(vp.data[[#This Row],[SDate]],weather.data[Date],0))</f>
        <v>-26.3</v>
      </c>
      <c r="W1073" t="s">
        <v>44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 s="4">
        <f>IF(AND(vp.data[[#This Row],[SDate]]&gt;=DATE(YEAR(vp.data[[#This Row],[SDate]]),5,1),vp.data[[#This Row],[SDate]]&lt;=DATE(YEAR(vp.data[[#This Row],[SDate]]),9,15)),1,0)</f>
        <v>0</v>
      </c>
      <c r="AJ1073" s="4">
        <f>IF(vp.data[[#This Row],[SDate]]&lt;DATE(2016,12,1),0,1)</f>
        <v>1</v>
      </c>
      <c r="AK1073">
        <f>MONTH(vp.data[[#This Row],[SDate]])</f>
        <v>2</v>
      </c>
      <c r="AL1073" s="5">
        <f>(IF(post_aquisition_adj_bool,vp.data[[#This Row],[VP_Adjusted]],vp.data[[#This Row],[VP]])-INDEX(crudeBD.lkup[Mean_VP],MATCH(vp.data[[#This Row],[Crude_Breakdown]],crudeBD.lkup[Crude Breakdown],0)))^2</f>
        <v>568.09686200378087</v>
      </c>
      <c r="AM1073" s="5">
        <f>(vp.data[[#This Row],[Dens]]-INDEX(crudeBD.lkup[Mean_Dens],MATCH(vp.data[[#This Row],[Crude_Breakdown]],crudeBD.lkup[Crude Breakdown],0)))^2</f>
        <v>74.963380205516657</v>
      </c>
      <c r="AN1073" s="5">
        <f>(vp.data[[#This Row],[Sulf]]-INDEX(crudeBD.lkup[Mean_Sulf],MATCH(vp.data[[#This Row],[Crude_Breakdown]],crudeBD.lkup[Crude Breakdown],0)))^2</f>
        <v>4.1855069802919755E-4</v>
      </c>
      <c r="AO10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1" hidden="1" x14ac:dyDescent="0.25">
      <c r="A1074">
        <v>1073</v>
      </c>
      <c r="B1074" t="s">
        <v>58</v>
      </c>
      <c r="C1074" t="s">
        <v>58</v>
      </c>
      <c r="D1074" t="s">
        <v>79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Input]]="",INDEX([1]DATA!$O:$O,MATCH(1,(vp.data[[#This Row],[Battery]]=[1]DATA!$L:$L)*(EOMONTH(vp.data[[#This Row],[SDate]],-1)+1=[1]DATA!$G:$G),0)),vp.data[[#This Row],[Dens Input]]),"")</f>
        <v>807.2</v>
      </c>
      <c r="O1074" s="2">
        <f ca="1">INDEX(INDIRECT(_xlfn.CONCAT("weather.data[",O$1,"]")),MATCH(vp.data[[#This Row],[SDate]],weather.data[Date],0))</f>
        <v>-4.8666666666666663</v>
      </c>
      <c r="P1074" s="2">
        <f ca="1">INDEX(INDIRECT(_xlfn.CONCAT("weather.data[",P$1,"]")),MATCH(vp.data[[#This Row],[SDate]],weather.data[Date],0))</f>
        <v>-2.2428571428571433</v>
      </c>
      <c r="Q1074" s="2">
        <f ca="1">INDEX(INDIRECT(_xlfn.CONCAT("weather.data[",Q$1,"]")),MATCH(vp.data[[#This Row],[SDate]],weather.data[Date],0))</f>
        <v>-2.9</v>
      </c>
      <c r="R1074" s="2">
        <f ca="1">INDEX(INDIRECT(_xlfn.CONCAT("weather.data[",R$1,"]")),MATCH(vp.data[[#This Row],[SDate]],weather.data[Date],0))</f>
        <v>-2.6</v>
      </c>
      <c r="S1074" s="2">
        <f ca="1">INDEX(INDIRECT(_xlfn.CONCAT("weather.data[",S$1,"]")),MATCH(vp.data[[#This Row],[SDate]],weather.data[Date],0))</f>
        <v>-11.8</v>
      </c>
      <c r="T1074" s="2">
        <f ca="1">INDEX(INDIRECT(_xlfn.CONCAT("weather.data[",T$1,"]")),MATCH(vp.data[[#This Row],[SDate]],weather.data[Date],0))</f>
        <v>-1.2</v>
      </c>
      <c r="U1074" s="2">
        <f ca="1">INDEX(INDIRECT(_xlfn.CONCAT("weather.data[",U$1,"]")),MATCH(vp.data[[#This Row],[SDate]],weather.data[Date],0))</f>
        <v>-6.2</v>
      </c>
      <c r="V1074" s="2">
        <f ca="1">INDEX(INDIRECT(_xlfn.CONCAT("weather.data[",V$1,"]")),MATCH(vp.data[[#This Row],[SDate]],weather.data[Date],0))</f>
        <v>-4.5</v>
      </c>
      <c r="W1074" t="s">
        <v>44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 s="4">
        <f>IF(AND(vp.data[[#This Row],[SDate]]&gt;=DATE(YEAR(vp.data[[#This Row],[SDate]]),5,1),vp.data[[#This Row],[SDate]]&lt;=DATE(YEAR(vp.data[[#This Row],[SDate]]),9,15)),1,0)</f>
        <v>0</v>
      </c>
      <c r="AJ1074" s="4">
        <f>IF(vp.data[[#This Row],[SDate]]&lt;DATE(2016,12,1),0,1)</f>
        <v>1</v>
      </c>
      <c r="AK1074">
        <f>MONTH(vp.data[[#This Row],[SDate]])</f>
        <v>3</v>
      </c>
      <c r="AL1074" s="5">
        <f>(IF(post_aquisition_adj_bool,vp.data[[#This Row],[VP_Adjusted]],vp.data[[#This Row],[VP]])-INDEX(crudeBD.lkup[Mean_VP],MATCH(vp.data[[#This Row],[Crude_Breakdown]],crudeBD.lkup[Crude Breakdown],0)))^2</f>
        <v>0.2560065251201688</v>
      </c>
      <c r="AM1074" s="5">
        <f>(vp.data[[#This Row],[Dens]]-INDEX(crudeBD.lkup[Mean_Dens],MATCH(vp.data[[#This Row],[Crude_Breakdown]],crudeBD.lkup[Crude Breakdown],0)))^2</f>
        <v>2.1274440988262153</v>
      </c>
      <c r="AN1074" s="5">
        <f>(vp.data[[#This Row],[Sulf]]-INDEX(crudeBD.lkup[Mean_Sulf],MATCH(vp.data[[#This Row],[Crude_Breakdown]],crudeBD.lkup[Crude Breakdown],0)))^2</f>
        <v>2.5004530949612777E-3</v>
      </c>
      <c r="AO10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1" hidden="1" x14ac:dyDescent="0.25">
      <c r="A1075">
        <v>1074</v>
      </c>
      <c r="B1075" t="s">
        <v>47</v>
      </c>
      <c r="C1075" t="s">
        <v>47</v>
      </c>
      <c r="D1075" t="s">
        <v>67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075" s="2">
        <f ca="1">INDEX(INDIRECT(_xlfn.CONCAT("weather.data[",O$1,"]")),MATCH(vp.data[[#This Row],[SDate]],weather.data[Date],0))</f>
        <v>-4.8666666666666663</v>
      </c>
      <c r="P1075" s="2">
        <f ca="1">INDEX(INDIRECT(_xlfn.CONCAT("weather.data[",P$1,"]")),MATCH(vp.data[[#This Row],[SDate]],weather.data[Date],0))</f>
        <v>-2.2428571428571433</v>
      </c>
      <c r="Q1075" s="2">
        <f ca="1">INDEX(INDIRECT(_xlfn.CONCAT("weather.data[",Q$1,"]")),MATCH(vp.data[[#This Row],[SDate]],weather.data[Date],0))</f>
        <v>-2.9</v>
      </c>
      <c r="R1075" s="2">
        <f ca="1">INDEX(INDIRECT(_xlfn.CONCAT("weather.data[",R$1,"]")),MATCH(vp.data[[#This Row],[SDate]],weather.data[Date],0))</f>
        <v>-2.6</v>
      </c>
      <c r="S1075" s="2">
        <f ca="1">INDEX(INDIRECT(_xlfn.CONCAT("weather.data[",S$1,"]")),MATCH(vp.data[[#This Row],[SDate]],weather.data[Date],0))</f>
        <v>-11.8</v>
      </c>
      <c r="T1075" s="2">
        <f ca="1">INDEX(INDIRECT(_xlfn.CONCAT("weather.data[",T$1,"]")),MATCH(vp.data[[#This Row],[SDate]],weather.data[Date],0))</f>
        <v>-1.2</v>
      </c>
      <c r="U1075" s="2">
        <f ca="1">INDEX(INDIRECT(_xlfn.CONCAT("weather.data[",U$1,"]")),MATCH(vp.data[[#This Row],[SDate]],weather.data[Date],0))</f>
        <v>-6.2</v>
      </c>
      <c r="V1075" s="2">
        <f ca="1">INDEX(INDIRECT(_xlfn.CONCAT("weather.data[",V$1,"]")),MATCH(vp.data[[#This Row],[SDate]],weather.data[Date],0))</f>
        <v>-4.5</v>
      </c>
      <c r="W1075" t="s">
        <v>44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 s="4">
        <f>IF(AND(vp.data[[#This Row],[SDate]]&gt;=DATE(YEAR(vp.data[[#This Row],[SDate]]),5,1),vp.data[[#This Row],[SDate]]&lt;=DATE(YEAR(vp.data[[#This Row],[SDate]]),9,15)),1,0)</f>
        <v>0</v>
      </c>
      <c r="AJ1075" s="4">
        <f>IF(vp.data[[#This Row],[SDate]]&lt;DATE(2016,12,1),0,1)</f>
        <v>1</v>
      </c>
      <c r="AK1075">
        <f>MONTH(vp.data[[#This Row],[SDate]])</f>
        <v>3</v>
      </c>
      <c r="AL1075" s="5">
        <f>(IF(post_aquisition_adj_bool,vp.data[[#This Row],[VP_Adjusted]],vp.data[[#This Row],[VP]])-INDEX(crudeBD.lkup[Mean_VP],MATCH(vp.data[[#This Row],[Crude_Breakdown]],crudeBD.lkup[Crude Breakdown],0)))^2</f>
        <v>18.197713938581764</v>
      </c>
      <c r="AM1075" s="5">
        <f>(vp.data[[#This Row],[Dens]]-INDEX(crudeBD.lkup[Mean_Dens],MATCH(vp.data[[#This Row],[Crude_Breakdown]],crudeBD.lkup[Crude Breakdown],0)))^2</f>
        <v>76.640968370979579</v>
      </c>
      <c r="AN1075" s="5">
        <f>(vp.data[[#This Row],[Sulf]]-INDEX(crudeBD.lkup[Mean_Sulf],MATCH(vp.data[[#This Row],[Crude_Breakdown]],crudeBD.lkup[Crude Breakdown],0)))^2</f>
        <v>0.47426490088985074</v>
      </c>
      <c r="AO10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1" hidden="1" x14ac:dyDescent="0.25">
      <c r="A1076">
        <v>1075</v>
      </c>
      <c r="B1076" t="s">
        <v>47</v>
      </c>
      <c r="C1076" t="s">
        <v>47</v>
      </c>
      <c r="D1076" t="s">
        <v>54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Input]]="",INDEX([1]DATA!$O:$O,MATCH(1,(vp.data[[#This Row],[Battery]]=[1]DATA!$L:$L)*(EOMONTH(vp.data[[#This Row],[SDate]],-1)+1=[1]DATA!$G:$G),0)),vp.data[[#This Row],[Dens Input]]),"")</f>
        <v>828.5</v>
      </c>
      <c r="O1076" s="2">
        <f ca="1">INDEX(INDIRECT(_xlfn.CONCAT("weather.data[",O$1,"]")),MATCH(vp.data[[#This Row],[SDate]],weather.data[Date],0))</f>
        <v>-4.8666666666666663</v>
      </c>
      <c r="P1076" s="2">
        <f ca="1">INDEX(INDIRECT(_xlfn.CONCAT("weather.data[",P$1,"]")),MATCH(vp.data[[#This Row],[SDate]],weather.data[Date],0))</f>
        <v>-2.2428571428571433</v>
      </c>
      <c r="Q1076" s="2">
        <f ca="1">INDEX(INDIRECT(_xlfn.CONCAT("weather.data[",Q$1,"]")),MATCH(vp.data[[#This Row],[SDate]],weather.data[Date],0))</f>
        <v>-2.9</v>
      </c>
      <c r="R1076" s="2">
        <f ca="1">INDEX(INDIRECT(_xlfn.CONCAT("weather.data[",R$1,"]")),MATCH(vp.data[[#This Row],[SDate]],weather.data[Date],0))</f>
        <v>-2.6</v>
      </c>
      <c r="S1076" s="2">
        <f ca="1">INDEX(INDIRECT(_xlfn.CONCAT("weather.data[",S$1,"]")),MATCH(vp.data[[#This Row],[SDate]],weather.data[Date],0))</f>
        <v>-11.8</v>
      </c>
      <c r="T1076" s="2">
        <f ca="1">INDEX(INDIRECT(_xlfn.CONCAT("weather.data[",T$1,"]")),MATCH(vp.data[[#This Row],[SDate]],weather.data[Date],0))</f>
        <v>-1.2</v>
      </c>
      <c r="U1076" s="2">
        <f ca="1">INDEX(INDIRECT(_xlfn.CONCAT("weather.data[",U$1,"]")),MATCH(vp.data[[#This Row],[SDate]],weather.data[Date],0))</f>
        <v>-6.2</v>
      </c>
      <c r="V1076" s="2">
        <f ca="1">INDEX(INDIRECT(_xlfn.CONCAT("weather.data[",V$1,"]")),MATCH(vp.data[[#This Row],[SDate]],weather.data[Date],0))</f>
        <v>-4.5</v>
      </c>
      <c r="W1076" t="s">
        <v>44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 s="4">
        <f>IF(AND(vp.data[[#This Row],[SDate]]&gt;=DATE(YEAR(vp.data[[#This Row],[SDate]]),5,1),vp.data[[#This Row],[SDate]]&lt;=DATE(YEAR(vp.data[[#This Row],[SDate]]),9,15)),1,0)</f>
        <v>0</v>
      </c>
      <c r="AJ1076" s="4">
        <f>IF(vp.data[[#This Row],[SDate]]&lt;DATE(2016,12,1),0,1)</f>
        <v>1</v>
      </c>
      <c r="AK1076">
        <f>MONTH(vp.data[[#This Row],[SDate]])</f>
        <v>3</v>
      </c>
      <c r="AL1076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1076" s="5">
        <f>(vp.data[[#This Row],[Dens]]-INDEX(crudeBD.lkup[Mean_Dens],MATCH(vp.data[[#This Row],[Crude_Breakdown]],crudeBD.lkup[Crude Breakdown],0)))^2</f>
        <v>234.43705369054274</v>
      </c>
      <c r="AN1076" s="5">
        <f>(vp.data[[#This Row],[Sulf]]-INDEX(crudeBD.lkup[Mean_Sulf],MATCH(vp.data[[#This Row],[Crude_Breakdown]],crudeBD.lkup[Crude Breakdown],0)))^2</f>
        <v>4.4590980845483205E-3</v>
      </c>
      <c r="AO10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1" hidden="1" x14ac:dyDescent="0.25">
      <c r="A1077">
        <v>1076</v>
      </c>
      <c r="B1077" t="s">
        <v>52</v>
      </c>
      <c r="C1077" t="s">
        <v>52</v>
      </c>
      <c r="D1077" t="s">
        <v>53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Input]]="",INDEX([1]DATA!$O:$O,MATCH(1,(vp.data[[#This Row],[Battery]]=[1]DATA!$L:$L)*(EOMONTH(vp.data[[#This Row],[SDate]],-1)+1=[1]DATA!$G:$G),0)),vp.data[[#This Row],[Dens Input]]),"")</f>
        <v>847.8</v>
      </c>
      <c r="O1077" s="2">
        <f ca="1">INDEX(INDIRECT(_xlfn.CONCAT("weather.data[",O$1,"]")),MATCH(vp.data[[#This Row],[SDate]],weather.data[Date],0))</f>
        <v>-4.8666666666666663</v>
      </c>
      <c r="P1077" s="2">
        <f ca="1">INDEX(INDIRECT(_xlfn.CONCAT("weather.data[",P$1,"]")),MATCH(vp.data[[#This Row],[SDate]],weather.data[Date],0))</f>
        <v>-2.2428571428571433</v>
      </c>
      <c r="Q1077" s="2">
        <f ca="1">INDEX(INDIRECT(_xlfn.CONCAT("weather.data[",Q$1,"]")),MATCH(vp.data[[#This Row],[SDate]],weather.data[Date],0))</f>
        <v>-2.9</v>
      </c>
      <c r="R1077" s="2">
        <f ca="1">INDEX(INDIRECT(_xlfn.CONCAT("weather.data[",R$1,"]")),MATCH(vp.data[[#This Row],[SDate]],weather.data[Date],0))</f>
        <v>-2.6</v>
      </c>
      <c r="S1077" s="2">
        <f ca="1">INDEX(INDIRECT(_xlfn.CONCAT("weather.data[",S$1,"]")),MATCH(vp.data[[#This Row],[SDate]],weather.data[Date],0))</f>
        <v>-11.8</v>
      </c>
      <c r="T1077" s="2">
        <f ca="1">INDEX(INDIRECT(_xlfn.CONCAT("weather.data[",T$1,"]")),MATCH(vp.data[[#This Row],[SDate]],weather.data[Date],0))</f>
        <v>-1.2</v>
      </c>
      <c r="U1077" s="2">
        <f ca="1">INDEX(INDIRECT(_xlfn.CONCAT("weather.data[",U$1,"]")),MATCH(vp.data[[#This Row],[SDate]],weather.data[Date],0))</f>
        <v>-6.2</v>
      </c>
      <c r="V1077" s="2">
        <f ca="1">INDEX(INDIRECT(_xlfn.CONCAT("weather.data[",V$1,"]")),MATCH(vp.data[[#This Row],[SDate]],weather.data[Date],0))</f>
        <v>-4.5</v>
      </c>
      <c r="W1077" t="s">
        <v>44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 s="4">
        <f>IF(AND(vp.data[[#This Row],[SDate]]&gt;=DATE(YEAR(vp.data[[#This Row],[SDate]]),5,1),vp.data[[#This Row],[SDate]]&lt;=DATE(YEAR(vp.data[[#This Row],[SDate]]),9,15)),1,0)</f>
        <v>0</v>
      </c>
      <c r="AJ1077" s="4">
        <f>IF(vp.data[[#This Row],[SDate]]&lt;DATE(2016,12,1),0,1)</f>
        <v>1</v>
      </c>
      <c r="AK1077">
        <f>MONTH(vp.data[[#This Row],[SDate]])</f>
        <v>3</v>
      </c>
      <c r="AL1077" s="5">
        <f>(IF(post_aquisition_adj_bool,vp.data[[#This Row],[VP_Adjusted]],vp.data[[#This Row],[VP]])-INDEX(crudeBD.lkup[Mean_VP],MATCH(vp.data[[#This Row],[Crude_Breakdown]],crudeBD.lkup[Crude Breakdown],0)))^2</f>
        <v>461.29613323955715</v>
      </c>
      <c r="AM1077" s="5">
        <f>(vp.data[[#This Row],[Dens]]-INDEX(crudeBD.lkup[Mean_Dens],MATCH(vp.data[[#This Row],[Crude_Breakdown]],crudeBD.lkup[Crude Breakdown],0)))^2</f>
        <v>15.909429150663648</v>
      </c>
      <c r="AN1077" s="5">
        <f>(vp.data[[#This Row],[Sulf]]-INDEX(crudeBD.lkup[Mean_Sulf],MATCH(vp.data[[#This Row],[Crude_Breakdown]],crudeBD.lkup[Crude Breakdown],0)))^2</f>
        <v>6.4122151826878027E-2</v>
      </c>
      <c r="AO10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1" hidden="1" x14ac:dyDescent="0.25">
      <c r="A1078">
        <v>1077</v>
      </c>
      <c r="B1078" t="s">
        <v>107</v>
      </c>
      <c r="C1078" t="s">
        <v>107</v>
      </c>
      <c r="D1078" t="s">
        <v>108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078" s="2">
        <f ca="1">INDEX(INDIRECT(_xlfn.CONCAT("weather.data[",O$1,"]")),MATCH(vp.data[[#This Row],[SDate]],weather.data[Date],0))</f>
        <v>-4.8666666666666663</v>
      </c>
      <c r="P1078" s="2">
        <f ca="1">INDEX(INDIRECT(_xlfn.CONCAT("weather.data[",P$1,"]")),MATCH(vp.data[[#This Row],[SDate]],weather.data[Date],0))</f>
        <v>-2.2428571428571433</v>
      </c>
      <c r="Q1078" s="2">
        <f ca="1">INDEX(INDIRECT(_xlfn.CONCAT("weather.data[",Q$1,"]")),MATCH(vp.data[[#This Row],[SDate]],weather.data[Date],0))</f>
        <v>-2.9</v>
      </c>
      <c r="R1078" s="2">
        <f ca="1">INDEX(INDIRECT(_xlfn.CONCAT("weather.data[",R$1,"]")),MATCH(vp.data[[#This Row],[SDate]],weather.data[Date],0))</f>
        <v>-2.6</v>
      </c>
      <c r="S1078" s="2">
        <f ca="1">INDEX(INDIRECT(_xlfn.CONCAT("weather.data[",S$1,"]")),MATCH(vp.data[[#This Row],[SDate]],weather.data[Date],0))</f>
        <v>-11.8</v>
      </c>
      <c r="T1078" s="2">
        <f ca="1">INDEX(INDIRECT(_xlfn.CONCAT("weather.data[",T$1,"]")),MATCH(vp.data[[#This Row],[SDate]],weather.data[Date],0))</f>
        <v>-1.2</v>
      </c>
      <c r="U1078" s="2">
        <f ca="1">INDEX(INDIRECT(_xlfn.CONCAT("weather.data[",U$1,"]")),MATCH(vp.data[[#This Row],[SDate]],weather.data[Date],0))</f>
        <v>-6.2</v>
      </c>
      <c r="V1078" s="2">
        <f ca="1">INDEX(INDIRECT(_xlfn.CONCAT("weather.data[",V$1,"]")),MATCH(vp.data[[#This Row],[SDate]],weather.data[Date],0))</f>
        <v>-4.5</v>
      </c>
      <c r="W1078" t="s">
        <v>44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 s="4">
        <f>IF(AND(vp.data[[#This Row],[SDate]]&gt;=DATE(YEAR(vp.data[[#This Row],[SDate]]),5,1),vp.data[[#This Row],[SDate]]&lt;=DATE(YEAR(vp.data[[#This Row],[SDate]]),9,15)),1,0)</f>
        <v>0</v>
      </c>
      <c r="AJ1078" s="4">
        <f>IF(vp.data[[#This Row],[SDate]]&lt;DATE(2016,12,1),0,1)</f>
        <v>1</v>
      </c>
      <c r="AK1078">
        <f>MONTH(vp.data[[#This Row],[SDate]])</f>
        <v>3</v>
      </c>
      <c r="AL1078" s="5">
        <f>(IF(post_aquisition_adj_bool,vp.data[[#This Row],[VP_Adjusted]],vp.data[[#This Row],[VP]])-INDEX(crudeBD.lkup[Mean_VP],MATCH(vp.data[[#This Row],[Crude_Breakdown]],crudeBD.lkup[Crude Breakdown],0)))^2</f>
        <v>5.1883983352887668</v>
      </c>
      <c r="AM1078" s="5">
        <f>(vp.data[[#This Row],[Dens]]-INDEX(crudeBD.lkup[Mean_Dens],MATCH(vp.data[[#This Row],[Crude_Breakdown]],crudeBD.lkup[Crude Breakdown],0)))^2</f>
        <v>166.11762301569519</v>
      </c>
      <c r="AN1078" s="5">
        <f>(vp.data[[#This Row],[Sulf]]-INDEX(crudeBD.lkup[Mean_Sulf],MATCH(vp.data[[#This Row],[Crude_Breakdown]],crudeBD.lkup[Crude Breakdown],0)))^2</f>
        <v>0.23350497170417769</v>
      </c>
      <c r="AO10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1" hidden="1" x14ac:dyDescent="0.25">
      <c r="A1079">
        <v>1078</v>
      </c>
      <c r="B1079" t="s">
        <v>52</v>
      </c>
      <c r="C1079" t="s">
        <v>52</v>
      </c>
      <c r="D1079" t="s">
        <v>90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Input]]="",INDEX([1]DATA!$Q:$Q,MATCH(1,(vp.data[[#This Row],[Battery]]=[1]DATA!$L:$L)*(EOMONTH(vp.data[[#This Row],[SDate]],-1)+1=[1]DATA!$G:$G),0)),vp.data[[#This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Input]]="",INDEX([1]DATA!$O:$O,MATCH(1,(vp.data[[#This Row],[Battery]]=[1]DATA!$L:$L)*(EOMONTH(vp.data[[#This Row],[SDate]],-1)+1=[1]DATA!$G:$G),0)),vp.data[[#This Row],[Dens Input]]),"")</f>
        <v>866.3</v>
      </c>
      <c r="O1079" s="2">
        <f ca="1">INDEX(INDIRECT(_xlfn.CONCAT("weather.data[",O$1,"]")),MATCH(vp.data[[#This Row],[SDate]],weather.data[Date],0))</f>
        <v>-4.8666666666666663</v>
      </c>
      <c r="P1079" s="2">
        <f ca="1">INDEX(INDIRECT(_xlfn.CONCAT("weather.data[",P$1,"]")),MATCH(vp.data[[#This Row],[SDate]],weather.data[Date],0))</f>
        <v>-2.2428571428571433</v>
      </c>
      <c r="Q1079" s="2">
        <f ca="1">INDEX(INDIRECT(_xlfn.CONCAT("weather.data[",Q$1,"]")),MATCH(vp.data[[#This Row],[SDate]],weather.data[Date],0))</f>
        <v>-2.9</v>
      </c>
      <c r="R1079" s="2">
        <f ca="1">INDEX(INDIRECT(_xlfn.CONCAT("weather.data[",R$1,"]")),MATCH(vp.data[[#This Row],[SDate]],weather.data[Date],0))</f>
        <v>-2.6</v>
      </c>
      <c r="S1079" s="2">
        <f ca="1">INDEX(INDIRECT(_xlfn.CONCAT("weather.data[",S$1,"]")),MATCH(vp.data[[#This Row],[SDate]],weather.data[Date],0))</f>
        <v>-11.8</v>
      </c>
      <c r="T1079" s="2">
        <f ca="1">INDEX(INDIRECT(_xlfn.CONCAT("weather.data[",T$1,"]")),MATCH(vp.data[[#This Row],[SDate]],weather.data[Date],0))</f>
        <v>-1.2</v>
      </c>
      <c r="U1079" s="2">
        <f ca="1">INDEX(INDIRECT(_xlfn.CONCAT("weather.data[",U$1,"]")),MATCH(vp.data[[#This Row],[SDate]],weather.data[Date],0))</f>
        <v>-6.2</v>
      </c>
      <c r="V1079" s="2">
        <f ca="1">INDEX(INDIRECT(_xlfn.CONCAT("weather.data[",V$1,"]")),MATCH(vp.data[[#This Row],[SDate]],weather.data[Date],0))</f>
        <v>-4.5</v>
      </c>
      <c r="W1079" t="s">
        <v>44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 s="4">
        <f>IF(AND(vp.data[[#This Row],[SDate]]&gt;=DATE(YEAR(vp.data[[#This Row],[SDate]]),5,1),vp.data[[#This Row],[SDate]]&lt;=DATE(YEAR(vp.data[[#This Row],[SDate]]),9,15)),1,0)</f>
        <v>0</v>
      </c>
      <c r="AJ1079" s="4">
        <f>IF(vp.data[[#This Row],[SDate]]&lt;DATE(2016,12,1),0,1)</f>
        <v>1</v>
      </c>
      <c r="AK1079">
        <f>MONTH(vp.data[[#This Row],[SDate]])</f>
        <v>3</v>
      </c>
      <c r="AL1079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1079" s="5">
        <f>(vp.data[[#This Row],[Dens]]-INDEX(crudeBD.lkup[Mean_Dens],MATCH(vp.data[[#This Row],[Crude_Breakdown]],crudeBD.lkup[Crude Breakdown],0)))^2</f>
        <v>505.73994448808389</v>
      </c>
      <c r="AN1079" s="5">
        <f>(vp.data[[#This Row],[Sulf]]-INDEX(crudeBD.lkup[Mean_Sulf],MATCH(vp.data[[#This Row],[Crude_Breakdown]],crudeBD.lkup[Crude Breakdown],0)))^2</f>
        <v>0.27376285342196871</v>
      </c>
      <c r="AO10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1" hidden="1" x14ac:dyDescent="0.25">
      <c r="A1080">
        <v>1079</v>
      </c>
      <c r="B1080" t="s">
        <v>45</v>
      </c>
      <c r="C1080" t="s">
        <v>45</v>
      </c>
      <c r="D1080" t="s">
        <v>150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Input]]="",INDEX([1]DATA!$Q:$Q,MATCH(1,(vp.data[[#This Row],[Battery]]=[1]DATA!$L:$L)*(EOMONTH(vp.data[[#This Row],[SDate]],-1)+1=[1]DATA!$G:$G),0)),vp.data[[#This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080" s="2">
        <f ca="1">INDEX(INDIRECT(_xlfn.CONCAT("weather.data[",O$1,"]")),MATCH(vp.data[[#This Row],[SDate]],weather.data[Date],0))</f>
        <v>-2.2833333333333337</v>
      </c>
      <c r="P1080" s="2">
        <f ca="1">INDEX(INDIRECT(_xlfn.CONCAT("weather.data[",P$1,"]")),MATCH(vp.data[[#This Row],[SDate]],weather.data[Date],0))</f>
        <v>-2.7095238095238097</v>
      </c>
      <c r="Q1080" s="2">
        <f ca="1">INDEX(INDIRECT(_xlfn.CONCAT("weather.data[",Q$1,"]")),MATCH(vp.data[[#This Row],[SDate]],weather.data[Date],0))</f>
        <v>-0.1</v>
      </c>
      <c r="R1080" s="2">
        <f ca="1">INDEX(INDIRECT(_xlfn.CONCAT("weather.data[",R$1,"]")),MATCH(vp.data[[#This Row],[SDate]],weather.data[Date],0))</f>
        <v>0.3</v>
      </c>
      <c r="S1080" s="2">
        <f ca="1">INDEX(INDIRECT(_xlfn.CONCAT("weather.data[",S$1,"]")),MATCH(vp.data[[#This Row],[SDate]],weather.data[Date],0))</f>
        <v>-11.8</v>
      </c>
      <c r="T1080" s="2">
        <f ca="1">INDEX(INDIRECT(_xlfn.CONCAT("weather.data[",T$1,"]")),MATCH(vp.data[[#This Row],[SDate]],weather.data[Date],0))</f>
        <v>1.1000000000000001</v>
      </c>
      <c r="U1080" s="2">
        <f ca="1">INDEX(INDIRECT(_xlfn.CONCAT("weather.data[",U$1,"]")),MATCH(vp.data[[#This Row],[SDate]],weather.data[Date],0))</f>
        <v>-2.7</v>
      </c>
      <c r="V1080" s="2">
        <f ca="1">INDEX(INDIRECT(_xlfn.CONCAT("weather.data[",V$1,"]")),MATCH(vp.data[[#This Row],[SDate]],weather.data[Date],0))</f>
        <v>-0.5</v>
      </c>
      <c r="W1080" t="s">
        <v>44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 s="4">
        <f>IF(AND(vp.data[[#This Row],[SDate]]&gt;=DATE(YEAR(vp.data[[#This Row],[SDate]]),5,1),vp.data[[#This Row],[SDate]]&lt;=DATE(YEAR(vp.data[[#This Row],[SDate]]),9,15)),1,0)</f>
        <v>0</v>
      </c>
      <c r="AJ1080" s="4">
        <f>IF(vp.data[[#This Row],[SDate]]&lt;DATE(2016,12,1),0,1)</f>
        <v>1</v>
      </c>
      <c r="AK1080">
        <f>MONTH(vp.data[[#This Row],[SDate]])</f>
        <v>3</v>
      </c>
      <c r="AL1080" s="5">
        <f>(IF(post_aquisition_adj_bool,vp.data[[#This Row],[VP_Adjusted]],vp.data[[#This Row],[VP]])-INDEX(crudeBD.lkup[Mean_VP],MATCH(vp.data[[#This Row],[Crude_Breakdown]],crudeBD.lkup[Crude Breakdown],0)))^2</f>
        <v>25.222436626894954</v>
      </c>
      <c r="AM1080" s="5">
        <f>(vp.data[[#This Row],[Dens]]-INDEX(crudeBD.lkup[Mean_Dens],MATCH(vp.data[[#This Row],[Crude_Breakdown]],crudeBD.lkup[Crude Breakdown],0)))^2</f>
        <v>6.8190831383943262</v>
      </c>
      <c r="AN1080" s="5">
        <f>(vp.data[[#This Row],[Sulf]]-INDEX(crudeBD.lkup[Mean_Sulf],MATCH(vp.data[[#This Row],[Crude_Breakdown]],crudeBD.lkup[Crude Breakdown],0)))^2</f>
        <v>2.0385122820745016E-2</v>
      </c>
      <c r="AO10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1" hidden="1" x14ac:dyDescent="0.25">
      <c r="A1081">
        <v>1080</v>
      </c>
      <c r="B1081" t="s">
        <v>45</v>
      </c>
      <c r="C1081" t="s">
        <v>45</v>
      </c>
      <c r="D1081" t="s">
        <v>192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Input]]="",INDEX([1]DATA!$Q:$Q,MATCH(1,(vp.data[[#This Row],[Battery]]=[1]DATA!$L:$L)*(EOMONTH(vp.data[[#This Row],[SDate]],-1)+1=[1]DATA!$G:$G),0)),vp.data[[#This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081" s="2">
        <f ca="1">INDEX(INDIRECT(_xlfn.CONCAT("weather.data[",O$1,"]")),MATCH(vp.data[[#This Row],[SDate]],weather.data[Date],0))</f>
        <v>-2.2833333333333337</v>
      </c>
      <c r="P1081" s="2">
        <f ca="1">INDEX(INDIRECT(_xlfn.CONCAT("weather.data[",P$1,"]")),MATCH(vp.data[[#This Row],[SDate]],weather.data[Date],0))</f>
        <v>-2.7095238095238097</v>
      </c>
      <c r="Q1081" s="2">
        <f ca="1">INDEX(INDIRECT(_xlfn.CONCAT("weather.data[",Q$1,"]")),MATCH(vp.data[[#This Row],[SDate]],weather.data[Date],0))</f>
        <v>-0.1</v>
      </c>
      <c r="R1081" s="2">
        <f ca="1">INDEX(INDIRECT(_xlfn.CONCAT("weather.data[",R$1,"]")),MATCH(vp.data[[#This Row],[SDate]],weather.data[Date],0))</f>
        <v>0.3</v>
      </c>
      <c r="S1081" s="2">
        <f ca="1">INDEX(INDIRECT(_xlfn.CONCAT("weather.data[",S$1,"]")),MATCH(vp.data[[#This Row],[SDate]],weather.data[Date],0))</f>
        <v>-11.8</v>
      </c>
      <c r="T1081" s="2">
        <f ca="1">INDEX(INDIRECT(_xlfn.CONCAT("weather.data[",T$1,"]")),MATCH(vp.data[[#This Row],[SDate]],weather.data[Date],0))</f>
        <v>1.1000000000000001</v>
      </c>
      <c r="U1081" s="2">
        <f ca="1">INDEX(INDIRECT(_xlfn.CONCAT("weather.data[",U$1,"]")),MATCH(vp.data[[#This Row],[SDate]],weather.data[Date],0))</f>
        <v>-2.7</v>
      </c>
      <c r="V1081" s="2">
        <f ca="1">INDEX(INDIRECT(_xlfn.CONCAT("weather.data[",V$1,"]")),MATCH(vp.data[[#This Row],[SDate]],weather.data[Date],0))</f>
        <v>-0.5</v>
      </c>
      <c r="W1081" t="s">
        <v>44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 s="4">
        <f>IF(AND(vp.data[[#This Row],[SDate]]&gt;=DATE(YEAR(vp.data[[#This Row],[SDate]]),5,1),vp.data[[#This Row],[SDate]]&lt;=DATE(YEAR(vp.data[[#This Row],[SDate]]),9,15)),1,0)</f>
        <v>0</v>
      </c>
      <c r="AJ1081" s="4">
        <f>IF(vp.data[[#This Row],[SDate]]&lt;DATE(2016,12,1),0,1)</f>
        <v>1</v>
      </c>
      <c r="AK1081">
        <f>MONTH(vp.data[[#This Row],[SDate]])</f>
        <v>3</v>
      </c>
      <c r="AL1081" s="5">
        <f>(IF(post_aquisition_adj_bool,vp.data[[#This Row],[VP_Adjusted]],vp.data[[#This Row],[VP]])-INDEX(crudeBD.lkup[Mean_VP],MATCH(vp.data[[#This Row],[Crude_Breakdown]],crudeBD.lkup[Crude Breakdown],0)))^2</f>
        <v>154.31091379920821</v>
      </c>
      <c r="AM1081" s="5">
        <f>(vp.data[[#This Row],[Dens]]-INDEX(crudeBD.lkup[Mean_Dens],MATCH(vp.data[[#This Row],[Crude_Breakdown]],crudeBD.lkup[Crude Breakdown],0)))^2</f>
        <v>63.818729764159919</v>
      </c>
      <c r="AN1081" s="5">
        <f>(vp.data[[#This Row],[Sulf]]-INDEX(crudeBD.lkup[Mean_Sulf],MATCH(vp.data[[#This Row],[Crude_Breakdown]],crudeBD.lkup[Crude Breakdown],0)))^2</f>
        <v>0.1791181491274908</v>
      </c>
      <c r="AO10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1" hidden="1" x14ac:dyDescent="0.25">
      <c r="A1082">
        <v>1081</v>
      </c>
      <c r="B1082" t="s">
        <v>47</v>
      </c>
      <c r="C1082" t="s">
        <v>47</v>
      </c>
      <c r="D1082" t="s">
        <v>68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Input]]="",INDEX([1]DATA!$O:$O,MATCH(1,(vp.data[[#This Row],[Battery]]=[1]DATA!$L:$L)*(EOMONTH(vp.data[[#This Row],[SDate]],-1)+1=[1]DATA!$G:$G),0)),vp.data[[#This Row],[Dens Input]]),"")</f>
        <v>825.5</v>
      </c>
      <c r="O1082" s="2">
        <f ca="1">INDEX(INDIRECT(_xlfn.CONCAT("weather.data[",O$1,"]")),MATCH(vp.data[[#This Row],[SDate]],weather.data[Date],0))</f>
        <v>-2.2833333333333337</v>
      </c>
      <c r="P1082" s="2">
        <f ca="1">INDEX(INDIRECT(_xlfn.CONCAT("weather.data[",P$1,"]")),MATCH(vp.data[[#This Row],[SDate]],weather.data[Date],0))</f>
        <v>-2.7095238095238097</v>
      </c>
      <c r="Q1082" s="2">
        <f ca="1">INDEX(INDIRECT(_xlfn.CONCAT("weather.data[",Q$1,"]")),MATCH(vp.data[[#This Row],[SDate]],weather.data[Date],0))</f>
        <v>-0.1</v>
      </c>
      <c r="R1082" s="2">
        <f ca="1">INDEX(INDIRECT(_xlfn.CONCAT("weather.data[",R$1,"]")),MATCH(vp.data[[#This Row],[SDate]],weather.data[Date],0))</f>
        <v>0.3</v>
      </c>
      <c r="S1082" s="2">
        <f ca="1">INDEX(INDIRECT(_xlfn.CONCAT("weather.data[",S$1,"]")),MATCH(vp.data[[#This Row],[SDate]],weather.data[Date],0))</f>
        <v>-11.8</v>
      </c>
      <c r="T1082" s="2">
        <f ca="1">INDEX(INDIRECT(_xlfn.CONCAT("weather.data[",T$1,"]")),MATCH(vp.data[[#This Row],[SDate]],weather.data[Date],0))</f>
        <v>1.1000000000000001</v>
      </c>
      <c r="U1082" s="2">
        <f ca="1">INDEX(INDIRECT(_xlfn.CONCAT("weather.data[",U$1,"]")),MATCH(vp.data[[#This Row],[SDate]],weather.data[Date],0))</f>
        <v>-2.7</v>
      </c>
      <c r="V1082" s="2">
        <f ca="1">INDEX(INDIRECT(_xlfn.CONCAT("weather.data[",V$1,"]")),MATCH(vp.data[[#This Row],[SDate]],weather.data[Date],0))</f>
        <v>-0.5</v>
      </c>
      <c r="W1082" t="s">
        <v>44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 s="4">
        <f>IF(AND(vp.data[[#This Row],[SDate]]&gt;=DATE(YEAR(vp.data[[#This Row],[SDate]]),5,1),vp.data[[#This Row],[SDate]]&lt;=DATE(YEAR(vp.data[[#This Row],[SDate]]),9,15)),1,0)</f>
        <v>0</v>
      </c>
      <c r="AJ1082" s="4">
        <f>IF(vp.data[[#This Row],[SDate]]&lt;DATE(2016,12,1),0,1)</f>
        <v>1</v>
      </c>
      <c r="AK1082">
        <f>MONTH(vp.data[[#This Row],[SDate]])</f>
        <v>3</v>
      </c>
      <c r="AL1082" s="5">
        <f>(IF(post_aquisition_adj_bool,vp.data[[#This Row],[VP_Adjusted]],vp.data[[#This Row],[VP]])-INDEX(crudeBD.lkup[Mean_VP],MATCH(vp.data[[#This Row],[Crude_Breakdown]],crudeBD.lkup[Crude Breakdown],0)))^2</f>
        <v>719.4301126210072</v>
      </c>
      <c r="AM1082" s="5">
        <f>(vp.data[[#This Row],[Dens]]-INDEX(crudeBD.lkup[Mean_Dens],MATCH(vp.data[[#This Row],[Crude_Breakdown]],crudeBD.lkup[Crude Breakdown],0)))^2</f>
        <v>335.30507823042029</v>
      </c>
      <c r="AN1082" s="5">
        <f>(vp.data[[#This Row],[Sulf]]-INDEX(crudeBD.lkup[Mean_Sulf],MATCH(vp.data[[#This Row],[Crude_Breakdown]],crudeBD.lkup[Crude Breakdown],0)))^2</f>
        <v>8.8076278207248768E-2</v>
      </c>
      <c r="AO10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1" hidden="1" x14ac:dyDescent="0.25">
      <c r="A1083">
        <v>1082</v>
      </c>
      <c r="B1083" t="s">
        <v>58</v>
      </c>
      <c r="C1083" t="s">
        <v>58</v>
      </c>
      <c r="D1083" t="s">
        <v>59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83" s="2">
        <f ca="1">INDEX(INDIRECT(_xlfn.CONCAT("weather.data[",O$1,"]")),MATCH(vp.data[[#This Row],[SDate]],weather.data[Date],0))</f>
        <v>-2.2833333333333337</v>
      </c>
      <c r="P1083" s="2">
        <f ca="1">INDEX(INDIRECT(_xlfn.CONCAT("weather.data[",P$1,"]")),MATCH(vp.data[[#This Row],[SDate]],weather.data[Date],0))</f>
        <v>-2.7095238095238097</v>
      </c>
      <c r="Q1083" s="2">
        <f ca="1">INDEX(INDIRECT(_xlfn.CONCAT("weather.data[",Q$1,"]")),MATCH(vp.data[[#This Row],[SDate]],weather.data[Date],0))</f>
        <v>-0.1</v>
      </c>
      <c r="R1083" s="2">
        <f ca="1">INDEX(INDIRECT(_xlfn.CONCAT("weather.data[",R$1,"]")),MATCH(vp.data[[#This Row],[SDate]],weather.data[Date],0))</f>
        <v>0.3</v>
      </c>
      <c r="S1083" s="2">
        <f ca="1">INDEX(INDIRECT(_xlfn.CONCAT("weather.data[",S$1,"]")),MATCH(vp.data[[#This Row],[SDate]],weather.data[Date],0))</f>
        <v>-11.8</v>
      </c>
      <c r="T1083" s="2">
        <f ca="1">INDEX(INDIRECT(_xlfn.CONCAT("weather.data[",T$1,"]")),MATCH(vp.data[[#This Row],[SDate]],weather.data[Date],0))</f>
        <v>1.1000000000000001</v>
      </c>
      <c r="U1083" s="2">
        <f ca="1">INDEX(INDIRECT(_xlfn.CONCAT("weather.data[",U$1,"]")),MATCH(vp.data[[#This Row],[SDate]],weather.data[Date],0))</f>
        <v>-2.7</v>
      </c>
      <c r="V1083" s="2">
        <f ca="1">INDEX(INDIRECT(_xlfn.CONCAT("weather.data[",V$1,"]")),MATCH(vp.data[[#This Row],[SDate]],weather.data[Date],0))</f>
        <v>-0.5</v>
      </c>
      <c r="W1083" t="s">
        <v>44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 s="4">
        <f>IF(AND(vp.data[[#This Row],[SDate]]&gt;=DATE(YEAR(vp.data[[#This Row],[SDate]]),5,1),vp.data[[#This Row],[SDate]]&lt;=DATE(YEAR(vp.data[[#This Row],[SDate]]),9,15)),1,0)</f>
        <v>0</v>
      </c>
      <c r="AJ1083" s="4">
        <f>IF(vp.data[[#This Row],[SDate]]&lt;DATE(2016,12,1),0,1)</f>
        <v>1</v>
      </c>
      <c r="AK1083">
        <f>MONTH(vp.data[[#This Row],[SDate]])</f>
        <v>3</v>
      </c>
      <c r="AL1083" s="5">
        <f>(IF(post_aquisition_adj_bool,vp.data[[#This Row],[VP_Adjusted]],vp.data[[#This Row],[VP]])-INDEX(crudeBD.lkup[Mean_VP],MATCH(vp.data[[#This Row],[Crude_Breakdown]],crudeBD.lkup[Crude Breakdown],0)))^2</f>
        <v>0.45942042659970705</v>
      </c>
      <c r="AM1083" s="5">
        <f>(vp.data[[#This Row],[Dens]]-INDEX(crudeBD.lkup[Mean_Dens],MATCH(vp.data[[#This Row],[Crude_Breakdown]],crudeBD.lkup[Crude Breakdown],0)))^2</f>
        <v>166.70263405864131</v>
      </c>
      <c r="AN1083" s="5">
        <f>(vp.data[[#This Row],[Sulf]]-INDEX(crudeBD.lkup[Mean_Sulf],MATCH(vp.data[[#This Row],[Crude_Breakdown]],crudeBD.lkup[Crude Breakdown],0)))^2</f>
        <v>0.13193132655080392</v>
      </c>
      <c r="AO10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1" hidden="1" x14ac:dyDescent="0.25">
      <c r="A1084">
        <v>1083</v>
      </c>
      <c r="B1084" t="s">
        <v>207</v>
      </c>
      <c r="C1084" t="s">
        <v>207</v>
      </c>
      <c r="D1084" t="s">
        <v>208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084" s="2">
        <f ca="1">INDEX(INDIRECT(_xlfn.CONCAT("weather.data[",O$1,"]")),MATCH(vp.data[[#This Row],[SDate]],weather.data[Date],0))</f>
        <v>-2.2833333333333337</v>
      </c>
      <c r="P1084" s="2">
        <f ca="1">INDEX(INDIRECT(_xlfn.CONCAT("weather.data[",P$1,"]")),MATCH(vp.data[[#This Row],[SDate]],weather.data[Date],0))</f>
        <v>-2.7095238095238097</v>
      </c>
      <c r="Q1084" s="2">
        <f ca="1">INDEX(INDIRECT(_xlfn.CONCAT("weather.data[",Q$1,"]")),MATCH(vp.data[[#This Row],[SDate]],weather.data[Date],0))</f>
        <v>-0.1</v>
      </c>
      <c r="R1084" s="2">
        <f ca="1">INDEX(INDIRECT(_xlfn.CONCAT("weather.data[",R$1,"]")),MATCH(vp.data[[#This Row],[SDate]],weather.data[Date],0))</f>
        <v>0.3</v>
      </c>
      <c r="S1084" s="2">
        <f ca="1">INDEX(INDIRECT(_xlfn.CONCAT("weather.data[",S$1,"]")),MATCH(vp.data[[#This Row],[SDate]],weather.data[Date],0))</f>
        <v>-11.8</v>
      </c>
      <c r="T1084" s="2">
        <f ca="1">INDEX(INDIRECT(_xlfn.CONCAT("weather.data[",T$1,"]")),MATCH(vp.data[[#This Row],[SDate]],weather.data[Date],0))</f>
        <v>1.1000000000000001</v>
      </c>
      <c r="U1084" s="2">
        <f ca="1">INDEX(INDIRECT(_xlfn.CONCAT("weather.data[",U$1,"]")),MATCH(vp.data[[#This Row],[SDate]],weather.data[Date],0))</f>
        <v>-2.7</v>
      </c>
      <c r="V1084" s="2">
        <f ca="1">INDEX(INDIRECT(_xlfn.CONCAT("weather.data[",V$1,"]")),MATCH(vp.data[[#This Row],[SDate]],weather.data[Date],0))</f>
        <v>-0.5</v>
      </c>
      <c r="W1084" t="s">
        <v>44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 s="4">
        <f>IF(AND(vp.data[[#This Row],[SDate]]&gt;=DATE(YEAR(vp.data[[#This Row],[SDate]]),5,1),vp.data[[#This Row],[SDate]]&lt;=DATE(YEAR(vp.data[[#This Row],[SDate]]),9,15)),1,0)</f>
        <v>0</v>
      </c>
      <c r="AJ1084" s="4">
        <f>IF(vp.data[[#This Row],[SDate]]&lt;DATE(2016,12,1),0,1)</f>
        <v>1</v>
      </c>
      <c r="AK1084">
        <f>MONTH(vp.data[[#This Row],[SDate]])</f>
        <v>3</v>
      </c>
      <c r="AL1084" s="5">
        <f>(IF(post_aquisition_adj_bool,vp.data[[#This Row],[VP_Adjusted]],vp.data[[#This Row],[VP]])-INDEX(crudeBD.lkup[Mean_VP],MATCH(vp.data[[#This Row],[Crude_Breakdown]],crudeBD.lkup[Crude Breakdown],0)))^2</f>
        <v>5.3925868478077925</v>
      </c>
      <c r="AM1084" s="5">
        <f>(vp.data[[#This Row],[Dens]]-INDEX(crudeBD.lkup[Mean_Dens],MATCH(vp.data[[#This Row],[Crude_Breakdown]],crudeBD.lkup[Crude Breakdown],0)))^2</f>
        <v>54.927922402198938</v>
      </c>
      <c r="AN1084" s="5">
        <f>(vp.data[[#This Row],[Sulf]]-INDEX(crudeBD.lkup[Mean_Sulf],MATCH(vp.data[[#This Row],[Crude_Breakdown]],crudeBD.lkup[Crude Breakdown],0)))^2</f>
        <v>8.8076278207248768E-2</v>
      </c>
      <c r="AO10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1" hidden="1" x14ac:dyDescent="0.25">
      <c r="A1085">
        <v>1084</v>
      </c>
      <c r="B1085" t="s">
        <v>80</v>
      </c>
      <c r="C1085" t="s">
        <v>80</v>
      </c>
      <c r="D1085" t="s">
        <v>209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085" s="2">
        <f ca="1">INDEX(INDIRECT(_xlfn.CONCAT("weather.data[",O$1,"]")),MATCH(vp.data[[#This Row],[SDate]],weather.data[Date],0))</f>
        <v>-2.2833333333333337</v>
      </c>
      <c r="P1085" s="2">
        <f ca="1">INDEX(INDIRECT(_xlfn.CONCAT("weather.data[",P$1,"]")),MATCH(vp.data[[#This Row],[SDate]],weather.data[Date],0))</f>
        <v>-2.7095238095238097</v>
      </c>
      <c r="Q1085" s="2">
        <f ca="1">INDEX(INDIRECT(_xlfn.CONCAT("weather.data[",Q$1,"]")),MATCH(vp.data[[#This Row],[SDate]],weather.data[Date],0))</f>
        <v>-0.1</v>
      </c>
      <c r="R1085" s="2">
        <f ca="1">INDEX(INDIRECT(_xlfn.CONCAT("weather.data[",R$1,"]")),MATCH(vp.data[[#This Row],[SDate]],weather.data[Date],0))</f>
        <v>0.3</v>
      </c>
      <c r="S1085" s="2">
        <f ca="1">INDEX(INDIRECT(_xlfn.CONCAT("weather.data[",S$1,"]")),MATCH(vp.data[[#This Row],[SDate]],weather.data[Date],0))</f>
        <v>-11.8</v>
      </c>
      <c r="T1085" s="2">
        <f ca="1">INDEX(INDIRECT(_xlfn.CONCAT("weather.data[",T$1,"]")),MATCH(vp.data[[#This Row],[SDate]],weather.data[Date],0))</f>
        <v>1.1000000000000001</v>
      </c>
      <c r="U1085" s="2">
        <f ca="1">INDEX(INDIRECT(_xlfn.CONCAT("weather.data[",U$1,"]")),MATCH(vp.data[[#This Row],[SDate]],weather.data[Date],0))</f>
        <v>-2.7</v>
      </c>
      <c r="V1085" s="2">
        <f ca="1">INDEX(INDIRECT(_xlfn.CONCAT("weather.data[",V$1,"]")),MATCH(vp.data[[#This Row],[SDate]],weather.data[Date],0))</f>
        <v>-0.5</v>
      </c>
      <c r="W1085" t="s">
        <v>44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 s="4">
        <f>IF(AND(vp.data[[#This Row],[SDate]]&gt;=DATE(YEAR(vp.data[[#This Row],[SDate]]),5,1),vp.data[[#This Row],[SDate]]&lt;=DATE(YEAR(vp.data[[#This Row],[SDate]]),9,15)),1,0)</f>
        <v>0</v>
      </c>
      <c r="AJ1085" s="4">
        <f>IF(vp.data[[#This Row],[SDate]]&lt;DATE(2016,12,1),0,1)</f>
        <v>1</v>
      </c>
      <c r="AK1085">
        <f>MONTH(vp.data[[#This Row],[SDate]])</f>
        <v>3</v>
      </c>
      <c r="AL1085" s="5">
        <f>(IF(post_aquisition_adj_bool,vp.data[[#This Row],[VP_Adjusted]],vp.data[[#This Row],[VP]])-INDEX(crudeBD.lkup[Mean_VP],MATCH(vp.data[[#This Row],[Crude_Breakdown]],crudeBD.lkup[Crude Breakdown],0)))^2</f>
        <v>108.62213618506951</v>
      </c>
      <c r="AM1085" s="5">
        <f>(vp.data[[#This Row],[Dens]]-INDEX(crudeBD.lkup[Mean_Dens],MATCH(vp.data[[#This Row],[Crude_Breakdown]],crudeBD.lkup[Crude Breakdown],0)))^2</f>
        <v>7.7766389666151472</v>
      </c>
      <c r="AN1085" s="5">
        <f>(vp.data[[#This Row],[Sulf]]-INDEX(crudeBD.lkup[Mean_Sulf],MATCH(vp.data[[#This Row],[Crude_Breakdown]],crudeBD.lkup[Crude Breakdown],0)))^2</f>
        <v>1.3636745937309302E-2</v>
      </c>
      <c r="AO10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1" hidden="1" x14ac:dyDescent="0.25">
      <c r="A1086">
        <v>1085</v>
      </c>
      <c r="B1086" t="s">
        <v>80</v>
      </c>
      <c r="C1086" t="s">
        <v>80</v>
      </c>
      <c r="D1086" t="s">
        <v>81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Input]]="",INDEX([1]DATA!$Q:$Q,MATCH(1,(vp.data[[#This Row],[Battery]]=[1]DATA!$L:$L)*(EOMONTH(vp.data[[#This Row],[SDate]],-1)+1=[1]DATA!$G:$G),0)),vp.data[[#This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Input]]="",INDEX([1]DATA!$O:$O,MATCH(1,(vp.data[[#This Row],[Battery]]=[1]DATA!$L:$L)*(EOMONTH(vp.data[[#This Row],[SDate]],-1)+1=[1]DATA!$G:$G),0)),vp.data[[#This Row],[Dens Input]]),"")</f>
        <v>847.1</v>
      </c>
      <c r="O1086" s="2">
        <f ca="1">INDEX(INDIRECT(_xlfn.CONCAT("weather.data[",O$1,"]")),MATCH(vp.data[[#This Row],[SDate]],weather.data[Date],0))</f>
        <v>-2.2833333333333337</v>
      </c>
      <c r="P1086" s="2">
        <f ca="1">INDEX(INDIRECT(_xlfn.CONCAT("weather.data[",P$1,"]")),MATCH(vp.data[[#This Row],[SDate]],weather.data[Date],0))</f>
        <v>-2.7095238095238097</v>
      </c>
      <c r="Q1086" s="2">
        <f ca="1">INDEX(INDIRECT(_xlfn.CONCAT("weather.data[",Q$1,"]")),MATCH(vp.data[[#This Row],[SDate]],weather.data[Date],0))</f>
        <v>-0.1</v>
      </c>
      <c r="R1086" s="2">
        <f ca="1">INDEX(INDIRECT(_xlfn.CONCAT("weather.data[",R$1,"]")),MATCH(vp.data[[#This Row],[SDate]],weather.data[Date],0))</f>
        <v>0.3</v>
      </c>
      <c r="S1086" s="2">
        <f ca="1">INDEX(INDIRECT(_xlfn.CONCAT("weather.data[",S$1,"]")),MATCH(vp.data[[#This Row],[SDate]],weather.data[Date],0))</f>
        <v>-11.8</v>
      </c>
      <c r="T1086" s="2">
        <f ca="1">INDEX(INDIRECT(_xlfn.CONCAT("weather.data[",T$1,"]")),MATCH(vp.data[[#This Row],[SDate]],weather.data[Date],0))</f>
        <v>1.1000000000000001</v>
      </c>
      <c r="U1086" s="2">
        <f ca="1">INDEX(INDIRECT(_xlfn.CONCAT("weather.data[",U$1,"]")),MATCH(vp.data[[#This Row],[SDate]],weather.data[Date],0))</f>
        <v>-2.7</v>
      </c>
      <c r="V1086" s="2">
        <f ca="1">INDEX(INDIRECT(_xlfn.CONCAT("weather.data[",V$1,"]")),MATCH(vp.data[[#This Row],[SDate]],weather.data[Date],0))</f>
        <v>-0.5</v>
      </c>
      <c r="W1086" t="s">
        <v>44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 s="4">
        <f>IF(AND(vp.data[[#This Row],[SDate]]&gt;=DATE(YEAR(vp.data[[#This Row],[SDate]]),5,1),vp.data[[#This Row],[SDate]]&lt;=DATE(YEAR(vp.data[[#This Row],[SDate]]),9,15)),1,0)</f>
        <v>0</v>
      </c>
      <c r="AJ1086" s="4">
        <f>IF(vp.data[[#This Row],[SDate]]&lt;DATE(2016,12,1),0,1)</f>
        <v>1</v>
      </c>
      <c r="AK1086">
        <f>MONTH(vp.data[[#This Row],[SDate]])</f>
        <v>3</v>
      </c>
      <c r="AL1086" s="5">
        <f>(IF(post_aquisition_adj_bool,vp.data[[#This Row],[VP_Adjusted]],vp.data[[#This Row],[VP]])-INDEX(crudeBD.lkup[Mean_VP],MATCH(vp.data[[#This Row],[Crude_Breakdown]],crudeBD.lkup[Crude Breakdown],0)))^2</f>
        <v>86.903308497293324</v>
      </c>
      <c r="AM1086" s="5">
        <f>(vp.data[[#This Row],[Dens]]-INDEX(crudeBD.lkup[Mean_Dens],MATCH(vp.data[[#This Row],[Crude_Breakdown]],crudeBD.lkup[Crude Breakdown],0)))^2</f>
        <v>10.815301543302249</v>
      </c>
      <c r="AN1086" s="5">
        <f>(vp.data[[#This Row],[Sulf]]-INDEX(crudeBD.lkup[Mean_Sulf],MATCH(vp.data[[#This Row],[Crude_Breakdown]],crudeBD.lkup[Crude Breakdown],0)))^2</f>
        <v>1.3525093728917357E-3</v>
      </c>
      <c r="AO10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1" hidden="1" x14ac:dyDescent="0.25">
      <c r="A1087">
        <v>1086</v>
      </c>
      <c r="B1087" t="s">
        <v>47</v>
      </c>
      <c r="C1087" t="s">
        <v>47</v>
      </c>
      <c r="D1087" t="s">
        <v>210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Input]]="",INDEX([1]DATA!$O:$O,MATCH(1,(vp.data[[#This Row],[Battery]]=[1]DATA!$L:$L)*(EOMONTH(vp.data[[#This Row],[SDate]],-1)+1=[1]DATA!$G:$G),0)),vp.data[[#This Row],[Dens Input]]),"")</f>
        <v>853</v>
      </c>
      <c r="O1087" s="2">
        <f ca="1">INDEX(INDIRECT(_xlfn.CONCAT("weather.data[",O$1,"]")),MATCH(vp.data[[#This Row],[SDate]],weather.data[Date],0))</f>
        <v>-2.2833333333333337</v>
      </c>
      <c r="P1087" s="2">
        <f ca="1">INDEX(INDIRECT(_xlfn.CONCAT("weather.data[",P$1,"]")),MATCH(vp.data[[#This Row],[SDate]],weather.data[Date],0))</f>
        <v>-2.7095238095238097</v>
      </c>
      <c r="Q1087" s="2">
        <f ca="1">INDEX(INDIRECT(_xlfn.CONCAT("weather.data[",Q$1,"]")),MATCH(vp.data[[#This Row],[SDate]],weather.data[Date],0))</f>
        <v>-0.1</v>
      </c>
      <c r="R1087" s="2">
        <f ca="1">INDEX(INDIRECT(_xlfn.CONCAT("weather.data[",R$1,"]")),MATCH(vp.data[[#This Row],[SDate]],weather.data[Date],0))</f>
        <v>0.3</v>
      </c>
      <c r="S1087" s="2">
        <f ca="1">INDEX(INDIRECT(_xlfn.CONCAT("weather.data[",S$1,"]")),MATCH(vp.data[[#This Row],[SDate]],weather.data[Date],0))</f>
        <v>-11.8</v>
      </c>
      <c r="T1087" s="2">
        <f ca="1">INDEX(INDIRECT(_xlfn.CONCAT("weather.data[",T$1,"]")),MATCH(vp.data[[#This Row],[SDate]],weather.data[Date],0))</f>
        <v>1.1000000000000001</v>
      </c>
      <c r="U1087" s="2">
        <f ca="1">INDEX(INDIRECT(_xlfn.CONCAT("weather.data[",U$1,"]")),MATCH(vp.data[[#This Row],[SDate]],weather.data[Date],0))</f>
        <v>-2.7</v>
      </c>
      <c r="V1087" s="2">
        <f ca="1">INDEX(INDIRECT(_xlfn.CONCAT("weather.data[",V$1,"]")),MATCH(vp.data[[#This Row],[SDate]],weather.data[Date],0))</f>
        <v>-0.5</v>
      </c>
      <c r="W1087" t="s">
        <v>44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 s="4">
        <f>IF(AND(vp.data[[#This Row],[SDate]]&gt;=DATE(YEAR(vp.data[[#This Row],[SDate]]),5,1),vp.data[[#This Row],[SDate]]&lt;=DATE(YEAR(vp.data[[#This Row],[SDate]]),9,15)),1,0)</f>
        <v>0</v>
      </c>
      <c r="AJ1087" s="4">
        <f>IF(vp.data[[#This Row],[SDate]]&lt;DATE(2016,12,1),0,1)</f>
        <v>1</v>
      </c>
      <c r="AK1087">
        <f>MONTH(vp.data[[#This Row],[SDate]])</f>
        <v>3</v>
      </c>
      <c r="AL1087" s="5">
        <f>(IF(post_aquisition_adj_bool,vp.data[[#This Row],[VP_Adjusted]],vp.data[[#This Row],[VP]])-INDEX(crudeBD.lkup[Mean_VP],MATCH(vp.data[[#This Row],[Crude_Breakdown]],crudeBD.lkup[Crude Breakdown],0)))^2</f>
        <v>205.12525253264013</v>
      </c>
      <c r="AM1087" s="5">
        <f>(vp.data[[#This Row],[Dens]]-INDEX(crudeBD.lkup[Mean_Dens],MATCH(vp.data[[#This Row],[Crude_Breakdown]],crudeBD.lkup[Crude Breakdown],0)))^2</f>
        <v>84.43151994820964</v>
      </c>
      <c r="AN1087" s="5">
        <f>(vp.data[[#This Row],[Sulf]]-INDEX(crudeBD.lkup[Mean_Sulf],MATCH(vp.data[[#This Row],[Crude_Breakdown]],crudeBD.lkup[Crude Breakdown],0)))^2</f>
        <v>0.13193132655080392</v>
      </c>
      <c r="AO10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1" hidden="1" x14ac:dyDescent="0.25">
      <c r="A1088">
        <v>1087</v>
      </c>
      <c r="B1088" t="s">
        <v>80</v>
      </c>
      <c r="C1088" t="s">
        <v>80</v>
      </c>
      <c r="D1088" t="s">
        <v>211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Input]]="",INDEX([1]DATA!$Q:$Q,MATCH(1,(vp.data[[#This Row],[Battery]]=[1]DATA!$L:$L)*(EOMONTH(vp.data[[#This Row],[SDate]],-1)+1=[1]DATA!$G:$G),0)),vp.data[[#This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Input]]="",INDEX([1]DATA!$O:$O,MATCH(1,(vp.data[[#This Row],[Battery]]=[1]DATA!$L:$L)*(EOMONTH(vp.data[[#This Row],[SDate]],-1)+1=[1]DATA!$G:$G),0)),vp.data[[#This Row],[Dens Input]]),"")</f>
        <v>853.7</v>
      </c>
      <c r="O1088" s="2">
        <f ca="1">INDEX(INDIRECT(_xlfn.CONCAT("weather.data[",O$1,"]")),MATCH(vp.data[[#This Row],[SDate]],weather.data[Date],0))</f>
        <v>-2.2833333333333337</v>
      </c>
      <c r="P1088" s="2">
        <f ca="1">INDEX(INDIRECT(_xlfn.CONCAT("weather.data[",P$1,"]")),MATCH(vp.data[[#This Row],[SDate]],weather.data[Date],0))</f>
        <v>-2.7095238095238097</v>
      </c>
      <c r="Q1088" s="2">
        <f ca="1">INDEX(INDIRECT(_xlfn.CONCAT("weather.data[",Q$1,"]")),MATCH(vp.data[[#This Row],[SDate]],weather.data[Date],0))</f>
        <v>-0.1</v>
      </c>
      <c r="R1088" s="2">
        <f ca="1">INDEX(INDIRECT(_xlfn.CONCAT("weather.data[",R$1,"]")),MATCH(vp.data[[#This Row],[SDate]],weather.data[Date],0))</f>
        <v>0.3</v>
      </c>
      <c r="S1088" s="2">
        <f ca="1">INDEX(INDIRECT(_xlfn.CONCAT("weather.data[",S$1,"]")),MATCH(vp.data[[#This Row],[SDate]],weather.data[Date],0))</f>
        <v>-11.8</v>
      </c>
      <c r="T1088" s="2">
        <f ca="1">INDEX(INDIRECT(_xlfn.CONCAT("weather.data[",T$1,"]")),MATCH(vp.data[[#This Row],[SDate]],weather.data[Date],0))</f>
        <v>1.1000000000000001</v>
      </c>
      <c r="U1088" s="2">
        <f ca="1">INDEX(INDIRECT(_xlfn.CONCAT("weather.data[",U$1,"]")),MATCH(vp.data[[#This Row],[SDate]],weather.data[Date],0))</f>
        <v>-2.7</v>
      </c>
      <c r="V1088" s="2">
        <f ca="1">INDEX(INDIRECT(_xlfn.CONCAT("weather.data[",V$1,"]")),MATCH(vp.data[[#This Row],[SDate]],weather.data[Date],0))</f>
        <v>-0.5</v>
      </c>
      <c r="W1088" t="s">
        <v>44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 s="4">
        <f>IF(AND(vp.data[[#This Row],[SDate]]&gt;=DATE(YEAR(vp.data[[#This Row],[SDate]]),5,1),vp.data[[#This Row],[SDate]]&lt;=DATE(YEAR(vp.data[[#This Row],[SDate]]),9,15)),1,0)</f>
        <v>0</v>
      </c>
      <c r="AJ1088" s="4">
        <f>IF(vp.data[[#This Row],[SDate]]&lt;DATE(2016,12,1),0,1)</f>
        <v>1</v>
      </c>
      <c r="AK1088">
        <f>MONTH(vp.data[[#This Row],[SDate]])</f>
        <v>3</v>
      </c>
      <c r="AL1088" s="5">
        <f>(IF(post_aquisition_adj_bool,vp.data[[#This Row],[VP_Adjusted]],vp.data[[#This Row],[VP]])-INDEX(crudeBD.lkup[Mean_VP],MATCH(vp.data[[#This Row],[Crude_Breakdown]],crudeBD.lkup[Crude Breakdown],0)))^2</f>
        <v>15.822937363270904</v>
      </c>
      <c r="AM1088" s="5">
        <f>(vp.data[[#This Row],[Dens]]-INDEX(crudeBD.lkup[Mean_Dens],MATCH(vp.data[[#This Row],[Crude_Breakdown]],crudeBD.lkup[Crude Breakdown],0)))^2</f>
        <v>97.785647555572453</v>
      </c>
      <c r="AN1088" s="5">
        <f>(vp.data[[#This Row],[Sulf]]-INDEX(crudeBD.lkup[Mean_Sulf],MATCH(vp.data[[#This Row],[Crude_Breakdown]],crudeBD.lkup[Crude Breakdown],0)))^2</f>
        <v>6.9261545262653936E-3</v>
      </c>
      <c r="AO10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1" hidden="1" x14ac:dyDescent="0.25">
      <c r="A1089">
        <v>1088</v>
      </c>
      <c r="B1089" t="s">
        <v>47</v>
      </c>
      <c r="C1089" t="s">
        <v>47</v>
      </c>
      <c r="D1089" t="s">
        <v>103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Input]]="",INDEX([1]DATA!$Q:$Q,MATCH(1,(vp.data[[#This Row],[Battery]]=[1]DATA!$L:$L)*(EOMONTH(vp.data[[#This Row],[SDate]],-1)+1=[1]DATA!$G:$G),0)),vp.data[[#This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089" s="2">
        <f ca="1">INDEX(INDIRECT(_xlfn.CONCAT("weather.data[",O$1,"]")),MATCH(vp.data[[#This Row],[SDate]],weather.data[Date],0))</f>
        <v>-2.2833333333333337</v>
      </c>
      <c r="P1089" s="2">
        <f ca="1">INDEX(INDIRECT(_xlfn.CONCAT("weather.data[",P$1,"]")),MATCH(vp.data[[#This Row],[SDate]],weather.data[Date],0))</f>
        <v>-2.7095238095238097</v>
      </c>
      <c r="Q1089" s="2">
        <f ca="1">INDEX(INDIRECT(_xlfn.CONCAT("weather.data[",Q$1,"]")),MATCH(vp.data[[#This Row],[SDate]],weather.data[Date],0))</f>
        <v>-0.1</v>
      </c>
      <c r="R1089" s="2">
        <f ca="1">INDEX(INDIRECT(_xlfn.CONCAT("weather.data[",R$1,"]")),MATCH(vp.data[[#This Row],[SDate]],weather.data[Date],0))</f>
        <v>0.3</v>
      </c>
      <c r="S1089" s="2">
        <f ca="1">INDEX(INDIRECT(_xlfn.CONCAT("weather.data[",S$1,"]")),MATCH(vp.data[[#This Row],[SDate]],weather.data[Date],0))</f>
        <v>-11.8</v>
      </c>
      <c r="T1089" s="2">
        <f ca="1">INDEX(INDIRECT(_xlfn.CONCAT("weather.data[",T$1,"]")),MATCH(vp.data[[#This Row],[SDate]],weather.data[Date],0))</f>
        <v>1.1000000000000001</v>
      </c>
      <c r="U1089" s="2">
        <f ca="1">INDEX(INDIRECT(_xlfn.CONCAT("weather.data[",U$1,"]")),MATCH(vp.data[[#This Row],[SDate]],weather.data[Date],0))</f>
        <v>-2.7</v>
      </c>
      <c r="V1089" s="2">
        <f ca="1">INDEX(INDIRECT(_xlfn.CONCAT("weather.data[",V$1,"]")),MATCH(vp.data[[#This Row],[SDate]],weather.data[Date],0))</f>
        <v>-0.5</v>
      </c>
      <c r="W1089" t="s">
        <v>44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 s="4">
        <f>IF(AND(vp.data[[#This Row],[SDate]]&gt;=DATE(YEAR(vp.data[[#This Row],[SDate]]),5,1),vp.data[[#This Row],[SDate]]&lt;=DATE(YEAR(vp.data[[#This Row],[SDate]]),9,15)),1,0)</f>
        <v>0</v>
      </c>
      <c r="AJ1089" s="4">
        <f>IF(vp.data[[#This Row],[SDate]]&lt;DATE(2016,12,1),0,1)</f>
        <v>1</v>
      </c>
      <c r="AK1089">
        <f>MONTH(vp.data[[#This Row],[SDate]])</f>
        <v>3</v>
      </c>
      <c r="AL1089" s="5">
        <f>(IF(post_aquisition_adj_bool,vp.data[[#This Row],[VP_Adjusted]],vp.data[[#This Row],[VP]])-INDEX(crudeBD.lkup[Mean_VP],MATCH(vp.data[[#This Row],[Crude_Breakdown]],crudeBD.lkup[Crude Breakdown],0)))^2</f>
        <v>135.07540275355279</v>
      </c>
      <c r="AM1089" s="5">
        <f>(vp.data[[#This Row],[Dens]]-INDEX(crudeBD.lkup[Mean_Dens],MATCH(vp.data[[#This Row],[Crude_Breakdown]],crudeBD.lkup[Crude Breakdown],0)))^2</f>
        <v>107.92431013225958</v>
      </c>
      <c r="AN1089" s="5">
        <f>(vp.data[[#This Row],[Sulf]]-INDEX(crudeBD.lkup[Mean_Sulf],MATCH(vp.data[[#This Row],[Crude_Breakdown]],crudeBD.lkup[Crude Breakdown],0)))^2</f>
        <v>0.43135534274712789</v>
      </c>
      <c r="AO10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1" hidden="1" x14ac:dyDescent="0.25">
      <c r="A1090">
        <v>1089</v>
      </c>
      <c r="B1090" t="s">
        <v>52</v>
      </c>
      <c r="C1090" t="s">
        <v>52</v>
      </c>
      <c r="D1090" t="s">
        <v>212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Input]]="",INDEX([1]DATA!$Q:$Q,MATCH(1,(vp.data[[#This Row],[Battery]]=[1]DATA!$L:$L)*(EOMONTH(vp.data[[#This Row],[SDate]],-1)+1=[1]DATA!$G:$G),0)),vp.data[[#This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090" s="2">
        <f ca="1">INDEX(INDIRECT(_xlfn.CONCAT("weather.data[",O$1,"]")),MATCH(vp.data[[#This Row],[SDate]],weather.data[Date],0))</f>
        <v>-2.2833333333333337</v>
      </c>
      <c r="P1090" s="2">
        <f ca="1">INDEX(INDIRECT(_xlfn.CONCAT("weather.data[",P$1,"]")),MATCH(vp.data[[#This Row],[SDate]],weather.data[Date],0))</f>
        <v>-2.7095238095238097</v>
      </c>
      <c r="Q1090" s="2">
        <f ca="1">INDEX(INDIRECT(_xlfn.CONCAT("weather.data[",Q$1,"]")),MATCH(vp.data[[#This Row],[SDate]],weather.data[Date],0))</f>
        <v>-0.1</v>
      </c>
      <c r="R1090" s="2">
        <f ca="1">INDEX(INDIRECT(_xlfn.CONCAT("weather.data[",R$1,"]")),MATCH(vp.data[[#This Row],[SDate]],weather.data[Date],0))</f>
        <v>0.3</v>
      </c>
      <c r="S1090" s="2">
        <f ca="1">INDEX(INDIRECT(_xlfn.CONCAT("weather.data[",S$1,"]")),MATCH(vp.data[[#This Row],[SDate]],weather.data[Date],0))</f>
        <v>-11.8</v>
      </c>
      <c r="T1090" s="2">
        <f ca="1">INDEX(INDIRECT(_xlfn.CONCAT("weather.data[",T$1,"]")),MATCH(vp.data[[#This Row],[SDate]],weather.data[Date],0))</f>
        <v>1.1000000000000001</v>
      </c>
      <c r="U1090" s="2">
        <f ca="1">INDEX(INDIRECT(_xlfn.CONCAT("weather.data[",U$1,"]")),MATCH(vp.data[[#This Row],[SDate]],weather.data[Date],0))</f>
        <v>-2.7</v>
      </c>
      <c r="V1090" s="2">
        <f ca="1">INDEX(INDIRECT(_xlfn.CONCAT("weather.data[",V$1,"]")),MATCH(vp.data[[#This Row],[SDate]],weather.data[Date],0))</f>
        <v>-0.5</v>
      </c>
      <c r="W1090" t="s">
        <v>44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 s="4">
        <f>IF(AND(vp.data[[#This Row],[SDate]]&gt;=DATE(YEAR(vp.data[[#This Row],[SDate]]),5,1),vp.data[[#This Row],[SDate]]&lt;=DATE(YEAR(vp.data[[#This Row],[SDate]]),9,15)),1,0)</f>
        <v>0</v>
      </c>
      <c r="AJ1090" s="4">
        <f>IF(vp.data[[#This Row],[SDate]]&lt;DATE(2016,12,1),0,1)</f>
        <v>1</v>
      </c>
      <c r="AK1090">
        <f>MONTH(vp.data[[#This Row],[SDate]])</f>
        <v>3</v>
      </c>
      <c r="AL1090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1090" s="5">
        <f>(vp.data[[#This Row],[Dens]]-INDEX(crudeBD.lkup[Mean_Dens],MATCH(vp.data[[#This Row],[Crude_Breakdown]],crudeBD.lkup[Crude Breakdown],0)))^2</f>
        <v>120.75070522428213</v>
      </c>
      <c r="AN1090" s="5">
        <f>(vp.data[[#This Row],[Sulf]]-INDEX(crudeBD.lkup[Mean_Sulf],MATCH(vp.data[[#This Row],[Crude_Breakdown]],crudeBD.lkup[Crude Breakdown],0)))^2</f>
        <v>0.10447344483301269</v>
      </c>
      <c r="AO10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1" hidden="1" x14ac:dyDescent="0.25">
      <c r="A1091">
        <v>1090</v>
      </c>
      <c r="B1091" t="s">
        <v>80</v>
      </c>
      <c r="C1091" t="s">
        <v>80</v>
      </c>
      <c r="D1091" t="s">
        <v>213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091" s="2">
        <f ca="1">INDEX(INDIRECT(_xlfn.CONCAT("weather.data[",O$1,"]")),MATCH(vp.data[[#This Row],[SDate]],weather.data[Date],0))</f>
        <v>-2.2833333333333337</v>
      </c>
      <c r="P1091" s="2">
        <f ca="1">INDEX(INDIRECT(_xlfn.CONCAT("weather.data[",P$1,"]")),MATCH(vp.data[[#This Row],[SDate]],weather.data[Date],0))</f>
        <v>-2.7095238095238097</v>
      </c>
      <c r="Q1091" s="2">
        <f ca="1">INDEX(INDIRECT(_xlfn.CONCAT("weather.data[",Q$1,"]")),MATCH(vp.data[[#This Row],[SDate]],weather.data[Date],0))</f>
        <v>-0.1</v>
      </c>
      <c r="R1091" s="2">
        <f ca="1">INDEX(INDIRECT(_xlfn.CONCAT("weather.data[",R$1,"]")),MATCH(vp.data[[#This Row],[SDate]],weather.data[Date],0))</f>
        <v>0.3</v>
      </c>
      <c r="S1091" s="2">
        <f ca="1">INDEX(INDIRECT(_xlfn.CONCAT("weather.data[",S$1,"]")),MATCH(vp.data[[#This Row],[SDate]],weather.data[Date],0))</f>
        <v>-11.8</v>
      </c>
      <c r="T1091" s="2">
        <f ca="1">INDEX(INDIRECT(_xlfn.CONCAT("weather.data[",T$1,"]")),MATCH(vp.data[[#This Row],[SDate]],weather.data[Date],0))</f>
        <v>1.1000000000000001</v>
      </c>
      <c r="U1091" s="2">
        <f ca="1">INDEX(INDIRECT(_xlfn.CONCAT("weather.data[",U$1,"]")),MATCH(vp.data[[#This Row],[SDate]],weather.data[Date],0))</f>
        <v>-2.7</v>
      </c>
      <c r="V1091" s="2">
        <f ca="1">INDEX(INDIRECT(_xlfn.CONCAT("weather.data[",V$1,"]")),MATCH(vp.data[[#This Row],[SDate]],weather.data[Date],0))</f>
        <v>-0.5</v>
      </c>
      <c r="W1091" t="s">
        <v>44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 s="4">
        <f>IF(AND(vp.data[[#This Row],[SDate]]&gt;=DATE(YEAR(vp.data[[#This Row],[SDate]]),5,1),vp.data[[#This Row],[SDate]]&lt;=DATE(YEAR(vp.data[[#This Row],[SDate]]),9,15)),1,0)</f>
        <v>0</v>
      </c>
      <c r="AJ1091" s="4">
        <f>IF(vp.data[[#This Row],[SDate]]&lt;DATE(2016,12,1),0,1)</f>
        <v>1</v>
      </c>
      <c r="AK1091">
        <f>MONTH(vp.data[[#This Row],[SDate]])</f>
        <v>3</v>
      </c>
      <c r="AL1091" s="5">
        <f>(IF(post_aquisition_adj_bool,vp.data[[#This Row],[VP_Adjusted]],vp.data[[#This Row],[VP]])-INDEX(crudeBD.lkup[Mean_VP],MATCH(vp.data[[#This Row],[Crude_Breakdown]],crudeBD.lkup[Crude Breakdown],0)))^2</f>
        <v>172.19198596415683</v>
      </c>
      <c r="AM1091" s="5">
        <f>(vp.data[[#This Row],[Dens]]-INDEX(crudeBD.lkup[Mean_Dens],MATCH(vp.data[[#This Row],[Crude_Breakdown]],crudeBD.lkup[Crude Breakdown],0)))^2</f>
        <v>158.47442546968119</v>
      </c>
      <c r="AN1091" s="5">
        <f>(vp.data[[#This Row],[Sulf]]-INDEX(crudeBD.lkup[Mean_Sulf],MATCH(vp.data[[#This Row],[Crude_Breakdown]],crudeBD.lkup[Crude Breakdown],0)))^2</f>
        <v>0.12476685612135612</v>
      </c>
      <c r="AO10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1" hidden="1" x14ac:dyDescent="0.25">
      <c r="A1092">
        <v>1091</v>
      </c>
      <c r="B1092" t="s">
        <v>47</v>
      </c>
      <c r="C1092" t="s">
        <v>47</v>
      </c>
      <c r="D1092" t="s">
        <v>214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Input]]="",INDEX([1]DATA!$Q:$Q,MATCH(1,(vp.data[[#This Row],[Battery]]=[1]DATA!$L:$L)*(EOMONTH(vp.data[[#This Row],[SDate]],-1)+1=[1]DATA!$G:$G),0)),vp.data[[#This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Input]]="",INDEX([1]DATA!$O:$O,MATCH(1,(vp.data[[#This Row],[Battery]]=[1]DATA!$L:$L)*(EOMONTH(vp.data[[#This Row],[SDate]],-1)+1=[1]DATA!$G:$G),0)),vp.data[[#This Row],[Dens Input]]),"")</f>
        <v>862.3</v>
      </c>
      <c r="O1092" s="2">
        <f ca="1">INDEX(INDIRECT(_xlfn.CONCAT("weather.data[",O$1,"]")),MATCH(vp.data[[#This Row],[SDate]],weather.data[Date],0))</f>
        <v>-2.2833333333333337</v>
      </c>
      <c r="P1092" s="2">
        <f ca="1">INDEX(INDIRECT(_xlfn.CONCAT("weather.data[",P$1,"]")),MATCH(vp.data[[#This Row],[SDate]],weather.data[Date],0))</f>
        <v>-2.7095238095238097</v>
      </c>
      <c r="Q1092" s="2">
        <f ca="1">INDEX(INDIRECT(_xlfn.CONCAT("weather.data[",Q$1,"]")),MATCH(vp.data[[#This Row],[SDate]],weather.data[Date],0))</f>
        <v>-0.1</v>
      </c>
      <c r="R1092" s="2">
        <f ca="1">INDEX(INDIRECT(_xlfn.CONCAT("weather.data[",R$1,"]")),MATCH(vp.data[[#This Row],[SDate]],weather.data[Date],0))</f>
        <v>0.3</v>
      </c>
      <c r="S1092" s="2">
        <f ca="1">INDEX(INDIRECT(_xlfn.CONCAT("weather.data[",S$1,"]")),MATCH(vp.data[[#This Row],[SDate]],weather.data[Date],0))</f>
        <v>-11.8</v>
      </c>
      <c r="T1092" s="2">
        <f ca="1">INDEX(INDIRECT(_xlfn.CONCAT("weather.data[",T$1,"]")),MATCH(vp.data[[#This Row],[SDate]],weather.data[Date],0))</f>
        <v>1.1000000000000001</v>
      </c>
      <c r="U1092" s="2">
        <f ca="1">INDEX(INDIRECT(_xlfn.CONCAT("weather.data[",U$1,"]")),MATCH(vp.data[[#This Row],[SDate]],weather.data[Date],0))</f>
        <v>-2.7</v>
      </c>
      <c r="V1092" s="2">
        <f ca="1">INDEX(INDIRECT(_xlfn.CONCAT("weather.data[",V$1,"]")),MATCH(vp.data[[#This Row],[SDate]],weather.data[Date],0))</f>
        <v>-0.5</v>
      </c>
      <c r="W1092" t="s">
        <v>44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 s="4">
        <f>IF(AND(vp.data[[#This Row],[SDate]]&gt;=DATE(YEAR(vp.data[[#This Row],[SDate]]),5,1),vp.data[[#This Row],[SDate]]&lt;=DATE(YEAR(vp.data[[#This Row],[SDate]]),9,15)),1,0)</f>
        <v>0</v>
      </c>
      <c r="AJ1092" s="4">
        <f>IF(vp.data[[#This Row],[SDate]]&lt;DATE(2016,12,1),0,1)</f>
        <v>1</v>
      </c>
      <c r="AK1092">
        <f>MONTH(vp.data[[#This Row],[SDate]])</f>
        <v>3</v>
      </c>
      <c r="AL1092" s="5">
        <f>(IF(post_aquisition_adj_bool,vp.data[[#This Row],[VP_Adjusted]],vp.data[[#This Row],[VP]])-INDEX(crudeBD.lkup[Mean_VP],MATCH(vp.data[[#This Row],[Crude_Breakdown]],crudeBD.lkup[Crude Breakdown],0)))^2</f>
        <v>509.75730555178092</v>
      </c>
      <c r="AM1092" s="5">
        <f>(vp.data[[#This Row],[Dens]]-INDEX(crudeBD.lkup[Mean_Dens],MATCH(vp.data[[#This Row],[Crude_Breakdown]],crudeBD.lkup[Crude Breakdown],0)))^2</f>
        <v>341.83064387458762</v>
      </c>
      <c r="AN1092" s="5">
        <f>(vp.data[[#This Row],[Sulf]]-INDEX(crudeBD.lkup[Mean_Sulf],MATCH(vp.data[[#This Row],[Crude_Breakdown]],crudeBD.lkup[Crude Breakdown],0)))^2</f>
        <v>0.22394050127472986</v>
      </c>
      <c r="AO10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1" hidden="1" x14ac:dyDescent="0.25">
      <c r="A1093">
        <v>1092</v>
      </c>
      <c r="B1093" t="s">
        <v>45</v>
      </c>
      <c r="C1093" t="s">
        <v>45</v>
      </c>
      <c r="D1093" t="s">
        <v>215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Input]]="",INDEX([1]DATA!$Q:$Q,MATCH(1,(vp.data[[#This Row],[Battery]]=[1]DATA!$L:$L)*(EOMONTH(vp.data[[#This Row],[SDate]],-1)+1=[1]DATA!$G:$G),0)),vp.data[[#This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093" s="2">
        <f ca="1">INDEX(INDIRECT(_xlfn.CONCAT("weather.data[",O$1,"]")),MATCH(vp.data[[#This Row],[SDate]],weather.data[Date],0))</f>
        <v>5.166666666666667</v>
      </c>
      <c r="P1093" s="2">
        <f ca="1">INDEX(INDIRECT(_xlfn.CONCAT("weather.data[",P$1,"]")),MATCH(vp.data[[#This Row],[SDate]],weather.data[Date],0))</f>
        <v>-1.485714285714286</v>
      </c>
      <c r="Q1093" s="2">
        <f ca="1">INDEX(INDIRECT(_xlfn.CONCAT("weather.data[",Q$1,"]")),MATCH(vp.data[[#This Row],[SDate]],weather.data[Date],0))</f>
        <v>7.2</v>
      </c>
      <c r="R1093" s="2">
        <f ca="1">INDEX(INDIRECT(_xlfn.CONCAT("weather.data[",R$1,"]")),MATCH(vp.data[[#This Row],[SDate]],weather.data[Date],0))</f>
        <v>5.8</v>
      </c>
      <c r="S1093" s="2">
        <f ca="1">INDEX(INDIRECT(_xlfn.CONCAT("weather.data[",S$1,"]")),MATCH(vp.data[[#This Row],[SDate]],weather.data[Date],0))</f>
        <v>3.3</v>
      </c>
      <c r="T1093" s="2">
        <f ca="1">INDEX(INDIRECT(_xlfn.CONCAT("weather.data[",T$1,"]")),MATCH(vp.data[[#This Row],[SDate]],weather.data[Date],0))</f>
        <v>5.3</v>
      </c>
      <c r="U1093" s="2">
        <f ca="1">INDEX(INDIRECT(_xlfn.CONCAT("weather.data[",U$1,"]")),MATCH(vp.data[[#This Row],[SDate]],weather.data[Date],0))</f>
        <v>2.6</v>
      </c>
      <c r="V1093" s="2">
        <f ca="1">INDEX(INDIRECT(_xlfn.CONCAT("weather.data[",V$1,"]")),MATCH(vp.data[[#This Row],[SDate]],weather.data[Date],0))</f>
        <v>6.8</v>
      </c>
      <c r="W1093" t="s">
        <v>44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 s="4">
        <f>IF(AND(vp.data[[#This Row],[SDate]]&gt;=DATE(YEAR(vp.data[[#This Row],[SDate]]),5,1),vp.data[[#This Row],[SDate]]&lt;=DATE(YEAR(vp.data[[#This Row],[SDate]]),9,15)),1,0)</f>
        <v>0</v>
      </c>
      <c r="AJ1093" s="4">
        <f>IF(vp.data[[#This Row],[SDate]]&lt;DATE(2016,12,1),0,1)</f>
        <v>1</v>
      </c>
      <c r="AK1093">
        <f>MONTH(vp.data[[#This Row],[SDate]])</f>
        <v>3</v>
      </c>
      <c r="AL1093" s="5">
        <f>(IF(post_aquisition_adj_bool,vp.data[[#This Row],[VP_Adjusted]],vp.data[[#This Row],[VP]])-INDEX(crudeBD.lkup[Mean_VP],MATCH(vp.data[[#This Row],[Crude_Breakdown]],crudeBD.lkup[Crude Breakdown],0)))^2</f>
        <v>169.15527836978006</v>
      </c>
      <c r="AM1093" s="5">
        <f>(vp.data[[#This Row],[Dens]]-INDEX(crudeBD.lkup[Mean_Dens],MATCH(vp.data[[#This Row],[Crude_Breakdown]],crudeBD.lkup[Crude Breakdown],0)))^2</f>
        <v>21.542816267109028</v>
      </c>
      <c r="AN1093" s="5">
        <f>(vp.data[[#This Row],[Sulf]]-INDEX(crudeBD.lkup[Mean_Sulf],MATCH(vp.data[[#This Row],[Crude_Breakdown]],crudeBD.lkup[Crude Breakdown],0)))^2</f>
        <v>1.7643806030518956E-3</v>
      </c>
      <c r="AO10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1" hidden="1" x14ac:dyDescent="0.25">
      <c r="A1094">
        <v>1093</v>
      </c>
      <c r="B1094" t="s">
        <v>45</v>
      </c>
      <c r="C1094" t="s">
        <v>45</v>
      </c>
      <c r="D1094" t="s">
        <v>216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Input]]="",INDEX([1]DATA!$Q:$Q,MATCH(1,(vp.data[[#This Row],[Battery]]=[1]DATA!$L:$L)*(EOMONTH(vp.data[[#This Row],[SDate]],-1)+1=[1]DATA!$G:$G),0)),vp.data[[#This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094" s="2">
        <f ca="1">INDEX(INDIRECT(_xlfn.CONCAT("weather.data[",O$1,"]")),MATCH(vp.data[[#This Row],[SDate]],weather.data[Date],0))</f>
        <v>5.166666666666667</v>
      </c>
      <c r="P1094" s="2">
        <f ca="1">INDEX(INDIRECT(_xlfn.CONCAT("weather.data[",P$1,"]")),MATCH(vp.data[[#This Row],[SDate]],weather.data[Date],0))</f>
        <v>-1.485714285714286</v>
      </c>
      <c r="Q1094" s="2">
        <f ca="1">INDEX(INDIRECT(_xlfn.CONCAT("weather.data[",Q$1,"]")),MATCH(vp.data[[#This Row],[SDate]],weather.data[Date],0))</f>
        <v>7.2</v>
      </c>
      <c r="R1094" s="2">
        <f ca="1">INDEX(INDIRECT(_xlfn.CONCAT("weather.data[",R$1,"]")),MATCH(vp.data[[#This Row],[SDate]],weather.data[Date],0))</f>
        <v>5.8</v>
      </c>
      <c r="S1094" s="2">
        <f ca="1">INDEX(INDIRECT(_xlfn.CONCAT("weather.data[",S$1,"]")),MATCH(vp.data[[#This Row],[SDate]],weather.data[Date],0))</f>
        <v>3.3</v>
      </c>
      <c r="T1094" s="2">
        <f ca="1">INDEX(INDIRECT(_xlfn.CONCAT("weather.data[",T$1,"]")),MATCH(vp.data[[#This Row],[SDate]],weather.data[Date],0))</f>
        <v>5.3</v>
      </c>
      <c r="U1094" s="2">
        <f ca="1">INDEX(INDIRECT(_xlfn.CONCAT("weather.data[",U$1,"]")),MATCH(vp.data[[#This Row],[SDate]],weather.data[Date],0))</f>
        <v>2.6</v>
      </c>
      <c r="V1094" s="2">
        <f ca="1">INDEX(INDIRECT(_xlfn.CONCAT("weather.data[",V$1,"]")),MATCH(vp.data[[#This Row],[SDate]],weather.data[Date],0))</f>
        <v>6.8</v>
      </c>
      <c r="W1094" t="s">
        <v>44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 s="4">
        <f>IF(AND(vp.data[[#This Row],[SDate]]&gt;=DATE(YEAR(vp.data[[#This Row],[SDate]]),5,1),vp.data[[#This Row],[SDate]]&lt;=DATE(YEAR(vp.data[[#This Row],[SDate]]),9,15)),1,0)</f>
        <v>0</v>
      </c>
      <c r="AJ1094" s="4">
        <f>IF(vp.data[[#This Row],[SDate]]&lt;DATE(2016,12,1),0,1)</f>
        <v>1</v>
      </c>
      <c r="AK1094">
        <f>MONTH(vp.data[[#This Row],[SDate]])</f>
        <v>3</v>
      </c>
      <c r="AL1094" s="5">
        <f>(IF(post_aquisition_adj_bool,vp.data[[#This Row],[VP_Adjusted]],vp.data[[#This Row],[VP]])-INDEX(crudeBD.lkup[Mean_VP],MATCH(vp.data[[#This Row],[Crude_Breakdown]],crudeBD.lkup[Crude Breakdown],0)))^2</f>
        <v>97.322514177693776</v>
      </c>
      <c r="AM1094" s="5">
        <f>(vp.data[[#This Row],[Dens]]-INDEX(crudeBD.lkup[Mean_Dens],MATCH(vp.data[[#This Row],[Crude_Breakdown]],crudeBD.lkup[Crude Breakdown],0)))^2</f>
        <v>40.219194159004743</v>
      </c>
      <c r="AN1094" s="5">
        <f>(vp.data[[#This Row],[Sulf]]-INDEX(crudeBD.lkup[Mean_Sulf],MATCH(vp.data[[#This Row],[Crude_Breakdown]],crudeBD.lkup[Crude Breakdown],0)))^2</f>
        <v>1.0311559888375639</v>
      </c>
      <c r="AO10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1" hidden="1" x14ac:dyDescent="0.25">
      <c r="A1095">
        <v>1094</v>
      </c>
      <c r="B1095" t="s">
        <v>45</v>
      </c>
      <c r="C1095" t="s">
        <v>45</v>
      </c>
      <c r="D1095" t="s">
        <v>217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Input]]="",INDEX([1]DATA!$Q:$Q,MATCH(1,(vp.data[[#This Row],[Battery]]=[1]DATA!$L:$L)*(EOMONTH(vp.data[[#This Row],[SDate]],-1)+1=[1]DATA!$G:$G),0)),vp.data[[#This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Input]]="",INDEX([1]DATA!$O:$O,MATCH(1,(vp.data[[#This Row],[Battery]]=[1]DATA!$L:$L)*(EOMONTH(vp.data[[#This Row],[SDate]],-1)+1=[1]DATA!$G:$G),0)),vp.data[[#This Row],[Dens Input]]),"")</f>
        <v>879.1</v>
      </c>
      <c r="O1095" s="2">
        <f ca="1">INDEX(INDIRECT(_xlfn.CONCAT("weather.data[",O$1,"]")),MATCH(vp.data[[#This Row],[SDate]],weather.data[Date],0))</f>
        <v>5.166666666666667</v>
      </c>
      <c r="P1095" s="2">
        <f ca="1">INDEX(INDIRECT(_xlfn.CONCAT("weather.data[",P$1,"]")),MATCH(vp.data[[#This Row],[SDate]],weather.data[Date],0))</f>
        <v>-1.485714285714286</v>
      </c>
      <c r="Q1095" s="2">
        <f ca="1">INDEX(INDIRECT(_xlfn.CONCAT("weather.data[",Q$1,"]")),MATCH(vp.data[[#This Row],[SDate]],weather.data[Date],0))</f>
        <v>7.2</v>
      </c>
      <c r="R1095" s="2">
        <f ca="1">INDEX(INDIRECT(_xlfn.CONCAT("weather.data[",R$1,"]")),MATCH(vp.data[[#This Row],[SDate]],weather.data[Date],0))</f>
        <v>5.8</v>
      </c>
      <c r="S1095" s="2">
        <f ca="1">INDEX(INDIRECT(_xlfn.CONCAT("weather.data[",S$1,"]")),MATCH(vp.data[[#This Row],[SDate]],weather.data[Date],0))</f>
        <v>3.3</v>
      </c>
      <c r="T1095" s="2">
        <f ca="1">INDEX(INDIRECT(_xlfn.CONCAT("weather.data[",T$1,"]")),MATCH(vp.data[[#This Row],[SDate]],weather.data[Date],0))</f>
        <v>5.3</v>
      </c>
      <c r="U1095" s="2">
        <f ca="1">INDEX(INDIRECT(_xlfn.CONCAT("weather.data[",U$1,"]")),MATCH(vp.data[[#This Row],[SDate]],weather.data[Date],0))</f>
        <v>2.6</v>
      </c>
      <c r="V1095" s="2">
        <f ca="1">INDEX(INDIRECT(_xlfn.CONCAT("weather.data[",V$1,"]")),MATCH(vp.data[[#This Row],[SDate]],weather.data[Date],0))</f>
        <v>6.8</v>
      </c>
      <c r="W1095" t="s">
        <v>44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 s="4">
        <f>IF(AND(vp.data[[#This Row],[SDate]]&gt;=DATE(YEAR(vp.data[[#This Row],[SDate]]),5,1),vp.data[[#This Row],[SDate]]&lt;=DATE(YEAR(vp.data[[#This Row],[SDate]]),9,15)),1,0)</f>
        <v>0</v>
      </c>
      <c r="AJ1095" s="4">
        <f>IF(vp.data[[#This Row],[SDate]]&lt;DATE(2016,12,1),0,1)</f>
        <v>1</v>
      </c>
      <c r="AK1095">
        <f>MONTH(vp.data[[#This Row],[SDate]])</f>
        <v>3</v>
      </c>
      <c r="AL1095" s="5">
        <f>(IF(post_aquisition_adj_bool,vp.data[[#This Row],[VP_Adjusted]],vp.data[[#This Row],[VP]])-INDEX(crudeBD.lkup[Mean_VP],MATCH(vp.data[[#This Row],[Crude_Breakdown]],crudeBD.lkup[Crude Breakdown],0)))^2</f>
        <v>20.841209829867704</v>
      </c>
      <c r="AM1095" s="5">
        <f>(vp.data[[#This Row],[Dens]]-INDEX(crudeBD.lkup[Mean_Dens],MATCH(vp.data[[#This Row],[Crude_Breakdown]],crudeBD.lkup[Crude Breakdown],0)))^2</f>
        <v>18.851752298539669</v>
      </c>
      <c r="AN1095" s="5">
        <f>(vp.data[[#This Row],[Sulf]]-INDEX(crudeBD.lkup[Mean_Sulf],MATCH(vp.data[[#This Row],[Crude_Breakdown]],crudeBD.lkup[Crude Breakdown],0)))^2</f>
        <v>2.494689189953843</v>
      </c>
      <c r="AO10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1" hidden="1" x14ac:dyDescent="0.25">
      <c r="A1096">
        <v>1095</v>
      </c>
      <c r="B1096" t="s">
        <v>58</v>
      </c>
      <c r="C1096" t="s">
        <v>58</v>
      </c>
      <c r="D1096" t="s">
        <v>218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Input]]="",INDEX([1]DATA!$O:$O,MATCH(1,(vp.data[[#This Row],[Battery]]=[1]DATA!$L:$L)*(EOMONTH(vp.data[[#This Row],[SDate]],-1)+1=[1]DATA!$G:$G),0)),vp.data[[#This Row],[Dens Input]]),"")</f>
        <v>819</v>
      </c>
      <c r="O1096" s="2">
        <f ca="1">INDEX(INDIRECT(_xlfn.CONCAT("weather.data[",O$1,"]")),MATCH(vp.data[[#This Row],[SDate]],weather.data[Date],0))</f>
        <v>5.166666666666667</v>
      </c>
      <c r="P1096" s="2">
        <f ca="1">INDEX(INDIRECT(_xlfn.CONCAT("weather.data[",P$1,"]")),MATCH(vp.data[[#This Row],[SDate]],weather.data[Date],0))</f>
        <v>-1.485714285714286</v>
      </c>
      <c r="Q1096" s="2">
        <f ca="1">INDEX(INDIRECT(_xlfn.CONCAT("weather.data[",Q$1,"]")),MATCH(vp.data[[#This Row],[SDate]],weather.data[Date],0))</f>
        <v>7.2</v>
      </c>
      <c r="R1096" s="2">
        <f ca="1">INDEX(INDIRECT(_xlfn.CONCAT("weather.data[",R$1,"]")),MATCH(vp.data[[#This Row],[SDate]],weather.data[Date],0))</f>
        <v>5.8</v>
      </c>
      <c r="S1096" s="2">
        <f ca="1">INDEX(INDIRECT(_xlfn.CONCAT("weather.data[",S$1,"]")),MATCH(vp.data[[#This Row],[SDate]],weather.data[Date],0))</f>
        <v>3.3</v>
      </c>
      <c r="T1096" s="2">
        <f ca="1">INDEX(INDIRECT(_xlfn.CONCAT("weather.data[",T$1,"]")),MATCH(vp.data[[#This Row],[SDate]],weather.data[Date],0))</f>
        <v>5.3</v>
      </c>
      <c r="U1096" s="2">
        <f ca="1">INDEX(INDIRECT(_xlfn.CONCAT("weather.data[",U$1,"]")),MATCH(vp.data[[#This Row],[SDate]],weather.data[Date],0))</f>
        <v>2.6</v>
      </c>
      <c r="V1096" s="2">
        <f ca="1">INDEX(INDIRECT(_xlfn.CONCAT("weather.data[",V$1,"]")),MATCH(vp.data[[#This Row],[SDate]],weather.data[Date],0))</f>
        <v>6.8</v>
      </c>
      <c r="W1096" t="s">
        <v>44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 s="4">
        <f>IF(AND(vp.data[[#This Row],[SDate]]&gt;=DATE(YEAR(vp.data[[#This Row],[SDate]]),5,1),vp.data[[#This Row],[SDate]]&lt;=DATE(YEAR(vp.data[[#This Row],[SDate]]),9,15)),1,0)</f>
        <v>0</v>
      </c>
      <c r="AJ1096" s="4">
        <f>IF(vp.data[[#This Row],[SDate]]&lt;DATE(2016,12,1),0,1)</f>
        <v>1</v>
      </c>
      <c r="AK1096">
        <f>MONTH(vp.data[[#This Row],[SDate]])</f>
        <v>3</v>
      </c>
      <c r="AL1096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096" s="5">
        <f>(vp.data[[#This Row],[Dens]]-INDEX(crudeBD.lkup[Mean_Dens],MATCH(vp.data[[#This Row],[Crude_Breakdown]],crudeBD.lkup[Crude Breakdown],0)))^2</f>
        <v>2.1175267538759979E-2</v>
      </c>
      <c r="AN1096" s="5">
        <f>(vp.data[[#This Row],[Sulf]]-INDEX(crudeBD.lkup[Mean_Sulf],MATCH(vp.data[[#This Row],[Crude_Breakdown]],crudeBD.lkup[Crude Breakdown],0)))^2</f>
        <v>9.0800411234678385E-2</v>
      </c>
      <c r="AO10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1" hidden="1" x14ac:dyDescent="0.25">
      <c r="A1097">
        <v>1096</v>
      </c>
      <c r="B1097" t="s">
        <v>219</v>
      </c>
      <c r="C1097" t="s">
        <v>219</v>
      </c>
      <c r="D1097" t="s">
        <v>220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Input]]="",INDEX([1]DATA!$O:$O,MATCH(1,(vp.data[[#This Row],[Battery]]=[1]DATA!$L:$L)*(EOMONTH(vp.data[[#This Row],[SDate]],-1)+1=[1]DATA!$G:$G),0)),vp.data[[#This Row],[Dens Input]]),"")</f>
        <v>863.7</v>
      </c>
      <c r="O1097" s="2">
        <f ca="1">INDEX(INDIRECT(_xlfn.CONCAT("weather.data[",O$1,"]")),MATCH(vp.data[[#This Row],[SDate]],weather.data[Date],0))</f>
        <v>5.166666666666667</v>
      </c>
      <c r="P1097" s="2">
        <f ca="1">INDEX(INDIRECT(_xlfn.CONCAT("weather.data[",P$1,"]")),MATCH(vp.data[[#This Row],[SDate]],weather.data[Date],0))</f>
        <v>-1.485714285714286</v>
      </c>
      <c r="Q1097" s="2">
        <f ca="1">INDEX(INDIRECT(_xlfn.CONCAT("weather.data[",Q$1,"]")),MATCH(vp.data[[#This Row],[SDate]],weather.data[Date],0))</f>
        <v>7.2</v>
      </c>
      <c r="R1097" s="2">
        <f ca="1">INDEX(INDIRECT(_xlfn.CONCAT("weather.data[",R$1,"]")),MATCH(vp.data[[#This Row],[SDate]],weather.data[Date],0))</f>
        <v>5.8</v>
      </c>
      <c r="S1097" s="2">
        <f ca="1">INDEX(INDIRECT(_xlfn.CONCAT("weather.data[",S$1,"]")),MATCH(vp.data[[#This Row],[SDate]],weather.data[Date],0))</f>
        <v>3.3</v>
      </c>
      <c r="T1097" s="2">
        <f ca="1">INDEX(INDIRECT(_xlfn.CONCAT("weather.data[",T$1,"]")),MATCH(vp.data[[#This Row],[SDate]],weather.data[Date],0))</f>
        <v>5.3</v>
      </c>
      <c r="U1097" s="2">
        <f ca="1">INDEX(INDIRECT(_xlfn.CONCAT("weather.data[",U$1,"]")),MATCH(vp.data[[#This Row],[SDate]],weather.data[Date],0))</f>
        <v>2.6</v>
      </c>
      <c r="V1097" s="2">
        <f ca="1">INDEX(INDIRECT(_xlfn.CONCAT("weather.data[",V$1,"]")),MATCH(vp.data[[#This Row],[SDate]],weather.data[Date],0))</f>
        <v>6.8</v>
      </c>
      <c r="W1097" t="s">
        <v>44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 s="4">
        <f>IF(AND(vp.data[[#This Row],[SDate]]&gt;=DATE(YEAR(vp.data[[#This Row],[SDate]]),5,1),vp.data[[#This Row],[SDate]]&lt;=DATE(YEAR(vp.data[[#This Row],[SDate]]),9,15)),1,0)</f>
        <v>0</v>
      </c>
      <c r="AJ1097" s="4">
        <f>IF(vp.data[[#This Row],[SDate]]&lt;DATE(2016,12,1),0,1)</f>
        <v>1</v>
      </c>
      <c r="AK1097">
        <f>MONTH(vp.data[[#This Row],[SDate]])</f>
        <v>3</v>
      </c>
      <c r="AL1097" s="5">
        <f>(IF(post_aquisition_adj_bool,vp.data[[#This Row],[VP_Adjusted]],vp.data[[#This Row],[VP]])-INDEX(crudeBD.lkup[Mean_VP],MATCH(vp.data[[#This Row],[Crude_Breakdown]],crudeBD.lkup[Crude Breakdown],0)))^2</f>
        <v>574.93516122188373</v>
      </c>
      <c r="AM1097" s="5">
        <f>(vp.data[[#This Row],[Dens]]-INDEX(crudeBD.lkup[Mean_Dens],MATCH(vp.data[[#This Row],[Crude_Breakdown]],crudeBD.lkup[Crude Breakdown],0)))^2</f>
        <v>395.55889908931493</v>
      </c>
      <c r="AN1097" s="5">
        <f>(vp.data[[#This Row],[Sulf]]-INDEX(crudeBD.lkup[Mean_Sulf],MATCH(vp.data[[#This Row],[Crude_Breakdown]],crudeBD.lkup[Crude Breakdown],0)))^2</f>
        <v>0.15462473783914737</v>
      </c>
      <c r="AO10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1" hidden="1" x14ac:dyDescent="0.25">
      <c r="A1098">
        <v>1097</v>
      </c>
      <c r="B1098" t="s">
        <v>104</v>
      </c>
      <c r="C1098" t="s">
        <v>104</v>
      </c>
      <c r="D1098" t="s">
        <v>221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Input]]="",INDEX([1]DATA!$Q:$Q,MATCH(1,(vp.data[[#This Row],[Battery]]=[1]DATA!$L:$L)*(EOMONTH(vp.data[[#This Row],[SDate]],-1)+1=[1]DATA!$G:$G),0)),vp.data[[#This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Input]]="",INDEX([1]DATA!$O:$O,MATCH(1,(vp.data[[#This Row],[Battery]]=[1]DATA!$L:$L)*(EOMONTH(vp.data[[#This Row],[SDate]],-1)+1=[1]DATA!$G:$G),0)),vp.data[[#This Row],[Dens Input]]),"")</f>
        <v>869.3</v>
      </c>
      <c r="O1098" s="2">
        <f ca="1">INDEX(INDIRECT(_xlfn.CONCAT("weather.data[",O$1,"]")),MATCH(vp.data[[#This Row],[SDate]],weather.data[Date],0))</f>
        <v>5.166666666666667</v>
      </c>
      <c r="P1098" s="2">
        <f ca="1">INDEX(INDIRECT(_xlfn.CONCAT("weather.data[",P$1,"]")),MATCH(vp.data[[#This Row],[SDate]],weather.data[Date],0))</f>
        <v>-1.485714285714286</v>
      </c>
      <c r="Q1098" s="2">
        <f ca="1">INDEX(INDIRECT(_xlfn.CONCAT("weather.data[",Q$1,"]")),MATCH(vp.data[[#This Row],[SDate]],weather.data[Date],0))</f>
        <v>7.2</v>
      </c>
      <c r="R1098" s="2">
        <f ca="1">INDEX(INDIRECT(_xlfn.CONCAT("weather.data[",R$1,"]")),MATCH(vp.data[[#This Row],[SDate]],weather.data[Date],0))</f>
        <v>5.8</v>
      </c>
      <c r="S1098" s="2">
        <f ca="1">INDEX(INDIRECT(_xlfn.CONCAT("weather.data[",S$1,"]")),MATCH(vp.data[[#This Row],[SDate]],weather.data[Date],0))</f>
        <v>3.3</v>
      </c>
      <c r="T1098" s="2">
        <f ca="1">INDEX(INDIRECT(_xlfn.CONCAT("weather.data[",T$1,"]")),MATCH(vp.data[[#This Row],[SDate]],weather.data[Date],0))</f>
        <v>5.3</v>
      </c>
      <c r="U1098" s="2">
        <f ca="1">INDEX(INDIRECT(_xlfn.CONCAT("weather.data[",U$1,"]")),MATCH(vp.data[[#This Row],[SDate]],weather.data[Date],0))</f>
        <v>2.6</v>
      </c>
      <c r="V1098" s="2">
        <f ca="1">INDEX(INDIRECT(_xlfn.CONCAT("weather.data[",V$1,"]")),MATCH(vp.data[[#This Row],[SDate]],weather.data[Date],0))</f>
        <v>6.8</v>
      </c>
      <c r="W1098" t="s">
        <v>44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 s="4">
        <f>IF(AND(vp.data[[#This Row],[SDate]]&gt;=DATE(YEAR(vp.data[[#This Row],[SDate]]),5,1),vp.data[[#This Row],[SDate]]&lt;=DATE(YEAR(vp.data[[#This Row],[SDate]]),9,15)),1,0)</f>
        <v>0</v>
      </c>
      <c r="AJ1098" s="4">
        <f>IF(vp.data[[#This Row],[SDate]]&lt;DATE(2016,12,1),0,1)</f>
        <v>1</v>
      </c>
      <c r="AK1098">
        <f>MONTH(vp.data[[#This Row],[SDate]])</f>
        <v>3</v>
      </c>
      <c r="AL1098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098" s="5">
        <f>(vp.data[[#This Row],[Dens]]-INDEX(crudeBD.lkup[Mean_Dens],MATCH(vp.data[[#This Row],[Crude_Breakdown]],crudeBD.lkup[Crude Breakdown],0)))^2</f>
        <v>649.6719199482061</v>
      </c>
      <c r="AN1098" s="5">
        <f>(vp.data[[#This Row],[Sulf]]-INDEX(crudeBD.lkup[Mean_Sulf],MATCH(vp.data[[#This Row],[Crude_Breakdown]],crudeBD.lkup[Crude Breakdown],0)))^2</f>
        <v>0.29509179428086435</v>
      </c>
      <c r="AO10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1" x14ac:dyDescent="0.25">
      <c r="A1099">
        <v>852</v>
      </c>
      <c r="B1099" t="s">
        <v>47</v>
      </c>
      <c r="C1099" t="s">
        <v>47</v>
      </c>
      <c r="D1099" t="s">
        <v>48</v>
      </c>
      <c r="F1099" s="1">
        <v>42788</v>
      </c>
      <c r="G1099" s="2">
        <v>73.3</v>
      </c>
      <c r="H1099" s="2">
        <f>vp.data[[#This Row],[VP]]+IF(vp.data[[#This Row],[Post_Aquisition]]=0,INDEX(post_aquisition.tbl[Change_in_VP],MATCH(vp.data[[#This Row],[Crude_Breakdown]],post_aquisition.tbl[Crude_Breakdown],0)),0)</f>
        <v>73.3</v>
      </c>
      <c r="I1099" s="2">
        <v>2.3679999999999999</v>
      </c>
      <c r="J1099" s="2">
        <f t="array" ref="J1099">_xlfn.IFNA(IF(vp.data[[#This Row],[Sulf Input]]="",INDEX([1]DATA!$Q:$Q,MATCH(1,(vp.data[[#This Row],[Battery]]=[1]DATA!$L:$L)*(EOMONTH(vp.data[[#This Row],[SDate]],-1)+1=[1]DATA!$G:$G),0)),vp.data[[#This Row],[Sulf Input]]),"")</f>
        <v>2.3679999999999999</v>
      </c>
      <c r="K1099" s="2">
        <v>33.9</v>
      </c>
      <c r="L1099" s="2">
        <v>3</v>
      </c>
      <c r="M1099" s="2">
        <v>870.4</v>
      </c>
      <c r="N1099" s="2">
        <f t="array" ref="N1099">_xlfn.IFNA(IF(vp.data[[#This Row],[Dens Input]]="",INDEX([1]DATA!$O:$O,MATCH(1,(vp.data[[#This Row],[Battery]]=[1]DATA!$L:$L)*(EOMONTH(vp.data[[#This Row],[SDate]],-1)+1=[1]DATA!$G:$G),0)),vp.data[[#This Row],[Dens Input]]),"")</f>
        <v>870.4</v>
      </c>
      <c r="O1099" s="2">
        <f ca="1">INDEX(INDIRECT(_xlfn.CONCAT("weather.data[",O$1,"]")),MATCH(vp.data[[#This Row],[SDate]],weather.data[Date],0))</f>
        <v>-0.85000000000000009</v>
      </c>
      <c r="P1099" s="2">
        <f ca="1">INDEX(INDIRECT(_xlfn.CONCAT("weather.data[",P$1,"]")),MATCH(vp.data[[#This Row],[SDate]],weather.data[Date],0))</f>
        <v>0.97380952380952379</v>
      </c>
      <c r="Q1099" s="2">
        <f ca="1">INDEX(INDIRECT(_xlfn.CONCAT("weather.data[",Q$1,"]")),MATCH(vp.data[[#This Row],[SDate]],weather.data[Date],0))</f>
        <v>-1.1000000000000001</v>
      </c>
      <c r="R1099" s="2">
        <f ca="1">INDEX(INDIRECT(_xlfn.CONCAT("weather.data[",R$1,"]")),MATCH(vp.data[[#This Row],[SDate]],weather.data[Date],0))</f>
        <v>-1.5</v>
      </c>
      <c r="S1099" s="2">
        <f ca="1">INDEX(INDIRECT(_xlfn.CONCAT("weather.data[",S$1,"]")),MATCH(vp.data[[#This Row],[SDate]],weather.data[Date],0))</f>
        <v>0.3</v>
      </c>
      <c r="T1099" s="2">
        <f ca="1">INDEX(INDIRECT(_xlfn.CONCAT("weather.data[",T$1,"]")),MATCH(vp.data[[#This Row],[SDate]],weather.data[Date],0))</f>
        <v>-0.8</v>
      </c>
      <c r="U1099" s="2">
        <f ca="1">INDEX(INDIRECT(_xlfn.CONCAT("weather.data[",U$1,"]")),MATCH(vp.data[[#This Row],[SDate]],weather.data[Date],0))</f>
        <v>0.3</v>
      </c>
      <c r="V1099" s="2">
        <f ca="1">INDEX(INDIRECT(_xlfn.CONCAT("weather.data[",V$1,"]")),MATCH(vp.data[[#This Row],[SDate]],weather.data[Date],0))</f>
        <v>-2.2999999999999998</v>
      </c>
      <c r="W1099" t="s">
        <v>44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 s="4">
        <f>IF(AND(vp.data[[#This Row],[SDate]]&gt;=DATE(YEAR(vp.data[[#This Row],[SDate]]),5,1),vp.data[[#This Row],[SDate]]&lt;=DATE(YEAR(vp.data[[#This Row],[SDate]]),9,15)),1,0)</f>
        <v>0</v>
      </c>
      <c r="AJ1099" s="4">
        <f>IF(vp.data[[#This Row],[SDate]]&lt;DATE(2016,12,1),0,1)</f>
        <v>1</v>
      </c>
      <c r="AK1099">
        <f>MONTH(vp.data[[#This Row],[SDate]])</f>
        <v>2</v>
      </c>
      <c r="AL1099" s="5">
        <f>(IF(post_aquisition_adj_bool,vp.data[[#This Row],[VP_Adjusted]],vp.data[[#This Row],[VP]])-INDEX(crudeBD.lkup[Mean_VP],MATCH(vp.data[[#This Row],[Crude_Breakdown]],crudeBD.lkup[Crude Breakdown],0)))^2</f>
        <v>104.75077504725886</v>
      </c>
      <c r="AM1099" s="5">
        <f>(vp.data[[#This Row],[Dens]]-INDEX(crudeBD.lkup[Mean_Dens],MATCH(vp.data[[#This Row],[Crude_Breakdown]],crudeBD.lkup[Crude Breakdown],0)))^2</f>
        <v>18.993380205516974</v>
      </c>
      <c r="AN1099" s="5">
        <f>(vp.data[[#This Row],[Sulf]]-INDEX(crudeBD.lkup[Mean_Sulf],MATCH(vp.data[[#This Row],[Crude_Breakdown]],crudeBD.lkup[Crude Breakdown],0)))^2</f>
        <v>5.1181845584943588E-3</v>
      </c>
      <c r="AO10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1" hidden="1" x14ac:dyDescent="0.25">
      <c r="A1100">
        <v>1099</v>
      </c>
      <c r="B1100" t="s">
        <v>80</v>
      </c>
      <c r="C1100" t="s">
        <v>80</v>
      </c>
      <c r="D1100" t="s">
        <v>223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Input]]="",INDEX([1]DATA!$Q:$Q,MATCH(1,(vp.data[[#This Row],[Battery]]=[1]DATA!$L:$L)*(EOMONTH(vp.data[[#This Row],[SDate]],-1)+1=[1]DATA!$G:$G),0)),vp.data[[#This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Input]]="",INDEX([1]DATA!$O:$O,MATCH(1,(vp.data[[#This Row],[Battery]]=[1]DATA!$L:$L)*(EOMONTH(vp.data[[#This Row],[SDate]],-1)+1=[1]DATA!$G:$G),0)),vp.data[[#This Row],[Dens Input]]),"")</f>
        <v>877.9</v>
      </c>
      <c r="O1100" s="2">
        <f ca="1">INDEX(INDIRECT(_xlfn.CONCAT("weather.data[",O$1,"]")),MATCH(vp.data[[#This Row],[SDate]],weather.data[Date],0))</f>
        <v>5.166666666666667</v>
      </c>
      <c r="P1100" s="2">
        <f ca="1">INDEX(INDIRECT(_xlfn.CONCAT("weather.data[",P$1,"]")),MATCH(vp.data[[#This Row],[SDate]],weather.data[Date],0))</f>
        <v>-1.485714285714286</v>
      </c>
      <c r="Q1100" s="2">
        <f ca="1">INDEX(INDIRECT(_xlfn.CONCAT("weather.data[",Q$1,"]")),MATCH(vp.data[[#This Row],[SDate]],weather.data[Date],0))</f>
        <v>7.2</v>
      </c>
      <c r="R1100" s="2">
        <f ca="1">INDEX(INDIRECT(_xlfn.CONCAT("weather.data[",R$1,"]")),MATCH(vp.data[[#This Row],[SDate]],weather.data[Date],0))</f>
        <v>5.8</v>
      </c>
      <c r="S1100" s="2">
        <f ca="1">INDEX(INDIRECT(_xlfn.CONCAT("weather.data[",S$1,"]")),MATCH(vp.data[[#This Row],[SDate]],weather.data[Date],0))</f>
        <v>3.3</v>
      </c>
      <c r="T1100" s="2">
        <f ca="1">INDEX(INDIRECT(_xlfn.CONCAT("weather.data[",T$1,"]")),MATCH(vp.data[[#This Row],[SDate]],weather.data[Date],0))</f>
        <v>5.3</v>
      </c>
      <c r="U1100" s="2">
        <f ca="1">INDEX(INDIRECT(_xlfn.CONCAT("weather.data[",U$1,"]")),MATCH(vp.data[[#This Row],[SDate]],weather.data[Date],0))</f>
        <v>2.6</v>
      </c>
      <c r="V1100" s="2">
        <f ca="1">INDEX(INDIRECT(_xlfn.CONCAT("weather.data[",V$1,"]")),MATCH(vp.data[[#This Row],[SDate]],weather.data[Date],0))</f>
        <v>6.8</v>
      </c>
      <c r="W1100" t="s">
        <v>44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 s="4">
        <f>IF(AND(vp.data[[#This Row],[SDate]]&gt;=DATE(YEAR(vp.data[[#This Row],[SDate]]),5,1),vp.data[[#This Row],[SDate]]&lt;=DATE(YEAR(vp.data[[#This Row],[SDate]]),9,15)),1,0)</f>
        <v>0</v>
      </c>
      <c r="AJ1100" s="4">
        <f>IF(vp.data[[#This Row],[SDate]]&lt;DATE(2016,12,1),0,1)</f>
        <v>1</v>
      </c>
      <c r="AK1100">
        <f>MONTH(vp.data[[#This Row],[SDate]])</f>
        <v>3</v>
      </c>
      <c r="AL1100" s="5">
        <f>(IF(post_aquisition_adj_bool,vp.data[[#This Row],[VP_Adjusted]],vp.data[[#This Row],[VP]])-INDEX(crudeBD.lkup[Mean_VP],MATCH(vp.data[[#This Row],[Crude_Breakdown]],crudeBD.lkup[Crude Breakdown],0)))^2</f>
        <v>3.862079395085074</v>
      </c>
      <c r="AM1100" s="5">
        <f>(vp.data[[#This Row],[Dens]]-INDEX(crudeBD.lkup[Mean_Dens],MATCH(vp.data[[#This Row],[Crude_Breakdown]],crudeBD.lkup[Crude Breakdown],0)))^2</f>
        <v>9.8712871822603354</v>
      </c>
      <c r="AN1100" s="5">
        <f>(vp.data[[#This Row],[Sulf]]-INDEX(crudeBD.lkup[Mean_Sulf],MATCH(vp.data[[#This Row],[Crude_Breakdown]],crudeBD.lkup[Crude Breakdown],0)))^2</f>
        <v>3.2235146046866545E-2</v>
      </c>
      <c r="AO11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1" hidden="1" x14ac:dyDescent="0.25">
      <c r="A1101">
        <v>1100</v>
      </c>
      <c r="B1101" t="s">
        <v>104</v>
      </c>
      <c r="C1101" t="s">
        <v>104</v>
      </c>
      <c r="D1101" t="s">
        <v>224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Input]]="",INDEX([1]DATA!$Q:$Q,MATCH(1,(vp.data[[#This Row],[Battery]]=[1]DATA!$L:$L)*(EOMONTH(vp.data[[#This Row],[SDate]],-1)+1=[1]DATA!$G:$G),0)),vp.data[[#This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Input]]="",INDEX([1]DATA!$O:$O,MATCH(1,(vp.data[[#This Row],[Battery]]=[1]DATA!$L:$L)*(EOMONTH(vp.data[[#This Row],[SDate]],-1)+1=[1]DATA!$G:$G),0)),vp.data[[#This Row],[Dens Input]]),"")</f>
        <v>880</v>
      </c>
      <c r="O1101" s="2">
        <f ca="1">INDEX(INDIRECT(_xlfn.CONCAT("weather.data[",O$1,"]")),MATCH(vp.data[[#This Row],[SDate]],weather.data[Date],0))</f>
        <v>5.166666666666667</v>
      </c>
      <c r="P1101" s="2">
        <f ca="1">INDEX(INDIRECT(_xlfn.CONCAT("weather.data[",P$1,"]")),MATCH(vp.data[[#This Row],[SDate]],weather.data[Date],0))</f>
        <v>-1.485714285714286</v>
      </c>
      <c r="Q1101" s="2">
        <f ca="1">INDEX(INDIRECT(_xlfn.CONCAT("weather.data[",Q$1,"]")),MATCH(vp.data[[#This Row],[SDate]],weather.data[Date],0))</f>
        <v>7.2</v>
      </c>
      <c r="R1101" s="2">
        <f ca="1">INDEX(INDIRECT(_xlfn.CONCAT("weather.data[",R$1,"]")),MATCH(vp.data[[#This Row],[SDate]],weather.data[Date],0))</f>
        <v>5.8</v>
      </c>
      <c r="S1101" s="2">
        <f ca="1">INDEX(INDIRECT(_xlfn.CONCAT("weather.data[",S$1,"]")),MATCH(vp.data[[#This Row],[SDate]],weather.data[Date],0))</f>
        <v>3.3</v>
      </c>
      <c r="T1101" s="2">
        <f ca="1">INDEX(INDIRECT(_xlfn.CONCAT("weather.data[",T$1,"]")),MATCH(vp.data[[#This Row],[SDate]],weather.data[Date],0))</f>
        <v>5.3</v>
      </c>
      <c r="U1101" s="2">
        <f ca="1">INDEX(INDIRECT(_xlfn.CONCAT("weather.data[",U$1,"]")),MATCH(vp.data[[#This Row],[SDate]],weather.data[Date],0))</f>
        <v>2.6</v>
      </c>
      <c r="V1101" s="2">
        <f ca="1">INDEX(INDIRECT(_xlfn.CONCAT("weather.data[",V$1,"]")),MATCH(vp.data[[#This Row],[SDate]],weather.data[Date],0))</f>
        <v>6.8</v>
      </c>
      <c r="W1101" t="s">
        <v>44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 s="4">
        <f>IF(AND(vp.data[[#This Row],[SDate]]&gt;=DATE(YEAR(vp.data[[#This Row],[SDate]]),5,1),vp.data[[#This Row],[SDate]]&lt;=DATE(YEAR(vp.data[[#This Row],[SDate]]),9,15)),1,0)</f>
        <v>0</v>
      </c>
      <c r="AJ1101" s="4">
        <f>IF(vp.data[[#This Row],[SDate]]&lt;DATE(2016,12,1),0,1)</f>
        <v>1</v>
      </c>
      <c r="AK1101">
        <f>MONTH(vp.data[[#This Row],[SDate]])</f>
        <v>3</v>
      </c>
      <c r="AL1101" s="5">
        <f>(IF(post_aquisition_adj_bool,vp.data[[#This Row],[VP_Adjusted]],vp.data[[#This Row],[VP]])-INDEX(crudeBD.lkup[Mean_VP],MATCH(vp.data[[#This Row],[Crude_Breakdown]],crudeBD.lkup[Crude Breakdown],0)))^2</f>
        <v>6.942079395085063</v>
      </c>
      <c r="AM1101" s="5">
        <f>(vp.data[[#This Row],[Dens]]-INDEX(crudeBD.lkup[Mean_Dens],MATCH(vp.data[[#This Row],[Crude_Breakdown]],crudeBD.lkup[Crude Breakdown],0)))^2</f>
        <v>27.477101135748715</v>
      </c>
      <c r="AN1101" s="5">
        <f>(vp.data[[#This Row],[Sulf]]-INDEX(crudeBD.lkup[Mean_Sulf],MATCH(vp.data[[#This Row],[Crude_Breakdown]],crudeBD.lkup[Crude Breakdown],0)))^2</f>
        <v>4.1855069802919755E-4</v>
      </c>
      <c r="AO11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1" x14ac:dyDescent="0.25">
      <c r="A1102">
        <v>924</v>
      </c>
      <c r="B1102" t="s">
        <v>47</v>
      </c>
      <c r="C1102" t="s">
        <v>47</v>
      </c>
      <c r="D1102" t="s">
        <v>48</v>
      </c>
      <c r="F1102" s="1">
        <v>42795</v>
      </c>
      <c r="G1102" s="2">
        <v>71.400000000000006</v>
      </c>
      <c r="H1102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102" s="2"/>
      <c r="J1102" s="2">
        <f t="array" ref="J110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02" s="2">
        <v>34.1</v>
      </c>
      <c r="L1102" s="2">
        <v>-15</v>
      </c>
      <c r="M1102" s="2">
        <v>870.1</v>
      </c>
      <c r="N1102" s="2">
        <f t="array" ref="N1102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102" s="2">
        <f ca="1">INDEX(INDIRECT(_xlfn.CONCAT("weather.data[",O$1,"]")),MATCH(vp.data[[#This Row],[SDate]],weather.data[Date],0))</f>
        <v>-12.733333333333334</v>
      </c>
      <c r="P1102" s="2">
        <f ca="1">INDEX(INDIRECT(_xlfn.CONCAT("weather.data[",P$1,"]")),MATCH(vp.data[[#This Row],[SDate]],weather.data[Date],0))</f>
        <v>-10.938095238095238</v>
      </c>
      <c r="Q1102" s="2">
        <f ca="1">INDEX(INDIRECT(_xlfn.CONCAT("weather.data[",Q$1,"]")),MATCH(vp.data[[#This Row],[SDate]],weather.data[Date],0))</f>
        <v>-12.5</v>
      </c>
      <c r="R1102" s="2">
        <f ca="1">INDEX(INDIRECT(_xlfn.CONCAT("weather.data[",R$1,"]")),MATCH(vp.data[[#This Row],[SDate]],weather.data[Date],0))</f>
        <v>-11.6</v>
      </c>
      <c r="S1102" s="2">
        <f ca="1">INDEX(INDIRECT(_xlfn.CONCAT("weather.data[",S$1,"]")),MATCH(vp.data[[#This Row],[SDate]],weather.data[Date],0))</f>
        <v>-14</v>
      </c>
      <c r="T1102" s="2">
        <f ca="1">INDEX(INDIRECT(_xlfn.CONCAT("weather.data[",T$1,"]")),MATCH(vp.data[[#This Row],[SDate]],weather.data[Date],0))</f>
        <v>-10.9</v>
      </c>
      <c r="U1102" s="2">
        <f ca="1">INDEX(INDIRECT(_xlfn.CONCAT("weather.data[",U$1,"]")),MATCH(vp.data[[#This Row],[SDate]],weather.data[Date],0))</f>
        <v>-13.9</v>
      </c>
      <c r="V1102" s="2">
        <f ca="1">INDEX(INDIRECT(_xlfn.CONCAT("weather.data[",V$1,"]")),MATCH(vp.data[[#This Row],[SDate]],weather.data[Date],0))</f>
        <v>-13.5</v>
      </c>
      <c r="W1102" t="s">
        <v>44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 s="4">
        <f>IF(AND(vp.data[[#This Row],[SDate]]&gt;=DATE(YEAR(vp.data[[#This Row],[SDate]]),5,1),vp.data[[#This Row],[SDate]]&lt;=DATE(YEAR(vp.data[[#This Row],[SDate]]),9,15)),1,0)</f>
        <v>0</v>
      </c>
      <c r="AJ1102" s="4">
        <f>IF(vp.data[[#This Row],[SDate]]&lt;DATE(2016,12,1),0,1)</f>
        <v>1</v>
      </c>
      <c r="AK1102">
        <f>MONTH(vp.data[[#This Row],[SDate]])</f>
        <v>3</v>
      </c>
      <c r="AL1102" s="5">
        <f>(IF(post_aquisition_adj_bool,vp.data[[#This Row],[VP_Adjusted]],vp.data[[#This Row],[VP]])-INDEX(crudeBD.lkup[Mean_VP],MATCH(vp.data[[#This Row],[Crude_Breakdown]],crudeBD.lkup[Crude Breakdown],0)))^2</f>
        <v>69.468601134215533</v>
      </c>
      <c r="AM1102" s="5">
        <f>(vp.data[[#This Row],[Dens]]-INDEX(crudeBD.lkup[Mean_Dens],MATCH(vp.data[[#This Row],[Crude_Breakdown]],crudeBD.lkup[Crude Breakdown],0)))^2</f>
        <v>21.698263926446817</v>
      </c>
      <c r="AN1102" s="5">
        <f>(vp.data[[#This Row],[Sulf]]-INDEX(crudeBD.lkup[Mean_Sulf],MATCH(vp.data[[#This Row],[Crude_Breakdown]],crudeBD.lkup[Crude Breakdown],0)))^2</f>
        <v>1.9471826977099062E-2</v>
      </c>
      <c r="AO11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1" hidden="1" x14ac:dyDescent="0.25">
      <c r="A1103">
        <v>1102</v>
      </c>
      <c r="B1103" t="s">
        <v>45</v>
      </c>
      <c r="C1103" t="s">
        <v>45</v>
      </c>
      <c r="D1103" t="s">
        <v>71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Input]]="",INDEX([1]DATA!$O:$O,MATCH(1,(vp.data[[#This Row],[Battery]]=[1]DATA!$L:$L)*(EOMONTH(vp.data[[#This Row],[SDate]],-1)+1=[1]DATA!$G:$G),0)),vp.data[[#This Row],[Dens Input]]),"")</f>
        <v>801.9</v>
      </c>
      <c r="O1103" s="2">
        <f ca="1">INDEX(INDIRECT(_xlfn.CONCAT("weather.data[",O$1,"]")),MATCH(vp.data[[#This Row],[SDate]],weather.data[Date],0))</f>
        <v>1.4666666666666668</v>
      </c>
      <c r="P1103" s="2">
        <f ca="1">INDEX(INDIRECT(_xlfn.CONCAT("weather.data[",P$1,"]")),MATCH(vp.data[[#This Row],[SDate]],weather.data[Date],0))</f>
        <v>-0.90238095238095273</v>
      </c>
      <c r="Q1103" s="2">
        <f ca="1">INDEX(INDIRECT(_xlfn.CONCAT("weather.data[",Q$1,"]")),MATCH(vp.data[[#This Row],[SDate]],weather.data[Date],0))</f>
        <v>0.7</v>
      </c>
      <c r="R1103" s="2">
        <f ca="1">INDEX(INDIRECT(_xlfn.CONCAT("weather.data[",R$1,"]")),MATCH(vp.data[[#This Row],[SDate]],weather.data[Date],0))</f>
        <v>3</v>
      </c>
      <c r="S1103" s="2">
        <f ca="1">INDEX(INDIRECT(_xlfn.CONCAT("weather.data[",S$1,"]")),MATCH(vp.data[[#This Row],[SDate]],weather.data[Date],0))</f>
        <v>1.3</v>
      </c>
      <c r="T1103" s="2">
        <f ca="1">INDEX(INDIRECT(_xlfn.CONCAT("weather.data[",T$1,"]")),MATCH(vp.data[[#This Row],[SDate]],weather.data[Date],0))</f>
        <v>3.3</v>
      </c>
      <c r="U1103" s="2">
        <f ca="1">INDEX(INDIRECT(_xlfn.CONCAT("weather.data[",U$1,"]")),MATCH(vp.data[[#This Row],[SDate]],weather.data[Date],0))</f>
        <v>-0.3</v>
      </c>
      <c r="V1103" s="2">
        <f ca="1">INDEX(INDIRECT(_xlfn.CONCAT("weather.data[",V$1,"]")),MATCH(vp.data[[#This Row],[SDate]],weather.data[Date],0))</f>
        <v>0.8</v>
      </c>
      <c r="W1103" t="s">
        <v>44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 s="4">
        <f>IF(AND(vp.data[[#This Row],[SDate]]&gt;=DATE(YEAR(vp.data[[#This Row],[SDate]]),5,1),vp.data[[#This Row],[SDate]]&lt;=DATE(YEAR(vp.data[[#This Row],[SDate]]),9,15)),1,0)</f>
        <v>0</v>
      </c>
      <c r="AJ1103" s="4">
        <f>IF(vp.data[[#This Row],[SDate]]&lt;DATE(2016,12,1),0,1)</f>
        <v>1</v>
      </c>
      <c r="AK1103">
        <f>MONTH(vp.data[[#This Row],[SDate]])</f>
        <v>3</v>
      </c>
      <c r="AL1103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103" s="5">
        <f>(vp.data[[#This Row],[Dens]]-INDEX(crudeBD.lkup[Mean_Dens],MATCH(vp.data[[#This Row],[Crude_Breakdown]],crudeBD.lkup[Crude Breakdown],0)))^2</f>
        <v>45.678350247695434</v>
      </c>
      <c r="AN1103" s="5">
        <f>(vp.data[[#This Row],[Sulf]]-INDEX(crudeBD.lkup[Mean_Sulf],MATCH(vp.data[[#This Row],[Crude_Breakdown]],crudeBD.lkup[Crude Breakdown],0)))^2</f>
        <v>5.6256796321780935E-3</v>
      </c>
      <c r="AO11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1" hidden="1" x14ac:dyDescent="0.25">
      <c r="A1104">
        <v>1103</v>
      </c>
      <c r="B1104" t="s">
        <v>45</v>
      </c>
      <c r="C1104" t="s">
        <v>45</v>
      </c>
      <c r="D1104" t="s">
        <v>71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Input]]="",INDEX([1]DATA!$Q:$Q,MATCH(1,(vp.data[[#This Row],[Battery]]=[1]DATA!$L:$L)*(EOMONTH(vp.data[[#This Row],[SDate]],-1)+1=[1]DATA!$G:$G),0)),vp.data[[#This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Input]]="",INDEX([1]DATA!$O:$O,MATCH(1,(vp.data[[#This Row],[Battery]]=[1]DATA!$L:$L)*(EOMONTH(vp.data[[#This Row],[SDate]],-1)+1=[1]DATA!$G:$G),0)),vp.data[[#This Row],[Dens Input]]),"")</f>
        <v>803.8</v>
      </c>
      <c r="O1104" s="2">
        <f ca="1">INDEX(INDIRECT(_xlfn.CONCAT("weather.data[",O$1,"]")),MATCH(vp.data[[#This Row],[SDate]],weather.data[Date],0))</f>
        <v>1.4666666666666668</v>
      </c>
      <c r="P1104" s="2">
        <f ca="1">INDEX(INDIRECT(_xlfn.CONCAT("weather.data[",P$1,"]")),MATCH(vp.data[[#This Row],[SDate]],weather.data[Date],0))</f>
        <v>-0.90238095238095273</v>
      </c>
      <c r="Q1104" s="2">
        <f ca="1">INDEX(INDIRECT(_xlfn.CONCAT("weather.data[",Q$1,"]")),MATCH(vp.data[[#This Row],[SDate]],weather.data[Date],0))</f>
        <v>0.7</v>
      </c>
      <c r="R1104" s="2">
        <f ca="1">INDEX(INDIRECT(_xlfn.CONCAT("weather.data[",R$1,"]")),MATCH(vp.data[[#This Row],[SDate]],weather.data[Date],0))</f>
        <v>3</v>
      </c>
      <c r="S1104" s="2">
        <f ca="1">INDEX(INDIRECT(_xlfn.CONCAT("weather.data[",S$1,"]")),MATCH(vp.data[[#This Row],[SDate]],weather.data[Date],0))</f>
        <v>1.3</v>
      </c>
      <c r="T1104" s="2">
        <f ca="1">INDEX(INDIRECT(_xlfn.CONCAT("weather.data[",T$1,"]")),MATCH(vp.data[[#This Row],[SDate]],weather.data[Date],0))</f>
        <v>3.3</v>
      </c>
      <c r="U1104" s="2">
        <f ca="1">INDEX(INDIRECT(_xlfn.CONCAT("weather.data[",U$1,"]")),MATCH(vp.data[[#This Row],[SDate]],weather.data[Date],0))</f>
        <v>-0.3</v>
      </c>
      <c r="V1104" s="2">
        <f ca="1">INDEX(INDIRECT(_xlfn.CONCAT("weather.data[",V$1,"]")),MATCH(vp.data[[#This Row],[SDate]],weather.data[Date],0))</f>
        <v>0.8</v>
      </c>
      <c r="W1104" t="s">
        <v>44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 s="4">
        <f>IF(AND(vp.data[[#This Row],[SDate]]&gt;=DATE(YEAR(vp.data[[#This Row],[SDate]]),5,1),vp.data[[#This Row],[SDate]]&lt;=DATE(YEAR(vp.data[[#This Row],[SDate]]),9,15)),1,0)</f>
        <v>0</v>
      </c>
      <c r="AJ1104" s="4">
        <f>IF(vp.data[[#This Row],[SDate]]&lt;DATE(2016,12,1),0,1)</f>
        <v>1</v>
      </c>
      <c r="AK1104">
        <f>MONTH(vp.data[[#This Row],[SDate]])</f>
        <v>3</v>
      </c>
      <c r="AL1104" s="5">
        <f>(IF(post_aquisition_adj_bool,vp.data[[#This Row],[VP_Adjusted]],vp.data[[#This Row],[VP]])-INDEX(crudeBD.lkup[Mean_VP],MATCH(vp.data[[#This Row],[Crude_Breakdown]],crudeBD.lkup[Crude Breakdown],0)))^2</f>
        <v>33.709297787255927</v>
      </c>
      <c r="AM1104" s="5">
        <f>(vp.data[[#This Row],[Dens]]-INDEX(crudeBD.lkup[Mean_Dens],MATCH(vp.data[[#This Row],[Crude_Breakdown]],crudeBD.lkup[Crude Breakdown],0)))^2</f>
        <v>23.605761250931291</v>
      </c>
      <c r="AN1104" s="5">
        <f>(vp.data[[#This Row],[Sulf]]-INDEX(crudeBD.lkup[Mean_Sulf],MATCH(vp.data[[#This Row],[Crude_Breakdown]],crudeBD.lkup[Crude Breakdown],0)))^2</f>
        <v>1.9363987260292413E-3</v>
      </c>
      <c r="AO11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1" hidden="1" x14ac:dyDescent="0.25">
      <c r="A1105">
        <v>1104</v>
      </c>
      <c r="B1105" t="s">
        <v>45</v>
      </c>
      <c r="C1105" t="s">
        <v>45</v>
      </c>
      <c r="D1105" t="s">
        <v>70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Input]]="",INDEX([1]DATA!$Q:$Q,MATCH(1,(vp.data[[#This Row],[Battery]]=[1]DATA!$L:$L)*(EOMONTH(vp.data[[#This Row],[SDate]],-1)+1=[1]DATA!$G:$G),0)),vp.data[[#This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Input]]="",INDEX([1]DATA!$O:$O,MATCH(1,(vp.data[[#This Row],[Battery]]=[1]DATA!$L:$L)*(EOMONTH(vp.data[[#This Row],[SDate]],-1)+1=[1]DATA!$G:$G),0)),vp.data[[#This Row],[Dens Input]]),"")</f>
        <v>805.9</v>
      </c>
      <c r="O1105" s="2">
        <f ca="1">INDEX(INDIRECT(_xlfn.CONCAT("weather.data[",O$1,"]")),MATCH(vp.data[[#This Row],[SDate]],weather.data[Date],0))</f>
        <v>1.4666666666666668</v>
      </c>
      <c r="P1105" s="2">
        <f ca="1">INDEX(INDIRECT(_xlfn.CONCAT("weather.data[",P$1,"]")),MATCH(vp.data[[#This Row],[SDate]],weather.data[Date],0))</f>
        <v>-0.90238095238095273</v>
      </c>
      <c r="Q1105" s="2">
        <f ca="1">INDEX(INDIRECT(_xlfn.CONCAT("weather.data[",Q$1,"]")),MATCH(vp.data[[#This Row],[SDate]],weather.data[Date],0))</f>
        <v>0.7</v>
      </c>
      <c r="R1105" s="2">
        <f ca="1">INDEX(INDIRECT(_xlfn.CONCAT("weather.data[",R$1,"]")),MATCH(vp.data[[#This Row],[SDate]],weather.data[Date],0))</f>
        <v>3</v>
      </c>
      <c r="S1105" s="2">
        <f ca="1">INDEX(INDIRECT(_xlfn.CONCAT("weather.data[",S$1,"]")),MATCH(vp.data[[#This Row],[SDate]],weather.data[Date],0))</f>
        <v>1.3</v>
      </c>
      <c r="T1105" s="2">
        <f ca="1">INDEX(INDIRECT(_xlfn.CONCAT("weather.data[",T$1,"]")),MATCH(vp.data[[#This Row],[SDate]],weather.data[Date],0))</f>
        <v>3.3</v>
      </c>
      <c r="U1105" s="2">
        <f ca="1">INDEX(INDIRECT(_xlfn.CONCAT("weather.data[",U$1,"]")),MATCH(vp.data[[#This Row],[SDate]],weather.data[Date],0))</f>
        <v>-0.3</v>
      </c>
      <c r="V1105" s="2">
        <f ca="1">INDEX(INDIRECT(_xlfn.CONCAT("weather.data[",V$1,"]")),MATCH(vp.data[[#This Row],[SDate]],weather.data[Date],0))</f>
        <v>0.8</v>
      </c>
      <c r="W1105" t="s">
        <v>44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 s="4">
        <f>IF(AND(vp.data[[#This Row],[SDate]]&gt;=DATE(YEAR(vp.data[[#This Row],[SDate]]),5,1),vp.data[[#This Row],[SDate]]&lt;=DATE(YEAR(vp.data[[#This Row],[SDate]]),9,15)),1,0)</f>
        <v>0</v>
      </c>
      <c r="AJ1105" s="4">
        <f>IF(vp.data[[#This Row],[SDate]]&lt;DATE(2016,12,1),0,1)</f>
        <v>1</v>
      </c>
      <c r="AK1105">
        <f>MONTH(vp.data[[#This Row],[SDate]])</f>
        <v>3</v>
      </c>
      <c r="AL1105" s="5">
        <f>(IF(post_aquisition_adj_bool,vp.data[[#This Row],[VP_Adjusted]],vp.data[[#This Row],[VP]])-INDEX(crudeBD.lkup[Mean_VP],MATCH(vp.data[[#This Row],[Crude_Breakdown]],crudeBD.lkup[Crude Breakdown],0)))^2</f>
        <v>8.9642104086153989</v>
      </c>
      <c r="AM1105" s="5">
        <f>(vp.data[[#This Row],[Dens]]-INDEX(crudeBD.lkup[Mean_Dens],MATCH(vp.data[[#This Row],[Crude_Breakdown]],crudeBD.lkup[Crude Breakdown],0)))^2</f>
        <v>7.6097418334546649</v>
      </c>
      <c r="AN1105" s="5">
        <f>(vp.data[[#This Row],[Sulf]]-INDEX(crudeBD.lkup[Mean_Sulf],MATCH(vp.data[[#This Row],[Crude_Breakdown]],crudeBD.lkup[Crude Breakdown],0)))^2</f>
        <v>1.691178198803888E-4</v>
      </c>
      <c r="AO11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1" hidden="1" x14ac:dyDescent="0.25">
      <c r="A1106">
        <v>1105</v>
      </c>
      <c r="B1106" t="s">
        <v>45</v>
      </c>
      <c r="C1106" t="s">
        <v>45</v>
      </c>
      <c r="D1106" t="s">
        <v>63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Input]]="",INDEX([1]DATA!$Q:$Q,MATCH(1,(vp.data[[#This Row],[Battery]]=[1]DATA!$L:$L)*(EOMONTH(vp.data[[#This Row],[SDate]],-1)+1=[1]DATA!$G:$G),0)),vp.data[[#This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06" s="2">
        <f ca="1">INDEX(INDIRECT(_xlfn.CONCAT("weather.data[",O$1,"]")),MATCH(vp.data[[#This Row],[SDate]],weather.data[Date],0))</f>
        <v>1.4666666666666668</v>
      </c>
      <c r="P1106" s="2">
        <f ca="1">INDEX(INDIRECT(_xlfn.CONCAT("weather.data[",P$1,"]")),MATCH(vp.data[[#This Row],[SDate]],weather.data[Date],0))</f>
        <v>-0.90238095238095273</v>
      </c>
      <c r="Q1106" s="2">
        <f ca="1">INDEX(INDIRECT(_xlfn.CONCAT("weather.data[",Q$1,"]")),MATCH(vp.data[[#This Row],[SDate]],weather.data[Date],0))</f>
        <v>0.7</v>
      </c>
      <c r="R1106" s="2">
        <f ca="1">INDEX(INDIRECT(_xlfn.CONCAT("weather.data[",R$1,"]")),MATCH(vp.data[[#This Row],[SDate]],weather.data[Date],0))</f>
        <v>3</v>
      </c>
      <c r="S1106" s="2">
        <f ca="1">INDEX(INDIRECT(_xlfn.CONCAT("weather.data[",S$1,"]")),MATCH(vp.data[[#This Row],[SDate]],weather.data[Date],0))</f>
        <v>1.3</v>
      </c>
      <c r="T1106" s="2">
        <f ca="1">INDEX(INDIRECT(_xlfn.CONCAT("weather.data[",T$1,"]")),MATCH(vp.data[[#This Row],[SDate]],weather.data[Date],0))</f>
        <v>3.3</v>
      </c>
      <c r="U1106" s="2">
        <f ca="1">INDEX(INDIRECT(_xlfn.CONCAT("weather.data[",U$1,"]")),MATCH(vp.data[[#This Row],[SDate]],weather.data[Date],0))</f>
        <v>-0.3</v>
      </c>
      <c r="V1106" s="2">
        <f ca="1">INDEX(INDIRECT(_xlfn.CONCAT("weather.data[",V$1,"]")),MATCH(vp.data[[#This Row],[SDate]],weather.data[Date],0))</f>
        <v>0.8</v>
      </c>
      <c r="W1106" t="s">
        <v>44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 s="4">
        <f>IF(AND(vp.data[[#This Row],[SDate]]&gt;=DATE(YEAR(vp.data[[#This Row],[SDate]]),5,1),vp.data[[#This Row],[SDate]]&lt;=DATE(YEAR(vp.data[[#This Row],[SDate]]),9,15)),1,0)</f>
        <v>0</v>
      </c>
      <c r="AJ1106" s="4">
        <f>IF(vp.data[[#This Row],[SDate]]&lt;DATE(2016,12,1),0,1)</f>
        <v>1</v>
      </c>
      <c r="AK1106">
        <f>MONTH(vp.data[[#This Row],[SDate]])</f>
        <v>3</v>
      </c>
      <c r="AL1106" s="5">
        <f>(IF(post_aquisition_adj_bool,vp.data[[#This Row],[VP_Adjusted]],vp.data[[#This Row],[VP]])-INDEX(crudeBD.lkup[Mean_VP],MATCH(vp.data[[#This Row],[Crude_Breakdown]],crudeBD.lkup[Crude Breakdown],0)))^2</f>
        <v>2.5409288552172886</v>
      </c>
      <c r="AM1106" s="5">
        <f>(vp.data[[#This Row],[Dens]]-INDEX(crudeBD.lkup[Mean_Dens],MATCH(vp.data[[#This Row],[Crude_Breakdown]],crudeBD.lkup[Crude Breakdown],0)))^2</f>
        <v>4.585696526009623</v>
      </c>
      <c r="AN1106" s="5">
        <f>(vp.data[[#This Row],[Sulf]]-INDEX(crudeBD.lkup[Mean_Sulf],MATCH(vp.data[[#This Row],[Crude_Breakdown]],crudeBD.lkup[Crude Breakdown],0)))^2</f>
        <v>7.0552388554791417E-3</v>
      </c>
      <c r="AO11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1" hidden="1" x14ac:dyDescent="0.25">
      <c r="A1107">
        <v>1106</v>
      </c>
      <c r="B1107" t="s">
        <v>45</v>
      </c>
      <c r="C1107" t="s">
        <v>45</v>
      </c>
      <c r="D1107" t="s">
        <v>76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Input]]="",INDEX([1]DATA!$Q:$Q,MATCH(1,(vp.data[[#This Row],[Battery]]=[1]DATA!$L:$L)*(EOMONTH(vp.data[[#This Row],[SDate]],-1)+1=[1]DATA!$G:$G),0)),vp.data[[#This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Input]]="",INDEX([1]DATA!$O:$O,MATCH(1,(vp.data[[#This Row],[Battery]]=[1]DATA!$L:$L)*(EOMONTH(vp.data[[#This Row],[SDate]],-1)+1=[1]DATA!$G:$G),0)),vp.data[[#This Row],[Dens Input]]),"")</f>
        <v>814.8</v>
      </c>
      <c r="O1107" s="2">
        <f ca="1">INDEX(INDIRECT(_xlfn.CONCAT("weather.data[",O$1,"]")),MATCH(vp.data[[#This Row],[SDate]],weather.data[Date],0))</f>
        <v>1.4666666666666668</v>
      </c>
      <c r="P1107" s="2">
        <f ca="1">INDEX(INDIRECT(_xlfn.CONCAT("weather.data[",P$1,"]")),MATCH(vp.data[[#This Row],[SDate]],weather.data[Date],0))</f>
        <v>-0.90238095238095273</v>
      </c>
      <c r="Q1107" s="2">
        <f ca="1">INDEX(INDIRECT(_xlfn.CONCAT("weather.data[",Q$1,"]")),MATCH(vp.data[[#This Row],[SDate]],weather.data[Date],0))</f>
        <v>0.7</v>
      </c>
      <c r="R1107" s="2">
        <f ca="1">INDEX(INDIRECT(_xlfn.CONCAT("weather.data[",R$1,"]")),MATCH(vp.data[[#This Row],[SDate]],weather.data[Date],0))</f>
        <v>3</v>
      </c>
      <c r="S1107" s="2">
        <f ca="1">INDEX(INDIRECT(_xlfn.CONCAT("weather.data[",S$1,"]")),MATCH(vp.data[[#This Row],[SDate]],weather.data[Date],0))</f>
        <v>1.3</v>
      </c>
      <c r="T1107" s="2">
        <f ca="1">INDEX(INDIRECT(_xlfn.CONCAT("weather.data[",T$1,"]")),MATCH(vp.data[[#This Row],[SDate]],weather.data[Date],0))</f>
        <v>3.3</v>
      </c>
      <c r="U1107" s="2">
        <f ca="1">INDEX(INDIRECT(_xlfn.CONCAT("weather.data[",U$1,"]")),MATCH(vp.data[[#This Row],[SDate]],weather.data[Date],0))</f>
        <v>-0.3</v>
      </c>
      <c r="V1107" s="2">
        <f ca="1">INDEX(INDIRECT(_xlfn.CONCAT("weather.data[",V$1,"]")),MATCH(vp.data[[#This Row],[SDate]],weather.data[Date],0))</f>
        <v>0.8</v>
      </c>
      <c r="W1107" t="s">
        <v>44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 s="4">
        <f>IF(AND(vp.data[[#This Row],[SDate]]&gt;=DATE(YEAR(vp.data[[#This Row],[SDate]]),5,1),vp.data[[#This Row],[SDate]]&lt;=DATE(YEAR(vp.data[[#This Row],[SDate]]),9,15)),1,0)</f>
        <v>0</v>
      </c>
      <c r="AJ1107" s="4">
        <f>IF(vp.data[[#This Row],[SDate]]&lt;DATE(2016,12,1),0,1)</f>
        <v>1</v>
      </c>
      <c r="AK1107">
        <f>MONTH(vp.data[[#This Row],[SDate]])</f>
        <v>3</v>
      </c>
      <c r="AL1107" s="5">
        <f>(IF(post_aquisition_adj_bool,vp.data[[#This Row],[VP_Adjusted]],vp.data[[#This Row],[VP]])-INDEX(crudeBD.lkup[Mean_VP],MATCH(vp.data[[#This Row],[Crude_Breakdown]],crudeBD.lkup[Crude Breakdown],0)))^2</f>
        <v>7.106904778276415</v>
      </c>
      <c r="AM1107" s="5">
        <f>(vp.data[[#This Row],[Dens]]-INDEX(crudeBD.lkup[Mean_Dens],MATCH(vp.data[[#This Row],[Crude_Breakdown]],crudeBD.lkup[Crude Breakdown],0)))^2</f>
        <v>16.438830439949587</v>
      </c>
      <c r="AN1107" s="5">
        <f>(vp.data[[#This Row],[Sulf]]-INDEX(crudeBD.lkup[Mean_Sulf],MATCH(vp.data[[#This Row],[Crude_Breakdown]],crudeBD.lkup[Crude Breakdown],0)))^2</f>
        <v>0.15787197587417681</v>
      </c>
      <c r="AO11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1" hidden="1" x14ac:dyDescent="0.25">
      <c r="A1108">
        <v>1107</v>
      </c>
      <c r="B1108" t="s">
        <v>45</v>
      </c>
      <c r="C1108" t="s">
        <v>45</v>
      </c>
      <c r="D1108" t="s">
        <v>96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Input]]="",INDEX([1]DATA!$Q:$Q,MATCH(1,(vp.data[[#This Row],[Battery]]=[1]DATA!$L:$L)*(EOMONTH(vp.data[[#This Row],[SDate]],-1)+1=[1]DATA!$G:$G),0)),vp.data[[#This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108" s="2">
        <f ca="1">INDEX(INDIRECT(_xlfn.CONCAT("weather.data[",O$1,"]")),MATCH(vp.data[[#This Row],[SDate]],weather.data[Date],0))</f>
        <v>1.4666666666666668</v>
      </c>
      <c r="P1108" s="2">
        <f ca="1">INDEX(INDIRECT(_xlfn.CONCAT("weather.data[",P$1,"]")),MATCH(vp.data[[#This Row],[SDate]],weather.data[Date],0))</f>
        <v>-0.90238095238095273</v>
      </c>
      <c r="Q1108" s="2">
        <f ca="1">INDEX(INDIRECT(_xlfn.CONCAT("weather.data[",Q$1,"]")),MATCH(vp.data[[#This Row],[SDate]],weather.data[Date],0))</f>
        <v>0.7</v>
      </c>
      <c r="R1108" s="2">
        <f ca="1">INDEX(INDIRECT(_xlfn.CONCAT("weather.data[",R$1,"]")),MATCH(vp.data[[#This Row],[SDate]],weather.data[Date],0))</f>
        <v>3</v>
      </c>
      <c r="S1108" s="2">
        <f ca="1">INDEX(INDIRECT(_xlfn.CONCAT("weather.data[",S$1,"]")),MATCH(vp.data[[#This Row],[SDate]],weather.data[Date],0))</f>
        <v>1.3</v>
      </c>
      <c r="T1108" s="2">
        <f ca="1">INDEX(INDIRECT(_xlfn.CONCAT("weather.data[",T$1,"]")),MATCH(vp.data[[#This Row],[SDate]],weather.data[Date],0))</f>
        <v>3.3</v>
      </c>
      <c r="U1108" s="2">
        <f ca="1">INDEX(INDIRECT(_xlfn.CONCAT("weather.data[",U$1,"]")),MATCH(vp.data[[#This Row],[SDate]],weather.data[Date],0))</f>
        <v>-0.3</v>
      </c>
      <c r="V1108" s="2">
        <f ca="1">INDEX(INDIRECT(_xlfn.CONCAT("weather.data[",V$1,"]")),MATCH(vp.data[[#This Row],[SDate]],weather.data[Date],0))</f>
        <v>0.8</v>
      </c>
      <c r="W1108" t="s">
        <v>44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 s="4">
        <f>IF(AND(vp.data[[#This Row],[SDate]]&gt;=DATE(YEAR(vp.data[[#This Row],[SDate]]),5,1),vp.data[[#This Row],[SDate]]&lt;=DATE(YEAR(vp.data[[#This Row],[SDate]]),9,15)),1,0)</f>
        <v>0</v>
      </c>
      <c r="AJ1108" s="4">
        <f>IF(vp.data[[#This Row],[SDate]]&lt;DATE(2016,12,1),0,1)</f>
        <v>1</v>
      </c>
      <c r="AK1108">
        <f>MONTH(vp.data[[#This Row],[SDate]])</f>
        <v>3</v>
      </c>
      <c r="AL1108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108" s="5">
        <f>(vp.data[[#This Row],[Dens]]-INDEX(crudeBD.lkup[Mean_Dens],MATCH(vp.data[[#This Row],[Crude_Breakdown]],crudeBD.lkup[Crude Breakdown],0)))^2</f>
        <v>7.046278715812158</v>
      </c>
      <c r="AN1108" s="5">
        <f>(vp.data[[#This Row],[Sulf]]-INDEX(crudeBD.lkup[Mean_Sulf],MATCH(vp.data[[#This Row],[Crude_Breakdown]],crudeBD.lkup[Crude Breakdown],0)))^2</f>
        <v>0.1312838012660264</v>
      </c>
      <c r="AO11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1" hidden="1" x14ac:dyDescent="0.25">
      <c r="A1109">
        <v>1108</v>
      </c>
      <c r="B1109" t="s">
        <v>45</v>
      </c>
      <c r="C1109" t="s">
        <v>45</v>
      </c>
      <c r="D1109" t="s">
        <v>85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Input]]="",INDEX([1]DATA!$Q:$Q,MATCH(1,(vp.data[[#This Row],[Battery]]=[1]DATA!$L:$L)*(EOMONTH(vp.data[[#This Row],[SDate]],-1)+1=[1]DATA!$G:$G),0)),vp.data[[#This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109" s="2">
        <f ca="1">INDEX(INDIRECT(_xlfn.CONCAT("weather.data[",O$1,"]")),MATCH(vp.data[[#This Row],[SDate]],weather.data[Date],0))</f>
        <v>1.4666666666666668</v>
      </c>
      <c r="P1109" s="2">
        <f ca="1">INDEX(INDIRECT(_xlfn.CONCAT("weather.data[",P$1,"]")),MATCH(vp.data[[#This Row],[SDate]],weather.data[Date],0))</f>
        <v>-0.90238095238095273</v>
      </c>
      <c r="Q1109" s="2">
        <f ca="1">INDEX(INDIRECT(_xlfn.CONCAT("weather.data[",Q$1,"]")),MATCH(vp.data[[#This Row],[SDate]],weather.data[Date],0))</f>
        <v>0.7</v>
      </c>
      <c r="R1109" s="2">
        <f ca="1">INDEX(INDIRECT(_xlfn.CONCAT("weather.data[",R$1,"]")),MATCH(vp.data[[#This Row],[SDate]],weather.data[Date],0))</f>
        <v>3</v>
      </c>
      <c r="S1109" s="2">
        <f ca="1">INDEX(INDIRECT(_xlfn.CONCAT("weather.data[",S$1,"]")),MATCH(vp.data[[#This Row],[SDate]],weather.data[Date],0))</f>
        <v>1.3</v>
      </c>
      <c r="T1109" s="2">
        <f ca="1">INDEX(INDIRECT(_xlfn.CONCAT("weather.data[",T$1,"]")),MATCH(vp.data[[#This Row],[SDate]],weather.data[Date],0))</f>
        <v>3.3</v>
      </c>
      <c r="U1109" s="2">
        <f ca="1">INDEX(INDIRECT(_xlfn.CONCAT("weather.data[",U$1,"]")),MATCH(vp.data[[#This Row],[SDate]],weather.data[Date],0))</f>
        <v>-0.3</v>
      </c>
      <c r="V1109" s="2">
        <f ca="1">INDEX(INDIRECT(_xlfn.CONCAT("weather.data[",V$1,"]")),MATCH(vp.data[[#This Row],[SDate]],weather.data[Date],0))</f>
        <v>0.8</v>
      </c>
      <c r="W1109" t="s">
        <v>44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 s="4">
        <f>IF(AND(vp.data[[#This Row],[SDate]]&gt;=DATE(YEAR(vp.data[[#This Row],[SDate]]),5,1),vp.data[[#This Row],[SDate]]&lt;=DATE(YEAR(vp.data[[#This Row],[SDate]]),9,15)),1,0)</f>
        <v>0</v>
      </c>
      <c r="AJ1109" s="4">
        <f>IF(vp.data[[#This Row],[SDate]]&lt;DATE(2016,12,1),0,1)</f>
        <v>1</v>
      </c>
      <c r="AK1109">
        <f>MONTH(vp.data[[#This Row],[SDate]])</f>
        <v>3</v>
      </c>
      <c r="AL1109" s="5">
        <f>(IF(post_aquisition_adj_bool,vp.data[[#This Row],[VP_Adjusted]],vp.data[[#This Row],[VP]])-INDEX(crudeBD.lkup[Mean_VP],MATCH(vp.data[[#This Row],[Crude_Breakdown]],crudeBD.lkup[Crude Breakdown],0)))^2</f>
        <v>121.48876946931099</v>
      </c>
      <c r="AM1109" s="5">
        <f>(vp.data[[#This Row],[Dens]]-INDEX(crudeBD.lkup[Mean_Dens],MATCH(vp.data[[#This Row],[Crude_Breakdown]],crudeBD.lkup[Crude Breakdown],0)))^2</f>
        <v>269.33199602183191</v>
      </c>
      <c r="AN1109" s="5">
        <f>(vp.data[[#This Row],[Sulf]]-INDEX(crudeBD.lkup[Mean_Sulf],MATCH(vp.data[[#This Row],[Crude_Breakdown]],crudeBD.lkup[Crude Breakdown],0)))^2</f>
        <v>0.15743157391277079</v>
      </c>
      <c r="AO11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1" hidden="1" x14ac:dyDescent="0.25">
      <c r="A1110">
        <v>1109</v>
      </c>
      <c r="B1110" t="s">
        <v>45</v>
      </c>
      <c r="C1110" t="s">
        <v>45</v>
      </c>
      <c r="D1110" t="s">
        <v>86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Input]]="",INDEX([1]DATA!$Q:$Q,MATCH(1,(vp.data[[#This Row],[Battery]]=[1]DATA!$L:$L)*(EOMONTH(vp.data[[#This Row],[SDate]],-1)+1=[1]DATA!$G:$G),0)),vp.data[[#This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Input]]="",INDEX([1]DATA!$O:$O,MATCH(1,(vp.data[[#This Row],[Battery]]=[1]DATA!$L:$L)*(EOMONTH(vp.data[[#This Row],[SDate]],-1)+1=[1]DATA!$G:$G),0)),vp.data[[#This Row],[Dens Input]]),"")</f>
        <v>845.5</v>
      </c>
      <c r="O1110" s="2">
        <f ca="1">INDEX(INDIRECT(_xlfn.CONCAT("weather.data[",O$1,"]")),MATCH(vp.data[[#This Row],[SDate]],weather.data[Date],0))</f>
        <v>1.4666666666666668</v>
      </c>
      <c r="P1110" s="2">
        <f ca="1">INDEX(INDIRECT(_xlfn.CONCAT("weather.data[",P$1,"]")),MATCH(vp.data[[#This Row],[SDate]],weather.data[Date],0))</f>
        <v>-0.90238095238095273</v>
      </c>
      <c r="Q1110" s="2">
        <f ca="1">INDEX(INDIRECT(_xlfn.CONCAT("weather.data[",Q$1,"]")),MATCH(vp.data[[#This Row],[SDate]],weather.data[Date],0))</f>
        <v>0.7</v>
      </c>
      <c r="R1110" s="2">
        <f ca="1">INDEX(INDIRECT(_xlfn.CONCAT("weather.data[",R$1,"]")),MATCH(vp.data[[#This Row],[SDate]],weather.data[Date],0))</f>
        <v>3</v>
      </c>
      <c r="S1110" s="2">
        <f ca="1">INDEX(INDIRECT(_xlfn.CONCAT("weather.data[",S$1,"]")),MATCH(vp.data[[#This Row],[SDate]],weather.data[Date],0))</f>
        <v>1.3</v>
      </c>
      <c r="T1110" s="2">
        <f ca="1">INDEX(INDIRECT(_xlfn.CONCAT("weather.data[",T$1,"]")),MATCH(vp.data[[#This Row],[SDate]],weather.data[Date],0))</f>
        <v>3.3</v>
      </c>
      <c r="U1110" s="2">
        <f ca="1">INDEX(INDIRECT(_xlfn.CONCAT("weather.data[",U$1,"]")),MATCH(vp.data[[#This Row],[SDate]],weather.data[Date],0))</f>
        <v>-0.3</v>
      </c>
      <c r="V1110" s="2">
        <f ca="1">INDEX(INDIRECT(_xlfn.CONCAT("weather.data[",V$1,"]")),MATCH(vp.data[[#This Row],[SDate]],weather.data[Date],0))</f>
        <v>0.8</v>
      </c>
      <c r="W1110" t="s">
        <v>44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 s="4">
        <f>IF(AND(vp.data[[#This Row],[SDate]]&gt;=DATE(YEAR(vp.data[[#This Row],[SDate]]),5,1),vp.data[[#This Row],[SDate]]&lt;=DATE(YEAR(vp.data[[#This Row],[SDate]]),9,15)),1,0)</f>
        <v>0</v>
      </c>
      <c r="AJ1110" s="4">
        <f>IF(vp.data[[#This Row],[SDate]]&lt;DATE(2016,12,1),0,1)</f>
        <v>1</v>
      </c>
      <c r="AK1110">
        <f>MONTH(vp.data[[#This Row],[SDate]])</f>
        <v>3</v>
      </c>
      <c r="AL1110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110" s="5">
        <f>(vp.data[[#This Row],[Dens]]-INDEX(crudeBD.lkup[Mean_Dens],MATCH(vp.data[[#This Row],[Crude_Breakdown]],crudeBD.lkup[Crude Breakdown],0)))^2</f>
        <v>2.8515812979034458</v>
      </c>
      <c r="AN1110" s="5">
        <f>(vp.data[[#This Row],[Sulf]]-INDEX(crudeBD.lkup[Mean_Sulf],MATCH(vp.data[[#This Row],[Crude_Breakdown]],crudeBD.lkup[Crude Breakdown],0)))^2</f>
        <v>5.442968783934873E-3</v>
      </c>
      <c r="AO11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1" hidden="1" x14ac:dyDescent="0.25">
      <c r="A1111">
        <v>1110</v>
      </c>
      <c r="B1111" t="s">
        <v>58</v>
      </c>
      <c r="C1111" t="s">
        <v>58</v>
      </c>
      <c r="D1111" t="s">
        <v>79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111" s="2">
        <f ca="1">INDEX(INDIRECT(_xlfn.CONCAT("weather.data[",O$1,"]")),MATCH(vp.data[[#This Row],[SDate]],weather.data[Date],0))</f>
        <v>1.4666666666666668</v>
      </c>
      <c r="P1111" s="2">
        <f ca="1">INDEX(INDIRECT(_xlfn.CONCAT("weather.data[",P$1,"]")),MATCH(vp.data[[#This Row],[SDate]],weather.data[Date],0))</f>
        <v>-0.90238095238095273</v>
      </c>
      <c r="Q1111" s="2">
        <f ca="1">INDEX(INDIRECT(_xlfn.CONCAT("weather.data[",Q$1,"]")),MATCH(vp.data[[#This Row],[SDate]],weather.data[Date],0))</f>
        <v>0.7</v>
      </c>
      <c r="R1111" s="2">
        <f ca="1">INDEX(INDIRECT(_xlfn.CONCAT("weather.data[",R$1,"]")),MATCH(vp.data[[#This Row],[SDate]],weather.data[Date],0))</f>
        <v>3</v>
      </c>
      <c r="S1111" s="2">
        <f ca="1">INDEX(INDIRECT(_xlfn.CONCAT("weather.data[",S$1,"]")),MATCH(vp.data[[#This Row],[SDate]],weather.data[Date],0))</f>
        <v>1.3</v>
      </c>
      <c r="T1111" s="2">
        <f ca="1">INDEX(INDIRECT(_xlfn.CONCAT("weather.data[",T$1,"]")),MATCH(vp.data[[#This Row],[SDate]],weather.data[Date],0))</f>
        <v>3.3</v>
      </c>
      <c r="U1111" s="2">
        <f ca="1">INDEX(INDIRECT(_xlfn.CONCAT("weather.data[",U$1,"]")),MATCH(vp.data[[#This Row],[SDate]],weather.data[Date],0))</f>
        <v>-0.3</v>
      </c>
      <c r="V1111" s="2">
        <f ca="1">INDEX(INDIRECT(_xlfn.CONCAT("weather.data[",V$1,"]")),MATCH(vp.data[[#This Row],[SDate]],weather.data[Date],0))</f>
        <v>0.8</v>
      </c>
      <c r="W1111" t="s">
        <v>44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 s="4">
        <f>IF(AND(vp.data[[#This Row],[SDate]]&gt;=DATE(YEAR(vp.data[[#This Row],[SDate]]),5,1),vp.data[[#This Row],[SDate]]&lt;=DATE(YEAR(vp.data[[#This Row],[SDate]]),9,15)),1,0)</f>
        <v>0</v>
      </c>
      <c r="AJ1111" s="4">
        <f>IF(vp.data[[#This Row],[SDate]]&lt;DATE(2016,12,1),0,1)</f>
        <v>1</v>
      </c>
      <c r="AK1111">
        <f>MONTH(vp.data[[#This Row],[SDate]])</f>
        <v>3</v>
      </c>
      <c r="AL1111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1111" s="5">
        <f>(vp.data[[#This Row],[Dens]]-INDEX(crudeBD.lkup[Mean_Dens],MATCH(vp.data[[#This Row],[Crude_Breakdown]],crudeBD.lkup[Crude Breakdown],0)))^2</f>
        <v>0.21029199526615905</v>
      </c>
      <c r="AN1111" s="5">
        <f>(vp.data[[#This Row],[Sulf]]-INDEX(crudeBD.lkup[Mean_Sulf],MATCH(vp.data[[#This Row],[Crude_Breakdown]],crudeBD.lkup[Crude Breakdown],0)))^2</f>
        <v>2.5004530949612777E-3</v>
      </c>
      <c r="AO11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1" hidden="1" x14ac:dyDescent="0.25">
      <c r="A1112">
        <v>1111</v>
      </c>
      <c r="B1112" t="s">
        <v>58</v>
      </c>
      <c r="C1112" t="s">
        <v>58</v>
      </c>
      <c r="D1112" t="s">
        <v>75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Input]]="",INDEX([1]DATA!$Q:$Q,MATCH(1,(vp.data[[#This Row],[Battery]]=[1]DATA!$L:$L)*(EOMONTH(vp.data[[#This Row],[SDate]],-1)+1=[1]DATA!$G:$G),0)),vp.data[[#This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Input]]="",INDEX([1]DATA!$O:$O,MATCH(1,(vp.data[[#This Row],[Battery]]=[1]DATA!$L:$L)*(EOMONTH(vp.data[[#This Row],[SDate]],-1)+1=[1]DATA!$G:$G),0)),vp.data[[#This Row],[Dens Input]]),"")</f>
        <v>810.2</v>
      </c>
      <c r="O1112" s="2">
        <f ca="1">INDEX(INDIRECT(_xlfn.CONCAT("weather.data[",O$1,"]")),MATCH(vp.data[[#This Row],[SDate]],weather.data[Date],0))</f>
        <v>1.4666666666666668</v>
      </c>
      <c r="P1112" s="2">
        <f ca="1">INDEX(INDIRECT(_xlfn.CONCAT("weather.data[",P$1,"]")),MATCH(vp.data[[#This Row],[SDate]],weather.data[Date],0))</f>
        <v>-0.90238095238095273</v>
      </c>
      <c r="Q1112" s="2">
        <f ca="1">INDEX(INDIRECT(_xlfn.CONCAT("weather.data[",Q$1,"]")),MATCH(vp.data[[#This Row],[SDate]],weather.data[Date],0))</f>
        <v>0.7</v>
      </c>
      <c r="R1112" s="2">
        <f ca="1">INDEX(INDIRECT(_xlfn.CONCAT("weather.data[",R$1,"]")),MATCH(vp.data[[#This Row],[SDate]],weather.data[Date],0))</f>
        <v>3</v>
      </c>
      <c r="S1112" s="2">
        <f ca="1">INDEX(INDIRECT(_xlfn.CONCAT("weather.data[",S$1,"]")),MATCH(vp.data[[#This Row],[SDate]],weather.data[Date],0))</f>
        <v>1.3</v>
      </c>
      <c r="T1112" s="2">
        <f ca="1">INDEX(INDIRECT(_xlfn.CONCAT("weather.data[",T$1,"]")),MATCH(vp.data[[#This Row],[SDate]],weather.data[Date],0))</f>
        <v>3.3</v>
      </c>
      <c r="U1112" s="2">
        <f ca="1">INDEX(INDIRECT(_xlfn.CONCAT("weather.data[",U$1,"]")),MATCH(vp.data[[#This Row],[SDate]],weather.data[Date],0))</f>
        <v>-0.3</v>
      </c>
      <c r="V1112" s="2">
        <f ca="1">INDEX(INDIRECT(_xlfn.CONCAT("weather.data[",V$1,"]")),MATCH(vp.data[[#This Row],[SDate]],weather.data[Date],0))</f>
        <v>0.8</v>
      </c>
      <c r="W1112" t="s">
        <v>44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 s="4">
        <f>IF(AND(vp.data[[#This Row],[SDate]]&gt;=DATE(YEAR(vp.data[[#This Row],[SDate]]),5,1),vp.data[[#This Row],[SDate]]&lt;=DATE(YEAR(vp.data[[#This Row],[SDate]]),9,15)),1,0)</f>
        <v>0</v>
      </c>
      <c r="AJ1112" s="4">
        <f>IF(vp.data[[#This Row],[SDate]]&lt;DATE(2016,12,1),0,1)</f>
        <v>1</v>
      </c>
      <c r="AK1112">
        <f>MONTH(vp.data[[#This Row],[SDate]])</f>
        <v>3</v>
      </c>
      <c r="AL1112" s="5">
        <f>(IF(post_aquisition_adj_bool,vp.data[[#This Row],[VP_Adjusted]],vp.data[[#This Row],[VP]])-INDEX(crudeBD.lkup[Mean_VP],MATCH(vp.data[[#This Row],[Crude_Breakdown]],crudeBD.lkup[Crude Breakdown],0)))^2</f>
        <v>94.205870602789901</v>
      </c>
      <c r="AM1112" s="5">
        <f>(vp.data[[#This Row],[Dens]]-INDEX(crudeBD.lkup[Mean_Dens],MATCH(vp.data[[#This Row],[Crude_Breakdown]],crudeBD.lkup[Crude Breakdown],0)))^2</f>
        <v>2.3759877881460465</v>
      </c>
      <c r="AN1112" s="5">
        <f>(vp.data[[#This Row],[Sulf]]-INDEX(crudeBD.lkup[Mean_Sulf],MATCH(vp.data[[#This Row],[Crude_Breakdown]],crudeBD.lkup[Crude Breakdown],0)))^2</f>
        <v>3.5994563312072825E-3</v>
      </c>
      <c r="AO11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1" hidden="1" x14ac:dyDescent="0.25">
      <c r="A1113">
        <v>1112</v>
      </c>
      <c r="B1113" t="s">
        <v>58</v>
      </c>
      <c r="C1113" t="s">
        <v>58</v>
      </c>
      <c r="D1113" t="s">
        <v>83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113" s="2">
        <f ca="1">INDEX(INDIRECT(_xlfn.CONCAT("weather.data[",O$1,"]")),MATCH(vp.data[[#This Row],[SDate]],weather.data[Date],0))</f>
        <v>1.4666666666666668</v>
      </c>
      <c r="P1113" s="2">
        <f ca="1">INDEX(INDIRECT(_xlfn.CONCAT("weather.data[",P$1,"]")),MATCH(vp.data[[#This Row],[SDate]],weather.data[Date],0))</f>
        <v>-0.90238095238095273</v>
      </c>
      <c r="Q1113" s="2">
        <f ca="1">INDEX(INDIRECT(_xlfn.CONCAT("weather.data[",Q$1,"]")),MATCH(vp.data[[#This Row],[SDate]],weather.data[Date],0))</f>
        <v>0.7</v>
      </c>
      <c r="R1113" s="2">
        <f ca="1">INDEX(INDIRECT(_xlfn.CONCAT("weather.data[",R$1,"]")),MATCH(vp.data[[#This Row],[SDate]],weather.data[Date],0))</f>
        <v>3</v>
      </c>
      <c r="S1113" s="2">
        <f ca="1">INDEX(INDIRECT(_xlfn.CONCAT("weather.data[",S$1,"]")),MATCH(vp.data[[#This Row],[SDate]],weather.data[Date],0))</f>
        <v>1.3</v>
      </c>
      <c r="T1113" s="2">
        <f ca="1">INDEX(INDIRECT(_xlfn.CONCAT("weather.data[",T$1,"]")),MATCH(vp.data[[#This Row],[SDate]],weather.data[Date],0))</f>
        <v>3.3</v>
      </c>
      <c r="U1113" s="2">
        <f ca="1">INDEX(INDIRECT(_xlfn.CONCAT("weather.data[",U$1,"]")),MATCH(vp.data[[#This Row],[SDate]],weather.data[Date],0))</f>
        <v>-0.3</v>
      </c>
      <c r="V1113" s="2">
        <f ca="1">INDEX(INDIRECT(_xlfn.CONCAT("weather.data[",V$1,"]")),MATCH(vp.data[[#This Row],[SDate]],weather.data[Date],0))</f>
        <v>0.8</v>
      </c>
      <c r="W1113" t="s">
        <v>44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 s="4">
        <f>IF(AND(vp.data[[#This Row],[SDate]]&gt;=DATE(YEAR(vp.data[[#This Row],[SDate]]),5,1),vp.data[[#This Row],[SDate]]&lt;=DATE(YEAR(vp.data[[#This Row],[SDate]]),9,15)),1,0)</f>
        <v>0</v>
      </c>
      <c r="AJ1113" s="4">
        <f>IF(vp.data[[#This Row],[SDate]]&lt;DATE(2016,12,1),0,1)</f>
        <v>1</v>
      </c>
      <c r="AK1113">
        <f>MONTH(vp.data[[#This Row],[SDate]])</f>
        <v>3</v>
      </c>
      <c r="AL1113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113" s="5">
        <f>(vp.data[[#This Row],[Dens]]-INDEX(crudeBD.lkup[Mean_Dens],MATCH(vp.data[[#This Row],[Crude_Breakdown]],crudeBD.lkup[Crude Breakdown],0)))^2</f>
        <v>9.8685444224493857</v>
      </c>
      <c r="AN1113" s="5">
        <f>(vp.data[[#This Row],[Sulf]]-INDEX(crudeBD.lkup[Mean_Sulf],MATCH(vp.data[[#This Row],[Crude_Breakdown]],crudeBD.lkup[Crude Breakdown],0)))^2</f>
        <v>4.9006343247347296E-3</v>
      </c>
      <c r="AO11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1" hidden="1" x14ac:dyDescent="0.25">
      <c r="A1114">
        <v>1113</v>
      </c>
      <c r="B1114" t="s">
        <v>58</v>
      </c>
      <c r="C1114" t="s">
        <v>58</v>
      </c>
      <c r="D1114" t="s">
        <v>59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Input]]="",INDEX([1]DATA!$O:$O,MATCH(1,(vp.data[[#This Row],[Battery]]=[1]DATA!$L:$L)*(EOMONTH(vp.data[[#This Row],[SDate]],-1)+1=[1]DATA!$G:$G),0)),vp.data[[#This Row],[Dens Input]]),"")</f>
        <v>827.9</v>
      </c>
      <c r="O1114" s="2">
        <f ca="1">INDEX(INDIRECT(_xlfn.CONCAT("weather.data[",O$1,"]")),MATCH(vp.data[[#This Row],[SDate]],weather.data[Date],0))</f>
        <v>1.4666666666666668</v>
      </c>
      <c r="P1114" s="2">
        <f ca="1">INDEX(INDIRECT(_xlfn.CONCAT("weather.data[",P$1,"]")),MATCH(vp.data[[#This Row],[SDate]],weather.data[Date],0))</f>
        <v>-0.90238095238095273</v>
      </c>
      <c r="Q1114" s="2">
        <f ca="1">INDEX(INDIRECT(_xlfn.CONCAT("weather.data[",Q$1,"]")),MATCH(vp.data[[#This Row],[SDate]],weather.data[Date],0))</f>
        <v>0.7</v>
      </c>
      <c r="R1114" s="2">
        <f ca="1">INDEX(INDIRECT(_xlfn.CONCAT("weather.data[",R$1,"]")),MATCH(vp.data[[#This Row],[SDate]],weather.data[Date],0))</f>
        <v>3</v>
      </c>
      <c r="S1114" s="2">
        <f ca="1">INDEX(INDIRECT(_xlfn.CONCAT("weather.data[",S$1,"]")),MATCH(vp.data[[#This Row],[SDate]],weather.data[Date],0))</f>
        <v>1.3</v>
      </c>
      <c r="T1114" s="2">
        <f ca="1">INDEX(INDIRECT(_xlfn.CONCAT("weather.data[",T$1,"]")),MATCH(vp.data[[#This Row],[SDate]],weather.data[Date],0))</f>
        <v>3.3</v>
      </c>
      <c r="U1114" s="2">
        <f ca="1">INDEX(INDIRECT(_xlfn.CONCAT("weather.data[",U$1,"]")),MATCH(vp.data[[#This Row],[SDate]],weather.data[Date],0))</f>
        <v>-0.3</v>
      </c>
      <c r="V1114" s="2">
        <f ca="1">INDEX(INDIRECT(_xlfn.CONCAT("weather.data[",V$1,"]")),MATCH(vp.data[[#This Row],[SDate]],weather.data[Date],0))</f>
        <v>0.8</v>
      </c>
      <c r="W1114" t="s">
        <v>44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 s="4">
        <f>IF(AND(vp.data[[#This Row],[SDate]]&gt;=DATE(YEAR(vp.data[[#This Row],[SDate]]),5,1),vp.data[[#This Row],[SDate]]&lt;=DATE(YEAR(vp.data[[#This Row],[SDate]]),9,15)),1,0)</f>
        <v>0</v>
      </c>
      <c r="AJ1114" s="4">
        <f>IF(vp.data[[#This Row],[SDate]]&lt;DATE(2016,12,1),0,1)</f>
        <v>1</v>
      </c>
      <c r="AK1114">
        <f>MONTH(vp.data[[#This Row],[SDate]])</f>
        <v>3</v>
      </c>
      <c r="AL1114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114" s="5">
        <f>(vp.data[[#This Row],[Dens]]-INDEX(crudeBD.lkup[Mean_Dens],MATCH(vp.data[[#This Row],[Crude_Breakdown]],crudeBD.lkup[Crude Breakdown],0)))^2</f>
        <v>253.17065859851897</v>
      </c>
      <c r="AN1114" s="5">
        <f>(vp.data[[#This Row],[Sulf]]-INDEX(crudeBD.lkup[Mean_Sulf],MATCH(vp.data[[#This Row],[Crude_Breakdown]],crudeBD.lkup[Crude Breakdown],0)))^2</f>
        <v>0.13193132655080392</v>
      </c>
      <c r="AO11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1" hidden="1" x14ac:dyDescent="0.25">
      <c r="A1115">
        <v>1114</v>
      </c>
      <c r="B1115" t="s">
        <v>47</v>
      </c>
      <c r="C1115" t="s">
        <v>47</v>
      </c>
      <c r="D1115" t="s">
        <v>91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Input]]="",INDEX([1]DATA!$Q:$Q,MATCH(1,(vp.data[[#This Row],[Battery]]=[1]DATA!$L:$L)*(EOMONTH(vp.data[[#This Row],[SDate]],-1)+1=[1]DATA!$G:$G),0)),vp.data[[#This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Input]]="",INDEX([1]DATA!$O:$O,MATCH(1,(vp.data[[#This Row],[Battery]]=[1]DATA!$L:$L)*(EOMONTH(vp.data[[#This Row],[SDate]],-1)+1=[1]DATA!$G:$G),0)),vp.data[[#This Row],[Dens Input]]),"")</f>
        <v>841.9</v>
      </c>
      <c r="O1115" s="2">
        <f ca="1">INDEX(INDIRECT(_xlfn.CONCAT("weather.data[",O$1,"]")),MATCH(vp.data[[#This Row],[SDate]],weather.data[Date],0))</f>
        <v>1.4666666666666668</v>
      </c>
      <c r="P1115" s="2">
        <f ca="1">INDEX(INDIRECT(_xlfn.CONCAT("weather.data[",P$1,"]")),MATCH(vp.data[[#This Row],[SDate]],weather.data[Date],0))</f>
        <v>-0.90238095238095273</v>
      </c>
      <c r="Q1115" s="2">
        <f ca="1">INDEX(INDIRECT(_xlfn.CONCAT("weather.data[",Q$1,"]")),MATCH(vp.data[[#This Row],[SDate]],weather.data[Date],0))</f>
        <v>0.7</v>
      </c>
      <c r="R1115" s="2">
        <f ca="1">INDEX(INDIRECT(_xlfn.CONCAT("weather.data[",R$1,"]")),MATCH(vp.data[[#This Row],[SDate]],weather.data[Date],0))</f>
        <v>3</v>
      </c>
      <c r="S1115" s="2">
        <f ca="1">INDEX(INDIRECT(_xlfn.CONCAT("weather.data[",S$1,"]")),MATCH(vp.data[[#This Row],[SDate]],weather.data[Date],0))</f>
        <v>1.3</v>
      </c>
      <c r="T1115" s="2">
        <f ca="1">INDEX(INDIRECT(_xlfn.CONCAT("weather.data[",T$1,"]")),MATCH(vp.data[[#This Row],[SDate]],weather.data[Date],0))</f>
        <v>3.3</v>
      </c>
      <c r="U1115" s="2">
        <f ca="1">INDEX(INDIRECT(_xlfn.CONCAT("weather.data[",U$1,"]")),MATCH(vp.data[[#This Row],[SDate]],weather.data[Date],0))</f>
        <v>-0.3</v>
      </c>
      <c r="V1115" s="2">
        <f ca="1">INDEX(INDIRECT(_xlfn.CONCAT("weather.data[",V$1,"]")),MATCH(vp.data[[#This Row],[SDate]],weather.data[Date],0))</f>
        <v>0.8</v>
      </c>
      <c r="W1115" t="s">
        <v>44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 s="4">
        <f>IF(AND(vp.data[[#This Row],[SDate]]&gt;=DATE(YEAR(vp.data[[#This Row],[SDate]]),5,1),vp.data[[#This Row],[SDate]]&lt;=DATE(YEAR(vp.data[[#This Row],[SDate]]),9,15)),1,0)</f>
        <v>0</v>
      </c>
      <c r="AJ1115" s="4">
        <f>IF(vp.data[[#This Row],[SDate]]&lt;DATE(2016,12,1),0,1)</f>
        <v>1</v>
      </c>
      <c r="AK1115">
        <f>MONTH(vp.data[[#This Row],[SDate]])</f>
        <v>3</v>
      </c>
      <c r="AL1115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1115" s="5">
        <f>(vp.data[[#This Row],[Dens]]-INDEX(crudeBD.lkup[Mean_Dens],MATCH(vp.data[[#This Row],[Crude_Breakdown]],crudeBD.lkup[Crude Breakdown],0)))^2</f>
        <v>3.6532107457565619</v>
      </c>
      <c r="AN1115" s="5">
        <f>(vp.data[[#This Row],[Sulf]]-INDEX(crudeBD.lkup[Mean_Sulf],MATCH(vp.data[[#This Row],[Crude_Breakdown]],crudeBD.lkup[Crude Breakdown],0)))^2</f>
        <v>3.1249923360622489E-2</v>
      </c>
      <c r="AO11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1" hidden="1" x14ac:dyDescent="0.25">
      <c r="A1116">
        <v>1115</v>
      </c>
      <c r="B1116" t="s">
        <v>56</v>
      </c>
      <c r="C1116" t="s">
        <v>56</v>
      </c>
      <c r="D1116" t="s">
        <v>57</v>
      </c>
      <c r="E1116" t="s">
        <v>69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Input]]="",INDEX([1]DATA!$Q:$Q,MATCH(1,(vp.data[[#This Row],[Battery]]=[1]DATA!$L:$L)*(EOMONTH(vp.data[[#This Row],[SDate]],-1)+1=[1]DATA!$G:$G),0)),vp.data[[#This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Input]]="",INDEX([1]DATA!$O:$O,MATCH(1,(vp.data[[#This Row],[Battery]]=[1]DATA!$L:$L)*(EOMONTH(vp.data[[#This Row],[SDate]],-1)+1=[1]DATA!$G:$G),0)),vp.data[[#This Row],[Dens Input]]),"")</f>
        <v>845.8</v>
      </c>
      <c r="O1116" s="2">
        <f ca="1">INDEX(INDIRECT(_xlfn.CONCAT("weather.data[",O$1,"]")),MATCH(vp.data[[#This Row],[SDate]],weather.data[Date],0))</f>
        <v>1.4666666666666668</v>
      </c>
      <c r="P1116" s="2">
        <f ca="1">INDEX(INDIRECT(_xlfn.CONCAT("weather.data[",P$1,"]")),MATCH(vp.data[[#This Row],[SDate]],weather.data[Date],0))</f>
        <v>-0.90238095238095273</v>
      </c>
      <c r="Q1116" s="2">
        <f ca="1">INDEX(INDIRECT(_xlfn.CONCAT("weather.data[",Q$1,"]")),MATCH(vp.data[[#This Row],[SDate]],weather.data[Date],0))</f>
        <v>0.7</v>
      </c>
      <c r="R1116" s="2">
        <f ca="1">INDEX(INDIRECT(_xlfn.CONCAT("weather.data[",R$1,"]")),MATCH(vp.data[[#This Row],[SDate]],weather.data[Date],0))</f>
        <v>3</v>
      </c>
      <c r="S1116" s="2">
        <f ca="1">INDEX(INDIRECT(_xlfn.CONCAT("weather.data[",S$1,"]")),MATCH(vp.data[[#This Row],[SDate]],weather.data[Date],0))</f>
        <v>1.3</v>
      </c>
      <c r="T1116" s="2">
        <f ca="1">INDEX(INDIRECT(_xlfn.CONCAT("weather.data[",T$1,"]")),MATCH(vp.data[[#This Row],[SDate]],weather.data[Date],0))</f>
        <v>3.3</v>
      </c>
      <c r="U1116" s="2">
        <f ca="1">INDEX(INDIRECT(_xlfn.CONCAT("weather.data[",U$1,"]")),MATCH(vp.data[[#This Row],[SDate]],weather.data[Date],0))</f>
        <v>-0.3</v>
      </c>
      <c r="V1116" s="2">
        <f ca="1">INDEX(INDIRECT(_xlfn.CONCAT("weather.data[",V$1,"]")),MATCH(vp.data[[#This Row],[SDate]],weather.data[Date],0))</f>
        <v>0.8</v>
      </c>
      <c r="W1116" t="s">
        <v>44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 s="4">
        <f>IF(AND(vp.data[[#This Row],[SDate]]&gt;=DATE(YEAR(vp.data[[#This Row],[SDate]]),5,1),vp.data[[#This Row],[SDate]]&lt;=DATE(YEAR(vp.data[[#This Row],[SDate]]),9,15)),1,0)</f>
        <v>0</v>
      </c>
      <c r="AJ1116" s="4">
        <f>IF(vp.data[[#This Row],[SDate]]&lt;DATE(2016,12,1),0,1)</f>
        <v>1</v>
      </c>
      <c r="AK1116">
        <f>MONTH(vp.data[[#This Row],[SDate]])</f>
        <v>3</v>
      </c>
      <c r="AL1116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116" s="5">
        <f>(vp.data[[#This Row],[Dens]]-INDEX(crudeBD.lkup[Mean_Dens],MATCH(vp.data[[#This Row],[Crude_Breakdown]],crudeBD.lkup[Crude Breakdown],0)))^2</f>
        <v>3.9547788439155127</v>
      </c>
      <c r="AN1116" s="5">
        <f>(vp.data[[#This Row],[Sulf]]-INDEX(crudeBD.lkup[Mean_Sulf],MATCH(vp.data[[#This Row],[Crude_Breakdown]],crudeBD.lkup[Crude Breakdown],0)))^2</f>
        <v>0.15037059729927379</v>
      </c>
      <c r="AO11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1" hidden="1" x14ac:dyDescent="0.25">
      <c r="A1117">
        <v>1116</v>
      </c>
      <c r="B1117" t="s">
        <v>56</v>
      </c>
      <c r="C1117" t="s">
        <v>56</v>
      </c>
      <c r="D1117" t="s">
        <v>57</v>
      </c>
      <c r="E1117" t="s">
        <v>51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Input]]="",INDEX([1]DATA!$Q:$Q,MATCH(1,(vp.data[[#This Row],[Battery]]=[1]DATA!$L:$L)*(EOMONTH(vp.data[[#This Row],[SDate]],-1)+1=[1]DATA!$G:$G),0)),vp.data[[#This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Input]]="",INDEX([1]DATA!$O:$O,MATCH(1,(vp.data[[#This Row],[Battery]]=[1]DATA!$L:$L)*(EOMONTH(vp.data[[#This Row],[SDate]],-1)+1=[1]DATA!$G:$G),0)),vp.data[[#This Row],[Dens Input]]),"")</f>
        <v>833.4</v>
      </c>
      <c r="O1117" s="2">
        <f ca="1">INDEX(INDIRECT(_xlfn.CONCAT("weather.data[",O$1,"]")),MATCH(vp.data[[#This Row],[SDate]],weather.data[Date],0))</f>
        <v>1.4666666666666668</v>
      </c>
      <c r="P1117" s="2">
        <f ca="1">INDEX(INDIRECT(_xlfn.CONCAT("weather.data[",P$1,"]")),MATCH(vp.data[[#This Row],[SDate]],weather.data[Date],0))</f>
        <v>-0.90238095238095273</v>
      </c>
      <c r="Q1117" s="2">
        <f ca="1">INDEX(INDIRECT(_xlfn.CONCAT("weather.data[",Q$1,"]")),MATCH(vp.data[[#This Row],[SDate]],weather.data[Date],0))</f>
        <v>0.7</v>
      </c>
      <c r="R1117" s="2">
        <f ca="1">INDEX(INDIRECT(_xlfn.CONCAT("weather.data[",R$1,"]")),MATCH(vp.data[[#This Row],[SDate]],weather.data[Date],0))</f>
        <v>3</v>
      </c>
      <c r="S1117" s="2">
        <f ca="1">INDEX(INDIRECT(_xlfn.CONCAT("weather.data[",S$1,"]")),MATCH(vp.data[[#This Row],[SDate]],weather.data[Date],0))</f>
        <v>1.3</v>
      </c>
      <c r="T1117" s="2">
        <f ca="1">INDEX(INDIRECT(_xlfn.CONCAT("weather.data[",T$1,"]")),MATCH(vp.data[[#This Row],[SDate]],weather.data[Date],0))</f>
        <v>3.3</v>
      </c>
      <c r="U1117" s="2">
        <f ca="1">INDEX(INDIRECT(_xlfn.CONCAT("weather.data[",U$1,"]")),MATCH(vp.data[[#This Row],[SDate]],weather.data[Date],0))</f>
        <v>-0.3</v>
      </c>
      <c r="V1117" s="2">
        <f ca="1">INDEX(INDIRECT(_xlfn.CONCAT("weather.data[",V$1,"]")),MATCH(vp.data[[#This Row],[SDate]],weather.data[Date],0))</f>
        <v>0.8</v>
      </c>
      <c r="W1117" t="s">
        <v>44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 s="4">
        <f>IF(AND(vp.data[[#This Row],[SDate]]&gt;=DATE(YEAR(vp.data[[#This Row],[SDate]]),5,1),vp.data[[#This Row],[SDate]]&lt;=DATE(YEAR(vp.data[[#This Row],[SDate]]),9,15)),1,0)</f>
        <v>0</v>
      </c>
      <c r="AJ1117" s="4">
        <f>IF(vp.data[[#This Row],[SDate]]&lt;DATE(2016,12,1),0,1)</f>
        <v>1</v>
      </c>
      <c r="AK1117">
        <f>MONTH(vp.data[[#This Row],[SDate]])</f>
        <v>3</v>
      </c>
      <c r="AL1117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1117" s="5">
        <f>(vp.data[[#This Row],[Dens]]-INDEX(crudeBD.lkup[Mean_Dens],MATCH(vp.data[[#This Row],[Crude_Breakdown]],crudeBD.lkup[Crude Breakdown],0)))^2</f>
        <v>108.39594694207661</v>
      </c>
      <c r="AN1117" s="5">
        <f>(vp.data[[#This Row],[Sulf]]-INDEX(crudeBD.lkup[Mean_Sulf],MATCH(vp.data[[#This Row],[Crude_Breakdown]],crudeBD.lkup[Crude Breakdown],0)))^2</f>
        <v>3.7937876587616451E-2</v>
      </c>
      <c r="AO11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1" hidden="1" x14ac:dyDescent="0.25">
      <c r="A1118">
        <v>1117</v>
      </c>
      <c r="B1118" t="s">
        <v>45</v>
      </c>
      <c r="C1118" t="s">
        <v>45</v>
      </c>
      <c r="D1118" t="s">
        <v>77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Input]]="",INDEX([1]DATA!$Q:$Q,MATCH(1,(vp.data[[#This Row],[Battery]]=[1]DATA!$L:$L)*(EOMONTH(vp.data[[#This Row],[SDate]],-1)+1=[1]DATA!$G:$G),0)),vp.data[[#This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118" s="2">
        <f ca="1">INDEX(INDIRECT(_xlfn.CONCAT("weather.data[",O$1,"]")),MATCH(vp.data[[#This Row],[SDate]],weather.data[Date],0))</f>
        <v>1.5833333333333333</v>
      </c>
      <c r="P1118" s="2">
        <f ca="1">INDEX(INDIRECT(_xlfn.CONCAT("weather.data[",P$1,"]")),MATCH(vp.data[[#This Row],[SDate]],weather.data[Date],0))</f>
        <v>0.72619047619047616</v>
      </c>
      <c r="Q1118" s="2">
        <f ca="1">INDEX(INDIRECT(_xlfn.CONCAT("weather.data[",Q$1,"]")),MATCH(vp.data[[#This Row],[SDate]],weather.data[Date],0))</f>
        <v>2</v>
      </c>
      <c r="R1118" s="2">
        <f ca="1">INDEX(INDIRECT(_xlfn.CONCAT("weather.data[",R$1,"]")),MATCH(vp.data[[#This Row],[SDate]],weather.data[Date],0))</f>
        <v>2.1</v>
      </c>
      <c r="S1118" s="2">
        <f ca="1">INDEX(INDIRECT(_xlfn.CONCAT("weather.data[",S$1,"]")),MATCH(vp.data[[#This Row],[SDate]],weather.data[Date],0))</f>
        <v>1.3</v>
      </c>
      <c r="T1118" s="2">
        <f ca="1">INDEX(INDIRECT(_xlfn.CONCAT("weather.data[",T$1,"]")),MATCH(vp.data[[#This Row],[SDate]],weather.data[Date],0))</f>
        <v>1.8</v>
      </c>
      <c r="U1118" s="2">
        <f ca="1">INDEX(INDIRECT(_xlfn.CONCAT("weather.data[",U$1,"]")),MATCH(vp.data[[#This Row],[SDate]],weather.data[Date],0))</f>
        <v>1</v>
      </c>
      <c r="V1118" s="2">
        <f ca="1">INDEX(INDIRECT(_xlfn.CONCAT("weather.data[",V$1,"]")),MATCH(vp.data[[#This Row],[SDate]],weather.data[Date],0))</f>
        <v>1.3</v>
      </c>
      <c r="W1118" t="s">
        <v>44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 s="4">
        <f>IF(AND(vp.data[[#This Row],[SDate]]&gt;=DATE(YEAR(vp.data[[#This Row],[SDate]]),5,1),vp.data[[#This Row],[SDate]]&lt;=DATE(YEAR(vp.data[[#This Row],[SDate]]),9,15)),1,0)</f>
        <v>0</v>
      </c>
      <c r="AJ1118" s="4">
        <f>IF(vp.data[[#This Row],[SDate]]&lt;DATE(2016,12,1),0,1)</f>
        <v>1</v>
      </c>
      <c r="AK1118">
        <f>MONTH(vp.data[[#This Row],[SDate]])</f>
        <v>3</v>
      </c>
      <c r="AL1118" s="5">
        <f>(IF(post_aquisition_adj_bool,vp.data[[#This Row],[VP_Adjusted]],vp.data[[#This Row],[VP]])-INDEX(crudeBD.lkup[Mean_VP],MATCH(vp.data[[#This Row],[Crude_Breakdown]],crudeBD.lkup[Crude Breakdown],0)))^2</f>
        <v>92.816309358428882</v>
      </c>
      <c r="AM1118" s="5">
        <f>(vp.data[[#This Row],[Dens]]-INDEX(crudeBD.lkup[Mean_Dens],MATCH(vp.data[[#This Row],[Crude_Breakdown]],crudeBD.lkup[Crude Breakdown],0)))^2</f>
        <v>18.883520095128695</v>
      </c>
      <c r="AN1118" s="5">
        <f>(vp.data[[#This Row],[Sulf]]-INDEX(crudeBD.lkup[Mean_Sulf],MATCH(vp.data[[#This Row],[Crude_Breakdown]],crudeBD.lkup[Crude Breakdown],0)))^2</f>
        <v>0.12697182847605773</v>
      </c>
      <c r="AO11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1" hidden="1" x14ac:dyDescent="0.25">
      <c r="A1119">
        <v>1118</v>
      </c>
      <c r="B1119" t="s">
        <v>45</v>
      </c>
      <c r="C1119" t="s">
        <v>45</v>
      </c>
      <c r="D1119" t="s">
        <v>66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Input]]="",INDEX([1]DATA!$Q:$Q,MATCH(1,(vp.data[[#This Row],[Battery]]=[1]DATA!$L:$L)*(EOMONTH(vp.data[[#This Row],[SDate]],-1)+1=[1]DATA!$G:$G),0)),vp.data[[#This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119" s="2">
        <f ca="1">INDEX(INDIRECT(_xlfn.CONCAT("weather.data[",O$1,"]")),MATCH(vp.data[[#This Row],[SDate]],weather.data[Date],0))</f>
        <v>1.5833333333333333</v>
      </c>
      <c r="P1119" s="2">
        <f ca="1">INDEX(INDIRECT(_xlfn.CONCAT("weather.data[",P$1,"]")),MATCH(vp.data[[#This Row],[SDate]],weather.data[Date],0))</f>
        <v>0.72619047619047616</v>
      </c>
      <c r="Q1119" s="2">
        <f ca="1">INDEX(INDIRECT(_xlfn.CONCAT("weather.data[",Q$1,"]")),MATCH(vp.data[[#This Row],[SDate]],weather.data[Date],0))</f>
        <v>2</v>
      </c>
      <c r="R1119" s="2">
        <f ca="1">INDEX(INDIRECT(_xlfn.CONCAT("weather.data[",R$1,"]")),MATCH(vp.data[[#This Row],[SDate]],weather.data[Date],0))</f>
        <v>2.1</v>
      </c>
      <c r="S1119" s="2">
        <f ca="1">INDEX(INDIRECT(_xlfn.CONCAT("weather.data[",S$1,"]")),MATCH(vp.data[[#This Row],[SDate]],weather.data[Date],0))</f>
        <v>1.3</v>
      </c>
      <c r="T1119" s="2">
        <f ca="1">INDEX(INDIRECT(_xlfn.CONCAT("weather.data[",T$1,"]")),MATCH(vp.data[[#This Row],[SDate]],weather.data[Date],0))</f>
        <v>1.8</v>
      </c>
      <c r="U1119" s="2">
        <f ca="1">INDEX(INDIRECT(_xlfn.CONCAT("weather.data[",U$1,"]")),MATCH(vp.data[[#This Row],[SDate]],weather.data[Date],0))</f>
        <v>1</v>
      </c>
      <c r="V1119" s="2">
        <f ca="1">INDEX(INDIRECT(_xlfn.CONCAT("weather.data[",V$1,"]")),MATCH(vp.data[[#This Row],[SDate]],weather.data[Date],0))</f>
        <v>1.3</v>
      </c>
      <c r="W1119" t="s">
        <v>44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 s="4">
        <f>IF(AND(vp.data[[#This Row],[SDate]]&gt;=DATE(YEAR(vp.data[[#This Row],[SDate]]),5,1),vp.data[[#This Row],[SDate]]&lt;=DATE(YEAR(vp.data[[#This Row],[SDate]]),9,15)),1,0)</f>
        <v>0</v>
      </c>
      <c r="AJ1119" s="4">
        <f>IF(vp.data[[#This Row],[SDate]]&lt;DATE(2016,12,1),0,1)</f>
        <v>1</v>
      </c>
      <c r="AK1119">
        <f>MONTH(vp.data[[#This Row],[SDate]])</f>
        <v>3</v>
      </c>
      <c r="AL1119" s="5">
        <f>(IF(post_aquisition_adj_bool,vp.data[[#This Row],[VP_Adjusted]],vp.data[[#This Row],[VP]])-INDEX(crudeBD.lkup[Mean_VP],MATCH(vp.data[[#This Row],[Crude_Breakdown]],crudeBD.lkup[Crude Breakdown],0)))^2</f>
        <v>96.709958213390493</v>
      </c>
      <c r="AM1119" s="5">
        <f>(vp.data[[#This Row],[Dens]]-INDEX(crudeBD.lkup[Mean_Dens],MATCH(vp.data[[#This Row],[Crude_Breakdown]],crudeBD.lkup[Crude Breakdown],0)))^2</f>
        <v>35.349175267542826</v>
      </c>
      <c r="AN1119" s="5">
        <f>(vp.data[[#This Row],[Sulf]]-INDEX(crudeBD.lkup[Mean_Sulf],MATCH(vp.data[[#This Row],[Crude_Breakdown]],crudeBD.lkup[Crude Breakdown],0)))^2</f>
        <v>1.5458213930603095E-2</v>
      </c>
      <c r="AO11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1" hidden="1" x14ac:dyDescent="0.25">
      <c r="A1120">
        <v>1119</v>
      </c>
      <c r="B1120" t="s">
        <v>64</v>
      </c>
      <c r="C1120" t="s">
        <v>64</v>
      </c>
      <c r="D1120" t="s">
        <v>227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Input]]="",INDEX([1]DATA!$Q:$Q,MATCH(1,(vp.data[[#This Row],[Battery]]=[1]DATA!$L:$L)*(EOMONTH(vp.data[[#This Row],[SDate]],-1)+1=[1]DATA!$G:$G),0)),vp.data[[#This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20" s="2">
        <f ca="1">INDEX(INDIRECT(_xlfn.CONCAT("weather.data[",O$1,"]")),MATCH(vp.data[[#This Row],[SDate]],weather.data[Date],0))</f>
        <v>1.5833333333333333</v>
      </c>
      <c r="P1120" s="2">
        <f ca="1">INDEX(INDIRECT(_xlfn.CONCAT("weather.data[",P$1,"]")),MATCH(vp.data[[#This Row],[SDate]],weather.data[Date],0))</f>
        <v>0.72619047619047616</v>
      </c>
      <c r="Q1120" s="2">
        <f ca="1">INDEX(INDIRECT(_xlfn.CONCAT("weather.data[",Q$1,"]")),MATCH(vp.data[[#This Row],[SDate]],weather.data[Date],0))</f>
        <v>2</v>
      </c>
      <c r="R1120" s="2">
        <f ca="1">INDEX(INDIRECT(_xlfn.CONCAT("weather.data[",R$1,"]")),MATCH(vp.data[[#This Row],[SDate]],weather.data[Date],0))</f>
        <v>2.1</v>
      </c>
      <c r="S1120" s="2">
        <f ca="1">INDEX(INDIRECT(_xlfn.CONCAT("weather.data[",S$1,"]")),MATCH(vp.data[[#This Row],[SDate]],weather.data[Date],0))</f>
        <v>1.3</v>
      </c>
      <c r="T1120" s="2">
        <f ca="1">INDEX(INDIRECT(_xlfn.CONCAT("weather.data[",T$1,"]")),MATCH(vp.data[[#This Row],[SDate]],weather.data[Date],0))</f>
        <v>1.8</v>
      </c>
      <c r="U1120" s="2">
        <f ca="1">INDEX(INDIRECT(_xlfn.CONCAT("weather.data[",U$1,"]")),MATCH(vp.data[[#This Row],[SDate]],weather.data[Date],0))</f>
        <v>1</v>
      </c>
      <c r="V1120" s="2">
        <f ca="1">INDEX(INDIRECT(_xlfn.CONCAT("weather.data[",V$1,"]")),MATCH(vp.data[[#This Row],[SDate]],weather.data[Date],0))</f>
        <v>1.3</v>
      </c>
      <c r="W1120" t="s">
        <v>44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 s="4">
        <f>IF(AND(vp.data[[#This Row],[SDate]]&gt;=DATE(YEAR(vp.data[[#This Row],[SDate]]),5,1),vp.data[[#This Row],[SDate]]&lt;=DATE(YEAR(vp.data[[#This Row],[SDate]]),9,15)),1,0)</f>
        <v>0</v>
      </c>
      <c r="AJ1120" s="4">
        <f>IF(vp.data[[#This Row],[SDate]]&lt;DATE(2016,12,1),0,1)</f>
        <v>1</v>
      </c>
      <c r="AK1120">
        <f>MONTH(vp.data[[#This Row],[SDate]])</f>
        <v>3</v>
      </c>
      <c r="AL1120" s="5">
        <f>(IF(post_aquisition_adj_bool,vp.data[[#This Row],[VP_Adjusted]],vp.data[[#This Row],[VP]])-INDEX(crudeBD.lkup[Mean_VP],MATCH(vp.data[[#This Row],[Crude_Breakdown]],crudeBD.lkup[Crude Breakdown],0)))^2</f>
        <v>120.51221571378554</v>
      </c>
      <c r="AM1120" s="5">
        <f>(vp.data[[#This Row],[Dens]]-INDEX(crudeBD.lkup[Mean_Dens],MATCH(vp.data[[#This Row],[Crude_Breakdown]],crudeBD.lkup[Crude Breakdown],0)))^2</f>
        <v>1.2396021829950369E-2</v>
      </c>
      <c r="AN1120" s="5">
        <f>(vp.data[[#This Row],[Sulf]]-INDEX(crudeBD.lkup[Mean_Sulf],MATCH(vp.data[[#This Row],[Crude_Breakdown]],crudeBD.lkup[Crude Breakdown],0)))^2</f>
        <v>6.8526924710316142E-2</v>
      </c>
      <c r="AO11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1" hidden="1" x14ac:dyDescent="0.25">
      <c r="A1121">
        <v>1120</v>
      </c>
      <c r="B1121" t="s">
        <v>92</v>
      </c>
      <c r="C1121" t="s">
        <v>92</v>
      </c>
      <c r="D1121" t="s">
        <v>93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21" s="2">
        <f ca="1">INDEX(INDIRECT(_xlfn.CONCAT("weather.data[",O$1,"]")),MATCH(vp.data[[#This Row],[SDate]],weather.data[Date],0))</f>
        <v>1.5833333333333333</v>
      </c>
      <c r="P1121" s="2">
        <f ca="1">INDEX(INDIRECT(_xlfn.CONCAT("weather.data[",P$1,"]")),MATCH(vp.data[[#This Row],[SDate]],weather.data[Date],0))</f>
        <v>0.72619047619047616</v>
      </c>
      <c r="Q1121" s="2">
        <f ca="1">INDEX(INDIRECT(_xlfn.CONCAT("weather.data[",Q$1,"]")),MATCH(vp.data[[#This Row],[SDate]],weather.data[Date],0))</f>
        <v>2</v>
      </c>
      <c r="R1121" s="2">
        <f ca="1">INDEX(INDIRECT(_xlfn.CONCAT("weather.data[",R$1,"]")),MATCH(vp.data[[#This Row],[SDate]],weather.data[Date],0))</f>
        <v>2.1</v>
      </c>
      <c r="S1121" s="2">
        <f ca="1">INDEX(INDIRECT(_xlfn.CONCAT("weather.data[",S$1,"]")),MATCH(vp.data[[#This Row],[SDate]],weather.data[Date],0))</f>
        <v>1.3</v>
      </c>
      <c r="T1121" s="2">
        <f ca="1">INDEX(INDIRECT(_xlfn.CONCAT("weather.data[",T$1,"]")),MATCH(vp.data[[#This Row],[SDate]],weather.data[Date],0))</f>
        <v>1.8</v>
      </c>
      <c r="U1121" s="2">
        <f ca="1">INDEX(INDIRECT(_xlfn.CONCAT("weather.data[",U$1,"]")),MATCH(vp.data[[#This Row],[SDate]],weather.data[Date],0))</f>
        <v>1</v>
      </c>
      <c r="V1121" s="2">
        <f ca="1">INDEX(INDIRECT(_xlfn.CONCAT("weather.data[",V$1,"]")),MATCH(vp.data[[#This Row],[SDate]],weather.data[Date],0))</f>
        <v>1.3</v>
      </c>
      <c r="W1121" t="s">
        <v>44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 s="4">
        <f>IF(AND(vp.data[[#This Row],[SDate]]&gt;=DATE(YEAR(vp.data[[#This Row],[SDate]]),5,1),vp.data[[#This Row],[SDate]]&lt;=DATE(YEAR(vp.data[[#This Row],[SDate]]),9,15)),1,0)</f>
        <v>0</v>
      </c>
      <c r="AJ1121" s="4">
        <f>IF(vp.data[[#This Row],[SDate]]&lt;DATE(2016,12,1),0,1)</f>
        <v>1</v>
      </c>
      <c r="AK1121">
        <f>MONTH(vp.data[[#This Row],[SDate]])</f>
        <v>3</v>
      </c>
      <c r="AL1121" s="5">
        <f>(IF(post_aquisition_adj_bool,vp.data[[#This Row],[VP_Adjusted]],vp.data[[#This Row],[VP]])-INDEX(crudeBD.lkup[Mean_VP],MATCH(vp.data[[#This Row],[Crude_Breakdown]],crudeBD.lkup[Crude Breakdown],0)))^2</f>
        <v>167.291515465299</v>
      </c>
      <c r="AM1121" s="5">
        <f>(vp.data[[#This Row],[Dens]]-INDEX(crudeBD.lkup[Mean_Dens],MATCH(vp.data[[#This Row],[Crude_Breakdown]],crudeBD.lkup[Crude Breakdown],0)))^2</f>
        <v>1.0931063020221854</v>
      </c>
      <c r="AN1121" s="5">
        <f>(vp.data[[#This Row],[Sulf]]-INDEX(crudeBD.lkup[Mean_Sulf],MATCH(vp.data[[#This Row],[Crude_Breakdown]],crudeBD.lkup[Crude Breakdown],0)))^2</f>
        <v>0.16106662440082259</v>
      </c>
      <c r="AO11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1" hidden="1" x14ac:dyDescent="0.25">
      <c r="A1122">
        <v>1121</v>
      </c>
      <c r="B1122" t="s">
        <v>47</v>
      </c>
      <c r="C1122" t="s">
        <v>47</v>
      </c>
      <c r="D1122" t="s">
        <v>62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Input]]="",INDEX([1]DATA!$Q:$Q,MATCH(1,(vp.data[[#This Row],[Battery]]=[1]DATA!$L:$L)*(EOMONTH(vp.data[[#This Row],[SDate]],-1)+1=[1]DATA!$G:$G),0)),vp.data[[#This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122" s="2">
        <f ca="1">INDEX(INDIRECT(_xlfn.CONCAT("weather.data[",O$1,"]")),MATCH(vp.data[[#This Row],[SDate]],weather.data[Date],0))</f>
        <v>1.5833333333333333</v>
      </c>
      <c r="P1122" s="2">
        <f ca="1">INDEX(INDIRECT(_xlfn.CONCAT("weather.data[",P$1,"]")),MATCH(vp.data[[#This Row],[SDate]],weather.data[Date],0))</f>
        <v>0.72619047619047616</v>
      </c>
      <c r="Q1122" s="2">
        <f ca="1">INDEX(INDIRECT(_xlfn.CONCAT("weather.data[",Q$1,"]")),MATCH(vp.data[[#This Row],[SDate]],weather.data[Date],0))</f>
        <v>2</v>
      </c>
      <c r="R1122" s="2">
        <f ca="1">INDEX(INDIRECT(_xlfn.CONCAT("weather.data[",R$1,"]")),MATCH(vp.data[[#This Row],[SDate]],weather.data[Date],0))</f>
        <v>2.1</v>
      </c>
      <c r="S1122" s="2">
        <f ca="1">INDEX(INDIRECT(_xlfn.CONCAT("weather.data[",S$1,"]")),MATCH(vp.data[[#This Row],[SDate]],weather.data[Date],0))</f>
        <v>1.3</v>
      </c>
      <c r="T1122" s="2">
        <f ca="1">INDEX(INDIRECT(_xlfn.CONCAT("weather.data[",T$1,"]")),MATCH(vp.data[[#This Row],[SDate]],weather.data[Date],0))</f>
        <v>1.8</v>
      </c>
      <c r="U1122" s="2">
        <f ca="1">INDEX(INDIRECT(_xlfn.CONCAT("weather.data[",U$1,"]")),MATCH(vp.data[[#This Row],[SDate]],weather.data[Date],0))</f>
        <v>1</v>
      </c>
      <c r="V1122" s="2">
        <f ca="1">INDEX(INDIRECT(_xlfn.CONCAT("weather.data[",V$1,"]")),MATCH(vp.data[[#This Row],[SDate]],weather.data[Date],0))</f>
        <v>1.3</v>
      </c>
      <c r="W1122" t="s">
        <v>44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 s="4">
        <f>IF(AND(vp.data[[#This Row],[SDate]]&gt;=DATE(YEAR(vp.data[[#This Row],[SDate]]),5,1),vp.data[[#This Row],[SDate]]&lt;=DATE(YEAR(vp.data[[#This Row],[SDate]]),9,15)),1,0)</f>
        <v>0</v>
      </c>
      <c r="AJ1122" s="4">
        <f>IF(vp.data[[#This Row],[SDate]]&lt;DATE(2016,12,1),0,1)</f>
        <v>1</v>
      </c>
      <c r="AK1122">
        <f>MONTH(vp.data[[#This Row],[SDate]])</f>
        <v>3</v>
      </c>
      <c r="AL1122" s="5">
        <f>(IF(post_aquisition_adj_bool,vp.data[[#This Row],[VP_Adjusted]],vp.data[[#This Row],[VP]])-INDEX(crudeBD.lkup[Mean_VP],MATCH(vp.data[[#This Row],[Crude_Breakdown]],crudeBD.lkup[Crude Breakdown],0)))^2</f>
        <v>223.02800401491729</v>
      </c>
      <c r="AM1122" s="5">
        <f>(vp.data[[#This Row],[Dens]]-INDEX(crudeBD.lkup[Mean_Dens],MATCH(vp.data[[#This Row],[Crude_Breakdown]],crudeBD.lkup[Crude Breakdown],0)))^2</f>
        <v>21.580830439956124</v>
      </c>
      <c r="AN1122" s="5">
        <f>(vp.data[[#This Row],[Sulf]]-INDEX(crudeBD.lkup[Mean_Sulf],MATCH(vp.data[[#This Row],[Crude_Breakdown]],crudeBD.lkup[Crude Breakdown],0)))^2</f>
        <v>0.18375705512182564</v>
      </c>
      <c r="AO11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1" hidden="1" x14ac:dyDescent="0.25">
      <c r="A1123">
        <v>1122</v>
      </c>
      <c r="B1123" t="s">
        <v>47</v>
      </c>
      <c r="C1123" t="s">
        <v>47</v>
      </c>
      <c r="D1123" t="s">
        <v>68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Input]]="",INDEX([1]DATA!$O:$O,MATCH(1,(vp.data[[#This Row],[Battery]]=[1]DATA!$L:$L)*(EOMONTH(vp.data[[#This Row],[SDate]],-1)+1=[1]DATA!$G:$G),0)),vp.data[[#This Row],[Dens Input]]),"")</f>
        <v>834</v>
      </c>
      <c r="O1123" s="2">
        <f ca="1">INDEX(INDIRECT(_xlfn.CONCAT("weather.data[",O$1,"]")),MATCH(vp.data[[#This Row],[SDate]],weather.data[Date],0))</f>
        <v>1.5833333333333333</v>
      </c>
      <c r="P1123" s="2">
        <f ca="1">INDEX(INDIRECT(_xlfn.CONCAT("weather.data[",P$1,"]")),MATCH(vp.data[[#This Row],[SDate]],weather.data[Date],0))</f>
        <v>0.72619047619047616</v>
      </c>
      <c r="Q1123" s="2">
        <f ca="1">INDEX(INDIRECT(_xlfn.CONCAT("weather.data[",Q$1,"]")),MATCH(vp.data[[#This Row],[SDate]],weather.data[Date],0))</f>
        <v>2</v>
      </c>
      <c r="R1123" s="2">
        <f ca="1">INDEX(INDIRECT(_xlfn.CONCAT("weather.data[",R$1,"]")),MATCH(vp.data[[#This Row],[SDate]],weather.data[Date],0))</f>
        <v>2.1</v>
      </c>
      <c r="S1123" s="2">
        <f ca="1">INDEX(INDIRECT(_xlfn.CONCAT("weather.data[",S$1,"]")),MATCH(vp.data[[#This Row],[SDate]],weather.data[Date],0))</f>
        <v>1.3</v>
      </c>
      <c r="T1123" s="2">
        <f ca="1">INDEX(INDIRECT(_xlfn.CONCAT("weather.data[",T$1,"]")),MATCH(vp.data[[#This Row],[SDate]],weather.data[Date],0))</f>
        <v>1.8</v>
      </c>
      <c r="U1123" s="2">
        <f ca="1">INDEX(INDIRECT(_xlfn.CONCAT("weather.data[",U$1,"]")),MATCH(vp.data[[#This Row],[SDate]],weather.data[Date],0))</f>
        <v>1</v>
      </c>
      <c r="V1123" s="2">
        <f ca="1">INDEX(INDIRECT(_xlfn.CONCAT("weather.data[",V$1,"]")),MATCH(vp.data[[#This Row],[SDate]],weather.data[Date],0))</f>
        <v>1.3</v>
      </c>
      <c r="W1123" t="s">
        <v>44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 s="4">
        <f>IF(AND(vp.data[[#This Row],[SDate]]&gt;=DATE(YEAR(vp.data[[#This Row],[SDate]]),5,1),vp.data[[#This Row],[SDate]]&lt;=DATE(YEAR(vp.data[[#This Row],[SDate]]),9,15)),1,0)</f>
        <v>0</v>
      </c>
      <c r="AJ1123" s="4">
        <f>IF(vp.data[[#This Row],[SDate]]&lt;DATE(2016,12,1),0,1)</f>
        <v>1</v>
      </c>
      <c r="AK1123">
        <f>MONTH(vp.data[[#This Row],[SDate]])</f>
        <v>3</v>
      </c>
      <c r="AL1123" s="5">
        <f>(IF(post_aquisition_adj_bool,vp.data[[#This Row],[VP_Adjusted]],vp.data[[#This Row],[VP]])-INDEX(crudeBD.lkup[Mean_VP],MATCH(vp.data[[#This Row],[Crude_Breakdown]],crudeBD.lkup[Crude Breakdown],0)))^2</f>
        <v>117.11989170789737</v>
      </c>
      <c r="AM1123" s="5">
        <f>(vp.data[[#This Row],[Dens]]-INDEX(crudeBD.lkup[Mean_Dens],MATCH(vp.data[[#This Row],[Crude_Breakdown]],crudeBD.lkup[Crude Breakdown],0)))^2</f>
        <v>96.262342034100627</v>
      </c>
      <c r="AN1123" s="5">
        <f>(vp.data[[#This Row],[Sulf]]-INDEX(crudeBD.lkup[Mean_Sulf],MATCH(vp.data[[#This Row],[Crude_Breakdown]],crudeBD.lkup[Crude Breakdown],0)))^2</f>
        <v>8.8076278207248768E-2</v>
      </c>
      <c r="AO11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1" hidden="1" x14ac:dyDescent="0.25">
      <c r="A1124">
        <v>1123</v>
      </c>
      <c r="B1124" t="s">
        <v>104</v>
      </c>
      <c r="C1124" t="s">
        <v>104</v>
      </c>
      <c r="D1124" t="s">
        <v>105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Input]]="",INDEX([1]DATA!$Q:$Q,MATCH(1,(vp.data[[#This Row],[Battery]]=[1]DATA!$L:$L)*(EOMONTH(vp.data[[#This Row],[SDate]],-1)+1=[1]DATA!$G:$G),0)),vp.data[[#This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Input]]="",INDEX([1]DATA!$O:$O,MATCH(1,(vp.data[[#This Row],[Battery]]=[1]DATA!$L:$L)*(EOMONTH(vp.data[[#This Row],[SDate]],-1)+1=[1]DATA!$G:$G),0)),vp.data[[#This Row],[Dens Input]]),"")</f>
        <v>835</v>
      </c>
      <c r="O1124" s="2">
        <f ca="1">INDEX(INDIRECT(_xlfn.CONCAT("weather.data[",O$1,"]")),MATCH(vp.data[[#This Row],[SDate]],weather.data[Date],0))</f>
        <v>1.5833333333333333</v>
      </c>
      <c r="P1124" s="2">
        <f ca="1">INDEX(INDIRECT(_xlfn.CONCAT("weather.data[",P$1,"]")),MATCH(vp.data[[#This Row],[SDate]],weather.data[Date],0))</f>
        <v>0.72619047619047616</v>
      </c>
      <c r="Q1124" s="2">
        <f ca="1">INDEX(INDIRECT(_xlfn.CONCAT("weather.data[",Q$1,"]")),MATCH(vp.data[[#This Row],[SDate]],weather.data[Date],0))</f>
        <v>2</v>
      </c>
      <c r="R1124" s="2">
        <f ca="1">INDEX(INDIRECT(_xlfn.CONCAT("weather.data[",R$1,"]")),MATCH(vp.data[[#This Row],[SDate]],weather.data[Date],0))</f>
        <v>2.1</v>
      </c>
      <c r="S1124" s="2">
        <f ca="1">INDEX(INDIRECT(_xlfn.CONCAT("weather.data[",S$1,"]")),MATCH(vp.data[[#This Row],[SDate]],weather.data[Date],0))</f>
        <v>1.3</v>
      </c>
      <c r="T1124" s="2">
        <f ca="1">INDEX(INDIRECT(_xlfn.CONCAT("weather.data[",T$1,"]")),MATCH(vp.data[[#This Row],[SDate]],weather.data[Date],0))</f>
        <v>1.8</v>
      </c>
      <c r="U1124" s="2">
        <f ca="1">INDEX(INDIRECT(_xlfn.CONCAT("weather.data[",U$1,"]")),MATCH(vp.data[[#This Row],[SDate]],weather.data[Date],0))</f>
        <v>1</v>
      </c>
      <c r="V1124" s="2">
        <f ca="1">INDEX(INDIRECT(_xlfn.CONCAT("weather.data[",V$1,"]")),MATCH(vp.data[[#This Row],[SDate]],weather.data[Date],0))</f>
        <v>1.3</v>
      </c>
      <c r="W1124" t="s">
        <v>44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 s="4">
        <f>IF(AND(vp.data[[#This Row],[SDate]]&gt;=DATE(YEAR(vp.data[[#This Row],[SDate]]),5,1),vp.data[[#This Row],[SDate]]&lt;=DATE(YEAR(vp.data[[#This Row],[SDate]]),9,15)),1,0)</f>
        <v>0</v>
      </c>
      <c r="AJ1124" s="4">
        <f>IF(vp.data[[#This Row],[SDate]]&lt;DATE(2016,12,1),0,1)</f>
        <v>1</v>
      </c>
      <c r="AK1124">
        <f>MONTH(vp.data[[#This Row],[SDate]])</f>
        <v>3</v>
      </c>
      <c r="AL1124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1124" s="5">
        <f>(vp.data[[#This Row],[Dens]]-INDEX(crudeBD.lkup[Mean_Dens],MATCH(vp.data[[#This Row],[Crude_Breakdown]],crudeBD.lkup[Crude Breakdown],0)))^2</f>
        <v>77.639667187474785</v>
      </c>
      <c r="AN1124" s="5">
        <f>(vp.data[[#This Row],[Sulf]]-INDEX(crudeBD.lkup[Mean_Sulf],MATCH(vp.data[[#This Row],[Crude_Breakdown]],crudeBD.lkup[Crude Breakdown],0)))^2</f>
        <v>0.34430663575326242</v>
      </c>
      <c r="AO11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1" hidden="1" x14ac:dyDescent="0.25">
      <c r="A1125">
        <v>1124</v>
      </c>
      <c r="B1125" t="s">
        <v>64</v>
      </c>
      <c r="C1125" t="s">
        <v>64</v>
      </c>
      <c r="D1125" t="s">
        <v>94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Input]]="",INDEX([1]DATA!$Q:$Q,MATCH(1,(vp.data[[#This Row],[Battery]]=[1]DATA!$L:$L)*(EOMONTH(vp.data[[#This Row],[SDate]],-1)+1=[1]DATA!$G:$G),0)),vp.data[[#This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Input]]="",INDEX([1]DATA!$O:$O,MATCH(1,(vp.data[[#This Row],[Battery]]=[1]DATA!$L:$L)*(EOMONTH(vp.data[[#This Row],[SDate]],-1)+1=[1]DATA!$G:$G),0)),vp.data[[#This Row],[Dens Input]]),"")</f>
        <v>852.9</v>
      </c>
      <c r="O1125" s="2">
        <f ca="1">INDEX(INDIRECT(_xlfn.CONCAT("weather.data[",O$1,"]")),MATCH(vp.data[[#This Row],[SDate]],weather.data[Date],0))</f>
        <v>1.5833333333333333</v>
      </c>
      <c r="P1125" s="2">
        <f ca="1">INDEX(INDIRECT(_xlfn.CONCAT("weather.data[",P$1,"]")),MATCH(vp.data[[#This Row],[SDate]],weather.data[Date],0))</f>
        <v>0.72619047619047616</v>
      </c>
      <c r="Q1125" s="2">
        <f ca="1">INDEX(INDIRECT(_xlfn.CONCAT("weather.data[",Q$1,"]")),MATCH(vp.data[[#This Row],[SDate]],weather.data[Date],0))</f>
        <v>2</v>
      </c>
      <c r="R1125" s="2">
        <f ca="1">INDEX(INDIRECT(_xlfn.CONCAT("weather.data[",R$1,"]")),MATCH(vp.data[[#This Row],[SDate]],weather.data[Date],0))</f>
        <v>2.1</v>
      </c>
      <c r="S1125" s="2">
        <f ca="1">INDEX(INDIRECT(_xlfn.CONCAT("weather.data[",S$1,"]")),MATCH(vp.data[[#This Row],[SDate]],weather.data[Date],0))</f>
        <v>1.3</v>
      </c>
      <c r="T1125" s="2">
        <f ca="1">INDEX(INDIRECT(_xlfn.CONCAT("weather.data[",T$1,"]")),MATCH(vp.data[[#This Row],[SDate]],weather.data[Date],0))</f>
        <v>1.8</v>
      </c>
      <c r="U1125" s="2">
        <f ca="1">INDEX(INDIRECT(_xlfn.CONCAT("weather.data[",U$1,"]")),MATCH(vp.data[[#This Row],[SDate]],weather.data[Date],0))</f>
        <v>1</v>
      </c>
      <c r="V1125" s="2">
        <f ca="1">INDEX(INDIRECT(_xlfn.CONCAT("weather.data[",V$1,"]")),MATCH(vp.data[[#This Row],[SDate]],weather.data[Date],0))</f>
        <v>1.3</v>
      </c>
      <c r="W1125" t="s">
        <v>44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 s="4">
        <f>IF(AND(vp.data[[#This Row],[SDate]]&gt;=DATE(YEAR(vp.data[[#This Row],[SDate]]),5,1),vp.data[[#This Row],[SDate]]&lt;=DATE(YEAR(vp.data[[#This Row],[SDate]]),9,15)),1,0)</f>
        <v>0</v>
      </c>
      <c r="AJ1125" s="4">
        <f>IF(vp.data[[#This Row],[SDate]]&lt;DATE(2016,12,1),0,1)</f>
        <v>1</v>
      </c>
      <c r="AK1125">
        <f>MONTH(vp.data[[#This Row],[SDate]])</f>
        <v>3</v>
      </c>
      <c r="AL1125" s="5">
        <f>(IF(post_aquisition_adj_bool,vp.data[[#This Row],[VP_Adjusted]],vp.data[[#This Row],[VP]])-INDEX(crudeBD.lkup[Mean_VP],MATCH(vp.data[[#This Row],[Crude_Breakdown]],crudeBD.lkup[Crude Breakdown],0)))^2</f>
        <v>337.74373854147211</v>
      </c>
      <c r="AM1125" s="5">
        <f>(vp.data[[#This Row],[Dens]]-INDEX(crudeBD.lkup[Mean_Dens],MATCH(vp.data[[#This Row],[Crude_Breakdown]],crudeBD.lkup[Crude Breakdown],0)))^2</f>
        <v>82.603787432871812</v>
      </c>
      <c r="AN1125" s="5">
        <f>(vp.data[[#This Row],[Sulf]]-INDEX(crudeBD.lkup[Mean_Sulf],MATCH(vp.data[[#This Row],[Crude_Breakdown]],crudeBD.lkup[Crude Breakdown],0)))^2</f>
        <v>2.781439379007029E-2</v>
      </c>
      <c r="AO11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1" hidden="1" x14ac:dyDescent="0.25">
      <c r="A1126">
        <v>1125</v>
      </c>
      <c r="B1126" t="s">
        <v>64</v>
      </c>
      <c r="C1126" t="s">
        <v>64</v>
      </c>
      <c r="D1126" t="s">
        <v>106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Input]]="",INDEX([1]DATA!$Q:$Q,MATCH(1,(vp.data[[#This Row],[Battery]]=[1]DATA!$L:$L)*(EOMONTH(vp.data[[#This Row],[SDate]],-1)+1=[1]DATA!$G:$G),0)),vp.data[[#This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26" s="2">
        <f ca="1">INDEX(INDIRECT(_xlfn.CONCAT("weather.data[",O$1,"]")),MATCH(vp.data[[#This Row],[SDate]],weather.data[Date],0))</f>
        <v>1.5833333333333333</v>
      </c>
      <c r="P1126" s="2">
        <f ca="1">INDEX(INDIRECT(_xlfn.CONCAT("weather.data[",P$1,"]")),MATCH(vp.data[[#This Row],[SDate]],weather.data[Date],0))</f>
        <v>0.72619047619047616</v>
      </c>
      <c r="Q1126" s="2">
        <f ca="1">INDEX(INDIRECT(_xlfn.CONCAT("weather.data[",Q$1,"]")),MATCH(vp.data[[#This Row],[SDate]],weather.data[Date],0))</f>
        <v>2</v>
      </c>
      <c r="R1126" s="2">
        <f ca="1">INDEX(INDIRECT(_xlfn.CONCAT("weather.data[",R$1,"]")),MATCH(vp.data[[#This Row],[SDate]],weather.data[Date],0))</f>
        <v>2.1</v>
      </c>
      <c r="S1126" s="2">
        <f ca="1">INDEX(INDIRECT(_xlfn.CONCAT("weather.data[",S$1,"]")),MATCH(vp.data[[#This Row],[SDate]],weather.data[Date],0))</f>
        <v>1.3</v>
      </c>
      <c r="T1126" s="2">
        <f ca="1">INDEX(INDIRECT(_xlfn.CONCAT("weather.data[",T$1,"]")),MATCH(vp.data[[#This Row],[SDate]],weather.data[Date],0))</f>
        <v>1.8</v>
      </c>
      <c r="U1126" s="2">
        <f ca="1">INDEX(INDIRECT(_xlfn.CONCAT("weather.data[",U$1,"]")),MATCH(vp.data[[#This Row],[SDate]],weather.data[Date],0))</f>
        <v>1</v>
      </c>
      <c r="V1126" s="2">
        <f ca="1">INDEX(INDIRECT(_xlfn.CONCAT("weather.data[",V$1,"]")),MATCH(vp.data[[#This Row],[SDate]],weather.data[Date],0))</f>
        <v>1.3</v>
      </c>
      <c r="W1126" t="s">
        <v>44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 s="4">
        <f>IF(AND(vp.data[[#This Row],[SDate]]&gt;=DATE(YEAR(vp.data[[#This Row],[SDate]]),5,1),vp.data[[#This Row],[SDate]]&lt;=DATE(YEAR(vp.data[[#This Row],[SDate]]),9,15)),1,0)</f>
        <v>0</v>
      </c>
      <c r="AJ1126" s="4">
        <f>IF(vp.data[[#This Row],[SDate]]&lt;DATE(2016,12,1),0,1)</f>
        <v>1</v>
      </c>
      <c r="AK1126">
        <f>MONTH(vp.data[[#This Row],[SDate]])</f>
        <v>3</v>
      </c>
      <c r="AL1126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1126" s="5">
        <f>(vp.data[[#This Row],[Dens]]-INDEX(crudeBD.lkup[Mean_Dens],MATCH(vp.data[[#This Row],[Crude_Breakdown]],crudeBD.lkup[Crude Breakdown],0)))^2</f>
        <v>91.942450009558868</v>
      </c>
      <c r="AN1126" s="5">
        <f>(vp.data[[#This Row],[Sulf]]-INDEX(crudeBD.lkup[Mean_Sulf],MATCH(vp.data[[#This Row],[Crude_Breakdown]],crudeBD.lkup[Crude Breakdown],0)))^2</f>
        <v>1.1038023790263701E-3</v>
      </c>
      <c r="AO11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1" hidden="1" x14ac:dyDescent="0.25">
      <c r="A1127">
        <v>1126</v>
      </c>
      <c r="B1127" t="s">
        <v>64</v>
      </c>
      <c r="C1127" t="s">
        <v>64</v>
      </c>
      <c r="D1127" t="s">
        <v>65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Input]]="",INDEX([1]DATA!$Q:$Q,MATCH(1,(vp.data[[#This Row],[Battery]]=[1]DATA!$L:$L)*(EOMONTH(vp.data[[#This Row],[SDate]],-1)+1=[1]DATA!$G:$G),0)),vp.data[[#This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Input]]="",INDEX([1]DATA!$O:$O,MATCH(1,(vp.data[[#This Row],[Battery]]=[1]DATA!$L:$L)*(EOMONTH(vp.data[[#This Row],[SDate]],-1)+1=[1]DATA!$G:$G),0)),vp.data[[#This Row],[Dens Input]]),"")</f>
        <v>861.1</v>
      </c>
      <c r="O1127" s="2">
        <f ca="1">INDEX(INDIRECT(_xlfn.CONCAT("weather.data[",O$1,"]")),MATCH(vp.data[[#This Row],[SDate]],weather.data[Date],0))</f>
        <v>1.5833333333333333</v>
      </c>
      <c r="P1127" s="2">
        <f ca="1">INDEX(INDIRECT(_xlfn.CONCAT("weather.data[",P$1,"]")),MATCH(vp.data[[#This Row],[SDate]],weather.data[Date],0))</f>
        <v>0.72619047619047616</v>
      </c>
      <c r="Q1127" s="2">
        <f ca="1">INDEX(INDIRECT(_xlfn.CONCAT("weather.data[",Q$1,"]")),MATCH(vp.data[[#This Row],[SDate]],weather.data[Date],0))</f>
        <v>2</v>
      </c>
      <c r="R1127" s="2">
        <f ca="1">INDEX(INDIRECT(_xlfn.CONCAT("weather.data[",R$1,"]")),MATCH(vp.data[[#This Row],[SDate]],weather.data[Date],0))</f>
        <v>2.1</v>
      </c>
      <c r="S1127" s="2">
        <f ca="1">INDEX(INDIRECT(_xlfn.CONCAT("weather.data[",S$1,"]")),MATCH(vp.data[[#This Row],[SDate]],weather.data[Date],0))</f>
        <v>1.3</v>
      </c>
      <c r="T1127" s="2">
        <f ca="1">INDEX(INDIRECT(_xlfn.CONCAT("weather.data[",T$1,"]")),MATCH(vp.data[[#This Row],[SDate]],weather.data[Date],0))</f>
        <v>1.8</v>
      </c>
      <c r="U1127" s="2">
        <f ca="1">INDEX(INDIRECT(_xlfn.CONCAT("weather.data[",U$1,"]")),MATCH(vp.data[[#This Row],[SDate]],weather.data[Date],0))</f>
        <v>1</v>
      </c>
      <c r="V1127" s="2">
        <f ca="1">INDEX(INDIRECT(_xlfn.CONCAT("weather.data[",V$1,"]")),MATCH(vp.data[[#This Row],[SDate]],weather.data[Date],0))</f>
        <v>1.3</v>
      </c>
      <c r="W1127" t="s">
        <v>44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 s="4">
        <f>IF(AND(vp.data[[#This Row],[SDate]]&gt;=DATE(YEAR(vp.data[[#This Row],[SDate]]),5,1),vp.data[[#This Row],[SDate]]&lt;=DATE(YEAR(vp.data[[#This Row],[SDate]]),9,15)),1,0)</f>
        <v>0</v>
      </c>
      <c r="AJ1127" s="4">
        <f>IF(vp.data[[#This Row],[SDate]]&lt;DATE(2016,12,1),0,1)</f>
        <v>1</v>
      </c>
      <c r="AK1127">
        <f>MONTH(vp.data[[#This Row],[SDate]])</f>
        <v>3</v>
      </c>
      <c r="AL1127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127" s="5">
        <f>(vp.data[[#This Row],[Dens]]-INDEX(crudeBD.lkup[Mean_Dens],MATCH(vp.data[[#This Row],[Crude_Breakdown]],crudeBD.lkup[Crude Breakdown],0)))^2</f>
        <v>298.89785369054113</v>
      </c>
      <c r="AN1127" s="5">
        <f>(vp.data[[#This Row],[Sulf]]-INDEX(crudeBD.lkup[Mean_Sulf],MATCH(vp.data[[#This Row],[Crude_Breakdown]],crudeBD.lkup[Crude Breakdown],0)))^2</f>
        <v>0.10447344483301269</v>
      </c>
      <c r="AO11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1" hidden="1" x14ac:dyDescent="0.25">
      <c r="A1128">
        <v>1127</v>
      </c>
      <c r="B1128" t="s">
        <v>60</v>
      </c>
      <c r="C1128" t="s">
        <v>60</v>
      </c>
      <c r="D1128" t="s">
        <v>61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Input]]="",INDEX([1]DATA!$Q:$Q,MATCH(1,(vp.data[[#This Row],[Battery]]=[1]DATA!$L:$L)*(EOMONTH(vp.data[[#This Row],[SDate]],-1)+1=[1]DATA!$G:$G),0)),vp.data[[#This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Input]]="",INDEX([1]DATA!$O:$O,MATCH(1,(vp.data[[#This Row],[Battery]]=[1]DATA!$L:$L)*(EOMONTH(vp.data[[#This Row],[SDate]],-1)+1=[1]DATA!$G:$G),0)),vp.data[[#This Row],[Dens Input]]),"")</f>
        <v>875.7</v>
      </c>
      <c r="O1128" s="2">
        <f ca="1">INDEX(INDIRECT(_xlfn.CONCAT("weather.data[",O$1,"]")),MATCH(vp.data[[#This Row],[SDate]],weather.data[Date],0))</f>
        <v>1.5833333333333333</v>
      </c>
      <c r="P1128" s="2">
        <f ca="1">INDEX(INDIRECT(_xlfn.CONCAT("weather.data[",P$1,"]")),MATCH(vp.data[[#This Row],[SDate]],weather.data[Date],0))</f>
        <v>0.72619047619047616</v>
      </c>
      <c r="Q1128" s="2">
        <f ca="1">INDEX(INDIRECT(_xlfn.CONCAT("weather.data[",Q$1,"]")),MATCH(vp.data[[#This Row],[SDate]],weather.data[Date],0))</f>
        <v>2</v>
      </c>
      <c r="R1128" s="2">
        <f ca="1">INDEX(INDIRECT(_xlfn.CONCAT("weather.data[",R$1,"]")),MATCH(vp.data[[#This Row],[SDate]],weather.data[Date],0))</f>
        <v>2.1</v>
      </c>
      <c r="S1128" s="2">
        <f ca="1">INDEX(INDIRECT(_xlfn.CONCAT("weather.data[",S$1,"]")),MATCH(vp.data[[#This Row],[SDate]],weather.data[Date],0))</f>
        <v>1.3</v>
      </c>
      <c r="T1128" s="2">
        <f ca="1">INDEX(INDIRECT(_xlfn.CONCAT("weather.data[",T$1,"]")),MATCH(vp.data[[#This Row],[SDate]],weather.data[Date],0))</f>
        <v>1.8</v>
      </c>
      <c r="U1128" s="2">
        <f ca="1">INDEX(INDIRECT(_xlfn.CONCAT("weather.data[",U$1,"]")),MATCH(vp.data[[#This Row],[SDate]],weather.data[Date],0))</f>
        <v>1</v>
      </c>
      <c r="V1128" s="2">
        <f ca="1">INDEX(INDIRECT(_xlfn.CONCAT("weather.data[",V$1,"]")),MATCH(vp.data[[#This Row],[SDate]],weather.data[Date],0))</f>
        <v>1.3</v>
      </c>
      <c r="W1128" t="s">
        <v>44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 s="4">
        <f>IF(AND(vp.data[[#This Row],[SDate]]&gt;=DATE(YEAR(vp.data[[#This Row],[SDate]]),5,1),vp.data[[#This Row],[SDate]]&lt;=DATE(YEAR(vp.data[[#This Row],[SDate]]),9,15)),1,0)</f>
        <v>0</v>
      </c>
      <c r="AJ1128" s="4">
        <f>IF(vp.data[[#This Row],[SDate]]&lt;DATE(2016,12,1),0,1)</f>
        <v>1</v>
      </c>
      <c r="AK1128">
        <f>MONTH(vp.data[[#This Row],[SDate]])</f>
        <v>3</v>
      </c>
      <c r="AL1128" s="5">
        <f>(IF(post_aquisition_adj_bool,vp.data[[#This Row],[VP_Adjusted]],vp.data[[#This Row],[VP]])-INDEX(crudeBD.lkup[Mean_VP],MATCH(vp.data[[#This Row],[Crude_Breakdown]],crudeBD.lkup[Crude Breakdown],0)))^2</f>
        <v>170.69990548204169</v>
      </c>
      <c r="AM1128" s="5">
        <f>(vp.data[[#This Row],[Dens]]-INDEX(crudeBD.lkup[Mean_Dens],MATCH(vp.data[[#This Row],[Crude_Breakdown]],crudeBD.lkup[Crude Breakdown],0)))^2</f>
        <v>0.88710113574907845</v>
      </c>
      <c r="AN1128" s="5">
        <f>(vp.data[[#This Row],[Sulf]]-INDEX(crudeBD.lkup[Mean_Sulf],MATCH(vp.data[[#This Row],[Crude_Breakdown]],crudeBD.lkup[Crude Breakdown],0)))^2</f>
        <v>0.12217925209337824</v>
      </c>
      <c r="AO11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1" hidden="1" x14ac:dyDescent="0.25">
      <c r="A1129">
        <v>1128</v>
      </c>
      <c r="B1129" t="s">
        <v>49</v>
      </c>
      <c r="C1129" t="s">
        <v>49</v>
      </c>
      <c r="D1129" t="s">
        <v>50</v>
      </c>
      <c r="E1129" t="s">
        <v>69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Input]]="",INDEX([1]DATA!$O:$O,MATCH(1,(vp.data[[#This Row],[Battery]]=[1]DATA!$L:$L)*(EOMONTH(vp.data[[#This Row],[SDate]],-1)+1=[1]DATA!$G:$G),0)),vp.data[[#This Row],[Dens Input]]),"")</f>
        <v>831.8</v>
      </c>
      <c r="O1129" s="2">
        <f ca="1">INDEX(INDIRECT(_xlfn.CONCAT("weather.data[",O$1,"]")),MATCH(vp.data[[#This Row],[SDate]],weather.data[Date],0))</f>
        <v>6.7666666666666666</v>
      </c>
      <c r="P1129" s="2">
        <f ca="1">INDEX(INDIRECT(_xlfn.CONCAT("weather.data[",P$1,"]")),MATCH(vp.data[[#This Row],[SDate]],weather.data[Date],0))</f>
        <v>2.3880952380952385</v>
      </c>
      <c r="Q1129" s="2">
        <f ca="1">INDEX(INDIRECT(_xlfn.CONCAT("weather.data[",Q$1,"]")),MATCH(vp.data[[#This Row],[SDate]],weather.data[Date],0))</f>
        <v>6.7</v>
      </c>
      <c r="R1129" s="2">
        <f ca="1">INDEX(INDIRECT(_xlfn.CONCAT("weather.data[",R$1,"]")),MATCH(vp.data[[#This Row],[SDate]],weather.data[Date],0))</f>
        <v>7.9</v>
      </c>
      <c r="S1129" s="2">
        <f ca="1">INDEX(INDIRECT(_xlfn.CONCAT("weather.data[",S$1,"]")),MATCH(vp.data[[#This Row],[SDate]],weather.data[Date],0))</f>
        <v>5.5</v>
      </c>
      <c r="T1129" s="2">
        <f ca="1">INDEX(INDIRECT(_xlfn.CONCAT("weather.data[",T$1,"]")),MATCH(vp.data[[#This Row],[SDate]],weather.data[Date],0))</f>
        <v>8.8000000000000007</v>
      </c>
      <c r="U1129" s="2">
        <f ca="1">INDEX(INDIRECT(_xlfn.CONCAT("weather.data[",U$1,"]")),MATCH(vp.data[[#This Row],[SDate]],weather.data[Date],0))</f>
        <v>4.7</v>
      </c>
      <c r="V1129" s="2">
        <f ca="1">INDEX(INDIRECT(_xlfn.CONCAT("weather.data[",V$1,"]")),MATCH(vp.data[[#This Row],[SDate]],weather.data[Date],0))</f>
        <v>7</v>
      </c>
      <c r="W1129" t="s">
        <v>44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 s="4">
        <f>IF(AND(vp.data[[#This Row],[SDate]]&gt;=DATE(YEAR(vp.data[[#This Row],[SDate]]),5,1),vp.data[[#This Row],[SDate]]&lt;=DATE(YEAR(vp.data[[#This Row],[SDate]]),9,15)),1,0)</f>
        <v>0</v>
      </c>
      <c r="AJ1129" s="4">
        <f>IF(vp.data[[#This Row],[SDate]]&lt;DATE(2016,12,1),0,1)</f>
        <v>1</v>
      </c>
      <c r="AK1129">
        <f>MONTH(vp.data[[#This Row],[SDate]])</f>
        <v>3</v>
      </c>
      <c r="AL1129" s="5">
        <f>(IF(post_aquisition_adj_bool,vp.data[[#This Row],[VP_Adjusted]],vp.data[[#This Row],[VP]])-INDEX(crudeBD.lkup[Mean_VP],MATCH(vp.data[[#This Row],[Crude_Breakdown]],crudeBD.lkup[Crude Breakdown],0)))^2</f>
        <v>4.9381479671008179</v>
      </c>
      <c r="AM1129" s="5">
        <f>(vp.data[[#This Row],[Dens]]-INDEX(crudeBD.lkup[Mean_Dens],MATCH(vp.data[[#This Row],[Crude_Breakdown]],crudeBD.lkup[Crude Breakdown],0)))^2</f>
        <v>144.27222669667856</v>
      </c>
      <c r="AN1129" s="5">
        <f>(vp.data[[#This Row],[Sulf]]-INDEX(crudeBD.lkup[Mean_Sulf],MATCH(vp.data[[#This Row],[Crude_Breakdown]],crudeBD.lkup[Crude Breakdown],0)))^2</f>
        <v>3.2235685139961252E-3</v>
      </c>
      <c r="AO11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1" hidden="1" x14ac:dyDescent="0.25">
      <c r="A1130">
        <v>1129</v>
      </c>
      <c r="B1130" t="s">
        <v>45</v>
      </c>
      <c r="C1130" t="s">
        <v>45</v>
      </c>
      <c r="D1130" t="s">
        <v>74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Input]]="",INDEX([1]DATA!$Q:$Q,MATCH(1,(vp.data[[#This Row],[Battery]]=[1]DATA!$L:$L)*(EOMONTH(vp.data[[#This Row],[SDate]],-1)+1=[1]DATA!$G:$G),0)),vp.data[[#This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30" s="2">
        <f ca="1">INDEX(INDIRECT(_xlfn.CONCAT("weather.data[",O$1,"]")),MATCH(vp.data[[#This Row],[SDate]],weather.data[Date],0))</f>
        <v>6.7666666666666666</v>
      </c>
      <c r="P1130" s="2">
        <f ca="1">INDEX(INDIRECT(_xlfn.CONCAT("weather.data[",P$1,"]")),MATCH(vp.data[[#This Row],[SDate]],weather.data[Date],0))</f>
        <v>2.3880952380952385</v>
      </c>
      <c r="Q1130" s="2">
        <f ca="1">INDEX(INDIRECT(_xlfn.CONCAT("weather.data[",Q$1,"]")),MATCH(vp.data[[#This Row],[SDate]],weather.data[Date],0))</f>
        <v>6.7</v>
      </c>
      <c r="R1130" s="2">
        <f ca="1">INDEX(INDIRECT(_xlfn.CONCAT("weather.data[",R$1,"]")),MATCH(vp.data[[#This Row],[SDate]],weather.data[Date],0))</f>
        <v>7.9</v>
      </c>
      <c r="S1130" s="2">
        <f ca="1">INDEX(INDIRECT(_xlfn.CONCAT("weather.data[",S$1,"]")),MATCH(vp.data[[#This Row],[SDate]],weather.data[Date],0))</f>
        <v>5.5</v>
      </c>
      <c r="T1130" s="2">
        <f ca="1">INDEX(INDIRECT(_xlfn.CONCAT("weather.data[",T$1,"]")),MATCH(vp.data[[#This Row],[SDate]],weather.data[Date],0))</f>
        <v>8.8000000000000007</v>
      </c>
      <c r="U1130" s="2">
        <f ca="1">INDEX(INDIRECT(_xlfn.CONCAT("weather.data[",U$1,"]")),MATCH(vp.data[[#This Row],[SDate]],weather.data[Date],0))</f>
        <v>4.7</v>
      </c>
      <c r="V1130" s="2">
        <f ca="1">INDEX(INDIRECT(_xlfn.CONCAT("weather.data[",V$1,"]")),MATCH(vp.data[[#This Row],[SDate]],weather.data[Date],0))</f>
        <v>7</v>
      </c>
      <c r="W1130" t="s">
        <v>44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 s="4">
        <f>IF(AND(vp.data[[#This Row],[SDate]]&gt;=DATE(YEAR(vp.data[[#This Row],[SDate]]),5,1),vp.data[[#This Row],[SDate]]&lt;=DATE(YEAR(vp.data[[#This Row],[SDate]]),9,15)),1,0)</f>
        <v>0</v>
      </c>
      <c r="AJ1130" s="4">
        <f>IF(vp.data[[#This Row],[SDate]]&lt;DATE(2016,12,1),0,1)</f>
        <v>1</v>
      </c>
      <c r="AK1130">
        <f>MONTH(vp.data[[#This Row],[SDate]])</f>
        <v>3</v>
      </c>
      <c r="AL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1" hidden="1" x14ac:dyDescent="0.25">
      <c r="A1131">
        <v>1130</v>
      </c>
      <c r="B1131" t="s">
        <v>45</v>
      </c>
      <c r="C1131" t="s">
        <v>45</v>
      </c>
      <c r="D1131" t="s">
        <v>88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Input]]="",INDEX([1]DATA!$Q:$Q,MATCH(1,(vp.data[[#This Row],[Battery]]=[1]DATA!$L:$L)*(EOMONTH(vp.data[[#This Row],[SDate]],-1)+1=[1]DATA!$G:$G),0)),vp.data[[#This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31" s="2">
        <f ca="1">INDEX(INDIRECT(_xlfn.CONCAT("weather.data[",O$1,"]")),MATCH(vp.data[[#This Row],[SDate]],weather.data[Date],0))</f>
        <v>6.7666666666666666</v>
      </c>
      <c r="P1131" s="2">
        <f ca="1">INDEX(INDIRECT(_xlfn.CONCAT("weather.data[",P$1,"]")),MATCH(vp.data[[#This Row],[SDate]],weather.data[Date],0))</f>
        <v>2.3880952380952385</v>
      </c>
      <c r="Q1131" s="2">
        <f ca="1">INDEX(INDIRECT(_xlfn.CONCAT("weather.data[",Q$1,"]")),MATCH(vp.data[[#This Row],[SDate]],weather.data[Date],0))</f>
        <v>6.7</v>
      </c>
      <c r="R1131" s="2">
        <f ca="1">INDEX(INDIRECT(_xlfn.CONCAT("weather.data[",R$1,"]")),MATCH(vp.data[[#This Row],[SDate]],weather.data[Date],0))</f>
        <v>7.9</v>
      </c>
      <c r="S1131" s="2">
        <f ca="1">INDEX(INDIRECT(_xlfn.CONCAT("weather.data[",S$1,"]")),MATCH(vp.data[[#This Row],[SDate]],weather.data[Date],0))</f>
        <v>5.5</v>
      </c>
      <c r="T1131" s="2">
        <f ca="1">INDEX(INDIRECT(_xlfn.CONCAT("weather.data[",T$1,"]")),MATCH(vp.data[[#This Row],[SDate]],weather.data[Date],0))</f>
        <v>8.8000000000000007</v>
      </c>
      <c r="U1131" s="2">
        <f ca="1">INDEX(INDIRECT(_xlfn.CONCAT("weather.data[",U$1,"]")),MATCH(vp.data[[#This Row],[SDate]],weather.data[Date],0))</f>
        <v>4.7</v>
      </c>
      <c r="V1131" s="2">
        <f ca="1">INDEX(INDIRECT(_xlfn.CONCAT("weather.data[",V$1,"]")),MATCH(vp.data[[#This Row],[SDate]],weather.data[Date],0))</f>
        <v>7</v>
      </c>
      <c r="W1131" t="s">
        <v>44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 s="4">
        <f>IF(AND(vp.data[[#This Row],[SDate]]&gt;=DATE(YEAR(vp.data[[#This Row],[SDate]]),5,1),vp.data[[#This Row],[SDate]]&lt;=DATE(YEAR(vp.data[[#This Row],[SDate]]),9,15)),1,0)</f>
        <v>0</v>
      </c>
      <c r="AJ1131" s="4">
        <f>IF(vp.data[[#This Row],[SDate]]&lt;DATE(2016,12,1),0,1)</f>
        <v>1</v>
      </c>
      <c r="AK1131">
        <f>MONTH(vp.data[[#This Row],[SDate]])</f>
        <v>3</v>
      </c>
      <c r="AL1131" s="5">
        <f>(IF(post_aquisition_adj_bool,vp.data[[#This Row],[VP_Adjusted]],vp.data[[#This Row],[VP]])-INDEX(crudeBD.lkup[Mean_VP],MATCH(vp.data[[#This Row],[Crude_Breakdown]],crudeBD.lkup[Crude Breakdown],0)))^2</f>
        <v>285.81185118531414</v>
      </c>
      <c r="AM1131" s="5">
        <f>(vp.data[[#This Row],[Dens]]-INDEX(crudeBD.lkup[Mean_Dens],MATCH(vp.data[[#This Row],[Crude_Breakdown]],crudeBD.lkup[Crude Breakdown],0)))^2</f>
        <v>126.36961238361197</v>
      </c>
      <c r="AN1131" s="5">
        <f>(vp.data[[#This Row],[Sulf]]-INDEX(crudeBD.lkup[Mean_Sulf],MATCH(vp.data[[#This Row],[Crude_Breakdown]],crudeBD.lkup[Crude Breakdown],0)))^2</f>
        <v>5.8561807140268853E-2</v>
      </c>
      <c r="AO11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1" hidden="1" x14ac:dyDescent="0.25">
      <c r="A1132">
        <v>1131</v>
      </c>
      <c r="B1132" t="s">
        <v>228</v>
      </c>
      <c r="C1132" t="s">
        <v>228</v>
      </c>
      <c r="D1132" t="s">
        <v>229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Input]]="",INDEX([1]DATA!$Q:$Q,MATCH(1,(vp.data[[#This Row],[Battery]]=[1]DATA!$L:$L)*(EOMONTH(vp.data[[#This Row],[SDate]],-1)+1=[1]DATA!$G:$G),0)),vp.data[[#This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Input]]="",INDEX([1]DATA!$O:$O,MATCH(1,(vp.data[[#This Row],[Battery]]=[1]DATA!$L:$L)*(EOMONTH(vp.data[[#This Row],[SDate]],-1)+1=[1]DATA!$G:$G),0)),vp.data[[#This Row],[Dens Input]]),"")</f>
        <v>843.9</v>
      </c>
      <c r="O1132" s="2">
        <f ca="1">INDEX(INDIRECT(_xlfn.CONCAT("weather.data[",O$1,"]")),MATCH(vp.data[[#This Row],[SDate]],weather.data[Date],0))</f>
        <v>6.7666666666666666</v>
      </c>
      <c r="P1132" s="2">
        <f ca="1">INDEX(INDIRECT(_xlfn.CONCAT("weather.data[",P$1,"]")),MATCH(vp.data[[#This Row],[SDate]],weather.data[Date],0))</f>
        <v>2.3880952380952385</v>
      </c>
      <c r="Q1132" s="2">
        <f ca="1">INDEX(INDIRECT(_xlfn.CONCAT("weather.data[",Q$1,"]")),MATCH(vp.data[[#This Row],[SDate]],weather.data[Date],0))</f>
        <v>6.7</v>
      </c>
      <c r="R1132" s="2">
        <f ca="1">INDEX(INDIRECT(_xlfn.CONCAT("weather.data[",R$1,"]")),MATCH(vp.data[[#This Row],[SDate]],weather.data[Date],0))</f>
        <v>7.9</v>
      </c>
      <c r="S1132" s="2">
        <f ca="1">INDEX(INDIRECT(_xlfn.CONCAT("weather.data[",S$1,"]")),MATCH(vp.data[[#This Row],[SDate]],weather.data[Date],0))</f>
        <v>5.5</v>
      </c>
      <c r="T1132" s="2">
        <f ca="1">INDEX(INDIRECT(_xlfn.CONCAT("weather.data[",T$1,"]")),MATCH(vp.data[[#This Row],[SDate]],weather.data[Date],0))</f>
        <v>8.8000000000000007</v>
      </c>
      <c r="U1132" s="2">
        <f ca="1">INDEX(INDIRECT(_xlfn.CONCAT("weather.data[",U$1,"]")),MATCH(vp.data[[#This Row],[SDate]],weather.data[Date],0))</f>
        <v>4.7</v>
      </c>
      <c r="V1132" s="2">
        <f ca="1">INDEX(INDIRECT(_xlfn.CONCAT("weather.data[",V$1,"]")),MATCH(vp.data[[#This Row],[SDate]],weather.data[Date],0))</f>
        <v>7</v>
      </c>
      <c r="W1132" t="s">
        <v>44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 s="4">
        <f>IF(AND(vp.data[[#This Row],[SDate]]&gt;=DATE(YEAR(vp.data[[#This Row],[SDate]]),5,1),vp.data[[#This Row],[SDate]]&lt;=DATE(YEAR(vp.data[[#This Row],[SDate]]),9,15)),1,0)</f>
        <v>0</v>
      </c>
      <c r="AJ1132" s="4">
        <f>IF(vp.data[[#This Row],[SDate]]&lt;DATE(2016,12,1),0,1)</f>
        <v>1</v>
      </c>
      <c r="AK1132">
        <f>MONTH(vp.data[[#This Row],[SDate]])</f>
        <v>3</v>
      </c>
      <c r="AL1132" s="5">
        <f>(IF(post_aquisition_adj_bool,vp.data[[#This Row],[VP_Adjusted]],vp.data[[#This Row],[VP]])-INDEX(crudeBD.lkup[Mean_VP],MATCH(vp.data[[#This Row],[Crude_Breakdown]],crudeBD.lkup[Crude Breakdown],0)))^2</f>
        <v>341.42929966076525</v>
      </c>
      <c r="AM1132" s="5">
        <f>(vp.data[[#This Row],[Dens]]-INDEX(crudeBD.lkup[Mean_Dens],MATCH(vp.data[[#This Row],[Crude_Breakdown]],crudeBD.lkup[Crude Breakdown],0)))^2</f>
        <v>7.8610525047881873E-3</v>
      </c>
      <c r="AN1132" s="5">
        <f>(vp.data[[#This Row],[Sulf]]-INDEX(crudeBD.lkup[Mean_Sulf],MATCH(vp.data[[#This Row],[Crude_Breakdown]],crudeBD.lkup[Crude Breakdown],0)))^2</f>
        <v>0.10809397283301582</v>
      </c>
      <c r="AO11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1" x14ac:dyDescent="0.25">
      <c r="A1133">
        <v>991</v>
      </c>
      <c r="B1133" t="s">
        <v>47</v>
      </c>
      <c r="C1133" t="s">
        <v>47</v>
      </c>
      <c r="D1133" t="s">
        <v>48</v>
      </c>
      <c r="F1133" s="1">
        <v>42806</v>
      </c>
      <c r="G1133" s="2">
        <v>85.9</v>
      </c>
      <c r="H1133" s="2">
        <f>vp.data[[#This Row],[VP]]+IF(vp.data[[#This Row],[Post_Aquisition]]=0,INDEX(post_aquisition.tbl[Change_in_VP],MATCH(vp.data[[#This Row],[Crude_Breakdown]],post_aquisition.tbl[Crude_Breakdown],0)),0)</f>
        <v>85.9</v>
      </c>
      <c r="I1133" s="2"/>
      <c r="J1133" s="2">
        <f t="array" ref="J113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33" s="2">
        <v>28</v>
      </c>
      <c r="L1133" s="2">
        <v>-14</v>
      </c>
      <c r="M1133" s="2">
        <v>867.9</v>
      </c>
      <c r="N1133" s="2">
        <f t="array" ref="N1133">_xlfn.IFNA(IF(vp.data[[#This Row],[Dens Input]]="",INDEX([1]DATA!$O:$O,MATCH(1,(vp.data[[#This Row],[Battery]]=[1]DATA!$L:$L)*(EOMONTH(vp.data[[#This Row],[SDate]],-1)+1=[1]DATA!$G:$G),0)),vp.data[[#This Row],[Dens Input]]),"")</f>
        <v>867.9</v>
      </c>
      <c r="O1133" s="2">
        <f ca="1">INDEX(INDIRECT(_xlfn.CONCAT("weather.data[",O$1,"]")),MATCH(vp.data[[#This Row],[SDate]],weather.data[Date],0))</f>
        <v>-17.216666666666669</v>
      </c>
      <c r="P1133" s="2">
        <f ca="1">INDEX(INDIRECT(_xlfn.CONCAT("weather.data[",P$1,"]")),MATCH(vp.data[[#This Row],[SDate]],weather.data[Date],0))</f>
        <v>-15.638095238095238</v>
      </c>
      <c r="Q1133" s="2">
        <f ca="1">INDEX(INDIRECT(_xlfn.CONCAT("weather.data[",Q$1,"]")),MATCH(vp.data[[#This Row],[SDate]],weather.data[Date],0))</f>
        <v>-17.3</v>
      </c>
      <c r="R1133" s="2">
        <f ca="1">INDEX(INDIRECT(_xlfn.CONCAT("weather.data[",R$1,"]")),MATCH(vp.data[[#This Row],[SDate]],weather.data[Date],0))</f>
        <v>-17.3</v>
      </c>
      <c r="S1133" s="2">
        <f ca="1">INDEX(INDIRECT(_xlfn.CONCAT("weather.data[",S$1,"]")),MATCH(vp.data[[#This Row],[SDate]],weather.data[Date],0))</f>
        <v>-17</v>
      </c>
      <c r="T1133" s="2">
        <f ca="1">INDEX(INDIRECT(_xlfn.CONCAT("weather.data[",T$1,"]")),MATCH(vp.data[[#This Row],[SDate]],weather.data[Date],0))</f>
        <v>-16.8</v>
      </c>
      <c r="U1133" s="2">
        <f ca="1">INDEX(INDIRECT(_xlfn.CONCAT("weather.data[",U$1,"]")),MATCH(vp.data[[#This Row],[SDate]],weather.data[Date],0))</f>
        <v>-18.899999999999999</v>
      </c>
      <c r="V1133" s="2">
        <f ca="1">INDEX(INDIRECT(_xlfn.CONCAT("weather.data[",V$1,"]")),MATCH(vp.data[[#This Row],[SDate]],weather.data[Date],0))</f>
        <v>-16</v>
      </c>
      <c r="W1133" t="s">
        <v>44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 s="4">
        <f>IF(AND(vp.data[[#This Row],[SDate]]&gt;=DATE(YEAR(vp.data[[#This Row],[SDate]]),5,1),vp.data[[#This Row],[SDate]]&lt;=DATE(YEAR(vp.data[[#This Row],[SDate]]),9,15)),1,0)</f>
        <v>0</v>
      </c>
      <c r="AJ1133" s="4">
        <f>IF(vp.data[[#This Row],[SDate]]&lt;DATE(2016,12,1),0,1)</f>
        <v>1</v>
      </c>
      <c r="AK1133">
        <f>MONTH(vp.data[[#This Row],[SDate]])</f>
        <v>3</v>
      </c>
      <c r="AL1133" s="5">
        <f>(IF(post_aquisition_adj_bool,vp.data[[#This Row],[VP_Adjusted]],vp.data[[#This Row],[VP]])-INDEX(crudeBD.lkup[Mean_VP],MATCH(vp.data[[#This Row],[Crude_Breakdown]],crudeBD.lkup[Crude Breakdown],0)))^2</f>
        <v>521.42729678638955</v>
      </c>
      <c r="AM1133" s="5">
        <f>(vp.data[[#This Row],[Dens]]-INDEX(crudeBD.lkup[Mean_Dens],MATCH(vp.data[[#This Row],[Crude_Breakdown]],crudeBD.lkup[Crude Breakdown],0)))^2</f>
        <v>47.034077879935857</v>
      </c>
      <c r="AN1133" s="5">
        <f>(vp.data[[#This Row],[Sulf]]-INDEX(crudeBD.lkup[Mean_Sulf],MATCH(vp.data[[#This Row],[Crude_Breakdown]],crudeBD.lkup[Crude Breakdown],0)))^2</f>
        <v>1.9471826977099062E-2</v>
      </c>
      <c r="AO11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1" hidden="1" x14ac:dyDescent="0.25">
      <c r="A1134">
        <v>1133</v>
      </c>
      <c r="B1134" t="s">
        <v>107</v>
      </c>
      <c r="C1134" t="s">
        <v>107</v>
      </c>
      <c r="D1134" t="s">
        <v>230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Input]]="",INDEX([1]DATA!$Q:$Q,MATCH(1,(vp.data[[#This Row],[Battery]]=[1]DATA!$L:$L)*(EOMONTH(vp.data[[#This Row],[SDate]],-1)+1=[1]DATA!$G:$G),0)),vp.data[[#This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Input]]="",INDEX([1]DATA!$O:$O,MATCH(1,(vp.data[[#This Row],[Battery]]=[1]DATA!$L:$L)*(EOMONTH(vp.data[[#This Row],[SDate]],-1)+1=[1]DATA!$G:$G),0)),vp.data[[#This Row],[Dens Input]]),"")</f>
        <v>887.3</v>
      </c>
      <c r="O1134" s="2">
        <f ca="1">INDEX(INDIRECT(_xlfn.CONCAT("weather.data[",O$1,"]")),MATCH(vp.data[[#This Row],[SDate]],weather.data[Date],0))</f>
        <v>6.7666666666666666</v>
      </c>
      <c r="P1134" s="2">
        <f ca="1">INDEX(INDIRECT(_xlfn.CONCAT("weather.data[",P$1,"]")),MATCH(vp.data[[#This Row],[SDate]],weather.data[Date],0))</f>
        <v>2.3880952380952385</v>
      </c>
      <c r="Q1134" s="2">
        <f ca="1">INDEX(INDIRECT(_xlfn.CONCAT("weather.data[",Q$1,"]")),MATCH(vp.data[[#This Row],[SDate]],weather.data[Date],0))</f>
        <v>6.7</v>
      </c>
      <c r="R1134" s="2">
        <f ca="1">INDEX(INDIRECT(_xlfn.CONCAT("weather.data[",R$1,"]")),MATCH(vp.data[[#This Row],[SDate]],weather.data[Date],0))</f>
        <v>7.9</v>
      </c>
      <c r="S1134" s="2">
        <f ca="1">INDEX(INDIRECT(_xlfn.CONCAT("weather.data[",S$1,"]")),MATCH(vp.data[[#This Row],[SDate]],weather.data[Date],0))</f>
        <v>5.5</v>
      </c>
      <c r="T1134" s="2">
        <f ca="1">INDEX(INDIRECT(_xlfn.CONCAT("weather.data[",T$1,"]")),MATCH(vp.data[[#This Row],[SDate]],weather.data[Date],0))</f>
        <v>8.8000000000000007</v>
      </c>
      <c r="U1134" s="2">
        <f ca="1">INDEX(INDIRECT(_xlfn.CONCAT("weather.data[",U$1,"]")),MATCH(vp.data[[#This Row],[SDate]],weather.data[Date],0))</f>
        <v>4.7</v>
      </c>
      <c r="V1134" s="2">
        <f ca="1">INDEX(INDIRECT(_xlfn.CONCAT("weather.data[",V$1,"]")),MATCH(vp.data[[#This Row],[SDate]],weather.data[Date],0))</f>
        <v>7</v>
      </c>
      <c r="W1134" t="s">
        <v>44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 s="4">
        <f>IF(AND(vp.data[[#This Row],[SDate]]&gt;=DATE(YEAR(vp.data[[#This Row],[SDate]]),5,1),vp.data[[#This Row],[SDate]]&lt;=DATE(YEAR(vp.data[[#This Row],[SDate]]),9,15)),1,0)</f>
        <v>0</v>
      </c>
      <c r="AJ1134" s="4">
        <f>IF(vp.data[[#This Row],[SDate]]&lt;DATE(2016,12,1),0,1)</f>
        <v>1</v>
      </c>
      <c r="AK1134">
        <f>MONTH(vp.data[[#This Row],[SDate]])</f>
        <v>3</v>
      </c>
      <c r="AL1134" s="5">
        <f>(IF(post_aquisition_adj_bool,vp.data[[#This Row],[VP_Adjusted]],vp.data[[#This Row],[VP]])-INDEX(crudeBD.lkup[Mean_VP],MATCH(vp.data[[#This Row],[Crude_Breakdown]],crudeBD.lkup[Crude Breakdown],0)))^2</f>
        <v>20.56425330812846</v>
      </c>
      <c r="AM1134" s="5">
        <f>(vp.data[[#This Row],[Dens]]-INDEX(crudeBD.lkup[Mean_Dens],MATCH(vp.data[[#This Row],[Crude_Breakdown]],crudeBD.lkup[Crude Breakdown],0)))^2</f>
        <v>157.29826392644478</v>
      </c>
      <c r="AN1134" s="5">
        <f>(vp.data[[#This Row],[Sulf]]-INDEX(crudeBD.lkup[Mean_Sulf],MATCH(vp.data[[#This Row],[Crude_Breakdown]],crudeBD.lkup[Crude Breakdown],0)))^2</f>
        <v>0.11387824707012222</v>
      </c>
      <c r="AO11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1" hidden="1" x14ac:dyDescent="0.25">
      <c r="A1135">
        <v>1134</v>
      </c>
      <c r="B1135" t="s">
        <v>58</v>
      </c>
      <c r="C1135" t="s">
        <v>58</v>
      </c>
      <c r="D1135" t="s">
        <v>59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Input]]="",INDEX([1]DATA!$O:$O,MATCH(1,(vp.data[[#This Row],[Battery]]=[1]DATA!$L:$L)*(EOMONTH(vp.data[[#This Row],[SDate]],-1)+1=[1]DATA!$G:$G),0)),vp.data[[#This Row],[Dens Input]]),"")</f>
        <v>817.9</v>
      </c>
      <c r="O1135" s="2">
        <f ca="1">INDEX(INDIRECT(_xlfn.CONCAT("weather.data[",O$1,"]")),MATCH(vp.data[[#This Row],[SDate]],weather.data[Date],0))</f>
        <v>6.7666666666666666</v>
      </c>
      <c r="P1135" s="2">
        <f ca="1">INDEX(INDIRECT(_xlfn.CONCAT("weather.data[",P$1,"]")),MATCH(vp.data[[#This Row],[SDate]],weather.data[Date],0))</f>
        <v>2.3880952380952385</v>
      </c>
      <c r="Q1135" s="2">
        <f ca="1">INDEX(INDIRECT(_xlfn.CONCAT("weather.data[",Q$1,"]")),MATCH(vp.data[[#This Row],[SDate]],weather.data[Date],0))</f>
        <v>6.7</v>
      </c>
      <c r="R1135" s="2">
        <f ca="1">INDEX(INDIRECT(_xlfn.CONCAT("weather.data[",R$1,"]")),MATCH(vp.data[[#This Row],[SDate]],weather.data[Date],0))</f>
        <v>7.9</v>
      </c>
      <c r="S1135" s="2">
        <f ca="1">INDEX(INDIRECT(_xlfn.CONCAT("weather.data[",S$1,"]")),MATCH(vp.data[[#This Row],[SDate]],weather.data[Date],0))</f>
        <v>5.5</v>
      </c>
      <c r="T1135" s="2">
        <f ca="1">INDEX(INDIRECT(_xlfn.CONCAT("weather.data[",T$1,"]")),MATCH(vp.data[[#This Row],[SDate]],weather.data[Date],0))</f>
        <v>8.8000000000000007</v>
      </c>
      <c r="U1135" s="2">
        <f ca="1">INDEX(INDIRECT(_xlfn.CONCAT("weather.data[",U$1,"]")),MATCH(vp.data[[#This Row],[SDate]],weather.data[Date],0))</f>
        <v>4.7</v>
      </c>
      <c r="V1135" s="2">
        <f ca="1">INDEX(INDIRECT(_xlfn.CONCAT("weather.data[",V$1,"]")),MATCH(vp.data[[#This Row],[SDate]],weather.data[Date],0))</f>
        <v>7</v>
      </c>
      <c r="W1135" t="s">
        <v>44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 s="4">
        <f>IF(AND(vp.data[[#This Row],[SDate]]&gt;=DATE(YEAR(vp.data[[#This Row],[SDate]]),5,1),vp.data[[#This Row],[SDate]]&lt;=DATE(YEAR(vp.data[[#This Row],[SDate]]),9,15)),1,0)</f>
        <v>0</v>
      </c>
      <c r="AJ1135" s="4">
        <f>IF(vp.data[[#This Row],[SDate]]&lt;DATE(2016,12,1),0,1)</f>
        <v>1</v>
      </c>
      <c r="AK1135">
        <f>MONTH(vp.data[[#This Row],[SDate]])</f>
        <v>3</v>
      </c>
      <c r="AL1135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135" s="5">
        <f>(vp.data[[#This Row],[Dens]]-INDEX(crudeBD.lkup[Mean_Dens],MATCH(vp.data[[#This Row],[Crude_Breakdown]],crudeBD.lkup[Crude Breakdown],0)))^2</f>
        <v>0.91103733650344743</v>
      </c>
      <c r="AN1135" s="5">
        <f>(vp.data[[#This Row],[Sulf]]-INDEX(crudeBD.lkup[Mean_Sulf],MATCH(vp.data[[#This Row],[Crude_Breakdown]],crudeBD.lkup[Crude Breakdown],0)))^2</f>
        <v>0.65394544509047747</v>
      </c>
      <c r="AO11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1" hidden="1" x14ac:dyDescent="0.25">
      <c r="A1136">
        <v>1135</v>
      </c>
      <c r="B1136" t="s">
        <v>47</v>
      </c>
      <c r="C1136" t="s">
        <v>47</v>
      </c>
      <c r="D1136" t="s">
        <v>54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36" s="2">
        <f ca="1">INDEX(INDIRECT(_xlfn.CONCAT("weather.data[",O$1,"]")),MATCH(vp.data[[#This Row],[SDate]],weather.data[Date],0))</f>
        <v>6.7666666666666666</v>
      </c>
      <c r="P1136" s="2">
        <f ca="1">INDEX(INDIRECT(_xlfn.CONCAT("weather.data[",P$1,"]")),MATCH(vp.data[[#This Row],[SDate]],weather.data[Date],0))</f>
        <v>2.3880952380952385</v>
      </c>
      <c r="Q1136" s="2">
        <f ca="1">INDEX(INDIRECT(_xlfn.CONCAT("weather.data[",Q$1,"]")),MATCH(vp.data[[#This Row],[SDate]],weather.data[Date],0))</f>
        <v>6.7</v>
      </c>
      <c r="R1136" s="2">
        <f ca="1">INDEX(INDIRECT(_xlfn.CONCAT("weather.data[",R$1,"]")),MATCH(vp.data[[#This Row],[SDate]],weather.data[Date],0))</f>
        <v>7.9</v>
      </c>
      <c r="S1136" s="2">
        <f ca="1">INDEX(INDIRECT(_xlfn.CONCAT("weather.data[",S$1,"]")),MATCH(vp.data[[#This Row],[SDate]],weather.data[Date],0))</f>
        <v>5.5</v>
      </c>
      <c r="T1136" s="2">
        <f ca="1">INDEX(INDIRECT(_xlfn.CONCAT("weather.data[",T$1,"]")),MATCH(vp.data[[#This Row],[SDate]],weather.data[Date],0))</f>
        <v>8.8000000000000007</v>
      </c>
      <c r="U1136" s="2">
        <f ca="1">INDEX(INDIRECT(_xlfn.CONCAT("weather.data[",U$1,"]")),MATCH(vp.data[[#This Row],[SDate]],weather.data[Date],0))</f>
        <v>4.7</v>
      </c>
      <c r="V1136" s="2">
        <f ca="1">INDEX(INDIRECT(_xlfn.CONCAT("weather.data[",V$1,"]")),MATCH(vp.data[[#This Row],[SDate]],weather.data[Date],0))</f>
        <v>7</v>
      </c>
      <c r="W1136" t="s">
        <v>44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 s="4">
        <f>IF(AND(vp.data[[#This Row],[SDate]]&gt;=DATE(YEAR(vp.data[[#This Row],[SDate]]),5,1),vp.data[[#This Row],[SDate]]&lt;=DATE(YEAR(vp.data[[#This Row],[SDate]]),9,15)),1,0)</f>
        <v>0</v>
      </c>
      <c r="AJ1136" s="4">
        <f>IF(vp.data[[#This Row],[SDate]]&lt;DATE(2016,12,1),0,1)</f>
        <v>1</v>
      </c>
      <c r="AK1136">
        <f>MONTH(vp.data[[#This Row],[SDate]])</f>
        <v>3</v>
      </c>
      <c r="AL1136" s="5">
        <f>(IF(post_aquisition_adj_bool,vp.data[[#This Row],[VP_Adjusted]],vp.data[[#This Row],[VP]])-INDEX(crudeBD.lkup[Mean_VP],MATCH(vp.data[[#This Row],[Crude_Breakdown]],crudeBD.lkup[Crude Breakdown],0)))^2</f>
        <v>36.794874243925285</v>
      </c>
      <c r="AM1136" s="5">
        <f>(vp.data[[#This Row],[Dens]]-INDEX(crudeBD.lkup[Mean_Dens],MATCH(vp.data[[#This Row],[Crude_Breakdown]],crudeBD.lkup[Crude Breakdown],0)))^2</f>
        <v>4.1841407847815546</v>
      </c>
      <c r="AN1136" s="5">
        <f>(vp.data[[#This Row],[Sulf]]-INDEX(crudeBD.lkup[Mean_Sulf],MATCH(vp.data[[#This Row],[Crude_Breakdown]],crudeBD.lkup[Crude Breakdown],0)))^2</f>
        <v>0.14339016170489771</v>
      </c>
      <c r="AO11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1" hidden="1" x14ac:dyDescent="0.25">
      <c r="A1137">
        <v>1136</v>
      </c>
      <c r="B1137" t="s">
        <v>52</v>
      </c>
      <c r="C1137" t="s">
        <v>52</v>
      </c>
      <c r="D1137" t="s">
        <v>53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37" s="2">
        <f ca="1">INDEX(INDIRECT(_xlfn.CONCAT("weather.data[",O$1,"]")),MATCH(vp.data[[#This Row],[SDate]],weather.data[Date],0))</f>
        <v>6.7666666666666666</v>
      </c>
      <c r="P1137" s="2">
        <f ca="1">INDEX(INDIRECT(_xlfn.CONCAT("weather.data[",P$1,"]")),MATCH(vp.data[[#This Row],[SDate]],weather.data[Date],0))</f>
        <v>2.3880952380952385</v>
      </c>
      <c r="Q1137" s="2">
        <f ca="1">INDEX(INDIRECT(_xlfn.CONCAT("weather.data[",Q$1,"]")),MATCH(vp.data[[#This Row],[SDate]],weather.data[Date],0))</f>
        <v>6.7</v>
      </c>
      <c r="R1137" s="2">
        <f ca="1">INDEX(INDIRECT(_xlfn.CONCAT("weather.data[",R$1,"]")),MATCH(vp.data[[#This Row],[SDate]],weather.data[Date],0))</f>
        <v>7.9</v>
      </c>
      <c r="S1137" s="2">
        <f ca="1">INDEX(INDIRECT(_xlfn.CONCAT("weather.data[",S$1,"]")),MATCH(vp.data[[#This Row],[SDate]],weather.data[Date],0))</f>
        <v>5.5</v>
      </c>
      <c r="T1137" s="2">
        <f ca="1">INDEX(INDIRECT(_xlfn.CONCAT("weather.data[",T$1,"]")),MATCH(vp.data[[#This Row],[SDate]],weather.data[Date],0))</f>
        <v>8.8000000000000007</v>
      </c>
      <c r="U1137" s="2">
        <f ca="1">INDEX(INDIRECT(_xlfn.CONCAT("weather.data[",U$1,"]")),MATCH(vp.data[[#This Row],[SDate]],weather.data[Date],0))</f>
        <v>4.7</v>
      </c>
      <c r="V1137" s="2">
        <f ca="1">INDEX(INDIRECT(_xlfn.CONCAT("weather.data[",V$1,"]")),MATCH(vp.data[[#This Row],[SDate]],weather.data[Date],0))</f>
        <v>7</v>
      </c>
      <c r="W1137" t="s">
        <v>44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 s="4">
        <f>IF(AND(vp.data[[#This Row],[SDate]]&gt;=DATE(YEAR(vp.data[[#This Row],[SDate]]),5,1),vp.data[[#This Row],[SDate]]&lt;=DATE(YEAR(vp.data[[#This Row],[SDate]]),9,15)),1,0)</f>
        <v>0</v>
      </c>
      <c r="AJ1137" s="4">
        <f>IF(vp.data[[#This Row],[SDate]]&lt;DATE(2016,12,1),0,1)</f>
        <v>1</v>
      </c>
      <c r="AK1137">
        <f>MONTH(vp.data[[#This Row],[SDate]])</f>
        <v>3</v>
      </c>
      <c r="AL1137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137" s="5">
        <f>(vp.data[[#This Row],[Dens]]-INDEX(crudeBD.lkup[Mean_Dens],MATCH(vp.data[[#This Row],[Crude_Breakdown]],crudeBD.lkup[Crude Breakdown],0)))^2</f>
        <v>13.606231604651763</v>
      </c>
      <c r="AN1137" s="5">
        <f>(vp.data[[#This Row],[Sulf]]-INDEX(crudeBD.lkup[Mean_Sulf],MATCH(vp.data[[#This Row],[Crude_Breakdown]],crudeBD.lkup[Crude Breakdown],0)))^2</f>
        <v>6.4122151826878027E-2</v>
      </c>
      <c r="AO11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1" hidden="1" x14ac:dyDescent="0.25">
      <c r="A1138">
        <v>1137</v>
      </c>
      <c r="B1138" t="s">
        <v>47</v>
      </c>
      <c r="C1138" t="s">
        <v>47</v>
      </c>
      <c r="D1138" t="s">
        <v>67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Input]]="",INDEX([1]DATA!$Q:$Q,MATCH(1,(vp.data[[#This Row],[Battery]]=[1]DATA!$L:$L)*(EOMONTH(vp.data[[#This Row],[SDate]],-1)+1=[1]DATA!$G:$G),0)),vp.data[[#This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Input]]="",INDEX([1]DATA!$O:$O,MATCH(1,(vp.data[[#This Row],[Battery]]=[1]DATA!$L:$L)*(EOMONTH(vp.data[[#This Row],[SDate]],-1)+1=[1]DATA!$G:$G),0)),vp.data[[#This Row],[Dens Input]]),"")</f>
        <v>856</v>
      </c>
      <c r="O1138" s="2">
        <f ca="1">INDEX(INDIRECT(_xlfn.CONCAT("weather.data[",O$1,"]")),MATCH(vp.data[[#This Row],[SDate]],weather.data[Date],0))</f>
        <v>6.7666666666666666</v>
      </c>
      <c r="P1138" s="2">
        <f ca="1">INDEX(INDIRECT(_xlfn.CONCAT("weather.data[",P$1,"]")),MATCH(vp.data[[#This Row],[SDate]],weather.data[Date],0))</f>
        <v>2.3880952380952385</v>
      </c>
      <c r="Q1138" s="2">
        <f ca="1">INDEX(INDIRECT(_xlfn.CONCAT("weather.data[",Q$1,"]")),MATCH(vp.data[[#This Row],[SDate]],weather.data[Date],0))</f>
        <v>6.7</v>
      </c>
      <c r="R1138" s="2">
        <f ca="1">INDEX(INDIRECT(_xlfn.CONCAT("weather.data[",R$1,"]")),MATCH(vp.data[[#This Row],[SDate]],weather.data[Date],0))</f>
        <v>7.9</v>
      </c>
      <c r="S1138" s="2">
        <f ca="1">INDEX(INDIRECT(_xlfn.CONCAT("weather.data[",S$1,"]")),MATCH(vp.data[[#This Row],[SDate]],weather.data[Date],0))</f>
        <v>5.5</v>
      </c>
      <c r="T1138" s="2">
        <f ca="1">INDEX(INDIRECT(_xlfn.CONCAT("weather.data[",T$1,"]")),MATCH(vp.data[[#This Row],[SDate]],weather.data[Date],0))</f>
        <v>8.8000000000000007</v>
      </c>
      <c r="U1138" s="2">
        <f ca="1">INDEX(INDIRECT(_xlfn.CONCAT("weather.data[",U$1,"]")),MATCH(vp.data[[#This Row],[SDate]],weather.data[Date],0))</f>
        <v>4.7</v>
      </c>
      <c r="V1138" s="2">
        <f ca="1">INDEX(INDIRECT(_xlfn.CONCAT("weather.data[",V$1,"]")),MATCH(vp.data[[#This Row],[SDate]],weather.data[Date],0))</f>
        <v>7</v>
      </c>
      <c r="W1138" t="s">
        <v>44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 s="4">
        <f>IF(AND(vp.data[[#This Row],[SDate]]&gt;=DATE(YEAR(vp.data[[#This Row],[SDate]]),5,1),vp.data[[#This Row],[SDate]]&lt;=DATE(YEAR(vp.data[[#This Row],[SDate]]),9,15)),1,0)</f>
        <v>0</v>
      </c>
      <c r="AJ1138" s="4">
        <f>IF(vp.data[[#This Row],[SDate]]&lt;DATE(2016,12,1),0,1)</f>
        <v>1</v>
      </c>
      <c r="AK1138">
        <f>MONTH(vp.data[[#This Row],[SDate]])</f>
        <v>3</v>
      </c>
      <c r="AL1138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138" s="5">
        <f>(vp.data[[#This Row],[Dens]]-INDEX(crudeBD.lkup[Mean_Dens],MATCH(vp.data[[#This Row],[Crude_Breakdown]],crudeBD.lkup[Crude Breakdown],0)))^2</f>
        <v>148.5634954083321</v>
      </c>
      <c r="AN1138" s="5">
        <f>(vp.data[[#This Row],[Sulf]]-INDEX(crudeBD.lkup[Mean_Sulf],MATCH(vp.data[[#This Row],[Crude_Breakdown]],crudeBD.lkup[Crude Breakdown],0)))^2</f>
        <v>5.9157681397430328E-2</v>
      </c>
      <c r="AO11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1" hidden="1" x14ac:dyDescent="0.25">
      <c r="A1139">
        <v>1138</v>
      </c>
      <c r="B1139" t="s">
        <v>107</v>
      </c>
      <c r="C1139" t="s">
        <v>107</v>
      </c>
      <c r="D1139" t="s">
        <v>108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Input]]="",INDEX([1]DATA!$Q:$Q,MATCH(1,(vp.data[[#This Row],[Battery]]=[1]DATA!$L:$L)*(EOMONTH(vp.data[[#This Row],[SDate]],-1)+1=[1]DATA!$G:$G),0)),vp.data[[#This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Input]]="",INDEX([1]DATA!$O:$O,MATCH(1,(vp.data[[#This Row],[Battery]]=[1]DATA!$L:$L)*(EOMONTH(vp.data[[#This Row],[SDate]],-1)+1=[1]DATA!$G:$G),0)),vp.data[[#This Row],[Dens Input]]),"")</f>
        <v>858</v>
      </c>
      <c r="O1139" s="2">
        <f ca="1">INDEX(INDIRECT(_xlfn.CONCAT("weather.data[",O$1,"]")),MATCH(vp.data[[#This Row],[SDate]],weather.data[Date],0))</f>
        <v>6.7666666666666666</v>
      </c>
      <c r="P1139" s="2">
        <f ca="1">INDEX(INDIRECT(_xlfn.CONCAT("weather.data[",P$1,"]")),MATCH(vp.data[[#This Row],[SDate]],weather.data[Date],0))</f>
        <v>2.3880952380952385</v>
      </c>
      <c r="Q1139" s="2">
        <f ca="1">INDEX(INDIRECT(_xlfn.CONCAT("weather.data[",Q$1,"]")),MATCH(vp.data[[#This Row],[SDate]],weather.data[Date],0))</f>
        <v>6.7</v>
      </c>
      <c r="R1139" s="2">
        <f ca="1">INDEX(INDIRECT(_xlfn.CONCAT("weather.data[",R$1,"]")),MATCH(vp.data[[#This Row],[SDate]],weather.data[Date],0))</f>
        <v>7.9</v>
      </c>
      <c r="S1139" s="2">
        <f ca="1">INDEX(INDIRECT(_xlfn.CONCAT("weather.data[",S$1,"]")),MATCH(vp.data[[#This Row],[SDate]],weather.data[Date],0))</f>
        <v>5.5</v>
      </c>
      <c r="T1139" s="2">
        <f ca="1">INDEX(INDIRECT(_xlfn.CONCAT("weather.data[",T$1,"]")),MATCH(vp.data[[#This Row],[SDate]],weather.data[Date],0))</f>
        <v>8.8000000000000007</v>
      </c>
      <c r="U1139" s="2">
        <f ca="1">INDEX(INDIRECT(_xlfn.CONCAT("weather.data[",U$1,"]")),MATCH(vp.data[[#This Row],[SDate]],weather.data[Date],0))</f>
        <v>4.7</v>
      </c>
      <c r="V1139" s="2">
        <f ca="1">INDEX(INDIRECT(_xlfn.CONCAT("weather.data[",V$1,"]")),MATCH(vp.data[[#This Row],[SDate]],weather.data[Date],0))</f>
        <v>7</v>
      </c>
      <c r="W1139" t="s">
        <v>44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 s="4">
        <f>IF(AND(vp.data[[#This Row],[SDate]]&gt;=DATE(YEAR(vp.data[[#This Row],[SDate]]),5,1),vp.data[[#This Row],[SDate]]&lt;=DATE(YEAR(vp.data[[#This Row],[SDate]]),9,15)),1,0)</f>
        <v>0</v>
      </c>
      <c r="AJ1139" s="4">
        <f>IF(vp.data[[#This Row],[SDate]]&lt;DATE(2016,12,1),0,1)</f>
        <v>1</v>
      </c>
      <c r="AK1139">
        <f>MONTH(vp.data[[#This Row],[SDate]])</f>
        <v>3</v>
      </c>
      <c r="AL1139" s="5">
        <f>(IF(post_aquisition_adj_bool,vp.data[[#This Row],[VP_Adjusted]],vp.data[[#This Row],[VP]])-INDEX(crudeBD.lkup[Mean_VP],MATCH(vp.data[[#This Row],[Crude_Breakdown]],crudeBD.lkup[Crude Breakdown],0)))^2</f>
        <v>206.72129376974954</v>
      </c>
      <c r="AM1139" s="5">
        <f>(vp.data[[#This Row],[Dens]]-INDEX(crudeBD.lkup[Mean_Dens],MATCH(vp.data[[#This Row],[Crude_Breakdown]],crudeBD.lkup[Crude Breakdown],0)))^2</f>
        <v>201.31814571508042</v>
      </c>
      <c r="AN1139" s="5">
        <f>(vp.data[[#This Row],[Sulf]]-INDEX(crudeBD.lkup[Mean_Sulf],MATCH(vp.data[[#This Row],[Crude_Breakdown]],crudeBD.lkup[Crude Breakdown],0)))^2</f>
        <v>0.23350497170417769</v>
      </c>
      <c r="AO11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1" hidden="1" x14ac:dyDescent="0.25">
      <c r="A1140">
        <v>1139</v>
      </c>
      <c r="B1140" t="s">
        <v>52</v>
      </c>
      <c r="C1140" t="s">
        <v>52</v>
      </c>
      <c r="D1140" t="s">
        <v>90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Input]]="",INDEX([1]DATA!$Q:$Q,MATCH(1,(vp.data[[#This Row],[Battery]]=[1]DATA!$L:$L)*(EOMONTH(vp.data[[#This Row],[SDate]],-1)+1=[1]DATA!$G:$G),0)),vp.data[[#This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Input]]="",INDEX([1]DATA!$O:$O,MATCH(1,(vp.data[[#This Row],[Battery]]=[1]DATA!$L:$L)*(EOMONTH(vp.data[[#This Row],[SDate]],-1)+1=[1]DATA!$G:$G),0)),vp.data[[#This Row],[Dens Input]]),"")</f>
        <v>864.2</v>
      </c>
      <c r="O1140" s="2">
        <f ca="1">INDEX(INDIRECT(_xlfn.CONCAT("weather.data[",O$1,"]")),MATCH(vp.data[[#This Row],[SDate]],weather.data[Date],0))</f>
        <v>6.7666666666666666</v>
      </c>
      <c r="P1140" s="2">
        <f ca="1">INDEX(INDIRECT(_xlfn.CONCAT("weather.data[",P$1,"]")),MATCH(vp.data[[#This Row],[SDate]],weather.data[Date],0))</f>
        <v>2.3880952380952385</v>
      </c>
      <c r="Q1140" s="2">
        <f ca="1">INDEX(INDIRECT(_xlfn.CONCAT("weather.data[",Q$1,"]")),MATCH(vp.data[[#This Row],[SDate]],weather.data[Date],0))</f>
        <v>6.7</v>
      </c>
      <c r="R1140" s="2">
        <f ca="1">INDEX(INDIRECT(_xlfn.CONCAT("weather.data[",R$1,"]")),MATCH(vp.data[[#This Row],[SDate]],weather.data[Date],0))</f>
        <v>7.9</v>
      </c>
      <c r="S1140" s="2">
        <f ca="1">INDEX(INDIRECT(_xlfn.CONCAT("weather.data[",S$1,"]")),MATCH(vp.data[[#This Row],[SDate]],weather.data[Date],0))</f>
        <v>5.5</v>
      </c>
      <c r="T1140" s="2">
        <f ca="1">INDEX(INDIRECT(_xlfn.CONCAT("weather.data[",T$1,"]")),MATCH(vp.data[[#This Row],[SDate]],weather.data[Date],0))</f>
        <v>8.8000000000000007</v>
      </c>
      <c r="U1140" s="2">
        <f ca="1">INDEX(INDIRECT(_xlfn.CONCAT("weather.data[",U$1,"]")),MATCH(vp.data[[#This Row],[SDate]],weather.data[Date],0))</f>
        <v>4.7</v>
      </c>
      <c r="V1140" s="2">
        <f ca="1">INDEX(INDIRECT(_xlfn.CONCAT("weather.data[",V$1,"]")),MATCH(vp.data[[#This Row],[SDate]],weather.data[Date],0))</f>
        <v>7</v>
      </c>
      <c r="W1140" t="s">
        <v>44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 s="4">
        <f>IF(AND(vp.data[[#This Row],[SDate]]&gt;=DATE(YEAR(vp.data[[#This Row],[SDate]]),5,1),vp.data[[#This Row],[SDate]]&lt;=DATE(YEAR(vp.data[[#This Row],[SDate]]),9,15)),1,0)</f>
        <v>0</v>
      </c>
      <c r="AJ1140" s="4">
        <f>IF(vp.data[[#This Row],[SDate]]&lt;DATE(2016,12,1),0,1)</f>
        <v>1</v>
      </c>
      <c r="AK1140">
        <f>MONTH(vp.data[[#This Row],[SDate]])</f>
        <v>3</v>
      </c>
      <c r="AL1140" s="5">
        <f>(IF(post_aquisition_adj_bool,vp.data[[#This Row],[VP_Adjusted]],vp.data[[#This Row],[VP]])-INDEX(crudeBD.lkup[Mean_VP],MATCH(vp.data[[#This Row],[Crude_Breakdown]],crudeBD.lkup[Crude Breakdown],0)))^2</f>
        <v>32.237476391252898</v>
      </c>
      <c r="AM1140" s="5">
        <f>(vp.data[[#This Row],[Dens]]-INDEX(crudeBD.lkup[Mean_Dens],MATCH(vp.data[[#This Row],[Crude_Breakdown]],crudeBD.lkup[Crude Breakdown],0)))^2</f>
        <v>415.69756166600206</v>
      </c>
      <c r="AN1140" s="5">
        <f>(vp.data[[#This Row],[Sulf]]-INDEX(crudeBD.lkup[Mean_Sulf],MATCH(vp.data[[#This Row],[Crude_Breakdown]],crudeBD.lkup[Crude Breakdown],0)))^2</f>
        <v>0.27376285342196871</v>
      </c>
      <c r="AO11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1" hidden="1" x14ac:dyDescent="0.25">
      <c r="A1141">
        <v>1140</v>
      </c>
      <c r="B1141" t="s">
        <v>42</v>
      </c>
      <c r="C1141" t="s">
        <v>42</v>
      </c>
      <c r="D1141" t="s">
        <v>43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Input]]="",INDEX([1]DATA!$Q:$Q,MATCH(1,(vp.data[[#This Row],[Battery]]=[1]DATA!$L:$L)*(EOMONTH(vp.data[[#This Row],[SDate]],-1)+1=[1]DATA!$G:$G),0)),vp.data[[#This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141" s="2">
        <f ca="1">INDEX(INDIRECT(_xlfn.CONCAT("weather.data[",O$1,"]")),MATCH(vp.data[[#This Row],[SDate]],weather.data[Date],0))</f>
        <v>6.7666666666666666</v>
      </c>
      <c r="P1141" s="2">
        <f ca="1">INDEX(INDIRECT(_xlfn.CONCAT("weather.data[",P$1,"]")),MATCH(vp.data[[#This Row],[SDate]],weather.data[Date],0))</f>
        <v>2.3880952380952385</v>
      </c>
      <c r="Q1141" s="2">
        <f ca="1">INDEX(INDIRECT(_xlfn.CONCAT("weather.data[",Q$1,"]")),MATCH(vp.data[[#This Row],[SDate]],weather.data[Date],0))</f>
        <v>6.7</v>
      </c>
      <c r="R1141" s="2">
        <f ca="1">INDEX(INDIRECT(_xlfn.CONCAT("weather.data[",R$1,"]")),MATCH(vp.data[[#This Row],[SDate]],weather.data[Date],0))</f>
        <v>7.9</v>
      </c>
      <c r="S1141" s="2">
        <f ca="1">INDEX(INDIRECT(_xlfn.CONCAT("weather.data[",S$1,"]")),MATCH(vp.data[[#This Row],[SDate]],weather.data[Date],0))</f>
        <v>5.5</v>
      </c>
      <c r="T1141" s="2">
        <f ca="1">INDEX(INDIRECT(_xlfn.CONCAT("weather.data[",T$1,"]")),MATCH(vp.data[[#This Row],[SDate]],weather.data[Date],0))</f>
        <v>8.8000000000000007</v>
      </c>
      <c r="U1141" s="2">
        <f ca="1">INDEX(INDIRECT(_xlfn.CONCAT("weather.data[",U$1,"]")),MATCH(vp.data[[#This Row],[SDate]],weather.data[Date],0))</f>
        <v>4.7</v>
      </c>
      <c r="V1141" s="2">
        <f ca="1">INDEX(INDIRECT(_xlfn.CONCAT("weather.data[",V$1,"]")),MATCH(vp.data[[#This Row],[SDate]],weather.data[Date],0))</f>
        <v>7</v>
      </c>
      <c r="W1141" t="s">
        <v>44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 s="4">
        <f>IF(AND(vp.data[[#This Row],[SDate]]&gt;=DATE(YEAR(vp.data[[#This Row],[SDate]]),5,1),vp.data[[#This Row],[SDate]]&lt;=DATE(YEAR(vp.data[[#This Row],[SDate]]),9,15)),1,0)</f>
        <v>0</v>
      </c>
      <c r="AJ1141" s="4">
        <f>IF(vp.data[[#This Row],[SDate]]&lt;DATE(2016,12,1),0,1)</f>
        <v>1</v>
      </c>
      <c r="AK1141">
        <f>MONTH(vp.data[[#This Row],[SDate]])</f>
        <v>3</v>
      </c>
      <c r="AL1141" s="5">
        <f>(IF(post_aquisition_adj_bool,vp.data[[#This Row],[VP_Adjusted]],vp.data[[#This Row],[VP]])-INDEX(crudeBD.lkup[Mean_VP],MATCH(vp.data[[#This Row],[Crude_Breakdown]],crudeBD.lkup[Crude Breakdown],0)))^2</f>
        <v>2.7729489603024735</v>
      </c>
      <c r="AM1141" s="5">
        <f>(vp.data[[#This Row],[Dens]]-INDEX(crudeBD.lkup[Mean_Dens],MATCH(vp.data[[#This Row],[Crude_Breakdown]],crudeBD.lkup[Crude Breakdown],0)))^2</f>
        <v>69.858496484587178</v>
      </c>
      <c r="AN1141" s="5">
        <f>(vp.data[[#This Row],[Sulf]]-INDEX(crudeBD.lkup[Mean_Sulf],MATCH(vp.data[[#This Row],[Crude_Breakdown]],crudeBD.lkup[Crude Breakdown],0)))^2</f>
        <v>3.5451888375641187E-3</v>
      </c>
      <c r="AO11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1" hidden="1" x14ac:dyDescent="0.25">
      <c r="A1142">
        <v>1141</v>
      </c>
      <c r="B1142" t="s">
        <v>49</v>
      </c>
      <c r="C1142" t="s">
        <v>49</v>
      </c>
      <c r="D1142" t="s">
        <v>50</v>
      </c>
      <c r="E1142" t="s">
        <v>51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Input]]="",INDEX([1]DATA!$O:$O,MATCH(1,(vp.data[[#This Row],[Battery]]=[1]DATA!$L:$L)*(EOMONTH(vp.data[[#This Row],[SDate]],-1)+1=[1]DATA!$G:$G),0)),vp.data[[#This Row],[Dens Input]]),"")</f>
        <v>844.3</v>
      </c>
      <c r="O1142" s="2">
        <f ca="1">INDEX(INDIRECT(_xlfn.CONCAT("weather.data[",O$1,"]")),MATCH(vp.data[[#This Row],[SDate]],weather.data[Date],0))</f>
        <v>6.7666666666666666</v>
      </c>
      <c r="P1142" s="2">
        <f ca="1">INDEX(INDIRECT(_xlfn.CONCAT("weather.data[",P$1,"]")),MATCH(vp.data[[#This Row],[SDate]],weather.data[Date],0))</f>
        <v>2.3880952380952385</v>
      </c>
      <c r="Q1142" s="2">
        <f ca="1">INDEX(INDIRECT(_xlfn.CONCAT("weather.data[",Q$1,"]")),MATCH(vp.data[[#This Row],[SDate]],weather.data[Date],0))</f>
        <v>6.7</v>
      </c>
      <c r="R1142" s="2">
        <f ca="1">INDEX(INDIRECT(_xlfn.CONCAT("weather.data[",R$1,"]")),MATCH(vp.data[[#This Row],[SDate]],weather.data[Date],0))</f>
        <v>7.9</v>
      </c>
      <c r="S1142" s="2">
        <f ca="1">INDEX(INDIRECT(_xlfn.CONCAT("weather.data[",S$1,"]")),MATCH(vp.data[[#This Row],[SDate]],weather.data[Date],0))</f>
        <v>5.5</v>
      </c>
      <c r="T1142" s="2">
        <f ca="1">INDEX(INDIRECT(_xlfn.CONCAT("weather.data[",T$1,"]")),MATCH(vp.data[[#This Row],[SDate]],weather.data[Date],0))</f>
        <v>8.8000000000000007</v>
      </c>
      <c r="U1142" s="2">
        <f ca="1">INDEX(INDIRECT(_xlfn.CONCAT("weather.data[",U$1,"]")),MATCH(vp.data[[#This Row],[SDate]],weather.data[Date],0))</f>
        <v>4.7</v>
      </c>
      <c r="V1142" s="2">
        <f ca="1">INDEX(INDIRECT(_xlfn.CONCAT("weather.data[",V$1,"]")),MATCH(vp.data[[#This Row],[SDate]],weather.data[Date],0))</f>
        <v>7</v>
      </c>
      <c r="W1142" t="s">
        <v>44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 s="4">
        <f>IF(AND(vp.data[[#This Row],[SDate]]&gt;=DATE(YEAR(vp.data[[#This Row],[SDate]]),5,1),vp.data[[#This Row],[SDate]]&lt;=DATE(YEAR(vp.data[[#This Row],[SDate]]),9,15)),1,0)</f>
        <v>0</v>
      </c>
      <c r="AJ1142" s="4">
        <f>IF(vp.data[[#This Row],[SDate]]&lt;DATE(2016,12,1),0,1)</f>
        <v>1</v>
      </c>
      <c r="AK1142">
        <f>MONTH(vp.data[[#This Row],[SDate]])</f>
        <v>3</v>
      </c>
      <c r="AL1142" s="5">
        <f>(IF(post_aquisition_adj_bool,vp.data[[#This Row],[VP_Adjusted]],vp.data[[#This Row],[VP]])-INDEX(crudeBD.lkup[Mean_VP],MATCH(vp.data[[#This Row],[Crude_Breakdown]],crudeBD.lkup[Crude Breakdown],0)))^2</f>
        <v>0.60498154589278408</v>
      </c>
      <c r="AM1142" s="5">
        <f>(vp.data[[#This Row],[Dens]]-INDEX(crudeBD.lkup[Mean_Dens],MATCH(vp.data[[#This Row],[Crude_Breakdown]],crudeBD.lkup[Crude Breakdown],0)))^2</f>
        <v>0.23879111385441124</v>
      </c>
      <c r="AN1142" s="5">
        <f>(vp.data[[#This Row],[Sulf]]-INDEX(crudeBD.lkup[Mean_Sulf],MATCH(vp.data[[#This Row],[Crude_Breakdown]],crudeBD.lkup[Crude Breakdown],0)))^2</f>
        <v>3.2235685139961252E-3</v>
      </c>
      <c r="AO11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1" hidden="1" x14ac:dyDescent="0.25">
      <c r="A1143">
        <v>1142</v>
      </c>
      <c r="B1143" t="s">
        <v>45</v>
      </c>
      <c r="C1143" t="s">
        <v>45</v>
      </c>
      <c r="D1143" t="s">
        <v>231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Input]]="",INDEX([1]DATA!$O:$O,MATCH(1,(vp.data[[#This Row],[Battery]]=[1]DATA!$L:$L)*(EOMONTH(vp.data[[#This Row],[SDate]],-1)+1=[1]DATA!$G:$G),0)),vp.data[[#This Row],[Dens Input]]),"")</f>
        <v>843.4</v>
      </c>
      <c r="O1143" s="2">
        <f ca="1">INDEX(INDIRECT(_xlfn.CONCAT("weather.data[",O$1,"]")),MATCH(vp.data[[#This Row],[SDate]],weather.data[Date],0))</f>
        <v>8.2666666666666657</v>
      </c>
      <c r="P1143" s="2">
        <f ca="1">INDEX(INDIRECT(_xlfn.CONCAT("weather.data[",P$1,"]")),MATCH(vp.data[[#This Row],[SDate]],weather.data[Date],0))</f>
        <v>3.7380952380952381</v>
      </c>
      <c r="Q1143" s="2">
        <f ca="1">INDEX(INDIRECT(_xlfn.CONCAT("weather.data[",Q$1,"]")),MATCH(vp.data[[#This Row],[SDate]],weather.data[Date],0))</f>
        <v>9</v>
      </c>
      <c r="R1143" s="2">
        <f ca="1">INDEX(INDIRECT(_xlfn.CONCAT("weather.data[",R$1,"]")),MATCH(vp.data[[#This Row],[SDate]],weather.data[Date],0))</f>
        <v>10.199999999999999</v>
      </c>
      <c r="S1143" s="2">
        <f ca="1">INDEX(INDIRECT(_xlfn.CONCAT("weather.data[",S$1,"]")),MATCH(vp.data[[#This Row],[SDate]],weather.data[Date],0))</f>
        <v>5</v>
      </c>
      <c r="T1143" s="2">
        <f ca="1">INDEX(INDIRECT(_xlfn.CONCAT("weather.data[",T$1,"]")),MATCH(vp.data[[#This Row],[SDate]],weather.data[Date],0))</f>
        <v>10.199999999999999</v>
      </c>
      <c r="U1143" s="2">
        <f ca="1">INDEX(INDIRECT(_xlfn.CONCAT("weather.data[",U$1,"]")),MATCH(vp.data[[#This Row],[SDate]],weather.data[Date],0))</f>
        <v>5.9</v>
      </c>
      <c r="V1143" s="2">
        <f ca="1">INDEX(INDIRECT(_xlfn.CONCAT("weather.data[",V$1,"]")),MATCH(vp.data[[#This Row],[SDate]],weather.data[Date],0))</f>
        <v>9.3000000000000007</v>
      </c>
      <c r="W1143" t="s">
        <v>44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 s="4">
        <f>IF(AND(vp.data[[#This Row],[SDate]]&gt;=DATE(YEAR(vp.data[[#This Row],[SDate]]),5,1),vp.data[[#This Row],[SDate]]&lt;=DATE(YEAR(vp.data[[#This Row],[SDate]]),9,15)),1,0)</f>
        <v>0</v>
      </c>
      <c r="AJ1143" s="4">
        <f>IF(vp.data[[#This Row],[SDate]]&lt;DATE(2016,12,1),0,1)</f>
        <v>1</v>
      </c>
      <c r="AK1143">
        <f>MONTH(vp.data[[#This Row],[SDate]])</f>
        <v>3</v>
      </c>
      <c r="AL1143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143" s="5">
        <f>(vp.data[[#This Row],[Dens]]-INDEX(crudeBD.lkup[Mean_Dens],MATCH(vp.data[[#This Row],[Crude_Breakdown]],crudeBD.lkup[Crude Breakdown],0)))^2</f>
        <v>0.16919847581773162</v>
      </c>
      <c r="AN1143" s="5">
        <f>(vp.data[[#This Row],[Sulf]]-INDEX(crudeBD.lkup[Mean_Sulf],MATCH(vp.data[[#This Row],[Crude_Breakdown]],crudeBD.lkup[Crude Breakdown],0)))^2</f>
        <v>0.10098189030540847</v>
      </c>
      <c r="AO11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1" hidden="1" x14ac:dyDescent="0.25">
      <c r="A1144">
        <v>1143</v>
      </c>
      <c r="B1144" t="s">
        <v>45</v>
      </c>
      <c r="C1144" t="s">
        <v>45</v>
      </c>
      <c r="D1144" t="s">
        <v>232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Input]]="",INDEX([1]DATA!$Q:$Q,MATCH(1,(vp.data[[#This Row],[Battery]]=[1]DATA!$L:$L)*(EOMONTH(vp.data[[#This Row],[SDate]],-1)+1=[1]DATA!$G:$G),0)),vp.data[[#This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144" s="2">
        <f ca="1">INDEX(INDIRECT(_xlfn.CONCAT("weather.data[",O$1,"]")),MATCH(vp.data[[#This Row],[SDate]],weather.data[Date],0))</f>
        <v>8.2666666666666657</v>
      </c>
      <c r="P1144" s="2">
        <f ca="1">INDEX(INDIRECT(_xlfn.CONCAT("weather.data[",P$1,"]")),MATCH(vp.data[[#This Row],[SDate]],weather.data[Date],0))</f>
        <v>3.7380952380952381</v>
      </c>
      <c r="Q1144" s="2">
        <f ca="1">INDEX(INDIRECT(_xlfn.CONCAT("weather.data[",Q$1,"]")),MATCH(vp.data[[#This Row],[SDate]],weather.data[Date],0))</f>
        <v>9</v>
      </c>
      <c r="R1144" s="2">
        <f ca="1">INDEX(INDIRECT(_xlfn.CONCAT("weather.data[",R$1,"]")),MATCH(vp.data[[#This Row],[SDate]],weather.data[Date],0))</f>
        <v>10.199999999999999</v>
      </c>
      <c r="S1144" s="2">
        <f ca="1">INDEX(INDIRECT(_xlfn.CONCAT("weather.data[",S$1,"]")),MATCH(vp.data[[#This Row],[SDate]],weather.data[Date],0))</f>
        <v>5</v>
      </c>
      <c r="T1144" s="2">
        <f ca="1">INDEX(INDIRECT(_xlfn.CONCAT("weather.data[",T$1,"]")),MATCH(vp.data[[#This Row],[SDate]],weather.data[Date],0))</f>
        <v>10.199999999999999</v>
      </c>
      <c r="U1144" s="2">
        <f ca="1">INDEX(INDIRECT(_xlfn.CONCAT("weather.data[",U$1,"]")),MATCH(vp.data[[#This Row],[SDate]],weather.data[Date],0))</f>
        <v>5.9</v>
      </c>
      <c r="V1144" s="2">
        <f ca="1">INDEX(INDIRECT(_xlfn.CONCAT("weather.data[",V$1,"]")),MATCH(vp.data[[#This Row],[SDate]],weather.data[Date],0))</f>
        <v>9.3000000000000007</v>
      </c>
      <c r="W1144" t="s">
        <v>44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 s="4">
        <f>IF(AND(vp.data[[#This Row],[SDate]]&gt;=DATE(YEAR(vp.data[[#This Row],[SDate]]),5,1),vp.data[[#This Row],[SDate]]&lt;=DATE(YEAR(vp.data[[#This Row],[SDate]]),9,15)),1,0)</f>
        <v>0</v>
      </c>
      <c r="AJ1144" s="4">
        <f>IF(vp.data[[#This Row],[SDate]]&lt;DATE(2016,12,1),0,1)</f>
        <v>1</v>
      </c>
      <c r="AK1144">
        <f>MONTH(vp.data[[#This Row],[SDate]])</f>
        <v>3</v>
      </c>
      <c r="AL1144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144" s="5">
        <f>(vp.data[[#This Row],[Dens]]-INDEX(crudeBD.lkup[Mean_Dens],MATCH(vp.data[[#This Row],[Crude_Breakdown]],crudeBD.lkup[Crude Breakdown],0)))^2</f>
        <v>7.3513506230570247</v>
      </c>
      <c r="AN1144" s="5">
        <f>(vp.data[[#This Row],[Sulf]]-INDEX(crudeBD.lkup[Mean_Sulf],MATCH(vp.data[[#This Row],[Crude_Breakdown]],crudeBD.lkup[Crude Breakdown],0)))^2</f>
        <v>9.5961466648966709E-2</v>
      </c>
      <c r="AO11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1" hidden="1" x14ac:dyDescent="0.25">
      <c r="A1145">
        <v>1144</v>
      </c>
      <c r="B1145" t="s">
        <v>45</v>
      </c>
      <c r="C1145" t="s">
        <v>45</v>
      </c>
      <c r="D1145" t="s">
        <v>233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Input]]="",INDEX([1]DATA!$Q:$Q,MATCH(1,(vp.data[[#This Row],[Battery]]=[1]DATA!$L:$L)*(EOMONTH(vp.data[[#This Row],[SDate]],-1)+1=[1]DATA!$G:$G),0)),vp.data[[#This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145" s="2">
        <f ca="1">INDEX(INDIRECT(_xlfn.CONCAT("weather.data[",O$1,"]")),MATCH(vp.data[[#This Row],[SDate]],weather.data[Date],0))</f>
        <v>8.2666666666666657</v>
      </c>
      <c r="P1145" s="2">
        <f ca="1">INDEX(INDIRECT(_xlfn.CONCAT("weather.data[",P$1,"]")),MATCH(vp.data[[#This Row],[SDate]],weather.data[Date],0))</f>
        <v>3.7380952380952381</v>
      </c>
      <c r="Q1145" s="2">
        <f ca="1">INDEX(INDIRECT(_xlfn.CONCAT("weather.data[",Q$1,"]")),MATCH(vp.data[[#This Row],[SDate]],weather.data[Date],0))</f>
        <v>9</v>
      </c>
      <c r="R1145" s="2">
        <f ca="1">INDEX(INDIRECT(_xlfn.CONCAT("weather.data[",R$1,"]")),MATCH(vp.data[[#This Row],[SDate]],weather.data[Date],0))</f>
        <v>10.199999999999999</v>
      </c>
      <c r="S1145" s="2">
        <f ca="1">INDEX(INDIRECT(_xlfn.CONCAT("weather.data[",S$1,"]")),MATCH(vp.data[[#This Row],[SDate]],weather.data[Date],0))</f>
        <v>5</v>
      </c>
      <c r="T1145" s="2">
        <f ca="1">INDEX(INDIRECT(_xlfn.CONCAT("weather.data[",T$1,"]")),MATCH(vp.data[[#This Row],[SDate]],weather.data[Date],0))</f>
        <v>10.199999999999999</v>
      </c>
      <c r="U1145" s="2">
        <f ca="1">INDEX(INDIRECT(_xlfn.CONCAT("weather.data[",U$1,"]")),MATCH(vp.data[[#This Row],[SDate]],weather.data[Date],0))</f>
        <v>5.9</v>
      </c>
      <c r="V1145" s="2">
        <f ca="1">INDEX(INDIRECT(_xlfn.CONCAT("weather.data[",V$1,"]")),MATCH(vp.data[[#This Row],[SDate]],weather.data[Date],0))</f>
        <v>9.3000000000000007</v>
      </c>
      <c r="W1145" t="s">
        <v>44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 s="4">
        <f>IF(AND(vp.data[[#This Row],[SDate]]&gt;=DATE(YEAR(vp.data[[#This Row],[SDate]]),5,1),vp.data[[#This Row],[SDate]]&lt;=DATE(YEAR(vp.data[[#This Row],[SDate]]),9,15)),1,0)</f>
        <v>0</v>
      </c>
      <c r="AJ1145" s="4">
        <f>IF(vp.data[[#This Row],[SDate]]&lt;DATE(2016,12,1),0,1)</f>
        <v>1</v>
      </c>
      <c r="AK1145">
        <f>MONTH(vp.data[[#This Row],[SDate]])</f>
        <v>3</v>
      </c>
      <c r="AL1145" s="5">
        <f>(IF(post_aquisition_adj_bool,vp.data[[#This Row],[VP_Adjusted]],vp.data[[#This Row],[VP]])-INDEX(crudeBD.lkup[Mean_VP],MATCH(vp.data[[#This Row],[Crude_Breakdown]],crudeBD.lkup[Crude Breakdown],0)))^2</f>
        <v>383.290471972989</v>
      </c>
      <c r="AM1145" s="5">
        <f>(vp.data[[#This Row],[Dens]]-INDEX(crudeBD.lkup[Mean_Dens],MATCH(vp.data[[#This Row],[Crude_Breakdown]],crudeBD.lkup[Crude Breakdown],0)))^2</f>
        <v>7.7766389666151472</v>
      </c>
      <c r="AN1145" s="5">
        <f>(vp.data[[#This Row],[Sulf]]-INDEX(crudeBD.lkup[Mean_Sulf],MATCH(vp.data[[#This Row],[Crude_Breakdown]],crudeBD.lkup[Crude Breakdown],0)))^2</f>
        <v>4.8301700513996904E-2</v>
      </c>
      <c r="AO11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1" hidden="1" x14ac:dyDescent="0.25">
      <c r="A1146">
        <v>1145</v>
      </c>
      <c r="B1146" t="s">
        <v>104</v>
      </c>
      <c r="C1146" t="s">
        <v>104</v>
      </c>
      <c r="D1146" t="s">
        <v>234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Input]]="",INDEX([1]DATA!$O:$O,MATCH(1,(vp.data[[#This Row],[Battery]]=[1]DATA!$L:$L)*(EOMONTH(vp.data[[#This Row],[SDate]],-1)+1=[1]DATA!$G:$G),0)),vp.data[[#This Row],[Dens Input]]),"")</f>
        <v>839.8</v>
      </c>
      <c r="O1146" s="2">
        <f ca="1">INDEX(INDIRECT(_xlfn.CONCAT("weather.data[",O$1,"]")),MATCH(vp.data[[#This Row],[SDate]],weather.data[Date],0))</f>
        <v>8.2666666666666657</v>
      </c>
      <c r="P1146" s="2">
        <f ca="1">INDEX(INDIRECT(_xlfn.CONCAT("weather.data[",P$1,"]")),MATCH(vp.data[[#This Row],[SDate]],weather.data[Date],0))</f>
        <v>3.7380952380952381</v>
      </c>
      <c r="Q1146" s="2">
        <f ca="1">INDEX(INDIRECT(_xlfn.CONCAT("weather.data[",Q$1,"]")),MATCH(vp.data[[#This Row],[SDate]],weather.data[Date],0))</f>
        <v>9</v>
      </c>
      <c r="R1146" s="2">
        <f ca="1">INDEX(INDIRECT(_xlfn.CONCAT("weather.data[",R$1,"]")),MATCH(vp.data[[#This Row],[SDate]],weather.data[Date],0))</f>
        <v>10.199999999999999</v>
      </c>
      <c r="S1146" s="2">
        <f ca="1">INDEX(INDIRECT(_xlfn.CONCAT("weather.data[",S$1,"]")),MATCH(vp.data[[#This Row],[SDate]],weather.data[Date],0))</f>
        <v>5</v>
      </c>
      <c r="T1146" s="2">
        <f ca="1">INDEX(INDIRECT(_xlfn.CONCAT("weather.data[",T$1,"]")),MATCH(vp.data[[#This Row],[SDate]],weather.data[Date],0))</f>
        <v>10.199999999999999</v>
      </c>
      <c r="U1146" s="2">
        <f ca="1">INDEX(INDIRECT(_xlfn.CONCAT("weather.data[",U$1,"]")),MATCH(vp.data[[#This Row],[SDate]],weather.data[Date],0))</f>
        <v>5.9</v>
      </c>
      <c r="V1146" s="2">
        <f ca="1">INDEX(INDIRECT(_xlfn.CONCAT("weather.data[",V$1,"]")),MATCH(vp.data[[#This Row],[SDate]],weather.data[Date],0))</f>
        <v>9.3000000000000007</v>
      </c>
      <c r="W1146" t="s">
        <v>44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 s="4">
        <f>IF(AND(vp.data[[#This Row],[SDate]]&gt;=DATE(YEAR(vp.data[[#This Row],[SDate]]),5,1),vp.data[[#This Row],[SDate]]&lt;=DATE(YEAR(vp.data[[#This Row],[SDate]]),9,15)),1,0)</f>
        <v>0</v>
      </c>
      <c r="AJ1146" s="4">
        <f>IF(vp.data[[#This Row],[SDate]]&lt;DATE(2016,12,1),0,1)</f>
        <v>1</v>
      </c>
      <c r="AK1146">
        <f>MONTH(vp.data[[#This Row],[SDate]])</f>
        <v>3</v>
      </c>
      <c r="AL1146" s="5">
        <f>(IF(post_aquisition_adj_bool,vp.data[[#This Row],[VP_Adjusted]],vp.data[[#This Row],[VP]])-INDEX(crudeBD.lkup[Mean_VP],MATCH(vp.data[[#This Row],[Crude_Breakdown]],crudeBD.lkup[Crude Breakdown],0)))^2</f>
        <v>51.871604226306211</v>
      </c>
      <c r="AM1146" s="5">
        <f>(vp.data[[#This Row],[Dens]]-INDEX(crudeBD.lkup[Mean_Dens],MATCH(vp.data[[#This Row],[Crude_Breakdown]],crudeBD.lkup[Crude Breakdown],0)))^2</f>
        <v>16.090827923671107</v>
      </c>
      <c r="AN1146" s="5">
        <f>(vp.data[[#This Row],[Sulf]]-INDEX(crudeBD.lkup[Mean_Sulf],MATCH(vp.data[[#This Row],[Crude_Breakdown]],crudeBD.lkup[Crude Breakdown],0)))^2</f>
        <v>0.12025392606000977</v>
      </c>
      <c r="AO11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1" hidden="1" x14ac:dyDescent="0.25">
      <c r="A1147">
        <v>1146</v>
      </c>
      <c r="B1147" t="s">
        <v>47</v>
      </c>
      <c r="C1147" t="s">
        <v>47</v>
      </c>
      <c r="D1147" t="s">
        <v>235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Input]]="",INDEX([1]DATA!$O:$O,MATCH(1,(vp.data[[#This Row],[Battery]]=[1]DATA!$L:$L)*(EOMONTH(vp.data[[#This Row],[SDate]],-1)+1=[1]DATA!$G:$G),0)),vp.data[[#This Row],[Dens Input]]),"")</f>
        <v>842.7</v>
      </c>
      <c r="O1147" s="2">
        <f ca="1">INDEX(INDIRECT(_xlfn.CONCAT("weather.data[",O$1,"]")),MATCH(vp.data[[#This Row],[SDate]],weather.data[Date],0))</f>
        <v>8.2666666666666657</v>
      </c>
      <c r="P1147" s="2">
        <f ca="1">INDEX(INDIRECT(_xlfn.CONCAT("weather.data[",P$1,"]")),MATCH(vp.data[[#This Row],[SDate]],weather.data[Date],0))</f>
        <v>3.7380952380952381</v>
      </c>
      <c r="Q1147" s="2">
        <f ca="1">INDEX(INDIRECT(_xlfn.CONCAT("weather.data[",Q$1,"]")),MATCH(vp.data[[#This Row],[SDate]],weather.data[Date],0))</f>
        <v>9</v>
      </c>
      <c r="R1147" s="2">
        <f ca="1">INDEX(INDIRECT(_xlfn.CONCAT("weather.data[",R$1,"]")),MATCH(vp.data[[#This Row],[SDate]],weather.data[Date],0))</f>
        <v>10.199999999999999</v>
      </c>
      <c r="S1147" s="2">
        <f ca="1">INDEX(INDIRECT(_xlfn.CONCAT("weather.data[",S$1,"]")),MATCH(vp.data[[#This Row],[SDate]],weather.data[Date],0))</f>
        <v>5</v>
      </c>
      <c r="T1147" s="2">
        <f ca="1">INDEX(INDIRECT(_xlfn.CONCAT("weather.data[",T$1,"]")),MATCH(vp.data[[#This Row],[SDate]],weather.data[Date],0))</f>
        <v>10.199999999999999</v>
      </c>
      <c r="U1147" s="2">
        <f ca="1">INDEX(INDIRECT(_xlfn.CONCAT("weather.data[",U$1,"]")),MATCH(vp.data[[#This Row],[SDate]],weather.data[Date],0))</f>
        <v>5.9</v>
      </c>
      <c r="V1147" s="2">
        <f ca="1">INDEX(INDIRECT(_xlfn.CONCAT("weather.data[",V$1,"]")),MATCH(vp.data[[#This Row],[SDate]],weather.data[Date],0))</f>
        <v>9.3000000000000007</v>
      </c>
      <c r="W1147" t="s">
        <v>44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 s="4">
        <f>IF(AND(vp.data[[#This Row],[SDate]]&gt;=DATE(YEAR(vp.data[[#This Row],[SDate]]),5,1),vp.data[[#This Row],[SDate]]&lt;=DATE(YEAR(vp.data[[#This Row],[SDate]]),9,15)),1,0)</f>
        <v>0</v>
      </c>
      <c r="AJ1147" s="4">
        <f>IF(vp.data[[#This Row],[SDate]]&lt;DATE(2016,12,1),0,1)</f>
        <v>1</v>
      </c>
      <c r="AK1147">
        <f>MONTH(vp.data[[#This Row],[SDate]])</f>
        <v>3</v>
      </c>
      <c r="AL1147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147" s="5">
        <f>(vp.data[[#This Row],[Dens]]-INDEX(crudeBD.lkup[Mean_Dens],MATCH(vp.data[[#This Row],[Crude_Breakdown]],crudeBD.lkup[Crude Breakdown],0)))^2</f>
        <v>1.2350708684557008</v>
      </c>
      <c r="AN1147" s="5">
        <f>(vp.data[[#This Row],[Sulf]]-INDEX(crudeBD.lkup[Mean_Sulf],MATCH(vp.data[[#This Row],[Crude_Breakdown]],crudeBD.lkup[Crude Breakdown],0)))^2</f>
        <v>6.0898630354487893E-2</v>
      </c>
      <c r="AO11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1" hidden="1" x14ac:dyDescent="0.25">
      <c r="A1148">
        <v>1147</v>
      </c>
      <c r="B1148" t="s">
        <v>179</v>
      </c>
      <c r="C1148" t="s">
        <v>179</v>
      </c>
      <c r="D1148" t="s">
        <v>236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1148" s="2">
        <f ca="1">INDEX(INDIRECT(_xlfn.CONCAT("weather.data[",O$1,"]")),MATCH(vp.data[[#This Row],[SDate]],weather.data[Date],0))</f>
        <v>8.2666666666666657</v>
      </c>
      <c r="P1148" s="2">
        <f ca="1">INDEX(INDIRECT(_xlfn.CONCAT("weather.data[",P$1,"]")),MATCH(vp.data[[#This Row],[SDate]],weather.data[Date],0))</f>
        <v>3.7380952380952381</v>
      </c>
      <c r="Q1148" s="2">
        <f ca="1">INDEX(INDIRECT(_xlfn.CONCAT("weather.data[",Q$1,"]")),MATCH(vp.data[[#This Row],[SDate]],weather.data[Date],0))</f>
        <v>9</v>
      </c>
      <c r="R1148" s="2">
        <f ca="1">INDEX(INDIRECT(_xlfn.CONCAT("weather.data[",R$1,"]")),MATCH(vp.data[[#This Row],[SDate]],weather.data[Date],0))</f>
        <v>10.199999999999999</v>
      </c>
      <c r="S1148" s="2">
        <f ca="1">INDEX(INDIRECT(_xlfn.CONCAT("weather.data[",S$1,"]")),MATCH(vp.data[[#This Row],[SDate]],weather.data[Date],0))</f>
        <v>5</v>
      </c>
      <c r="T1148" s="2">
        <f ca="1">INDEX(INDIRECT(_xlfn.CONCAT("weather.data[",T$1,"]")),MATCH(vp.data[[#This Row],[SDate]],weather.data[Date],0))</f>
        <v>10.199999999999999</v>
      </c>
      <c r="U1148" s="2">
        <f ca="1">INDEX(INDIRECT(_xlfn.CONCAT("weather.data[",U$1,"]")),MATCH(vp.data[[#This Row],[SDate]],weather.data[Date],0))</f>
        <v>5.9</v>
      </c>
      <c r="V1148" s="2">
        <f ca="1">INDEX(INDIRECT(_xlfn.CONCAT("weather.data[",V$1,"]")),MATCH(vp.data[[#This Row],[SDate]],weather.data[Date],0))</f>
        <v>9.3000000000000007</v>
      </c>
      <c r="W1148" t="s">
        <v>44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 s="4">
        <f>IF(AND(vp.data[[#This Row],[SDate]]&gt;=DATE(YEAR(vp.data[[#This Row],[SDate]]),5,1),vp.data[[#This Row],[SDate]]&lt;=DATE(YEAR(vp.data[[#This Row],[SDate]]),9,15)),1,0)</f>
        <v>0</v>
      </c>
      <c r="AJ1148" s="4">
        <f>IF(vp.data[[#This Row],[SDate]]&lt;DATE(2016,12,1),0,1)</f>
        <v>1</v>
      </c>
      <c r="AK1148">
        <f>MONTH(vp.data[[#This Row],[SDate]])</f>
        <v>3</v>
      </c>
      <c r="AL1148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1148" s="5">
        <f>(vp.data[[#This Row],[Dens]]-INDEX(crudeBD.lkup[Mean_Dens],MATCH(vp.data[[#This Row],[Crude_Breakdown]],crudeBD.lkup[Crude Breakdown],0)))^2</f>
        <v>1.2853716737738872E-4</v>
      </c>
      <c r="AN1148" s="5">
        <f>(vp.data[[#This Row],[Sulf]]-INDEX(crudeBD.lkup[Mean_Sulf],MATCH(vp.data[[#This Row],[Crude_Breakdown]],crudeBD.lkup[Crude Breakdown],0)))^2</f>
        <v>4.6992041642831286E-2</v>
      </c>
      <c r="AO11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1" hidden="1" x14ac:dyDescent="0.25">
      <c r="A1149">
        <v>1148</v>
      </c>
      <c r="B1149" t="s">
        <v>47</v>
      </c>
      <c r="C1149" t="s">
        <v>47</v>
      </c>
      <c r="D1149" t="s">
        <v>152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Input]]="",INDEX([1]DATA!$O:$O,MATCH(1,(vp.data[[#This Row],[Battery]]=[1]DATA!$L:$L)*(EOMONTH(vp.data[[#This Row],[SDate]],-1)+1=[1]DATA!$G:$G),0)),vp.data[[#This Row],[Dens Input]]),"")</f>
        <v>844.2</v>
      </c>
      <c r="O1149" s="2">
        <f ca="1">INDEX(INDIRECT(_xlfn.CONCAT("weather.data[",O$1,"]")),MATCH(vp.data[[#This Row],[SDate]],weather.data[Date],0))</f>
        <v>8.2666666666666657</v>
      </c>
      <c r="P1149" s="2">
        <f ca="1">INDEX(INDIRECT(_xlfn.CONCAT("weather.data[",P$1,"]")),MATCH(vp.data[[#This Row],[SDate]],weather.data[Date],0))</f>
        <v>3.7380952380952381</v>
      </c>
      <c r="Q1149" s="2">
        <f ca="1">INDEX(INDIRECT(_xlfn.CONCAT("weather.data[",Q$1,"]")),MATCH(vp.data[[#This Row],[SDate]],weather.data[Date],0))</f>
        <v>9</v>
      </c>
      <c r="R1149" s="2">
        <f ca="1">INDEX(INDIRECT(_xlfn.CONCAT("weather.data[",R$1,"]")),MATCH(vp.data[[#This Row],[SDate]],weather.data[Date],0))</f>
        <v>10.199999999999999</v>
      </c>
      <c r="S1149" s="2">
        <f ca="1">INDEX(INDIRECT(_xlfn.CONCAT("weather.data[",S$1,"]")),MATCH(vp.data[[#This Row],[SDate]],weather.data[Date],0))</f>
        <v>5</v>
      </c>
      <c r="T1149" s="2">
        <f ca="1">INDEX(INDIRECT(_xlfn.CONCAT("weather.data[",T$1,"]")),MATCH(vp.data[[#This Row],[SDate]],weather.data[Date],0))</f>
        <v>10.199999999999999</v>
      </c>
      <c r="U1149" s="2">
        <f ca="1">INDEX(INDIRECT(_xlfn.CONCAT("weather.data[",U$1,"]")),MATCH(vp.data[[#This Row],[SDate]],weather.data[Date],0))</f>
        <v>5.9</v>
      </c>
      <c r="V1149" s="2">
        <f ca="1">INDEX(INDIRECT(_xlfn.CONCAT("weather.data[",V$1,"]")),MATCH(vp.data[[#This Row],[SDate]],weather.data[Date],0))</f>
        <v>9.3000000000000007</v>
      </c>
      <c r="W1149" t="s">
        <v>44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 s="4">
        <f>IF(AND(vp.data[[#This Row],[SDate]]&gt;=DATE(YEAR(vp.data[[#This Row],[SDate]]),5,1),vp.data[[#This Row],[SDate]]&lt;=DATE(YEAR(vp.data[[#This Row],[SDate]]),9,15)),1,0)</f>
        <v>0</v>
      </c>
      <c r="AJ1149" s="4">
        <f>IF(vp.data[[#This Row],[SDate]]&lt;DATE(2016,12,1),0,1)</f>
        <v>1</v>
      </c>
      <c r="AK1149">
        <f>MONTH(vp.data[[#This Row],[SDate]])</f>
        <v>3</v>
      </c>
      <c r="AL1149" s="5">
        <f>(IF(post_aquisition_adj_bool,vp.data[[#This Row],[VP_Adjusted]],vp.data[[#This Row],[VP]])-INDEX(crudeBD.lkup[Mean_VP],MATCH(vp.data[[#This Row],[Crude_Breakdown]],crudeBD.lkup[Crude Breakdown],0)))^2</f>
        <v>41.574197009809623</v>
      </c>
      <c r="AM1149" s="5">
        <f>(vp.data[[#This Row],[Dens]]-INDEX(crudeBD.lkup[Mean_Dens],MATCH(vp.data[[#This Row],[Crude_Breakdown]],crudeBD.lkup[Crude Breakdown],0)))^2</f>
        <v>0.15105859851707515</v>
      </c>
      <c r="AN1149" s="5">
        <f>(vp.data[[#This Row],[Sulf]]-INDEX(crudeBD.lkup[Mean_Sulf],MATCH(vp.data[[#This Row],[Crude_Breakdown]],crudeBD.lkup[Crude Breakdown],0)))^2</f>
        <v>3.488545293117469E-2</v>
      </c>
      <c r="AO11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1" hidden="1" x14ac:dyDescent="0.25">
      <c r="A1150">
        <v>1149</v>
      </c>
      <c r="B1150" t="s">
        <v>47</v>
      </c>
      <c r="C1150" t="s">
        <v>47</v>
      </c>
      <c r="D1150" t="s">
        <v>237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Input]]="",INDEX([1]DATA!$O:$O,MATCH(1,(vp.data[[#This Row],[Battery]]=[1]DATA!$L:$L)*(EOMONTH(vp.data[[#This Row],[SDate]],-1)+1=[1]DATA!$G:$G),0)),vp.data[[#This Row],[Dens Input]]),"")</f>
        <v>845</v>
      </c>
      <c r="O1150" s="2">
        <f ca="1">INDEX(INDIRECT(_xlfn.CONCAT("weather.data[",O$1,"]")),MATCH(vp.data[[#This Row],[SDate]],weather.data[Date],0))</f>
        <v>8.2666666666666657</v>
      </c>
      <c r="P1150" s="2">
        <f ca="1">INDEX(INDIRECT(_xlfn.CONCAT("weather.data[",P$1,"]")),MATCH(vp.data[[#This Row],[SDate]],weather.data[Date],0))</f>
        <v>3.7380952380952381</v>
      </c>
      <c r="Q1150" s="2">
        <f ca="1">INDEX(INDIRECT(_xlfn.CONCAT("weather.data[",Q$1,"]")),MATCH(vp.data[[#This Row],[SDate]],weather.data[Date],0))</f>
        <v>9</v>
      </c>
      <c r="R1150" s="2">
        <f ca="1">INDEX(INDIRECT(_xlfn.CONCAT("weather.data[",R$1,"]")),MATCH(vp.data[[#This Row],[SDate]],weather.data[Date],0))</f>
        <v>10.199999999999999</v>
      </c>
      <c r="S1150" s="2">
        <f ca="1">INDEX(INDIRECT(_xlfn.CONCAT("weather.data[",S$1,"]")),MATCH(vp.data[[#This Row],[SDate]],weather.data[Date],0))</f>
        <v>5</v>
      </c>
      <c r="T1150" s="2">
        <f ca="1">INDEX(INDIRECT(_xlfn.CONCAT("weather.data[",T$1,"]")),MATCH(vp.data[[#This Row],[SDate]],weather.data[Date],0))</f>
        <v>10.199999999999999</v>
      </c>
      <c r="U1150" s="2">
        <f ca="1">INDEX(INDIRECT(_xlfn.CONCAT("weather.data[",U$1,"]")),MATCH(vp.data[[#This Row],[SDate]],weather.data[Date],0))</f>
        <v>5.9</v>
      </c>
      <c r="V1150" s="2">
        <f ca="1">INDEX(INDIRECT(_xlfn.CONCAT("weather.data[",V$1,"]")),MATCH(vp.data[[#This Row],[SDate]],weather.data[Date],0))</f>
        <v>9.3000000000000007</v>
      </c>
      <c r="W1150" t="s">
        <v>44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 s="4">
        <f>IF(AND(vp.data[[#This Row],[SDate]]&gt;=DATE(YEAR(vp.data[[#This Row],[SDate]]),5,1),vp.data[[#This Row],[SDate]]&lt;=DATE(YEAR(vp.data[[#This Row],[SDate]]),9,15)),1,0)</f>
        <v>0</v>
      </c>
      <c r="AJ1150" s="4">
        <f>IF(vp.data[[#This Row],[SDate]]&lt;DATE(2016,12,1),0,1)</f>
        <v>1</v>
      </c>
      <c r="AK1150">
        <f>MONTH(vp.data[[#This Row],[SDate]])</f>
        <v>3</v>
      </c>
      <c r="AL1150" s="5">
        <f>(IF(post_aquisition_adj_bool,vp.data[[#This Row],[VP_Adjusted]],vp.data[[#This Row],[VP]])-INDEX(crudeBD.lkup[Mean_VP],MATCH(vp.data[[#This Row],[Crude_Breakdown]],crudeBD.lkup[Crude Breakdown],0)))^2</f>
        <v>45.938648703476716</v>
      </c>
      <c r="AM1150" s="5">
        <f>(vp.data[[#This Row],[Dens]]-INDEX(crudeBD.lkup[Mean_Dens],MATCH(vp.data[[#This Row],[Crude_Breakdown]],crudeBD.lkup[Crude Breakdown],0)))^2</f>
        <v>1.4129187212163667</v>
      </c>
      <c r="AN1150" s="5">
        <f>(vp.data[[#This Row],[Sulf]]-INDEX(crudeBD.lkup[Mean_Sulf],MATCH(vp.data[[#This Row],[Crude_Breakdown]],crudeBD.lkup[Crude Breakdown],0)))^2</f>
        <v>5.142757121338349E-2</v>
      </c>
      <c r="AO11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1" hidden="1" x14ac:dyDescent="0.25">
      <c r="A1151">
        <v>1150</v>
      </c>
      <c r="B1151" t="s">
        <v>47</v>
      </c>
      <c r="C1151" t="s">
        <v>47</v>
      </c>
      <c r="D1151" t="s">
        <v>238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Input]]="",INDEX([1]DATA!$Q:$Q,MATCH(1,(vp.data[[#This Row],[Battery]]=[1]DATA!$L:$L)*(EOMONTH(vp.data[[#This Row],[SDate]],-1)+1=[1]DATA!$G:$G),0)),vp.data[[#This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151" s="2">
        <f ca="1">INDEX(INDIRECT(_xlfn.CONCAT("weather.data[",O$1,"]")),MATCH(vp.data[[#This Row],[SDate]],weather.data[Date],0))</f>
        <v>8.2666666666666657</v>
      </c>
      <c r="P1151" s="2">
        <f ca="1">INDEX(INDIRECT(_xlfn.CONCAT("weather.data[",P$1,"]")),MATCH(vp.data[[#This Row],[SDate]],weather.data[Date],0))</f>
        <v>3.7380952380952381</v>
      </c>
      <c r="Q1151" s="2">
        <f ca="1">INDEX(INDIRECT(_xlfn.CONCAT("weather.data[",Q$1,"]")),MATCH(vp.data[[#This Row],[SDate]],weather.data[Date],0))</f>
        <v>9</v>
      </c>
      <c r="R1151" s="2">
        <f ca="1">INDEX(INDIRECT(_xlfn.CONCAT("weather.data[",R$1,"]")),MATCH(vp.data[[#This Row],[SDate]],weather.data[Date],0))</f>
        <v>10.199999999999999</v>
      </c>
      <c r="S1151" s="2">
        <f ca="1">INDEX(INDIRECT(_xlfn.CONCAT("weather.data[",S$1,"]")),MATCH(vp.data[[#This Row],[SDate]],weather.data[Date],0))</f>
        <v>5</v>
      </c>
      <c r="T1151" s="2">
        <f ca="1">INDEX(INDIRECT(_xlfn.CONCAT("weather.data[",T$1,"]")),MATCH(vp.data[[#This Row],[SDate]],weather.data[Date],0))</f>
        <v>10.199999999999999</v>
      </c>
      <c r="U1151" s="2">
        <f ca="1">INDEX(INDIRECT(_xlfn.CONCAT("weather.data[",U$1,"]")),MATCH(vp.data[[#This Row],[SDate]],weather.data[Date],0))</f>
        <v>5.9</v>
      </c>
      <c r="V1151" s="2">
        <f ca="1">INDEX(INDIRECT(_xlfn.CONCAT("weather.data[",V$1,"]")),MATCH(vp.data[[#This Row],[SDate]],weather.data[Date],0))</f>
        <v>9.3000000000000007</v>
      </c>
      <c r="W1151" t="s">
        <v>44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 s="4">
        <f>IF(AND(vp.data[[#This Row],[SDate]]&gt;=DATE(YEAR(vp.data[[#This Row],[SDate]]),5,1),vp.data[[#This Row],[SDate]]&lt;=DATE(YEAR(vp.data[[#This Row],[SDate]]),9,15)),1,0)</f>
        <v>0</v>
      </c>
      <c r="AJ1151" s="4">
        <f>IF(vp.data[[#This Row],[SDate]]&lt;DATE(2016,12,1),0,1)</f>
        <v>1</v>
      </c>
      <c r="AK1151">
        <f>MONTH(vp.data[[#This Row],[SDate]])</f>
        <v>3</v>
      </c>
      <c r="AL1151" s="5">
        <f>(IF(post_aquisition_adj_bool,vp.data[[#This Row],[VP_Adjusted]],vp.data[[#This Row],[VP]])-INDEX(crudeBD.lkup[Mean_VP],MATCH(vp.data[[#This Row],[Crude_Breakdown]],crudeBD.lkup[Crude Breakdown],0)))^2</f>
        <v>24.778548556201564</v>
      </c>
      <c r="AM1151" s="5">
        <f>(vp.data[[#This Row],[Dens]]-INDEX(crudeBD.lkup[Mean_Dens],MATCH(vp.data[[#This Row],[Crude_Breakdown]],crudeBD.lkup[Crude Breakdown],0)))^2</f>
        <v>3.5670463285784497</v>
      </c>
      <c r="AN1151" s="5">
        <f>(vp.data[[#This Row],[Sulf]]-INDEX(crudeBD.lkup[Mean_Sulf],MATCH(vp.data[[#This Row],[Crude_Breakdown]],crudeBD.lkup[Crude Breakdown],0)))^2</f>
        <v>1.1401216366757104E-2</v>
      </c>
      <c r="AO11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1" hidden="1" x14ac:dyDescent="0.25">
      <c r="A1152">
        <v>1151</v>
      </c>
      <c r="B1152" t="s">
        <v>104</v>
      </c>
      <c r="C1152" t="s">
        <v>104</v>
      </c>
      <c r="D1152" t="s">
        <v>239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Input]]="",INDEX([1]DATA!$Q:$Q,MATCH(1,(vp.data[[#This Row],[Battery]]=[1]DATA!$L:$L)*(EOMONTH(vp.data[[#This Row],[SDate]],-1)+1=[1]DATA!$G:$G),0)),vp.data[[#This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152" s="2">
        <f ca="1">INDEX(INDIRECT(_xlfn.CONCAT("weather.data[",O$1,"]")),MATCH(vp.data[[#This Row],[SDate]],weather.data[Date],0))</f>
        <v>8.2666666666666657</v>
      </c>
      <c r="P1152" s="2">
        <f ca="1">INDEX(INDIRECT(_xlfn.CONCAT("weather.data[",P$1,"]")),MATCH(vp.data[[#This Row],[SDate]],weather.data[Date],0))</f>
        <v>3.7380952380952381</v>
      </c>
      <c r="Q1152" s="2">
        <f ca="1">INDEX(INDIRECT(_xlfn.CONCAT("weather.data[",Q$1,"]")),MATCH(vp.data[[#This Row],[SDate]],weather.data[Date],0))</f>
        <v>9</v>
      </c>
      <c r="R1152" s="2">
        <f ca="1">INDEX(INDIRECT(_xlfn.CONCAT("weather.data[",R$1,"]")),MATCH(vp.data[[#This Row],[SDate]],weather.data[Date],0))</f>
        <v>10.199999999999999</v>
      </c>
      <c r="S1152" s="2">
        <f ca="1">INDEX(INDIRECT(_xlfn.CONCAT("weather.data[",S$1,"]")),MATCH(vp.data[[#This Row],[SDate]],weather.data[Date],0))</f>
        <v>5</v>
      </c>
      <c r="T1152" s="2">
        <f ca="1">INDEX(INDIRECT(_xlfn.CONCAT("weather.data[",T$1,"]")),MATCH(vp.data[[#This Row],[SDate]],weather.data[Date],0))</f>
        <v>10.199999999999999</v>
      </c>
      <c r="U1152" s="2">
        <f ca="1">INDEX(INDIRECT(_xlfn.CONCAT("weather.data[",U$1,"]")),MATCH(vp.data[[#This Row],[SDate]],weather.data[Date],0))</f>
        <v>5.9</v>
      </c>
      <c r="V1152" s="2">
        <f ca="1">INDEX(INDIRECT(_xlfn.CONCAT("weather.data[",V$1,"]")),MATCH(vp.data[[#This Row],[SDate]],weather.data[Date],0))</f>
        <v>9.3000000000000007</v>
      </c>
      <c r="W1152" t="s">
        <v>44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 s="4">
        <f>IF(AND(vp.data[[#This Row],[SDate]]&gt;=DATE(YEAR(vp.data[[#This Row],[SDate]]),5,1),vp.data[[#This Row],[SDate]]&lt;=DATE(YEAR(vp.data[[#This Row],[SDate]]),9,15)),1,0)</f>
        <v>0</v>
      </c>
      <c r="AJ1152" s="4">
        <f>IF(vp.data[[#This Row],[SDate]]&lt;DATE(2016,12,1),0,1)</f>
        <v>1</v>
      </c>
      <c r="AK1152">
        <f>MONTH(vp.data[[#This Row],[SDate]])</f>
        <v>3</v>
      </c>
      <c r="AL1152" s="5">
        <f>(IF(post_aquisition_adj_bool,vp.data[[#This Row],[VP_Adjusted]],vp.data[[#This Row],[VP]])-INDEX(crudeBD.lkup[Mean_VP],MATCH(vp.data[[#This Row],[Crude_Breakdown]],crudeBD.lkup[Crude Breakdown],0)))^2</f>
        <v>215.43797712762884</v>
      </c>
      <c r="AM1152" s="5">
        <f>(vp.data[[#This Row],[Dens]]-INDEX(crudeBD.lkup[Mean_Dens],MATCH(vp.data[[#This Row],[Crude_Breakdown]],crudeBD.lkup[Crude Breakdown],0)))^2</f>
        <v>11.483034058639824</v>
      </c>
      <c r="AN1152" s="5">
        <f>(vp.data[[#This Row],[Sulf]]-INDEX(crudeBD.lkup[Mean_Sulf],MATCH(vp.data[[#This Row],[Crude_Breakdown]],crudeBD.lkup[Crude Breakdown],0)))^2</f>
        <v>4.2756512072279089E-2</v>
      </c>
      <c r="AO11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1" hidden="1" x14ac:dyDescent="0.25">
      <c r="A1153">
        <v>1152</v>
      </c>
      <c r="B1153" t="s">
        <v>47</v>
      </c>
      <c r="C1153" t="s">
        <v>47</v>
      </c>
      <c r="D1153" t="s">
        <v>240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Input]]="",INDEX([1]DATA!$Q:$Q,MATCH(1,(vp.data[[#This Row],[Battery]]=[1]DATA!$L:$L)*(EOMONTH(vp.data[[#This Row],[SDate]],-1)+1=[1]DATA!$G:$G),0)),vp.data[[#This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Input]]="",INDEX([1]DATA!$O:$O,MATCH(1,(vp.data[[#This Row],[Battery]]=[1]DATA!$L:$L)*(EOMONTH(vp.data[[#This Row],[SDate]],-1)+1=[1]DATA!$G:$G),0)),vp.data[[#This Row],[Dens Input]]),"")</f>
        <v>858</v>
      </c>
      <c r="O1153" s="2">
        <f ca="1">INDEX(INDIRECT(_xlfn.CONCAT("weather.data[",O$1,"]")),MATCH(vp.data[[#This Row],[SDate]],weather.data[Date],0))</f>
        <v>8.2666666666666657</v>
      </c>
      <c r="P1153" s="2">
        <f ca="1">INDEX(INDIRECT(_xlfn.CONCAT("weather.data[",P$1,"]")),MATCH(vp.data[[#This Row],[SDate]],weather.data[Date],0))</f>
        <v>3.7380952380952381</v>
      </c>
      <c r="Q1153" s="2">
        <f ca="1">INDEX(INDIRECT(_xlfn.CONCAT("weather.data[",Q$1,"]")),MATCH(vp.data[[#This Row],[SDate]],weather.data[Date],0))</f>
        <v>9</v>
      </c>
      <c r="R1153" s="2">
        <f ca="1">INDEX(INDIRECT(_xlfn.CONCAT("weather.data[",R$1,"]")),MATCH(vp.data[[#This Row],[SDate]],weather.data[Date],0))</f>
        <v>10.199999999999999</v>
      </c>
      <c r="S1153" s="2">
        <f ca="1">INDEX(INDIRECT(_xlfn.CONCAT("weather.data[",S$1,"]")),MATCH(vp.data[[#This Row],[SDate]],weather.data[Date],0))</f>
        <v>5</v>
      </c>
      <c r="T1153" s="2">
        <f ca="1">INDEX(INDIRECT(_xlfn.CONCAT("weather.data[",T$1,"]")),MATCH(vp.data[[#This Row],[SDate]],weather.data[Date],0))</f>
        <v>10.199999999999999</v>
      </c>
      <c r="U1153" s="2">
        <f ca="1">INDEX(INDIRECT(_xlfn.CONCAT("weather.data[",U$1,"]")),MATCH(vp.data[[#This Row],[SDate]],weather.data[Date],0))</f>
        <v>5.9</v>
      </c>
      <c r="V1153" s="2">
        <f ca="1">INDEX(INDIRECT(_xlfn.CONCAT("weather.data[",V$1,"]")),MATCH(vp.data[[#This Row],[SDate]],weather.data[Date],0))</f>
        <v>9.3000000000000007</v>
      </c>
      <c r="W1153" t="s">
        <v>44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 s="4">
        <f>IF(AND(vp.data[[#This Row],[SDate]]&gt;=DATE(YEAR(vp.data[[#This Row],[SDate]]),5,1),vp.data[[#This Row],[SDate]]&lt;=DATE(YEAR(vp.data[[#This Row],[SDate]]),9,15)),1,0)</f>
        <v>0</v>
      </c>
      <c r="AJ1153" s="4">
        <f>IF(vp.data[[#This Row],[SDate]]&lt;DATE(2016,12,1),0,1)</f>
        <v>1</v>
      </c>
      <c r="AK1153">
        <f>MONTH(vp.data[[#This Row],[SDate]])</f>
        <v>3</v>
      </c>
      <c r="AL1153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1153" s="5">
        <f>(vp.data[[#This Row],[Dens]]-INDEX(crudeBD.lkup[Mean_Dens],MATCH(vp.data[[#This Row],[Crude_Breakdown]],crudeBD.lkup[Crude Breakdown],0)))^2</f>
        <v>201.31814571508042</v>
      </c>
      <c r="AN1153" s="5">
        <f>(vp.data[[#This Row],[Sulf]]-INDEX(crudeBD.lkup[Mean_Sulf],MATCH(vp.data[[#This Row],[Crude_Breakdown]],crudeBD.lkup[Crude Breakdown],0)))^2</f>
        <v>0.1791181491274908</v>
      </c>
      <c r="AO11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1" hidden="1" x14ac:dyDescent="0.25">
      <c r="A1154">
        <v>1153</v>
      </c>
      <c r="B1154" t="s">
        <v>64</v>
      </c>
      <c r="C1154" t="s">
        <v>64</v>
      </c>
      <c r="D1154" t="s">
        <v>65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Input]]="",INDEX([1]DATA!$O:$O,MATCH(1,(vp.data[[#This Row],[Battery]]=[1]DATA!$L:$L)*(EOMONTH(vp.data[[#This Row],[SDate]],-1)+1=[1]DATA!$G:$G),0)),vp.data[[#This Row],[Dens Input]]),"")</f>
        <v>862</v>
      </c>
      <c r="O1154" s="2">
        <f ca="1">INDEX(INDIRECT(_xlfn.CONCAT("weather.data[",O$1,"]")),MATCH(vp.data[[#This Row],[SDate]],weather.data[Date],0))</f>
        <v>7.5833333333333348</v>
      </c>
      <c r="P1154" s="2">
        <f ca="1">INDEX(INDIRECT(_xlfn.CONCAT("weather.data[",P$1,"]")),MATCH(vp.data[[#This Row],[SDate]],weather.data[Date],0))</f>
        <v>4.8857142857142852</v>
      </c>
      <c r="Q1154" s="2">
        <f ca="1">INDEX(INDIRECT(_xlfn.CONCAT("weather.data[",Q$1,"]")),MATCH(vp.data[[#This Row],[SDate]],weather.data[Date],0))</f>
        <v>7.7</v>
      </c>
      <c r="R1154" s="2">
        <f ca="1">INDEX(INDIRECT(_xlfn.CONCAT("weather.data[",R$1,"]")),MATCH(vp.data[[#This Row],[SDate]],weather.data[Date],0))</f>
        <v>6.9</v>
      </c>
      <c r="S1154" s="2">
        <f ca="1">INDEX(INDIRECT(_xlfn.CONCAT("weather.data[",S$1,"]")),MATCH(vp.data[[#This Row],[SDate]],weather.data[Date],0))</f>
        <v>8.3000000000000007</v>
      </c>
      <c r="T1154" s="2">
        <f ca="1">INDEX(INDIRECT(_xlfn.CONCAT("weather.data[",T$1,"]")),MATCH(vp.data[[#This Row],[SDate]],weather.data[Date],0))</f>
        <v>6.9</v>
      </c>
      <c r="U1154" s="2">
        <f ca="1">INDEX(INDIRECT(_xlfn.CONCAT("weather.data[",U$1,"]")),MATCH(vp.data[[#This Row],[SDate]],weather.data[Date],0))</f>
        <v>7.7</v>
      </c>
      <c r="V1154" s="2">
        <f ca="1">INDEX(INDIRECT(_xlfn.CONCAT("weather.data[",V$1,"]")),MATCH(vp.data[[#This Row],[SDate]],weather.data[Date],0))</f>
        <v>8</v>
      </c>
      <c r="W1154" t="s">
        <v>44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 s="4">
        <f>IF(AND(vp.data[[#This Row],[SDate]]&gt;=DATE(YEAR(vp.data[[#This Row],[SDate]]),5,1),vp.data[[#This Row],[SDate]]&lt;=DATE(YEAR(vp.data[[#This Row],[SDate]]),9,15)),1,0)</f>
        <v>0</v>
      </c>
      <c r="AJ1154" s="4">
        <f>IF(vp.data[[#This Row],[SDate]]&lt;DATE(2016,12,1),0,1)</f>
        <v>1</v>
      </c>
      <c r="AK1154">
        <f>MONTH(vp.data[[#This Row],[SDate]])</f>
        <v>4</v>
      </c>
      <c r="AL1154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154" s="5">
        <f>(vp.data[[#This Row],[Dens]]-INDEX(crudeBD.lkup[Mean_Dens],MATCH(vp.data[[#This Row],[Crude_Breakdown]],crudeBD.lkup[Crude Breakdown],0)))^2</f>
        <v>330.82744632857708</v>
      </c>
      <c r="AN1154" s="5">
        <f>(vp.data[[#This Row],[Sulf]]-INDEX(crudeBD.lkup[Mean_Sulf],MATCH(vp.data[[#This Row],[Crude_Breakdown]],crudeBD.lkup[Crude Breakdown],0)))^2</f>
        <v>2.0512977102952232E-2</v>
      </c>
      <c r="AO11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1" hidden="1" x14ac:dyDescent="0.25">
      <c r="A1155">
        <v>1154</v>
      </c>
      <c r="B1155" t="s">
        <v>45</v>
      </c>
      <c r="C1155" t="s">
        <v>45</v>
      </c>
      <c r="D1155" t="s">
        <v>76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Input]]="",INDEX([1]DATA!$Q:$Q,MATCH(1,(vp.data[[#This Row],[Battery]]=[1]DATA!$L:$L)*(EOMONTH(vp.data[[#This Row],[SDate]],-1)+1=[1]DATA!$G:$G),0)),vp.data[[#This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55" s="2">
        <f ca="1">INDEX(INDIRECT(_xlfn.CONCAT("weather.data[",O$1,"]")),MATCH(vp.data[[#This Row],[SDate]],weather.data[Date],0))</f>
        <v>5.583333333333333</v>
      </c>
      <c r="P1155" s="2">
        <f ca="1">INDEX(INDIRECT(_xlfn.CONCAT("weather.data[",P$1,"]")),MATCH(vp.data[[#This Row],[SDate]],weather.data[Date],0))</f>
        <v>5.4738095238095239</v>
      </c>
      <c r="Q1155" s="2">
        <f ca="1">INDEX(INDIRECT(_xlfn.CONCAT("weather.data[",Q$1,"]")),MATCH(vp.data[[#This Row],[SDate]],weather.data[Date],0))</f>
        <v>5</v>
      </c>
      <c r="R1155" s="2">
        <f ca="1">INDEX(INDIRECT(_xlfn.CONCAT("weather.data[",R$1,"]")),MATCH(vp.data[[#This Row],[SDate]],weather.data[Date],0))</f>
        <v>4.9000000000000004</v>
      </c>
      <c r="S1155" s="2">
        <f ca="1">INDEX(INDIRECT(_xlfn.CONCAT("weather.data[",S$1,"]")),MATCH(vp.data[[#This Row],[SDate]],weather.data[Date],0))</f>
        <v>8.3000000000000007</v>
      </c>
      <c r="T1155" s="2">
        <f ca="1">INDEX(INDIRECT(_xlfn.CONCAT("weather.data[",T$1,"]")),MATCH(vp.data[[#This Row],[SDate]],weather.data[Date],0))</f>
        <v>4.8</v>
      </c>
      <c r="U1155" s="2">
        <f ca="1">INDEX(INDIRECT(_xlfn.CONCAT("weather.data[",U$1,"]")),MATCH(vp.data[[#This Row],[SDate]],weather.data[Date],0))</f>
        <v>5.5</v>
      </c>
      <c r="V1155" s="2">
        <f ca="1">INDEX(INDIRECT(_xlfn.CONCAT("weather.data[",V$1,"]")),MATCH(vp.data[[#This Row],[SDate]],weather.data[Date],0))</f>
        <v>5</v>
      </c>
      <c r="W1155" t="s">
        <v>44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 s="4">
        <f>IF(AND(vp.data[[#This Row],[SDate]]&gt;=DATE(YEAR(vp.data[[#This Row],[SDate]]),5,1),vp.data[[#This Row],[SDate]]&lt;=DATE(YEAR(vp.data[[#This Row],[SDate]]),9,15)),1,0)</f>
        <v>0</v>
      </c>
      <c r="AJ1155" s="4">
        <f>IF(vp.data[[#This Row],[SDate]]&lt;DATE(2016,12,1),0,1)</f>
        <v>1</v>
      </c>
      <c r="AK1155">
        <f>MONTH(vp.data[[#This Row],[SDate]])</f>
        <v>4</v>
      </c>
      <c r="AL1155" s="5">
        <f>(IF(post_aquisition_adj_bool,vp.data[[#This Row],[VP_Adjusted]],vp.data[[#This Row],[VP]])-INDEX(crudeBD.lkup[Mean_VP],MATCH(vp.data[[#This Row],[Crude_Breakdown]],crudeBD.lkup[Crude Breakdown],0)))^2</f>
        <v>19.412579340654105</v>
      </c>
      <c r="AM1155" s="5">
        <f>(vp.data[[#This Row],[Dens]]-INDEX(crudeBD.lkup[Mean_Dens],MATCH(vp.data[[#This Row],[Crude_Breakdown]],crudeBD.lkup[Crude Breakdown],0)))^2</f>
        <v>4.585696526009623</v>
      </c>
      <c r="AN1155" s="5">
        <f>(vp.data[[#This Row],[Sulf]]-INDEX(crudeBD.lkup[Mean_Sulf],MATCH(vp.data[[#This Row],[Crude_Breakdown]],crudeBD.lkup[Crude Breakdown],0)))^2</f>
        <v>1.1024048564217008E-2</v>
      </c>
      <c r="AO11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1" hidden="1" x14ac:dyDescent="0.25">
      <c r="A1156">
        <v>1155</v>
      </c>
      <c r="B1156" t="s">
        <v>45</v>
      </c>
      <c r="C1156" t="s">
        <v>45</v>
      </c>
      <c r="D1156" t="s">
        <v>63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Input]]="",INDEX([1]DATA!$Q:$Q,MATCH(1,(vp.data[[#This Row],[Battery]]=[1]DATA!$L:$L)*(EOMONTH(vp.data[[#This Row],[SDate]],-1)+1=[1]DATA!$G:$G),0)),vp.data[[#This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156" s="2">
        <f ca="1">INDEX(INDIRECT(_xlfn.CONCAT("weather.data[",O$1,"]")),MATCH(vp.data[[#This Row],[SDate]],weather.data[Date],0))</f>
        <v>5.583333333333333</v>
      </c>
      <c r="P1156" s="2">
        <f ca="1">INDEX(INDIRECT(_xlfn.CONCAT("weather.data[",P$1,"]")),MATCH(vp.data[[#This Row],[SDate]],weather.data[Date],0))</f>
        <v>5.4738095238095239</v>
      </c>
      <c r="Q1156" s="2">
        <f ca="1">INDEX(INDIRECT(_xlfn.CONCAT("weather.data[",Q$1,"]")),MATCH(vp.data[[#This Row],[SDate]],weather.data[Date],0))</f>
        <v>5</v>
      </c>
      <c r="R1156" s="2">
        <f ca="1">INDEX(INDIRECT(_xlfn.CONCAT("weather.data[",R$1,"]")),MATCH(vp.data[[#This Row],[SDate]],weather.data[Date],0))</f>
        <v>4.9000000000000004</v>
      </c>
      <c r="S1156" s="2">
        <f ca="1">INDEX(INDIRECT(_xlfn.CONCAT("weather.data[",S$1,"]")),MATCH(vp.data[[#This Row],[SDate]],weather.data[Date],0))</f>
        <v>8.3000000000000007</v>
      </c>
      <c r="T1156" s="2">
        <f ca="1">INDEX(INDIRECT(_xlfn.CONCAT("weather.data[",T$1,"]")),MATCH(vp.data[[#This Row],[SDate]],weather.data[Date],0))</f>
        <v>4.8</v>
      </c>
      <c r="U1156" s="2">
        <f ca="1">INDEX(INDIRECT(_xlfn.CONCAT("weather.data[",U$1,"]")),MATCH(vp.data[[#This Row],[SDate]],weather.data[Date],0))</f>
        <v>5.5</v>
      </c>
      <c r="V1156" s="2">
        <f ca="1">INDEX(INDIRECT(_xlfn.CONCAT("weather.data[",V$1,"]")),MATCH(vp.data[[#This Row],[SDate]],weather.data[Date],0))</f>
        <v>5</v>
      </c>
      <c r="W1156" t="s">
        <v>44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 s="4">
        <f>IF(AND(vp.data[[#This Row],[SDate]]&gt;=DATE(YEAR(vp.data[[#This Row],[SDate]]),5,1),vp.data[[#This Row],[SDate]]&lt;=DATE(YEAR(vp.data[[#This Row],[SDate]]),9,15)),1,0)</f>
        <v>0</v>
      </c>
      <c r="AJ1156" s="4">
        <f>IF(vp.data[[#This Row],[SDate]]&lt;DATE(2016,12,1),0,1)</f>
        <v>1</v>
      </c>
      <c r="AK1156">
        <f>MONTH(vp.data[[#This Row],[SDate]])</f>
        <v>4</v>
      </c>
      <c r="AL1156" s="5">
        <f>(IF(post_aquisition_adj_bool,vp.data[[#This Row],[VP_Adjusted]],vp.data[[#This Row],[VP]])-INDEX(crudeBD.lkup[Mean_VP],MATCH(vp.data[[#This Row],[Crude_Breakdown]],crudeBD.lkup[Crude Breakdown],0)))^2</f>
        <v>3.5651333773067488E-5</v>
      </c>
      <c r="AM1156" s="5">
        <f>(vp.data[[#This Row],[Dens]]-INDEX(crudeBD.lkup[Mean_Dens],MATCH(vp.data[[#This Row],[Crude_Breakdown]],crudeBD.lkup[Crude Breakdown],0)))^2</f>
        <v>21.542816267109028</v>
      </c>
      <c r="AN1156" s="5">
        <f>(vp.data[[#This Row],[Sulf]]-INDEX(crudeBD.lkup[Mean_Sulf],MATCH(vp.data[[#This Row],[Crude_Breakdown]],crudeBD.lkup[Crude Breakdown],0)))^2</f>
        <v>1.7687794842534178E-2</v>
      </c>
      <c r="AO11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1" hidden="1" x14ac:dyDescent="0.25">
      <c r="A1157">
        <v>1156</v>
      </c>
      <c r="B1157" t="s">
        <v>45</v>
      </c>
      <c r="C1157" t="s">
        <v>45</v>
      </c>
      <c r="D1157" t="s">
        <v>96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157" s="2">
        <f ca="1">INDEX(INDIRECT(_xlfn.CONCAT("weather.data[",O$1,"]")),MATCH(vp.data[[#This Row],[SDate]],weather.data[Date],0))</f>
        <v>5.583333333333333</v>
      </c>
      <c r="P1157" s="2">
        <f ca="1">INDEX(INDIRECT(_xlfn.CONCAT("weather.data[",P$1,"]")),MATCH(vp.data[[#This Row],[SDate]],weather.data[Date],0))</f>
        <v>5.4738095238095239</v>
      </c>
      <c r="Q1157" s="2">
        <f ca="1">INDEX(INDIRECT(_xlfn.CONCAT("weather.data[",Q$1,"]")),MATCH(vp.data[[#This Row],[SDate]],weather.data[Date],0))</f>
        <v>5</v>
      </c>
      <c r="R1157" s="2">
        <f ca="1">INDEX(INDIRECT(_xlfn.CONCAT("weather.data[",R$1,"]")),MATCH(vp.data[[#This Row],[SDate]],weather.data[Date],0))</f>
        <v>4.9000000000000004</v>
      </c>
      <c r="S1157" s="2">
        <f ca="1">INDEX(INDIRECT(_xlfn.CONCAT("weather.data[",S$1,"]")),MATCH(vp.data[[#This Row],[SDate]],weather.data[Date],0))</f>
        <v>8.3000000000000007</v>
      </c>
      <c r="T1157" s="2">
        <f ca="1">INDEX(INDIRECT(_xlfn.CONCAT("weather.data[",T$1,"]")),MATCH(vp.data[[#This Row],[SDate]],weather.data[Date],0))</f>
        <v>4.8</v>
      </c>
      <c r="U1157" s="2">
        <f ca="1">INDEX(INDIRECT(_xlfn.CONCAT("weather.data[",U$1,"]")),MATCH(vp.data[[#This Row],[SDate]],weather.data[Date],0))</f>
        <v>5.5</v>
      </c>
      <c r="V1157" s="2">
        <f ca="1">INDEX(INDIRECT(_xlfn.CONCAT("weather.data[",V$1,"]")),MATCH(vp.data[[#This Row],[SDate]],weather.data[Date],0))</f>
        <v>5</v>
      </c>
      <c r="W1157" t="s">
        <v>44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 s="4">
        <f>IF(AND(vp.data[[#This Row],[SDate]]&gt;=DATE(YEAR(vp.data[[#This Row],[SDate]]),5,1),vp.data[[#This Row],[SDate]]&lt;=DATE(YEAR(vp.data[[#This Row],[SDate]]),9,15)),1,0)</f>
        <v>0</v>
      </c>
      <c r="AJ1157" s="4">
        <f>IF(vp.data[[#This Row],[SDate]]&lt;DATE(2016,12,1),0,1)</f>
        <v>1</v>
      </c>
      <c r="AK1157">
        <f>MONTH(vp.data[[#This Row],[SDate]])</f>
        <v>4</v>
      </c>
      <c r="AL1157" s="5">
        <f>(IF(post_aquisition_adj_bool,vp.data[[#This Row],[VP_Adjusted]],vp.data[[#This Row],[VP]])-INDEX(crudeBD.lkup[Mean_VP],MATCH(vp.data[[#This Row],[Crude_Breakdown]],crudeBD.lkup[Crude Breakdown],0)))^2</f>
        <v>35.213805541635004</v>
      </c>
      <c r="AM1157" s="5">
        <f>(vp.data[[#This Row],[Dens]]-INDEX(crudeBD.lkup[Mean_Dens],MATCH(vp.data[[#This Row],[Crude_Breakdown]],crudeBD.lkup[Crude Breakdown],0)))^2</f>
        <v>0.30745112960722026</v>
      </c>
      <c r="AN1157" s="5">
        <f>(vp.data[[#This Row],[Sulf]]-INDEX(crudeBD.lkup[Mean_Sulf],MATCH(vp.data[[#This Row],[Crude_Breakdown]],crudeBD.lkup[Crude Breakdown],0)))^2</f>
        <v>0.15866763800583825</v>
      </c>
      <c r="AO11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1" hidden="1" x14ac:dyDescent="0.25">
      <c r="A1158">
        <v>1157</v>
      </c>
      <c r="B1158" t="s">
        <v>45</v>
      </c>
      <c r="C1158" t="s">
        <v>45</v>
      </c>
      <c r="D1158" t="s">
        <v>85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Input]]="",INDEX([1]DATA!$Q:$Q,MATCH(1,(vp.data[[#This Row],[Battery]]=[1]DATA!$L:$L)*(EOMONTH(vp.data[[#This Row],[SDate]],-1)+1=[1]DATA!$G:$G),0)),vp.data[[#This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58" s="2">
        <f ca="1">INDEX(INDIRECT(_xlfn.CONCAT("weather.data[",O$1,"]")),MATCH(vp.data[[#This Row],[SDate]],weather.data[Date],0))</f>
        <v>5.583333333333333</v>
      </c>
      <c r="P1158" s="2">
        <f ca="1">INDEX(INDIRECT(_xlfn.CONCAT("weather.data[",P$1,"]")),MATCH(vp.data[[#This Row],[SDate]],weather.data[Date],0))</f>
        <v>5.4738095238095239</v>
      </c>
      <c r="Q1158" s="2">
        <f ca="1">INDEX(INDIRECT(_xlfn.CONCAT("weather.data[",Q$1,"]")),MATCH(vp.data[[#This Row],[SDate]],weather.data[Date],0))</f>
        <v>5</v>
      </c>
      <c r="R1158" s="2">
        <f ca="1">INDEX(INDIRECT(_xlfn.CONCAT("weather.data[",R$1,"]")),MATCH(vp.data[[#This Row],[SDate]],weather.data[Date],0))</f>
        <v>4.9000000000000004</v>
      </c>
      <c r="S1158" s="2">
        <f ca="1">INDEX(INDIRECT(_xlfn.CONCAT("weather.data[",S$1,"]")),MATCH(vp.data[[#This Row],[SDate]],weather.data[Date],0))</f>
        <v>8.3000000000000007</v>
      </c>
      <c r="T1158" s="2">
        <f ca="1">INDEX(INDIRECT(_xlfn.CONCAT("weather.data[",T$1,"]")),MATCH(vp.data[[#This Row],[SDate]],weather.data[Date],0))</f>
        <v>4.8</v>
      </c>
      <c r="U1158" s="2">
        <f ca="1">INDEX(INDIRECT(_xlfn.CONCAT("weather.data[",U$1,"]")),MATCH(vp.data[[#This Row],[SDate]],weather.data[Date],0))</f>
        <v>5.5</v>
      </c>
      <c r="V1158" s="2">
        <f ca="1">INDEX(INDIRECT(_xlfn.CONCAT("weather.data[",V$1,"]")),MATCH(vp.data[[#This Row],[SDate]],weather.data[Date],0))</f>
        <v>5</v>
      </c>
      <c r="W1158" t="s">
        <v>44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 s="4">
        <f>IF(AND(vp.data[[#This Row],[SDate]]&gt;=DATE(YEAR(vp.data[[#This Row],[SDate]]),5,1),vp.data[[#This Row],[SDate]]&lt;=DATE(YEAR(vp.data[[#This Row],[SDate]]),9,15)),1,0)</f>
        <v>0</v>
      </c>
      <c r="AJ1158" s="4">
        <f>IF(vp.data[[#This Row],[SDate]]&lt;DATE(2016,12,1),0,1)</f>
        <v>1</v>
      </c>
      <c r="AK1158">
        <f>MONTH(vp.data[[#This Row],[SDate]])</f>
        <v>4</v>
      </c>
      <c r="AL1158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1158" s="5">
        <f>(vp.data[[#This Row],[Dens]]-INDEX(crudeBD.lkup[Mean_Dens],MATCH(vp.data[[#This Row],[Crude_Breakdown]],crudeBD.lkup[Crude Breakdown],0)))^2</f>
        <v>1.0931063020221854</v>
      </c>
      <c r="AN1158" s="5">
        <f>(vp.data[[#This Row],[Sulf]]-INDEX(crudeBD.lkup[Mean_Sulf],MATCH(vp.data[[#This Row],[Crude_Breakdown]],crudeBD.lkup[Crude Breakdown],0)))^2</f>
        <v>4.0132535936872722E-2</v>
      </c>
      <c r="AO11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1" hidden="1" x14ac:dyDescent="0.25">
      <c r="A1159">
        <v>1158</v>
      </c>
      <c r="B1159" t="s">
        <v>45</v>
      </c>
      <c r="C1159" t="s">
        <v>45</v>
      </c>
      <c r="D1159" t="s">
        <v>86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Input]]="",INDEX([1]DATA!$Q:$Q,MATCH(1,(vp.data[[#This Row],[Battery]]=[1]DATA!$L:$L)*(EOMONTH(vp.data[[#This Row],[SDate]],-1)+1=[1]DATA!$G:$G),0)),vp.data[[#This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159" s="2">
        <f ca="1">INDEX(INDIRECT(_xlfn.CONCAT("weather.data[",O$1,"]")),MATCH(vp.data[[#This Row],[SDate]],weather.data[Date],0))</f>
        <v>5.583333333333333</v>
      </c>
      <c r="P1159" s="2">
        <f ca="1">INDEX(INDIRECT(_xlfn.CONCAT("weather.data[",P$1,"]")),MATCH(vp.data[[#This Row],[SDate]],weather.data[Date],0))</f>
        <v>5.4738095238095239</v>
      </c>
      <c r="Q1159" s="2">
        <f ca="1">INDEX(INDIRECT(_xlfn.CONCAT("weather.data[",Q$1,"]")),MATCH(vp.data[[#This Row],[SDate]],weather.data[Date],0))</f>
        <v>5</v>
      </c>
      <c r="R1159" s="2">
        <f ca="1">INDEX(INDIRECT(_xlfn.CONCAT("weather.data[",R$1,"]")),MATCH(vp.data[[#This Row],[SDate]],weather.data[Date],0))</f>
        <v>4.9000000000000004</v>
      </c>
      <c r="S1159" s="2">
        <f ca="1">INDEX(INDIRECT(_xlfn.CONCAT("weather.data[",S$1,"]")),MATCH(vp.data[[#This Row],[SDate]],weather.data[Date],0))</f>
        <v>8.3000000000000007</v>
      </c>
      <c r="T1159" s="2">
        <f ca="1">INDEX(INDIRECT(_xlfn.CONCAT("weather.data[",T$1,"]")),MATCH(vp.data[[#This Row],[SDate]],weather.data[Date],0))</f>
        <v>4.8</v>
      </c>
      <c r="U1159" s="2">
        <f ca="1">INDEX(INDIRECT(_xlfn.CONCAT("weather.data[",U$1,"]")),MATCH(vp.data[[#This Row],[SDate]],weather.data[Date],0))</f>
        <v>5.5</v>
      </c>
      <c r="V1159" s="2">
        <f ca="1">INDEX(INDIRECT(_xlfn.CONCAT("weather.data[",V$1,"]")),MATCH(vp.data[[#This Row],[SDate]],weather.data[Date],0))</f>
        <v>5</v>
      </c>
      <c r="W1159" t="s">
        <v>44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 s="4">
        <f>IF(AND(vp.data[[#This Row],[SDate]]&gt;=DATE(YEAR(vp.data[[#This Row],[SDate]]),5,1),vp.data[[#This Row],[SDate]]&lt;=DATE(YEAR(vp.data[[#This Row],[SDate]]),9,15)),1,0)</f>
        <v>0</v>
      </c>
      <c r="AJ1159" s="4">
        <f>IF(vp.data[[#This Row],[SDate]]&lt;DATE(2016,12,1),0,1)</f>
        <v>1</v>
      </c>
      <c r="AK1159">
        <f>MONTH(vp.data[[#This Row],[SDate]])</f>
        <v>4</v>
      </c>
      <c r="AL1159" s="5">
        <f>(IF(post_aquisition_adj_bool,vp.data[[#This Row],[VP_Adjusted]],vp.data[[#This Row],[VP]])-INDEX(crudeBD.lkup[Mean_VP],MATCH(vp.data[[#This Row],[Crude_Breakdown]],crudeBD.lkup[Crude Breakdown],0)))^2</f>
        <v>131.74002131025085</v>
      </c>
      <c r="AM1159" s="5">
        <f>(vp.data[[#This Row],[Dens]]-INDEX(crudeBD.lkup[Mean_Dens],MATCH(vp.data[[#This Row],[Crude_Breakdown]],crudeBD.lkup[Crude Breakdown],0)))^2</f>
        <v>0.47425614452928738</v>
      </c>
      <c r="AN1159" s="5">
        <f>(vp.data[[#This Row],[Sulf]]-INDEX(crudeBD.lkup[Mean_Sulf],MATCH(vp.data[[#This Row],[Crude_Breakdown]],crudeBD.lkup[Crude Breakdown],0)))^2</f>
        <v>1.60722755078615E-2</v>
      </c>
      <c r="AO11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1" hidden="1" x14ac:dyDescent="0.25">
      <c r="A1160">
        <v>1159</v>
      </c>
      <c r="B1160" t="s">
        <v>58</v>
      </c>
      <c r="C1160" t="s">
        <v>58</v>
      </c>
      <c r="D1160" t="s">
        <v>75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Input]]="",INDEX([1]DATA!$Q:$Q,MATCH(1,(vp.data[[#This Row],[Battery]]=[1]DATA!$L:$L)*(EOMONTH(vp.data[[#This Row],[SDate]],-1)+1=[1]DATA!$G:$G),0)),vp.data[[#This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Input]]="",INDEX([1]DATA!$O:$O,MATCH(1,(vp.data[[#This Row],[Battery]]=[1]DATA!$L:$L)*(EOMONTH(vp.data[[#This Row],[SDate]],-1)+1=[1]DATA!$G:$G),0)),vp.data[[#This Row],[Dens Input]]),"")</f>
        <v>804.3</v>
      </c>
      <c r="O1160" s="2">
        <f ca="1">INDEX(INDIRECT(_xlfn.CONCAT("weather.data[",O$1,"]")),MATCH(vp.data[[#This Row],[SDate]],weather.data[Date],0))</f>
        <v>5.583333333333333</v>
      </c>
      <c r="P1160" s="2">
        <f ca="1">INDEX(INDIRECT(_xlfn.CONCAT("weather.data[",P$1,"]")),MATCH(vp.data[[#This Row],[SDate]],weather.data[Date],0))</f>
        <v>5.4738095238095239</v>
      </c>
      <c r="Q1160" s="2">
        <f ca="1">INDEX(INDIRECT(_xlfn.CONCAT("weather.data[",Q$1,"]")),MATCH(vp.data[[#This Row],[SDate]],weather.data[Date],0))</f>
        <v>5</v>
      </c>
      <c r="R1160" s="2">
        <f ca="1">INDEX(INDIRECT(_xlfn.CONCAT("weather.data[",R$1,"]")),MATCH(vp.data[[#This Row],[SDate]],weather.data[Date],0))</f>
        <v>4.9000000000000004</v>
      </c>
      <c r="S1160" s="2">
        <f ca="1">INDEX(INDIRECT(_xlfn.CONCAT("weather.data[",S$1,"]")),MATCH(vp.data[[#This Row],[SDate]],weather.data[Date],0))</f>
        <v>8.3000000000000007</v>
      </c>
      <c r="T1160" s="2">
        <f ca="1">INDEX(INDIRECT(_xlfn.CONCAT("weather.data[",T$1,"]")),MATCH(vp.data[[#This Row],[SDate]],weather.data[Date],0))</f>
        <v>4.8</v>
      </c>
      <c r="U1160" s="2">
        <f ca="1">INDEX(INDIRECT(_xlfn.CONCAT("weather.data[",U$1,"]")),MATCH(vp.data[[#This Row],[SDate]],weather.data[Date],0))</f>
        <v>5.5</v>
      </c>
      <c r="V1160" s="2">
        <f ca="1">INDEX(INDIRECT(_xlfn.CONCAT("weather.data[",V$1,"]")),MATCH(vp.data[[#This Row],[SDate]],weather.data[Date],0))</f>
        <v>5</v>
      </c>
      <c r="W1160" t="s">
        <v>44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 s="4">
        <f>IF(AND(vp.data[[#This Row],[SDate]]&gt;=DATE(YEAR(vp.data[[#This Row],[SDate]]),5,1),vp.data[[#This Row],[SDate]]&lt;=DATE(YEAR(vp.data[[#This Row],[SDate]]),9,15)),1,0)</f>
        <v>0</v>
      </c>
      <c r="AJ1160" s="4">
        <f>IF(vp.data[[#This Row],[SDate]]&lt;DATE(2016,12,1),0,1)</f>
        <v>1</v>
      </c>
      <c r="AK1160">
        <f>MONTH(vp.data[[#This Row],[SDate]])</f>
        <v>4</v>
      </c>
      <c r="AL1160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1160" s="5">
        <f>(vp.data[[#This Row],[Dens]]-INDEX(crudeBD.lkup[Mean_Dens],MATCH(vp.data[[#This Row],[Crude_Breakdown]],crudeBD.lkup[Crude Breakdown],0)))^2</f>
        <v>18.997185199151172</v>
      </c>
      <c r="AN1160" s="5">
        <f>(vp.data[[#This Row],[Sulf]]-INDEX(crudeBD.lkup[Mean_Sulf],MATCH(vp.data[[#This Row],[Crude_Breakdown]],crudeBD.lkup[Crude Breakdown],0)))^2</f>
        <v>9.9909405640917511E-5</v>
      </c>
      <c r="AO11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1" hidden="1" x14ac:dyDescent="0.25">
      <c r="A1161">
        <v>1160</v>
      </c>
      <c r="B1161" t="s">
        <v>58</v>
      </c>
      <c r="C1161" t="s">
        <v>58</v>
      </c>
      <c r="D1161" t="s">
        <v>79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Input]]="",INDEX([1]DATA!$Q:$Q,MATCH(1,(vp.data[[#This Row],[Battery]]=[1]DATA!$L:$L)*(EOMONTH(vp.data[[#This Row],[SDate]],-1)+1=[1]DATA!$G:$G),0)),vp.data[[#This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Input]]="",INDEX([1]DATA!$O:$O,MATCH(1,(vp.data[[#This Row],[Battery]]=[1]DATA!$L:$L)*(EOMONTH(vp.data[[#This Row],[SDate]],-1)+1=[1]DATA!$G:$G),0)),vp.data[[#This Row],[Dens Input]]),"")</f>
        <v>808.5</v>
      </c>
      <c r="O1161" s="2">
        <f ca="1">INDEX(INDIRECT(_xlfn.CONCAT("weather.data[",O$1,"]")),MATCH(vp.data[[#This Row],[SDate]],weather.data[Date],0))</f>
        <v>5.583333333333333</v>
      </c>
      <c r="P1161" s="2">
        <f ca="1">INDEX(INDIRECT(_xlfn.CONCAT("weather.data[",P$1,"]")),MATCH(vp.data[[#This Row],[SDate]],weather.data[Date],0))</f>
        <v>5.4738095238095239</v>
      </c>
      <c r="Q1161" s="2">
        <f ca="1">INDEX(INDIRECT(_xlfn.CONCAT("weather.data[",Q$1,"]")),MATCH(vp.data[[#This Row],[SDate]],weather.data[Date],0))</f>
        <v>5</v>
      </c>
      <c r="R1161" s="2">
        <f ca="1">INDEX(INDIRECT(_xlfn.CONCAT("weather.data[",R$1,"]")),MATCH(vp.data[[#This Row],[SDate]],weather.data[Date],0))</f>
        <v>4.9000000000000004</v>
      </c>
      <c r="S1161" s="2">
        <f ca="1">INDEX(INDIRECT(_xlfn.CONCAT("weather.data[",S$1,"]")),MATCH(vp.data[[#This Row],[SDate]],weather.data[Date],0))</f>
        <v>8.3000000000000007</v>
      </c>
      <c r="T1161" s="2">
        <f ca="1">INDEX(INDIRECT(_xlfn.CONCAT("weather.data[",T$1,"]")),MATCH(vp.data[[#This Row],[SDate]],weather.data[Date],0))</f>
        <v>4.8</v>
      </c>
      <c r="U1161" s="2">
        <f ca="1">INDEX(INDIRECT(_xlfn.CONCAT("weather.data[",U$1,"]")),MATCH(vp.data[[#This Row],[SDate]],weather.data[Date],0))</f>
        <v>5.5</v>
      </c>
      <c r="V1161" s="2">
        <f ca="1">INDEX(INDIRECT(_xlfn.CONCAT("weather.data[",V$1,"]")),MATCH(vp.data[[#This Row],[SDate]],weather.data[Date],0))</f>
        <v>5</v>
      </c>
      <c r="W1161" t="s">
        <v>44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 s="4">
        <f>IF(AND(vp.data[[#This Row],[SDate]]&gt;=DATE(YEAR(vp.data[[#This Row],[SDate]]),5,1),vp.data[[#This Row],[SDate]]&lt;=DATE(YEAR(vp.data[[#This Row],[SDate]]),9,15)),1,0)</f>
        <v>0</v>
      </c>
      <c r="AJ1161" s="4">
        <f>IF(vp.data[[#This Row],[SDate]]&lt;DATE(2016,12,1),0,1)</f>
        <v>1</v>
      </c>
      <c r="AK1161">
        <f>MONTH(vp.data[[#This Row],[SDate]])</f>
        <v>4</v>
      </c>
      <c r="AL1161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1161" s="5">
        <f>(vp.data[[#This Row],[Dens]]-INDEX(crudeBD.lkup[Mean_Dens],MATCH(vp.data[[#This Row],[Crude_Breakdown]],crudeBD.lkup[Crude Breakdown],0)))^2</f>
        <v>2.5146364198156586E-2</v>
      </c>
      <c r="AN1161" s="5">
        <f>(vp.data[[#This Row],[Sulf]]-INDEX(crudeBD.lkup[Mean_Sulf],MATCH(vp.data[[#This Row],[Crude_Breakdown]],crudeBD.lkup[Crude Breakdown],0)))^2</f>
        <v>6.4007249396214579E-3</v>
      </c>
      <c r="AO11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1" hidden="1" x14ac:dyDescent="0.25">
      <c r="A1162">
        <v>1161</v>
      </c>
      <c r="B1162" t="s">
        <v>58</v>
      </c>
      <c r="C1162" t="s">
        <v>58</v>
      </c>
      <c r="D1162" t="s">
        <v>83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Input]]="",INDEX([1]DATA!$O:$O,MATCH(1,(vp.data[[#This Row],[Battery]]=[1]DATA!$L:$L)*(EOMONTH(vp.data[[#This Row],[SDate]],-1)+1=[1]DATA!$G:$G),0)),vp.data[[#This Row],[Dens Input]]),"")</f>
        <v>811.5</v>
      </c>
      <c r="O1162" s="2">
        <f ca="1">INDEX(INDIRECT(_xlfn.CONCAT("weather.data[",O$1,"]")),MATCH(vp.data[[#This Row],[SDate]],weather.data[Date],0))</f>
        <v>5.583333333333333</v>
      </c>
      <c r="P1162" s="2">
        <f ca="1">INDEX(INDIRECT(_xlfn.CONCAT("weather.data[",P$1,"]")),MATCH(vp.data[[#This Row],[SDate]],weather.data[Date],0))</f>
        <v>5.4738095238095239</v>
      </c>
      <c r="Q1162" s="2">
        <f ca="1">INDEX(INDIRECT(_xlfn.CONCAT("weather.data[",Q$1,"]")),MATCH(vp.data[[#This Row],[SDate]],weather.data[Date],0))</f>
        <v>5</v>
      </c>
      <c r="R1162" s="2">
        <f ca="1">INDEX(INDIRECT(_xlfn.CONCAT("weather.data[",R$1,"]")),MATCH(vp.data[[#This Row],[SDate]],weather.data[Date],0))</f>
        <v>4.9000000000000004</v>
      </c>
      <c r="S1162" s="2">
        <f ca="1">INDEX(INDIRECT(_xlfn.CONCAT("weather.data[",S$1,"]")),MATCH(vp.data[[#This Row],[SDate]],weather.data[Date],0))</f>
        <v>8.3000000000000007</v>
      </c>
      <c r="T1162" s="2">
        <f ca="1">INDEX(INDIRECT(_xlfn.CONCAT("weather.data[",T$1,"]")),MATCH(vp.data[[#This Row],[SDate]],weather.data[Date],0))</f>
        <v>4.8</v>
      </c>
      <c r="U1162" s="2">
        <f ca="1">INDEX(INDIRECT(_xlfn.CONCAT("weather.data[",U$1,"]")),MATCH(vp.data[[#This Row],[SDate]],weather.data[Date],0))</f>
        <v>5.5</v>
      </c>
      <c r="V1162" s="2">
        <f ca="1">INDEX(INDIRECT(_xlfn.CONCAT("weather.data[",V$1,"]")),MATCH(vp.data[[#This Row],[SDate]],weather.data[Date],0))</f>
        <v>5</v>
      </c>
      <c r="W1162" t="s">
        <v>44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 s="4">
        <f>IF(AND(vp.data[[#This Row],[SDate]]&gt;=DATE(YEAR(vp.data[[#This Row],[SDate]]),5,1),vp.data[[#This Row],[SDate]]&lt;=DATE(YEAR(vp.data[[#This Row],[SDate]]),9,15)),1,0)</f>
        <v>0</v>
      </c>
      <c r="AJ1162" s="4">
        <f>IF(vp.data[[#This Row],[SDate]]&lt;DATE(2016,12,1),0,1)</f>
        <v>1</v>
      </c>
      <c r="AK1162">
        <f>MONTH(vp.data[[#This Row],[SDate]])</f>
        <v>4</v>
      </c>
      <c r="AL1162" s="5">
        <f>(IF(post_aquisition_adj_bool,vp.data[[#This Row],[VP_Adjusted]],vp.data[[#This Row],[VP]])-INDEX(crudeBD.lkup[Mean_VP],MATCH(vp.data[[#This Row],[Crude_Breakdown]],crudeBD.lkup[Crude Breakdown],0)))^2</f>
        <v>269.15588031152777</v>
      </c>
      <c r="AM1162" s="5">
        <f>(vp.data[[#This Row],[Dens]]-INDEX(crudeBD.lkup[Mean_Dens],MATCH(vp.data[[#This Row],[Crude_Breakdown]],crudeBD.lkup[Crude Breakdown],0)))^2</f>
        <v>8.0736900535177156</v>
      </c>
      <c r="AN1162" s="5">
        <f>(vp.data[[#This Row],[Sulf]]-INDEX(crudeBD.lkup[Mean_Sulf],MATCH(vp.data[[#This Row],[Crude_Breakdown]],crudeBD.lkup[Crude Breakdown],0)))^2</f>
        <v>4.9006343247347296E-3</v>
      </c>
      <c r="AO11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1" hidden="1" x14ac:dyDescent="0.25">
      <c r="A1163">
        <v>1162</v>
      </c>
      <c r="B1163" t="s">
        <v>58</v>
      </c>
      <c r="C1163" t="s">
        <v>58</v>
      </c>
      <c r="D1163" t="s">
        <v>59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Input]]="",INDEX([1]DATA!$O:$O,MATCH(1,(vp.data[[#This Row],[Battery]]=[1]DATA!$L:$L)*(EOMONTH(vp.data[[#This Row],[SDate]],-1)+1=[1]DATA!$G:$G),0)),vp.data[[#This Row],[Dens Input]]),"")</f>
        <v>823</v>
      </c>
      <c r="O1163" s="2">
        <f ca="1">INDEX(INDIRECT(_xlfn.CONCAT("weather.data[",O$1,"]")),MATCH(vp.data[[#This Row],[SDate]],weather.data[Date],0))</f>
        <v>5.583333333333333</v>
      </c>
      <c r="P1163" s="2">
        <f ca="1">INDEX(INDIRECT(_xlfn.CONCAT("weather.data[",P$1,"]")),MATCH(vp.data[[#This Row],[SDate]],weather.data[Date],0))</f>
        <v>5.4738095238095239</v>
      </c>
      <c r="Q1163" s="2">
        <f ca="1">INDEX(INDIRECT(_xlfn.CONCAT("weather.data[",Q$1,"]")),MATCH(vp.data[[#This Row],[SDate]],weather.data[Date],0))</f>
        <v>5</v>
      </c>
      <c r="R1163" s="2">
        <f ca="1">INDEX(INDIRECT(_xlfn.CONCAT("weather.data[",R$1,"]")),MATCH(vp.data[[#This Row],[SDate]],weather.data[Date],0))</f>
        <v>4.9000000000000004</v>
      </c>
      <c r="S1163" s="2">
        <f ca="1">INDEX(INDIRECT(_xlfn.CONCAT("weather.data[",S$1,"]")),MATCH(vp.data[[#This Row],[SDate]],weather.data[Date],0))</f>
        <v>8.3000000000000007</v>
      </c>
      <c r="T1163" s="2">
        <f ca="1">INDEX(INDIRECT(_xlfn.CONCAT("weather.data[",T$1,"]")),MATCH(vp.data[[#This Row],[SDate]],weather.data[Date],0))</f>
        <v>4.8</v>
      </c>
      <c r="U1163" s="2">
        <f ca="1">INDEX(INDIRECT(_xlfn.CONCAT("weather.data[",U$1,"]")),MATCH(vp.data[[#This Row],[SDate]],weather.data[Date],0))</f>
        <v>5.5</v>
      </c>
      <c r="V1163" s="2">
        <f ca="1">INDEX(INDIRECT(_xlfn.CONCAT("weather.data[",V$1,"]")),MATCH(vp.data[[#This Row],[SDate]],weather.data[Date],0))</f>
        <v>5</v>
      </c>
      <c r="W1163" t="s">
        <v>44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 s="4">
        <f>IF(AND(vp.data[[#This Row],[SDate]]&gt;=DATE(YEAR(vp.data[[#This Row],[SDate]]),5,1),vp.data[[#This Row],[SDate]]&lt;=DATE(YEAR(vp.data[[#This Row],[SDate]]),9,15)),1,0)</f>
        <v>0</v>
      </c>
      <c r="AJ1163" s="4">
        <f>IF(vp.data[[#This Row],[SDate]]&lt;DATE(2016,12,1),0,1)</f>
        <v>1</v>
      </c>
      <c r="AK1163">
        <f>MONTH(vp.data[[#This Row],[SDate]])</f>
        <v>4</v>
      </c>
      <c r="AL1163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163" s="5">
        <f>(vp.data[[#This Row],[Dens]]-INDEX(crudeBD.lkup[Mean_Dens],MATCH(vp.data[[#This Row],[Crude_Breakdown]],crudeBD.lkup[Crude Breakdown],0)))^2</f>
        <v>17.185313198576416</v>
      </c>
      <c r="AN1163" s="5">
        <f>(vp.data[[#This Row],[Sulf]]-INDEX(crudeBD.lkup[Mean_Sulf],MATCH(vp.data[[#This Row],[Crude_Breakdown]],crudeBD.lkup[Crude Breakdown],0)))^2</f>
        <v>7.515041963129004E-5</v>
      </c>
      <c r="AO11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1" hidden="1" x14ac:dyDescent="0.25">
      <c r="A1164">
        <v>1163</v>
      </c>
      <c r="B1164" t="s">
        <v>47</v>
      </c>
      <c r="C1164" t="s">
        <v>47</v>
      </c>
      <c r="D1164" t="s">
        <v>91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Input]]="",INDEX([1]DATA!$O:$O,MATCH(1,(vp.data[[#This Row],[Battery]]=[1]DATA!$L:$L)*(EOMONTH(vp.data[[#This Row],[SDate]],-1)+1=[1]DATA!$G:$G),0)),vp.data[[#This Row],[Dens Input]]),"")</f>
        <v>844</v>
      </c>
      <c r="O1164" s="2">
        <f ca="1">INDEX(INDIRECT(_xlfn.CONCAT("weather.data[",O$1,"]")),MATCH(vp.data[[#This Row],[SDate]],weather.data[Date],0))</f>
        <v>5.583333333333333</v>
      </c>
      <c r="P1164" s="2">
        <f ca="1">INDEX(INDIRECT(_xlfn.CONCAT("weather.data[",P$1,"]")),MATCH(vp.data[[#This Row],[SDate]],weather.data[Date],0))</f>
        <v>5.4738095238095239</v>
      </c>
      <c r="Q1164" s="2">
        <f ca="1">INDEX(INDIRECT(_xlfn.CONCAT("weather.data[",Q$1,"]")),MATCH(vp.data[[#This Row],[SDate]],weather.data[Date],0))</f>
        <v>5</v>
      </c>
      <c r="R1164" s="2">
        <f ca="1">INDEX(INDIRECT(_xlfn.CONCAT("weather.data[",R$1,"]")),MATCH(vp.data[[#This Row],[SDate]],weather.data[Date],0))</f>
        <v>4.9000000000000004</v>
      </c>
      <c r="S1164" s="2">
        <f ca="1">INDEX(INDIRECT(_xlfn.CONCAT("weather.data[",S$1,"]")),MATCH(vp.data[[#This Row],[SDate]],weather.data[Date],0))</f>
        <v>8.3000000000000007</v>
      </c>
      <c r="T1164" s="2">
        <f ca="1">INDEX(INDIRECT(_xlfn.CONCAT("weather.data[",T$1,"]")),MATCH(vp.data[[#This Row],[SDate]],weather.data[Date],0))</f>
        <v>4.8</v>
      </c>
      <c r="U1164" s="2">
        <f ca="1">INDEX(INDIRECT(_xlfn.CONCAT("weather.data[",U$1,"]")),MATCH(vp.data[[#This Row],[SDate]],weather.data[Date],0))</f>
        <v>5.5</v>
      </c>
      <c r="V1164" s="2">
        <f ca="1">INDEX(INDIRECT(_xlfn.CONCAT("weather.data[",V$1,"]")),MATCH(vp.data[[#This Row],[SDate]],weather.data[Date],0))</f>
        <v>5</v>
      </c>
      <c r="W1164" t="s">
        <v>44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 s="4">
        <f>IF(AND(vp.data[[#This Row],[SDate]]&gt;=DATE(YEAR(vp.data[[#This Row],[SDate]]),5,1),vp.data[[#This Row],[SDate]]&lt;=DATE(YEAR(vp.data[[#This Row],[SDate]]),9,15)),1,0)</f>
        <v>0</v>
      </c>
      <c r="AJ1164" s="4">
        <f>IF(vp.data[[#This Row],[SDate]]&lt;DATE(2016,12,1),0,1)</f>
        <v>1</v>
      </c>
      <c r="AK1164">
        <f>MONTH(vp.data[[#This Row],[SDate]])</f>
        <v>4</v>
      </c>
      <c r="AL1164" s="5">
        <f>(IF(post_aquisition_adj_bool,vp.data[[#This Row],[VP_Adjusted]],vp.data[[#This Row],[VP]])-INDEX(crudeBD.lkup[Mean_VP],MATCH(vp.data[[#This Row],[Crude_Breakdown]],crudeBD.lkup[Crude Breakdown],0)))^2</f>
        <v>383.290471972989</v>
      </c>
      <c r="AM1164" s="5">
        <f>(vp.data[[#This Row],[Dens]]-INDEX(crudeBD.lkup[Mean_Dens],MATCH(vp.data[[#This Row],[Crude_Breakdown]],crudeBD.lkup[Crude Breakdown],0)))^2</f>
        <v>3.5593567842208081E-2</v>
      </c>
      <c r="AN1164" s="5">
        <f>(vp.data[[#This Row],[Sulf]]-INDEX(crudeBD.lkup[Mean_Sulf],MATCH(vp.data[[#This Row],[Crude_Breakdown]],crudeBD.lkup[Crude Breakdown],0)))^2</f>
        <v>3.488545293117469E-2</v>
      </c>
      <c r="AO11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1" hidden="1" x14ac:dyDescent="0.25">
      <c r="A1165">
        <v>1164</v>
      </c>
      <c r="B1165" t="s">
        <v>45</v>
      </c>
      <c r="C1165" t="s">
        <v>45</v>
      </c>
      <c r="D1165" t="s">
        <v>241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Input]]="",INDEX([1]DATA!$Q:$Q,MATCH(1,(vp.data[[#This Row],[Battery]]=[1]DATA!$L:$L)*(EOMONTH(vp.data[[#This Row],[SDate]],-1)+1=[1]DATA!$G:$G),0)),vp.data[[#This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Input]]="",INDEX([1]DATA!$O:$O,MATCH(1,(vp.data[[#This Row],[Battery]]=[1]DATA!$L:$L)*(EOMONTH(vp.data[[#This Row],[SDate]],-1)+1=[1]DATA!$G:$G),0)),vp.data[[#This Row],[Dens Input]]),"")</f>
        <v>859.9</v>
      </c>
      <c r="O1165" s="2">
        <f ca="1">INDEX(INDIRECT(_xlfn.CONCAT("weather.data[",O$1,"]")),MATCH(vp.data[[#This Row],[SDate]],weather.data[Date],0))</f>
        <v>5.583333333333333</v>
      </c>
      <c r="P1165" s="2">
        <f ca="1">INDEX(INDIRECT(_xlfn.CONCAT("weather.data[",P$1,"]")),MATCH(vp.data[[#This Row],[SDate]],weather.data[Date],0))</f>
        <v>5.4738095238095239</v>
      </c>
      <c r="Q1165" s="2">
        <f ca="1">INDEX(INDIRECT(_xlfn.CONCAT("weather.data[",Q$1,"]")),MATCH(vp.data[[#This Row],[SDate]],weather.data[Date],0))</f>
        <v>5</v>
      </c>
      <c r="R1165" s="2">
        <f ca="1">INDEX(INDIRECT(_xlfn.CONCAT("weather.data[",R$1,"]")),MATCH(vp.data[[#This Row],[SDate]],weather.data[Date],0))</f>
        <v>4.9000000000000004</v>
      </c>
      <c r="S1165" s="2">
        <f ca="1">INDEX(INDIRECT(_xlfn.CONCAT("weather.data[",S$1,"]")),MATCH(vp.data[[#This Row],[SDate]],weather.data[Date],0))</f>
        <v>8.3000000000000007</v>
      </c>
      <c r="T1165" s="2">
        <f ca="1">INDEX(INDIRECT(_xlfn.CONCAT("weather.data[",T$1,"]")),MATCH(vp.data[[#This Row],[SDate]],weather.data[Date],0))</f>
        <v>4.8</v>
      </c>
      <c r="U1165" s="2">
        <f ca="1">INDEX(INDIRECT(_xlfn.CONCAT("weather.data[",U$1,"]")),MATCH(vp.data[[#This Row],[SDate]],weather.data[Date],0))</f>
        <v>5.5</v>
      </c>
      <c r="V1165" s="2">
        <f ca="1">INDEX(INDIRECT(_xlfn.CONCAT("weather.data[",V$1,"]")),MATCH(vp.data[[#This Row],[SDate]],weather.data[Date],0))</f>
        <v>5</v>
      </c>
      <c r="W1165" t="s">
        <v>44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 s="4">
        <f>IF(AND(vp.data[[#This Row],[SDate]]&gt;=DATE(YEAR(vp.data[[#This Row],[SDate]]),5,1),vp.data[[#This Row],[SDate]]&lt;=DATE(YEAR(vp.data[[#This Row],[SDate]]),9,15)),1,0)</f>
        <v>0</v>
      </c>
      <c r="AJ1165" s="4">
        <f>IF(vp.data[[#This Row],[SDate]]&lt;DATE(2016,12,1),0,1)</f>
        <v>1</v>
      </c>
      <c r="AK1165">
        <f>MONTH(vp.data[[#This Row],[SDate]])</f>
        <v>4</v>
      </c>
      <c r="AL1165" s="5">
        <f>(IF(post_aquisition_adj_bool,vp.data[[#This Row],[VP_Adjusted]],vp.data[[#This Row],[VP]])-INDEX(crudeBD.lkup[Mean_VP],MATCH(vp.data[[#This Row],[Crude_Breakdown]],crudeBD.lkup[Crude Breakdown],0)))^2</f>
        <v>2.3170758021522682</v>
      </c>
      <c r="AM1165" s="5">
        <f>(vp.data[[#This Row],[Dens]]-INDEX(crudeBD.lkup[Mean_Dens],MATCH(vp.data[[#This Row],[Crude_Breakdown]],crudeBD.lkup[Crude Breakdown],0)))^2</f>
        <v>258.84506350649059</v>
      </c>
      <c r="AN1165" s="5">
        <f>(vp.data[[#This Row],[Sulf]]-INDEX(crudeBD.lkup[Mean_Sulf],MATCH(vp.data[[#This Row],[Crude_Breakdown]],crudeBD.lkup[Crude Breakdown],0)))^2</f>
        <v>0.25323391256307309</v>
      </c>
      <c r="AO11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1" hidden="1" x14ac:dyDescent="0.25">
      <c r="A1166">
        <v>1165</v>
      </c>
      <c r="B1166" t="s">
        <v>56</v>
      </c>
      <c r="C1166" t="s">
        <v>56</v>
      </c>
      <c r="D1166" t="s">
        <v>57</v>
      </c>
      <c r="E1166" t="s">
        <v>69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166" s="2">
        <f ca="1">INDEX(INDIRECT(_xlfn.CONCAT("weather.data[",O$1,"]")),MATCH(vp.data[[#This Row],[SDate]],weather.data[Date],0))</f>
        <v>5.583333333333333</v>
      </c>
      <c r="P1166" s="2">
        <f ca="1">INDEX(INDIRECT(_xlfn.CONCAT("weather.data[",P$1,"]")),MATCH(vp.data[[#This Row],[SDate]],weather.data[Date],0))</f>
        <v>5.4738095238095239</v>
      </c>
      <c r="Q1166" s="2">
        <f ca="1">INDEX(INDIRECT(_xlfn.CONCAT("weather.data[",Q$1,"]")),MATCH(vp.data[[#This Row],[SDate]],weather.data[Date],0))</f>
        <v>5</v>
      </c>
      <c r="R1166" s="2">
        <f ca="1">INDEX(INDIRECT(_xlfn.CONCAT("weather.data[",R$1,"]")),MATCH(vp.data[[#This Row],[SDate]],weather.data[Date],0))</f>
        <v>4.9000000000000004</v>
      </c>
      <c r="S1166" s="2">
        <f ca="1">INDEX(INDIRECT(_xlfn.CONCAT("weather.data[",S$1,"]")),MATCH(vp.data[[#This Row],[SDate]],weather.data[Date],0))</f>
        <v>8.3000000000000007</v>
      </c>
      <c r="T1166" s="2">
        <f ca="1">INDEX(INDIRECT(_xlfn.CONCAT("weather.data[",T$1,"]")),MATCH(vp.data[[#This Row],[SDate]],weather.data[Date],0))</f>
        <v>4.8</v>
      </c>
      <c r="U1166" s="2">
        <f ca="1">INDEX(INDIRECT(_xlfn.CONCAT("weather.data[",U$1,"]")),MATCH(vp.data[[#This Row],[SDate]],weather.data[Date],0))</f>
        <v>5.5</v>
      </c>
      <c r="V1166" s="2">
        <f ca="1">INDEX(INDIRECT(_xlfn.CONCAT("weather.data[",V$1,"]")),MATCH(vp.data[[#This Row],[SDate]],weather.data[Date],0))</f>
        <v>5</v>
      </c>
      <c r="W1166" t="s">
        <v>44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 s="4">
        <f>IF(AND(vp.data[[#This Row],[SDate]]&gt;=DATE(YEAR(vp.data[[#This Row],[SDate]]),5,1),vp.data[[#This Row],[SDate]]&lt;=DATE(YEAR(vp.data[[#This Row],[SDate]]),9,15)),1,0)</f>
        <v>0</v>
      </c>
      <c r="AJ1166" s="4">
        <f>IF(vp.data[[#This Row],[SDate]]&lt;DATE(2016,12,1),0,1)</f>
        <v>1</v>
      </c>
      <c r="AK1166">
        <f>MONTH(vp.data[[#This Row],[SDate]])</f>
        <v>4</v>
      </c>
      <c r="AL1166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1166" s="5">
        <f>(vp.data[[#This Row],[Dens]]-INDEX(crudeBD.lkup[Mean_Dens],MATCH(vp.data[[#This Row],[Crude_Breakdown]],crudeBD.lkup[Crude Breakdown],0)))^2</f>
        <v>1.0228033837933097</v>
      </c>
      <c r="AN1166" s="5">
        <f>(vp.data[[#This Row],[Sulf]]-INDEX(crudeBD.lkup[Mean_Sulf],MATCH(vp.data[[#This Row],[Crude_Breakdown]],crudeBD.lkup[Crude Breakdown],0)))^2</f>
        <v>8.1097642722586141E-2</v>
      </c>
      <c r="AO11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1" hidden="1" x14ac:dyDescent="0.25">
      <c r="A1167">
        <v>1166</v>
      </c>
      <c r="B1167" t="s">
        <v>56</v>
      </c>
      <c r="C1167" t="s">
        <v>56</v>
      </c>
      <c r="D1167" t="s">
        <v>57</v>
      </c>
      <c r="E1167" t="s">
        <v>51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Input]]="",INDEX([1]DATA!$Q:$Q,MATCH(1,(vp.data[[#This Row],[Battery]]=[1]DATA!$L:$L)*(EOMONTH(vp.data[[#This Row],[SDate]],-1)+1=[1]DATA!$G:$G),0)),vp.data[[#This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167" s="2">
        <f ca="1">INDEX(INDIRECT(_xlfn.CONCAT("weather.data[",O$1,"]")),MATCH(vp.data[[#This Row],[SDate]],weather.data[Date],0))</f>
        <v>5.583333333333333</v>
      </c>
      <c r="P1167" s="2">
        <f ca="1">INDEX(INDIRECT(_xlfn.CONCAT("weather.data[",P$1,"]")),MATCH(vp.data[[#This Row],[SDate]],weather.data[Date],0))</f>
        <v>5.4738095238095239</v>
      </c>
      <c r="Q1167" s="2">
        <f ca="1">INDEX(INDIRECT(_xlfn.CONCAT("weather.data[",Q$1,"]")),MATCH(vp.data[[#This Row],[SDate]],weather.data[Date],0))</f>
        <v>5</v>
      </c>
      <c r="R1167" s="2">
        <f ca="1">INDEX(INDIRECT(_xlfn.CONCAT("weather.data[",R$1,"]")),MATCH(vp.data[[#This Row],[SDate]],weather.data[Date],0))</f>
        <v>4.9000000000000004</v>
      </c>
      <c r="S1167" s="2">
        <f ca="1">INDEX(INDIRECT(_xlfn.CONCAT("weather.data[",S$1,"]")),MATCH(vp.data[[#This Row],[SDate]],weather.data[Date],0))</f>
        <v>8.3000000000000007</v>
      </c>
      <c r="T1167" s="2">
        <f ca="1">INDEX(INDIRECT(_xlfn.CONCAT("weather.data[",T$1,"]")),MATCH(vp.data[[#This Row],[SDate]],weather.data[Date],0))</f>
        <v>4.8</v>
      </c>
      <c r="U1167" s="2">
        <f ca="1">INDEX(INDIRECT(_xlfn.CONCAT("weather.data[",U$1,"]")),MATCH(vp.data[[#This Row],[SDate]],weather.data[Date],0))</f>
        <v>5.5</v>
      </c>
      <c r="V1167" s="2">
        <f ca="1">INDEX(INDIRECT(_xlfn.CONCAT("weather.data[",V$1,"]")),MATCH(vp.data[[#This Row],[SDate]],weather.data[Date],0))</f>
        <v>5</v>
      </c>
      <c r="W1167" t="s">
        <v>44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 s="4">
        <f>IF(AND(vp.data[[#This Row],[SDate]]&gt;=DATE(YEAR(vp.data[[#This Row],[SDate]]),5,1),vp.data[[#This Row],[SDate]]&lt;=DATE(YEAR(vp.data[[#This Row],[SDate]]),9,15)),1,0)</f>
        <v>0</v>
      </c>
      <c r="AJ1167" s="4">
        <f>IF(vp.data[[#This Row],[SDate]]&lt;DATE(2016,12,1),0,1)</f>
        <v>1</v>
      </c>
      <c r="AK1167">
        <f>MONTH(vp.data[[#This Row],[SDate]])</f>
        <v>4</v>
      </c>
      <c r="AL1167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1167" s="5">
        <f>(vp.data[[#This Row],[Dens]]-INDEX(crudeBD.lkup[Mean_Dens],MATCH(vp.data[[#This Row],[Crude_Breakdown]],crudeBD.lkup[Crude Breakdown],0)))^2</f>
        <v>32.619375162934411</v>
      </c>
      <c r="AN1167" s="5">
        <f>(vp.data[[#This Row],[Sulf]]-INDEX(crudeBD.lkup[Mean_Sulf],MATCH(vp.data[[#This Row],[Crude_Breakdown]],crudeBD.lkup[Crude Breakdown],0)))^2</f>
        <v>2.8485499704180732E-2</v>
      </c>
      <c r="AO11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1" hidden="1" x14ac:dyDescent="0.25">
      <c r="A1168">
        <v>1167</v>
      </c>
      <c r="B1168" t="s">
        <v>45</v>
      </c>
      <c r="C1168" t="s">
        <v>45</v>
      </c>
      <c r="D1168" t="s">
        <v>77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Input]]="",INDEX([1]DATA!$Q:$Q,MATCH(1,(vp.data[[#This Row],[Battery]]=[1]DATA!$L:$L)*(EOMONTH(vp.data[[#This Row],[SDate]],-1)+1=[1]DATA!$G:$G),0)),vp.data[[#This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68" s="2">
        <f ca="1">INDEX(INDIRECT(_xlfn.CONCAT("weather.data[",O$1,"]")),MATCH(vp.data[[#This Row],[SDate]],weather.data[Date],0))</f>
        <v>5.166666666666667</v>
      </c>
      <c r="P1168" s="2">
        <f ca="1">INDEX(INDIRECT(_xlfn.CONCAT("weather.data[",P$1,"]")),MATCH(vp.data[[#This Row],[SDate]],weather.data[Date],0))</f>
        <v>5.9857142857142858</v>
      </c>
      <c r="Q1168" s="2">
        <f ca="1">INDEX(INDIRECT(_xlfn.CONCAT("weather.data[",Q$1,"]")),MATCH(vp.data[[#This Row],[SDate]],weather.data[Date],0))</f>
        <v>5.2</v>
      </c>
      <c r="R1168" s="2">
        <f ca="1">INDEX(INDIRECT(_xlfn.CONCAT("weather.data[",R$1,"]")),MATCH(vp.data[[#This Row],[SDate]],weather.data[Date],0))</f>
        <v>4.0999999999999996</v>
      </c>
      <c r="S1168" s="2">
        <f ca="1">INDEX(INDIRECT(_xlfn.CONCAT("weather.data[",S$1,"]")),MATCH(vp.data[[#This Row],[SDate]],weather.data[Date],0))</f>
        <v>6.5</v>
      </c>
      <c r="T1168" s="2">
        <f ca="1">INDEX(INDIRECT(_xlfn.CONCAT("weather.data[",T$1,"]")),MATCH(vp.data[[#This Row],[SDate]],weather.data[Date],0))</f>
        <v>4.4000000000000004</v>
      </c>
      <c r="U1168" s="2">
        <f ca="1">INDEX(INDIRECT(_xlfn.CONCAT("weather.data[",U$1,"]")),MATCH(vp.data[[#This Row],[SDate]],weather.data[Date],0))</f>
        <v>6</v>
      </c>
      <c r="V1168" s="2">
        <f ca="1">INDEX(INDIRECT(_xlfn.CONCAT("weather.data[",V$1,"]")),MATCH(vp.data[[#This Row],[SDate]],weather.data[Date],0))</f>
        <v>4.8</v>
      </c>
      <c r="W1168" t="s">
        <v>44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 s="4">
        <f>IF(AND(vp.data[[#This Row],[SDate]]&gt;=DATE(YEAR(vp.data[[#This Row],[SDate]]),5,1),vp.data[[#This Row],[SDate]]&lt;=DATE(YEAR(vp.data[[#This Row],[SDate]]),9,15)),1,0)</f>
        <v>0</v>
      </c>
      <c r="AJ1168" s="4">
        <f>IF(vp.data[[#This Row],[SDate]]&lt;DATE(2016,12,1),0,1)</f>
        <v>1</v>
      </c>
      <c r="AK1168">
        <f>MONTH(vp.data[[#This Row],[SDate]])</f>
        <v>4</v>
      </c>
      <c r="AL1168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168" s="5">
        <f>(vp.data[[#This Row],[Dens]]-INDEX(crudeBD.lkup[Mean_Dens],MATCH(vp.data[[#This Row],[Crude_Breakdown]],crudeBD.lkup[Crude Breakdown],0)))^2</f>
        <v>4.1841407847815546</v>
      </c>
      <c r="AN1168" s="5">
        <f>(vp.data[[#This Row],[Sulf]]-INDEX(crudeBD.lkup[Mean_Sulf],MATCH(vp.data[[#This Row],[Crude_Breakdown]],crudeBD.lkup[Crude Breakdown],0)))^2</f>
        <v>0.16837158358577556</v>
      </c>
      <c r="AO11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1" hidden="1" x14ac:dyDescent="0.25">
      <c r="A1169">
        <v>1168</v>
      </c>
      <c r="B1169" t="s">
        <v>45</v>
      </c>
      <c r="C1169" t="s">
        <v>45</v>
      </c>
      <c r="D1169" t="s">
        <v>66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Input]]="",INDEX([1]DATA!$Q:$Q,MATCH(1,(vp.data[[#This Row],[Battery]]=[1]DATA!$L:$L)*(EOMONTH(vp.data[[#This Row],[SDate]],-1)+1=[1]DATA!$G:$G),0)),vp.data[[#This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169" s="2">
        <f ca="1">INDEX(INDIRECT(_xlfn.CONCAT("weather.data[",O$1,"]")),MATCH(vp.data[[#This Row],[SDate]],weather.data[Date],0))</f>
        <v>5.166666666666667</v>
      </c>
      <c r="P1169" s="2">
        <f ca="1">INDEX(INDIRECT(_xlfn.CONCAT("weather.data[",P$1,"]")),MATCH(vp.data[[#This Row],[SDate]],weather.data[Date],0))</f>
        <v>5.9857142857142858</v>
      </c>
      <c r="Q1169" s="2">
        <f ca="1">INDEX(INDIRECT(_xlfn.CONCAT("weather.data[",Q$1,"]")),MATCH(vp.data[[#This Row],[SDate]],weather.data[Date],0))</f>
        <v>5.2</v>
      </c>
      <c r="R1169" s="2">
        <f ca="1">INDEX(INDIRECT(_xlfn.CONCAT("weather.data[",R$1,"]")),MATCH(vp.data[[#This Row],[SDate]],weather.data[Date],0))</f>
        <v>4.0999999999999996</v>
      </c>
      <c r="S1169" s="2">
        <f ca="1">INDEX(INDIRECT(_xlfn.CONCAT("weather.data[",S$1,"]")),MATCH(vp.data[[#This Row],[SDate]],weather.data[Date],0))</f>
        <v>6.5</v>
      </c>
      <c r="T1169" s="2">
        <f ca="1">INDEX(INDIRECT(_xlfn.CONCAT("weather.data[",T$1,"]")),MATCH(vp.data[[#This Row],[SDate]],weather.data[Date],0))</f>
        <v>4.4000000000000004</v>
      </c>
      <c r="U1169" s="2">
        <f ca="1">INDEX(INDIRECT(_xlfn.CONCAT("weather.data[",U$1,"]")),MATCH(vp.data[[#This Row],[SDate]],weather.data[Date],0))</f>
        <v>6</v>
      </c>
      <c r="V1169" s="2">
        <f ca="1">INDEX(INDIRECT(_xlfn.CONCAT("weather.data[",V$1,"]")),MATCH(vp.data[[#This Row],[SDate]],weather.data[Date],0))</f>
        <v>4.8</v>
      </c>
      <c r="W1169" t="s">
        <v>44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 s="4">
        <f>IF(AND(vp.data[[#This Row],[SDate]]&gt;=DATE(YEAR(vp.data[[#This Row],[SDate]]),5,1),vp.data[[#This Row],[SDate]]&lt;=DATE(YEAR(vp.data[[#This Row],[SDate]]),9,15)),1,0)</f>
        <v>0</v>
      </c>
      <c r="AJ1169" s="4">
        <f>IF(vp.data[[#This Row],[SDate]]&lt;DATE(2016,12,1),0,1)</f>
        <v>1</v>
      </c>
      <c r="AK1169">
        <f>MONTH(vp.data[[#This Row],[SDate]])</f>
        <v>4</v>
      </c>
      <c r="AL1169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169" s="5">
        <f>(vp.data[[#This Row],[Dens]]-INDEX(crudeBD.lkup[Mean_Dens],MATCH(vp.data[[#This Row],[Crude_Breakdown]],crudeBD.lkup[Crude Breakdown],0)))^2</f>
        <v>207.68664632858014</v>
      </c>
      <c r="AN1169" s="5">
        <f>(vp.data[[#This Row],[Sulf]]-INDEX(crudeBD.lkup[Mean_Sulf],MATCH(vp.data[[#This Row],[Crude_Breakdown]],crudeBD.lkup[Crude Breakdown],0)))^2</f>
        <v>0.43530500161829355</v>
      </c>
      <c r="AO11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1" hidden="1" x14ac:dyDescent="0.25">
      <c r="A1170">
        <v>1169</v>
      </c>
      <c r="B1170" t="s">
        <v>92</v>
      </c>
      <c r="C1170" t="s">
        <v>92</v>
      </c>
      <c r="D1170" t="s">
        <v>93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Input]]="",INDEX([1]DATA!$Q:$Q,MATCH(1,(vp.data[[#This Row],[Battery]]=[1]DATA!$L:$L)*(EOMONTH(vp.data[[#This Row],[SDate]],-1)+1=[1]DATA!$G:$G),0)),vp.data[[#This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Input]]="",INDEX([1]DATA!$O:$O,MATCH(1,(vp.data[[#This Row],[Battery]]=[1]DATA!$L:$L)*(EOMONTH(vp.data[[#This Row],[SDate]],-1)+1=[1]DATA!$G:$G),0)),vp.data[[#This Row],[Dens Input]]),"")</f>
        <v>820.7</v>
      </c>
      <c r="O1170" s="2">
        <f ca="1">INDEX(INDIRECT(_xlfn.CONCAT("weather.data[",O$1,"]")),MATCH(vp.data[[#This Row],[SDate]],weather.data[Date],0))</f>
        <v>5.166666666666667</v>
      </c>
      <c r="P1170" s="2">
        <f ca="1">INDEX(INDIRECT(_xlfn.CONCAT("weather.data[",P$1,"]")),MATCH(vp.data[[#This Row],[SDate]],weather.data[Date],0))</f>
        <v>5.9857142857142858</v>
      </c>
      <c r="Q1170" s="2">
        <f ca="1">INDEX(INDIRECT(_xlfn.CONCAT("weather.data[",Q$1,"]")),MATCH(vp.data[[#This Row],[SDate]],weather.data[Date],0))</f>
        <v>5.2</v>
      </c>
      <c r="R1170" s="2">
        <f ca="1">INDEX(INDIRECT(_xlfn.CONCAT("weather.data[",R$1,"]")),MATCH(vp.data[[#This Row],[SDate]],weather.data[Date],0))</f>
        <v>4.0999999999999996</v>
      </c>
      <c r="S1170" s="2">
        <f ca="1">INDEX(INDIRECT(_xlfn.CONCAT("weather.data[",S$1,"]")),MATCH(vp.data[[#This Row],[SDate]],weather.data[Date],0))</f>
        <v>6.5</v>
      </c>
      <c r="T1170" s="2">
        <f ca="1">INDEX(INDIRECT(_xlfn.CONCAT("weather.data[",T$1,"]")),MATCH(vp.data[[#This Row],[SDate]],weather.data[Date],0))</f>
        <v>4.4000000000000004</v>
      </c>
      <c r="U1170" s="2">
        <f ca="1">INDEX(INDIRECT(_xlfn.CONCAT("weather.data[",U$1,"]")),MATCH(vp.data[[#This Row],[SDate]],weather.data[Date],0))</f>
        <v>6</v>
      </c>
      <c r="V1170" s="2">
        <f ca="1">INDEX(INDIRECT(_xlfn.CONCAT("weather.data[",V$1,"]")),MATCH(vp.data[[#This Row],[SDate]],weather.data[Date],0))</f>
        <v>4.8</v>
      </c>
      <c r="W1170" t="s">
        <v>44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 s="4">
        <f>IF(AND(vp.data[[#This Row],[SDate]]&gt;=DATE(YEAR(vp.data[[#This Row],[SDate]]),5,1),vp.data[[#This Row],[SDate]]&lt;=DATE(YEAR(vp.data[[#This Row],[SDate]]),9,15)),1,0)</f>
        <v>0</v>
      </c>
      <c r="AJ1170" s="4">
        <f>IF(vp.data[[#This Row],[SDate]]&lt;DATE(2016,12,1),0,1)</f>
        <v>1</v>
      </c>
      <c r="AK1170">
        <f>MONTH(vp.data[[#This Row],[SDate]])</f>
        <v>4</v>
      </c>
      <c r="AL1170" s="5">
        <f>(IF(post_aquisition_adj_bool,vp.data[[#This Row],[VP_Adjusted]],vp.data[[#This Row],[VP]])-INDEX(crudeBD.lkup[Mean_VP],MATCH(vp.data[[#This Row],[Crude_Breakdown]],crudeBD.lkup[Crude Breakdown],0)))^2</f>
        <v>421.65017195384826</v>
      </c>
      <c r="AM1170" s="5">
        <f>(vp.data[[#This Row],[Dens]]-INDEX(crudeBD.lkup[Mean_Dens],MATCH(vp.data[[#This Row],[Crude_Breakdown]],crudeBD.lkup[Crude Breakdown],0)))^2</f>
        <v>3.4059338882299324</v>
      </c>
      <c r="AN1170" s="5">
        <f>(vp.data[[#This Row],[Sulf]]-INDEX(crudeBD.lkup[Mean_Sulf],MATCH(vp.data[[#This Row],[Crude_Breakdown]],crudeBD.lkup[Crude Breakdown],0)))^2</f>
        <v>0.17751986703405145</v>
      </c>
      <c r="AO11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1" hidden="1" x14ac:dyDescent="0.25">
      <c r="A1171">
        <v>1170</v>
      </c>
      <c r="B1171" t="s">
        <v>47</v>
      </c>
      <c r="C1171" t="s">
        <v>47</v>
      </c>
      <c r="D1171" t="s">
        <v>62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Input]]="",INDEX([1]DATA!$O:$O,MATCH(1,(vp.data[[#This Row],[Battery]]=[1]DATA!$L:$L)*(EOMONTH(vp.data[[#This Row],[SDate]],-1)+1=[1]DATA!$G:$G),0)),vp.data[[#This Row],[Dens Input]]),"")</f>
        <v>825.7</v>
      </c>
      <c r="O1171" s="2">
        <f ca="1">INDEX(INDIRECT(_xlfn.CONCAT("weather.data[",O$1,"]")),MATCH(vp.data[[#This Row],[SDate]],weather.data[Date],0))</f>
        <v>5.166666666666667</v>
      </c>
      <c r="P1171" s="2">
        <f ca="1">INDEX(INDIRECT(_xlfn.CONCAT("weather.data[",P$1,"]")),MATCH(vp.data[[#This Row],[SDate]],weather.data[Date],0))</f>
        <v>5.9857142857142858</v>
      </c>
      <c r="Q1171" s="2">
        <f ca="1">INDEX(INDIRECT(_xlfn.CONCAT("weather.data[",Q$1,"]")),MATCH(vp.data[[#This Row],[SDate]],weather.data[Date],0))</f>
        <v>5.2</v>
      </c>
      <c r="R1171" s="2">
        <f ca="1">INDEX(INDIRECT(_xlfn.CONCAT("weather.data[",R$1,"]")),MATCH(vp.data[[#This Row],[SDate]],weather.data[Date],0))</f>
        <v>4.0999999999999996</v>
      </c>
      <c r="S1171" s="2">
        <f ca="1">INDEX(INDIRECT(_xlfn.CONCAT("weather.data[",S$1,"]")),MATCH(vp.data[[#This Row],[SDate]],weather.data[Date],0))</f>
        <v>6.5</v>
      </c>
      <c r="T1171" s="2">
        <f ca="1">INDEX(INDIRECT(_xlfn.CONCAT("weather.data[",T$1,"]")),MATCH(vp.data[[#This Row],[SDate]],weather.data[Date],0))</f>
        <v>4.4000000000000004</v>
      </c>
      <c r="U1171" s="2">
        <f ca="1">INDEX(INDIRECT(_xlfn.CONCAT("weather.data[",U$1,"]")),MATCH(vp.data[[#This Row],[SDate]],weather.data[Date],0))</f>
        <v>6</v>
      </c>
      <c r="V1171" s="2">
        <f ca="1">INDEX(INDIRECT(_xlfn.CONCAT("weather.data[",V$1,"]")),MATCH(vp.data[[#This Row],[SDate]],weather.data[Date],0))</f>
        <v>4.8</v>
      </c>
      <c r="W1171" t="s">
        <v>44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 s="4">
        <f>IF(AND(vp.data[[#This Row],[SDate]]&gt;=DATE(YEAR(vp.data[[#This Row],[SDate]]),5,1),vp.data[[#This Row],[SDate]]&lt;=DATE(YEAR(vp.data[[#This Row],[SDate]]),9,15)),1,0)</f>
        <v>0</v>
      </c>
      <c r="AJ1171" s="4">
        <f>IF(vp.data[[#This Row],[SDate]]&lt;DATE(2016,12,1),0,1)</f>
        <v>1</v>
      </c>
      <c r="AK1171">
        <f>MONTH(vp.data[[#This Row],[SDate]])</f>
        <v>4</v>
      </c>
      <c r="AL1171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171" s="5">
        <f>(vp.data[[#This Row],[Dens]]-INDEX(crudeBD.lkup[Mean_Dens],MATCH(vp.data[[#This Row],[Crude_Breakdown]],crudeBD.lkup[Crude Breakdown],0)))^2</f>
        <v>328.02054326109345</v>
      </c>
      <c r="AN1171" s="5">
        <f>(vp.data[[#This Row],[Sulf]]-INDEX(crudeBD.lkup[Mean_Sulf],MATCH(vp.data[[#This Row],[Crude_Breakdown]],crudeBD.lkup[Crude Breakdown],0)))^2</f>
        <v>2.0512977102952232E-2</v>
      </c>
      <c r="AO11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1" hidden="1" x14ac:dyDescent="0.25">
      <c r="A1172">
        <v>1171</v>
      </c>
      <c r="B1172" t="s">
        <v>47</v>
      </c>
      <c r="C1172" t="s">
        <v>47</v>
      </c>
      <c r="D1172" t="s">
        <v>68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Input]]="",INDEX([1]DATA!$Q:$Q,MATCH(1,(vp.data[[#This Row],[Battery]]=[1]DATA!$L:$L)*(EOMONTH(vp.data[[#This Row],[SDate]],-1)+1=[1]DATA!$G:$G),0)),vp.data[[#This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72" s="2">
        <f ca="1">INDEX(INDIRECT(_xlfn.CONCAT("weather.data[",O$1,"]")),MATCH(vp.data[[#This Row],[SDate]],weather.data[Date],0))</f>
        <v>5.166666666666667</v>
      </c>
      <c r="P1172" s="2">
        <f ca="1">INDEX(INDIRECT(_xlfn.CONCAT("weather.data[",P$1,"]")),MATCH(vp.data[[#This Row],[SDate]],weather.data[Date],0))</f>
        <v>5.9857142857142858</v>
      </c>
      <c r="Q1172" s="2">
        <f ca="1">INDEX(INDIRECT(_xlfn.CONCAT("weather.data[",Q$1,"]")),MATCH(vp.data[[#This Row],[SDate]],weather.data[Date],0))</f>
        <v>5.2</v>
      </c>
      <c r="R1172" s="2">
        <f ca="1">INDEX(INDIRECT(_xlfn.CONCAT("weather.data[",R$1,"]")),MATCH(vp.data[[#This Row],[SDate]],weather.data[Date],0))</f>
        <v>4.0999999999999996</v>
      </c>
      <c r="S1172" s="2">
        <f ca="1">INDEX(INDIRECT(_xlfn.CONCAT("weather.data[",S$1,"]")),MATCH(vp.data[[#This Row],[SDate]],weather.data[Date],0))</f>
        <v>6.5</v>
      </c>
      <c r="T1172" s="2">
        <f ca="1">INDEX(INDIRECT(_xlfn.CONCAT("weather.data[",T$1,"]")),MATCH(vp.data[[#This Row],[SDate]],weather.data[Date],0))</f>
        <v>4.4000000000000004</v>
      </c>
      <c r="U1172" s="2">
        <f ca="1">INDEX(INDIRECT(_xlfn.CONCAT("weather.data[",U$1,"]")),MATCH(vp.data[[#This Row],[SDate]],weather.data[Date],0))</f>
        <v>6</v>
      </c>
      <c r="V1172" s="2">
        <f ca="1">INDEX(INDIRECT(_xlfn.CONCAT("weather.data[",V$1,"]")),MATCH(vp.data[[#This Row],[SDate]],weather.data[Date],0))</f>
        <v>4.8</v>
      </c>
      <c r="W1172" t="s">
        <v>44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 s="4">
        <f>IF(AND(vp.data[[#This Row],[SDate]]&gt;=DATE(YEAR(vp.data[[#This Row],[SDate]]),5,1),vp.data[[#This Row],[SDate]]&lt;=DATE(YEAR(vp.data[[#This Row],[SDate]]),9,15)),1,0)</f>
        <v>0</v>
      </c>
      <c r="AJ1172" s="4">
        <f>IF(vp.data[[#This Row],[SDate]]&lt;DATE(2016,12,1),0,1)</f>
        <v>1</v>
      </c>
      <c r="AK1172">
        <f>MONTH(vp.data[[#This Row],[SDate]])</f>
        <v>4</v>
      </c>
      <c r="AL1172" s="5">
        <f>(IF(post_aquisition_adj_bool,vp.data[[#This Row],[VP_Adjusted]],vp.data[[#This Row],[VP]])-INDEX(crudeBD.lkup[Mean_VP],MATCH(vp.data[[#This Row],[Crude_Breakdown]],crudeBD.lkup[Crude Breakdown],0)))^2</f>
        <v>76.076675213051558</v>
      </c>
      <c r="AM1172" s="5">
        <f>(vp.data[[#This Row],[Dens]]-INDEX(crudeBD.lkup[Mean_Dens],MATCH(vp.data[[#This Row],[Crude_Breakdown]],crudeBD.lkup[Crude Breakdown],0)))^2</f>
        <v>201.96211135925367</v>
      </c>
      <c r="AN1172" s="5">
        <f>(vp.data[[#This Row],[Sulf]]-INDEX(crudeBD.lkup[Mean_Sulf],MATCH(vp.data[[#This Row],[Crude_Breakdown]],crudeBD.lkup[Crude Breakdown],0)))^2</f>
        <v>0.11341839648945758</v>
      </c>
      <c r="AO11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1" hidden="1" x14ac:dyDescent="0.25">
      <c r="A1173">
        <v>1172</v>
      </c>
      <c r="B1173" t="s">
        <v>104</v>
      </c>
      <c r="C1173" t="s">
        <v>104</v>
      </c>
      <c r="D1173" t="s">
        <v>105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Input]]="",INDEX([1]DATA!$O:$O,MATCH(1,(vp.data[[#This Row],[Battery]]=[1]DATA!$L:$L)*(EOMONTH(vp.data[[#This Row],[SDate]],-1)+1=[1]DATA!$G:$G),0)),vp.data[[#This Row],[Dens Input]]),"")</f>
        <v>834.7</v>
      </c>
      <c r="O1173" s="2">
        <f ca="1">INDEX(INDIRECT(_xlfn.CONCAT("weather.data[",O$1,"]")),MATCH(vp.data[[#This Row],[SDate]],weather.data[Date],0))</f>
        <v>5.166666666666667</v>
      </c>
      <c r="P1173" s="2">
        <f ca="1">INDEX(INDIRECT(_xlfn.CONCAT("weather.data[",P$1,"]")),MATCH(vp.data[[#This Row],[SDate]],weather.data[Date],0))</f>
        <v>5.9857142857142858</v>
      </c>
      <c r="Q1173" s="2">
        <f ca="1">INDEX(INDIRECT(_xlfn.CONCAT("weather.data[",Q$1,"]")),MATCH(vp.data[[#This Row],[SDate]],weather.data[Date],0))</f>
        <v>5.2</v>
      </c>
      <c r="R1173" s="2">
        <f ca="1">INDEX(INDIRECT(_xlfn.CONCAT("weather.data[",R$1,"]")),MATCH(vp.data[[#This Row],[SDate]],weather.data[Date],0))</f>
        <v>4.0999999999999996</v>
      </c>
      <c r="S1173" s="2">
        <f ca="1">INDEX(INDIRECT(_xlfn.CONCAT("weather.data[",S$1,"]")),MATCH(vp.data[[#This Row],[SDate]],weather.data[Date],0))</f>
        <v>6.5</v>
      </c>
      <c r="T1173" s="2">
        <f ca="1">INDEX(INDIRECT(_xlfn.CONCAT("weather.data[",T$1,"]")),MATCH(vp.data[[#This Row],[SDate]],weather.data[Date],0))</f>
        <v>4.4000000000000004</v>
      </c>
      <c r="U1173" s="2">
        <f ca="1">INDEX(INDIRECT(_xlfn.CONCAT("weather.data[",U$1,"]")),MATCH(vp.data[[#This Row],[SDate]],weather.data[Date],0))</f>
        <v>6</v>
      </c>
      <c r="V1173" s="2">
        <f ca="1">INDEX(INDIRECT(_xlfn.CONCAT("weather.data[",V$1,"]")),MATCH(vp.data[[#This Row],[SDate]],weather.data[Date],0))</f>
        <v>4.8</v>
      </c>
      <c r="W1173" t="s">
        <v>44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 s="4">
        <f>IF(AND(vp.data[[#This Row],[SDate]]&gt;=DATE(YEAR(vp.data[[#This Row],[SDate]]),5,1),vp.data[[#This Row],[SDate]]&lt;=DATE(YEAR(vp.data[[#This Row],[SDate]]),9,15)),1,0)</f>
        <v>0</v>
      </c>
      <c r="AJ1173" s="4">
        <f>IF(vp.data[[#This Row],[SDate]]&lt;DATE(2016,12,1),0,1)</f>
        <v>1</v>
      </c>
      <c r="AK1173">
        <f>MONTH(vp.data[[#This Row],[SDate]])</f>
        <v>4</v>
      </c>
      <c r="AL1173" s="5">
        <f>(IF(post_aquisition_adj_bool,vp.data[[#This Row],[VP_Adjusted]],vp.data[[#This Row],[VP]])-INDEX(crudeBD.lkup[Mean_VP],MATCH(vp.data[[#This Row],[Crude_Breakdown]],crudeBD.lkup[Crude Breakdown],0)))^2</f>
        <v>42.539019837498962</v>
      </c>
      <c r="AM1173" s="5">
        <f>(vp.data[[#This Row],[Dens]]-INDEX(crudeBD.lkup[Mean_Dens],MATCH(vp.data[[#This Row],[Crude_Breakdown]],crudeBD.lkup[Crude Breakdown],0)))^2</f>
        <v>83.016469641461711</v>
      </c>
      <c r="AN1173" s="5">
        <f>(vp.data[[#This Row],[Sulf]]-INDEX(crudeBD.lkup[Mean_Sulf],MATCH(vp.data[[#This Row],[Crude_Breakdown]],crudeBD.lkup[Crude Breakdown],0)))^2</f>
        <v>0.38041322446491904</v>
      </c>
      <c r="AO11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1" hidden="1" x14ac:dyDescent="0.25">
      <c r="A1174">
        <v>1173</v>
      </c>
      <c r="B1174" t="s">
        <v>64</v>
      </c>
      <c r="C1174" t="s">
        <v>64</v>
      </c>
      <c r="D1174" t="s">
        <v>94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Input]]="",INDEX([1]DATA!$Q:$Q,MATCH(1,(vp.data[[#This Row],[Battery]]=[1]DATA!$L:$L)*(EOMONTH(vp.data[[#This Row],[SDate]],-1)+1=[1]DATA!$G:$G),0)),vp.data[[#This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174" s="2">
        <f ca="1">INDEX(INDIRECT(_xlfn.CONCAT("weather.data[",O$1,"]")),MATCH(vp.data[[#This Row],[SDate]],weather.data[Date],0))</f>
        <v>5.166666666666667</v>
      </c>
      <c r="P1174" s="2">
        <f ca="1">INDEX(INDIRECT(_xlfn.CONCAT("weather.data[",P$1,"]")),MATCH(vp.data[[#This Row],[SDate]],weather.data[Date],0))</f>
        <v>5.9857142857142858</v>
      </c>
      <c r="Q1174" s="2">
        <f ca="1">INDEX(INDIRECT(_xlfn.CONCAT("weather.data[",Q$1,"]")),MATCH(vp.data[[#This Row],[SDate]],weather.data[Date],0))</f>
        <v>5.2</v>
      </c>
      <c r="R1174" s="2">
        <f ca="1">INDEX(INDIRECT(_xlfn.CONCAT("weather.data[",R$1,"]")),MATCH(vp.data[[#This Row],[SDate]],weather.data[Date],0))</f>
        <v>4.0999999999999996</v>
      </c>
      <c r="S1174" s="2">
        <f ca="1">INDEX(INDIRECT(_xlfn.CONCAT("weather.data[",S$1,"]")),MATCH(vp.data[[#This Row],[SDate]],weather.data[Date],0))</f>
        <v>6.5</v>
      </c>
      <c r="T1174" s="2">
        <f ca="1">INDEX(INDIRECT(_xlfn.CONCAT("weather.data[",T$1,"]")),MATCH(vp.data[[#This Row],[SDate]],weather.data[Date],0))</f>
        <v>4.4000000000000004</v>
      </c>
      <c r="U1174" s="2">
        <f ca="1">INDEX(INDIRECT(_xlfn.CONCAT("weather.data[",U$1,"]")),MATCH(vp.data[[#This Row],[SDate]],weather.data[Date],0))</f>
        <v>6</v>
      </c>
      <c r="V1174" s="2">
        <f ca="1">INDEX(INDIRECT(_xlfn.CONCAT("weather.data[",V$1,"]")),MATCH(vp.data[[#This Row],[SDate]],weather.data[Date],0))</f>
        <v>4.8</v>
      </c>
      <c r="W1174" t="s">
        <v>44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 s="4">
        <f>IF(AND(vp.data[[#This Row],[SDate]]&gt;=DATE(YEAR(vp.data[[#This Row],[SDate]]),5,1),vp.data[[#This Row],[SDate]]&lt;=DATE(YEAR(vp.data[[#This Row],[SDate]]),9,15)),1,0)</f>
        <v>0</v>
      </c>
      <c r="AJ1174" s="4">
        <f>IF(vp.data[[#This Row],[SDate]]&lt;DATE(2016,12,1),0,1)</f>
        <v>1</v>
      </c>
      <c r="AK1174">
        <f>MONTH(vp.data[[#This Row],[SDate]])</f>
        <v>4</v>
      </c>
      <c r="AL1174" s="5">
        <f>(IF(post_aquisition_adj_bool,vp.data[[#This Row],[VP_Adjusted]],vp.data[[#This Row],[VP]])-INDEX(crudeBD.lkup[Mean_VP],MATCH(vp.data[[#This Row],[Crude_Breakdown]],crudeBD.lkup[Crude Breakdown],0)))^2</f>
        <v>411.18939980804055</v>
      </c>
      <c r="AM1174" s="5">
        <f>(vp.data[[#This Row],[Dens]]-INDEX(crudeBD.lkup[Mean_Dens],MATCH(vp.data[[#This Row],[Crude_Breakdown]],crudeBD.lkup[Crude Breakdown],0)))^2</f>
        <v>62.230997248823947</v>
      </c>
      <c r="AN1174" s="5">
        <f>(vp.data[[#This Row],[Sulf]]-INDEX(crudeBD.lkup[Mean_Sulf],MATCH(vp.data[[#This Row],[Crude_Breakdown]],crudeBD.lkup[Crude Breakdown],0)))^2</f>
        <v>7.1697980233954178E-4</v>
      </c>
      <c r="AO11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1" hidden="1" x14ac:dyDescent="0.25">
      <c r="A1175">
        <v>1174</v>
      </c>
      <c r="B1175" t="s">
        <v>64</v>
      </c>
      <c r="C1175" t="s">
        <v>64</v>
      </c>
      <c r="D1175" t="s">
        <v>65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75" s="2">
        <f ca="1">INDEX(INDIRECT(_xlfn.CONCAT("weather.data[",O$1,"]")),MATCH(vp.data[[#This Row],[SDate]],weather.data[Date],0))</f>
        <v>5.166666666666667</v>
      </c>
      <c r="P1175" s="2">
        <f ca="1">INDEX(INDIRECT(_xlfn.CONCAT("weather.data[",P$1,"]")),MATCH(vp.data[[#This Row],[SDate]],weather.data[Date],0))</f>
        <v>5.9857142857142858</v>
      </c>
      <c r="Q1175" s="2">
        <f ca="1">INDEX(INDIRECT(_xlfn.CONCAT("weather.data[",Q$1,"]")),MATCH(vp.data[[#This Row],[SDate]],weather.data[Date],0))</f>
        <v>5.2</v>
      </c>
      <c r="R1175" s="2">
        <f ca="1">INDEX(INDIRECT(_xlfn.CONCAT("weather.data[",R$1,"]")),MATCH(vp.data[[#This Row],[SDate]],weather.data[Date],0))</f>
        <v>4.0999999999999996</v>
      </c>
      <c r="S1175" s="2">
        <f ca="1">INDEX(INDIRECT(_xlfn.CONCAT("weather.data[",S$1,"]")),MATCH(vp.data[[#This Row],[SDate]],weather.data[Date],0))</f>
        <v>6.5</v>
      </c>
      <c r="T1175" s="2">
        <f ca="1">INDEX(INDIRECT(_xlfn.CONCAT("weather.data[",T$1,"]")),MATCH(vp.data[[#This Row],[SDate]],weather.data[Date],0))</f>
        <v>4.4000000000000004</v>
      </c>
      <c r="U1175" s="2">
        <f ca="1">INDEX(INDIRECT(_xlfn.CONCAT("weather.data[",U$1,"]")),MATCH(vp.data[[#This Row],[SDate]],weather.data[Date],0))</f>
        <v>6</v>
      </c>
      <c r="V1175" s="2">
        <f ca="1">INDEX(INDIRECT(_xlfn.CONCAT("weather.data[",V$1,"]")),MATCH(vp.data[[#This Row],[SDate]],weather.data[Date],0))</f>
        <v>4.8</v>
      </c>
      <c r="W1175" t="s">
        <v>44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 s="4">
        <f>IF(AND(vp.data[[#This Row],[SDate]]&gt;=DATE(YEAR(vp.data[[#This Row],[SDate]]),5,1),vp.data[[#This Row],[SDate]]&lt;=DATE(YEAR(vp.data[[#This Row],[SDate]]),9,15)),1,0)</f>
        <v>0</v>
      </c>
      <c r="AJ1175" s="4">
        <f>IF(vp.data[[#This Row],[SDate]]&lt;DATE(2016,12,1),0,1)</f>
        <v>1</v>
      </c>
      <c r="AK1175">
        <f>MONTH(vp.data[[#This Row],[SDate]])</f>
        <v>4</v>
      </c>
      <c r="AL1175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1175" s="5">
        <f>(vp.data[[#This Row],[Dens]]-INDEX(crudeBD.lkup[Mean_Dens],MATCH(vp.data[[#This Row],[Crude_Breakdown]],crudeBD.lkup[Crude Breakdown],0)))^2</f>
        <v>91.942450009558868</v>
      </c>
      <c r="AN1175" s="5">
        <f>(vp.data[[#This Row],[Sulf]]-INDEX(crudeBD.lkup[Mean_Sulf],MATCH(vp.data[[#This Row],[Crude_Breakdown]],crudeBD.lkup[Crude Breakdown],0)))^2</f>
        <v>2.0512977102952232E-2</v>
      </c>
      <c r="AO11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1" hidden="1" x14ac:dyDescent="0.25">
      <c r="A1176">
        <v>1175</v>
      </c>
      <c r="B1176" t="s">
        <v>60</v>
      </c>
      <c r="C1176" t="s">
        <v>60</v>
      </c>
      <c r="D1176" t="s">
        <v>61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Input]]="",INDEX([1]DATA!$Q:$Q,MATCH(1,(vp.data[[#This Row],[Battery]]=[1]DATA!$L:$L)*(EOMONTH(vp.data[[#This Row],[SDate]],-1)+1=[1]DATA!$G:$G),0)),vp.data[[#This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176" s="2">
        <f ca="1">INDEX(INDIRECT(_xlfn.CONCAT("weather.data[",O$1,"]")),MATCH(vp.data[[#This Row],[SDate]],weather.data[Date],0))</f>
        <v>5.166666666666667</v>
      </c>
      <c r="P1176" s="2">
        <f ca="1">INDEX(INDIRECT(_xlfn.CONCAT("weather.data[",P$1,"]")),MATCH(vp.data[[#This Row],[SDate]],weather.data[Date],0))</f>
        <v>5.9857142857142858</v>
      </c>
      <c r="Q1176" s="2">
        <f ca="1">INDEX(INDIRECT(_xlfn.CONCAT("weather.data[",Q$1,"]")),MATCH(vp.data[[#This Row],[SDate]],weather.data[Date],0))</f>
        <v>5.2</v>
      </c>
      <c r="R1176" s="2">
        <f ca="1">INDEX(INDIRECT(_xlfn.CONCAT("weather.data[",R$1,"]")),MATCH(vp.data[[#This Row],[SDate]],weather.data[Date],0))</f>
        <v>4.0999999999999996</v>
      </c>
      <c r="S1176" s="2">
        <f ca="1">INDEX(INDIRECT(_xlfn.CONCAT("weather.data[",S$1,"]")),MATCH(vp.data[[#This Row],[SDate]],weather.data[Date],0))</f>
        <v>6.5</v>
      </c>
      <c r="T1176" s="2">
        <f ca="1">INDEX(INDIRECT(_xlfn.CONCAT("weather.data[",T$1,"]")),MATCH(vp.data[[#This Row],[SDate]],weather.data[Date],0))</f>
        <v>4.4000000000000004</v>
      </c>
      <c r="U1176" s="2">
        <f ca="1">INDEX(INDIRECT(_xlfn.CONCAT("weather.data[",U$1,"]")),MATCH(vp.data[[#This Row],[SDate]],weather.data[Date],0))</f>
        <v>6</v>
      </c>
      <c r="V1176" s="2">
        <f ca="1">INDEX(INDIRECT(_xlfn.CONCAT("weather.data[",V$1,"]")),MATCH(vp.data[[#This Row],[SDate]],weather.data[Date],0))</f>
        <v>4.8</v>
      </c>
      <c r="W1176" t="s">
        <v>44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 s="4">
        <f>IF(AND(vp.data[[#This Row],[SDate]]&gt;=DATE(YEAR(vp.data[[#This Row],[SDate]]),5,1),vp.data[[#This Row],[SDate]]&lt;=DATE(YEAR(vp.data[[#This Row],[SDate]]),9,15)),1,0)</f>
        <v>0</v>
      </c>
      <c r="AJ1176" s="4">
        <f>IF(vp.data[[#This Row],[SDate]]&lt;DATE(2016,12,1),0,1)</f>
        <v>1</v>
      </c>
      <c r="AK1176">
        <f>MONTH(vp.data[[#This Row],[SDate]])</f>
        <v>4</v>
      </c>
      <c r="AL1176" s="5">
        <f>(IF(post_aquisition_adj_bool,vp.data[[#This Row],[VP_Adjusted]],vp.data[[#This Row],[VP]])-INDEX(crudeBD.lkup[Mean_VP],MATCH(vp.data[[#This Row],[Crude_Breakdown]],crudeBD.lkup[Crude Breakdown],0)))^2</f>
        <v>251.70512287334594</v>
      </c>
      <c r="AM1176" s="5">
        <f>(vp.data[[#This Row],[Dens]]-INDEX(crudeBD.lkup[Mean_Dens],MATCH(vp.data[[#This Row],[Crude_Breakdown]],crudeBD.lkup[Crude Breakdown],0)))^2</f>
        <v>3.0340778799349879</v>
      </c>
      <c r="AN1176" s="5">
        <f>(vp.data[[#This Row],[Sulf]]-INDEX(crudeBD.lkup[Mean_Sulf],MATCH(vp.data[[#This Row],[Crude_Breakdown]],crudeBD.lkup[Crude Breakdown],0)))^2</f>
        <v>0.10859759255849449</v>
      </c>
      <c r="AO11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1" hidden="1" x14ac:dyDescent="0.25">
      <c r="A1177">
        <v>1176</v>
      </c>
      <c r="B1177" t="s">
        <v>45</v>
      </c>
      <c r="C1177" t="s">
        <v>45</v>
      </c>
      <c r="D1177" t="s">
        <v>88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Input]]="",INDEX([1]DATA!$Q:$Q,MATCH(1,(vp.data[[#This Row],[Battery]]=[1]DATA!$L:$L)*(EOMONTH(vp.data[[#This Row],[SDate]],-1)+1=[1]DATA!$G:$G),0)),vp.data[[#This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77" s="2">
        <f ca="1">INDEX(INDIRECT(_xlfn.CONCAT("weather.data[",O$1,"]")),MATCH(vp.data[[#This Row],[SDate]],weather.data[Date],0))</f>
        <v>3.2666666666666671</v>
      </c>
      <c r="P1177" s="2">
        <f ca="1">INDEX(INDIRECT(_xlfn.CONCAT("weather.data[",P$1,"]")),MATCH(vp.data[[#This Row],[SDate]],weather.data[Date],0))</f>
        <v>5.4857142857142858</v>
      </c>
      <c r="Q1177" s="2">
        <f ca="1">INDEX(INDIRECT(_xlfn.CONCAT("weather.data[",Q$1,"]")),MATCH(vp.data[[#This Row],[SDate]],weather.data[Date],0))</f>
        <v>3.2</v>
      </c>
      <c r="R1177" s="2">
        <f ca="1">INDEX(INDIRECT(_xlfn.CONCAT("weather.data[",R$1,"]")),MATCH(vp.data[[#This Row],[SDate]],weather.data[Date],0))</f>
        <v>3.4</v>
      </c>
      <c r="S1177" s="2">
        <f ca="1">INDEX(INDIRECT(_xlfn.CONCAT("weather.data[",S$1,"]")),MATCH(vp.data[[#This Row],[SDate]],weather.data[Date],0))</f>
        <v>3.5</v>
      </c>
      <c r="T1177" s="2">
        <f ca="1">INDEX(INDIRECT(_xlfn.CONCAT("weather.data[",T$1,"]")),MATCH(vp.data[[#This Row],[SDate]],weather.data[Date],0))</f>
        <v>3</v>
      </c>
      <c r="U1177" s="2">
        <f ca="1">INDEX(INDIRECT(_xlfn.CONCAT("weather.data[",U$1,"]")),MATCH(vp.data[[#This Row],[SDate]],weather.data[Date],0))</f>
        <v>3.7</v>
      </c>
      <c r="V1177" s="2">
        <f ca="1">INDEX(INDIRECT(_xlfn.CONCAT("weather.data[",V$1,"]")),MATCH(vp.data[[#This Row],[SDate]],weather.data[Date],0))</f>
        <v>2.8</v>
      </c>
      <c r="W1177" t="s">
        <v>44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 s="4">
        <f>IF(AND(vp.data[[#This Row],[SDate]]&gt;=DATE(YEAR(vp.data[[#This Row],[SDate]]),5,1),vp.data[[#This Row],[SDate]]&lt;=DATE(YEAR(vp.data[[#This Row],[SDate]]),9,15)),1,0)</f>
        <v>0</v>
      </c>
      <c r="AJ1177" s="4">
        <f>IF(vp.data[[#This Row],[SDate]]&lt;DATE(2016,12,1),0,1)</f>
        <v>1</v>
      </c>
      <c r="AK1177">
        <f>MONTH(vp.data[[#This Row],[SDate]])</f>
        <v>4</v>
      </c>
      <c r="AL1177" s="5">
        <f>(IF(post_aquisition_adj_bool,vp.data[[#This Row],[VP_Adjusted]],vp.data[[#This Row],[VP]])-INDEX(crudeBD.lkup[Mean_VP],MATCH(vp.data[[#This Row],[Crude_Breakdown]],crudeBD.lkup[Crude Breakdown],0)))^2</f>
        <v>292.6142395348283</v>
      </c>
      <c r="AM1177" s="5">
        <f>(vp.data[[#This Row],[Dens]]-INDEX(crudeBD.lkup[Mean_Dens],MATCH(vp.data[[#This Row],[Crude_Breakdown]],crudeBD.lkup[Crude Breakdown],0)))^2</f>
        <v>126.36961238361197</v>
      </c>
      <c r="AN1177" s="5">
        <f>(vp.data[[#This Row],[Sulf]]-INDEX(crudeBD.lkup[Mean_Sulf],MATCH(vp.data[[#This Row],[Crude_Breakdown]],crudeBD.lkup[Crude Breakdown],0)))^2</f>
        <v>5.0622961185576305E-2</v>
      </c>
      <c r="AO11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1" hidden="1" x14ac:dyDescent="0.25">
      <c r="A1178">
        <v>1177</v>
      </c>
      <c r="B1178" t="s">
        <v>45</v>
      </c>
      <c r="C1178" t="s">
        <v>45</v>
      </c>
      <c r="D1178" t="s">
        <v>46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Input]]="",INDEX([1]DATA!$Q:$Q,MATCH(1,(vp.data[[#This Row],[Battery]]=[1]DATA!$L:$L)*(EOMONTH(vp.data[[#This Row],[SDate]],-1)+1=[1]DATA!$G:$G),0)),vp.data[[#This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Input]]="",INDEX([1]DATA!$O:$O,MATCH(1,(vp.data[[#This Row],[Battery]]=[1]DATA!$L:$L)*(EOMONTH(vp.data[[#This Row],[SDate]],-1)+1=[1]DATA!$G:$G),0)),vp.data[[#This Row],[Dens Input]]),"")</f>
        <v>870.8</v>
      </c>
      <c r="O1178" s="2">
        <f ca="1">INDEX(INDIRECT(_xlfn.CONCAT("weather.data[",O$1,"]")),MATCH(vp.data[[#This Row],[SDate]],weather.data[Date],0))</f>
        <v>3.2666666666666671</v>
      </c>
      <c r="P1178" s="2">
        <f ca="1">INDEX(INDIRECT(_xlfn.CONCAT("weather.data[",P$1,"]")),MATCH(vp.data[[#This Row],[SDate]],weather.data[Date],0))</f>
        <v>5.4857142857142858</v>
      </c>
      <c r="Q1178" s="2">
        <f ca="1">INDEX(INDIRECT(_xlfn.CONCAT("weather.data[",Q$1,"]")),MATCH(vp.data[[#This Row],[SDate]],weather.data[Date],0))</f>
        <v>3.2</v>
      </c>
      <c r="R1178" s="2">
        <f ca="1">INDEX(INDIRECT(_xlfn.CONCAT("weather.data[",R$1,"]")),MATCH(vp.data[[#This Row],[SDate]],weather.data[Date],0))</f>
        <v>3.4</v>
      </c>
      <c r="S1178" s="2">
        <f ca="1">INDEX(INDIRECT(_xlfn.CONCAT("weather.data[",S$1,"]")),MATCH(vp.data[[#This Row],[SDate]],weather.data[Date],0))</f>
        <v>3.5</v>
      </c>
      <c r="T1178" s="2">
        <f ca="1">INDEX(INDIRECT(_xlfn.CONCAT("weather.data[",T$1,"]")),MATCH(vp.data[[#This Row],[SDate]],weather.data[Date],0))</f>
        <v>3</v>
      </c>
      <c r="U1178" s="2">
        <f ca="1">INDEX(INDIRECT(_xlfn.CONCAT("weather.data[",U$1,"]")),MATCH(vp.data[[#This Row],[SDate]],weather.data[Date],0))</f>
        <v>3.7</v>
      </c>
      <c r="V1178" s="2">
        <f ca="1">INDEX(INDIRECT(_xlfn.CONCAT("weather.data[",V$1,"]")),MATCH(vp.data[[#This Row],[SDate]],weather.data[Date],0))</f>
        <v>2.8</v>
      </c>
      <c r="W1178" t="s">
        <v>44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 s="4">
        <f>IF(AND(vp.data[[#This Row],[SDate]]&gt;=DATE(YEAR(vp.data[[#This Row],[SDate]]),5,1),vp.data[[#This Row],[SDate]]&lt;=DATE(YEAR(vp.data[[#This Row],[SDate]]),9,15)),1,0)</f>
        <v>0</v>
      </c>
      <c r="AJ1178" s="4">
        <f>IF(vp.data[[#This Row],[SDate]]&lt;DATE(2016,12,1),0,1)</f>
        <v>1</v>
      </c>
      <c r="AK1178">
        <f>MONTH(vp.data[[#This Row],[SDate]])</f>
        <v>4</v>
      </c>
      <c r="AL1178" s="5">
        <f>(IF(post_aquisition_adj_bool,vp.data[[#This Row],[VP_Adjusted]],vp.data[[#This Row],[VP]])-INDEX(crudeBD.lkup[Mean_VP],MATCH(vp.data[[#This Row],[Crude_Breakdown]],crudeBD.lkup[Crude Breakdown],0)))^2</f>
        <v>36.418601134215393</v>
      </c>
      <c r="AM1178" s="5">
        <f>(vp.data[[#This Row],[Dens]]-INDEX(crudeBD.lkup[Mean_Dens],MATCH(vp.data[[#This Row],[Crude_Breakdown]],crudeBD.lkup[Crude Breakdown],0)))^2</f>
        <v>15.666868577610135</v>
      </c>
      <c r="AN1178" s="5">
        <f>(vp.data[[#This Row],[Sulf]]-INDEX(crudeBD.lkup[Mean_Sulf],MATCH(vp.data[[#This Row],[Crude_Breakdown]],crudeBD.lkup[Crude Breakdown],0)))^2</f>
        <v>1.0703663628261764E-2</v>
      </c>
      <c r="AO11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1" hidden="1" x14ac:dyDescent="0.25">
      <c r="A1179">
        <v>1178</v>
      </c>
      <c r="B1179" t="s">
        <v>47</v>
      </c>
      <c r="C1179" t="s">
        <v>47</v>
      </c>
      <c r="D1179" t="s">
        <v>54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Input]]="",INDEX([1]DATA!$Q:$Q,MATCH(1,(vp.data[[#This Row],[Battery]]=[1]DATA!$L:$L)*(EOMONTH(vp.data[[#This Row],[SDate]],-1)+1=[1]DATA!$G:$G),0)),vp.data[[#This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Input]]="",INDEX([1]DATA!$O:$O,MATCH(1,(vp.data[[#This Row],[Battery]]=[1]DATA!$L:$L)*(EOMONTH(vp.data[[#This Row],[SDate]],-1)+1=[1]DATA!$G:$G),0)),vp.data[[#This Row],[Dens Input]]),"")</f>
        <v>817.8</v>
      </c>
      <c r="O1179" s="2">
        <f ca="1">INDEX(INDIRECT(_xlfn.CONCAT("weather.data[",O$1,"]")),MATCH(vp.data[[#This Row],[SDate]],weather.data[Date],0))</f>
        <v>3.2666666666666671</v>
      </c>
      <c r="P1179" s="2">
        <f ca="1">INDEX(INDIRECT(_xlfn.CONCAT("weather.data[",P$1,"]")),MATCH(vp.data[[#This Row],[SDate]],weather.data[Date],0))</f>
        <v>5.4857142857142858</v>
      </c>
      <c r="Q1179" s="2">
        <f ca="1">INDEX(INDIRECT(_xlfn.CONCAT("weather.data[",Q$1,"]")),MATCH(vp.data[[#This Row],[SDate]],weather.data[Date],0))</f>
        <v>3.2</v>
      </c>
      <c r="R1179" s="2">
        <f ca="1">INDEX(INDIRECT(_xlfn.CONCAT("weather.data[",R$1,"]")),MATCH(vp.data[[#This Row],[SDate]],weather.data[Date],0))</f>
        <v>3.4</v>
      </c>
      <c r="S1179" s="2">
        <f ca="1">INDEX(INDIRECT(_xlfn.CONCAT("weather.data[",S$1,"]")),MATCH(vp.data[[#This Row],[SDate]],weather.data[Date],0))</f>
        <v>3.5</v>
      </c>
      <c r="T1179" s="2">
        <f ca="1">INDEX(INDIRECT(_xlfn.CONCAT("weather.data[",T$1,"]")),MATCH(vp.data[[#This Row],[SDate]],weather.data[Date],0))</f>
        <v>3</v>
      </c>
      <c r="U1179" s="2">
        <f ca="1">INDEX(INDIRECT(_xlfn.CONCAT("weather.data[",U$1,"]")),MATCH(vp.data[[#This Row],[SDate]],weather.data[Date],0))</f>
        <v>3.7</v>
      </c>
      <c r="V1179" s="2">
        <f ca="1">INDEX(INDIRECT(_xlfn.CONCAT("weather.data[",V$1,"]")),MATCH(vp.data[[#This Row],[SDate]],weather.data[Date],0))</f>
        <v>2.8</v>
      </c>
      <c r="W1179" t="s">
        <v>44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 s="4">
        <f>IF(AND(vp.data[[#This Row],[SDate]]&gt;=DATE(YEAR(vp.data[[#This Row],[SDate]]),5,1),vp.data[[#This Row],[SDate]]&lt;=DATE(YEAR(vp.data[[#This Row],[SDate]]),9,15)),1,0)</f>
        <v>0</v>
      </c>
      <c r="AJ1179" s="4">
        <f>IF(vp.data[[#This Row],[SDate]]&lt;DATE(2016,12,1),0,1)</f>
        <v>1</v>
      </c>
      <c r="AK1179">
        <f>MONTH(vp.data[[#This Row],[SDate]])</f>
        <v>4</v>
      </c>
      <c r="AL1179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179" s="5">
        <f>(vp.data[[#This Row],[Dens]]-INDEX(crudeBD.lkup[Mean_Dens],MATCH(vp.data[[#This Row],[Crude_Breakdown]],crudeBD.lkup[Crude Breakdown],0)))^2</f>
        <v>1.1119338882275585</v>
      </c>
      <c r="AN1179" s="5">
        <f>(vp.data[[#This Row],[Sulf]]-INDEX(crudeBD.lkup[Mean_Sulf],MATCH(vp.data[[#This Row],[Crude_Breakdown]],crudeBD.lkup[Crude Breakdown],0)))^2</f>
        <v>0.15893691907166888</v>
      </c>
      <c r="AO11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1" hidden="1" x14ac:dyDescent="0.25">
      <c r="A1180">
        <v>1179</v>
      </c>
      <c r="B1180" t="s">
        <v>47</v>
      </c>
      <c r="C1180" t="s">
        <v>47</v>
      </c>
      <c r="D1180" t="s">
        <v>67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Input]]="",INDEX([1]DATA!$O:$O,MATCH(1,(vp.data[[#This Row],[Battery]]=[1]DATA!$L:$L)*(EOMONTH(vp.data[[#This Row],[SDate]],-1)+1=[1]DATA!$G:$G),0)),vp.data[[#This Row],[Dens Input]]),"")</f>
        <v>826.8</v>
      </c>
      <c r="O1180" s="2">
        <f ca="1">INDEX(INDIRECT(_xlfn.CONCAT("weather.data[",O$1,"]")),MATCH(vp.data[[#This Row],[SDate]],weather.data[Date],0))</f>
        <v>3.2666666666666671</v>
      </c>
      <c r="P1180" s="2">
        <f ca="1">INDEX(INDIRECT(_xlfn.CONCAT("weather.data[",P$1,"]")),MATCH(vp.data[[#This Row],[SDate]],weather.data[Date],0))</f>
        <v>5.4857142857142858</v>
      </c>
      <c r="Q1180" s="2">
        <f ca="1">INDEX(INDIRECT(_xlfn.CONCAT("weather.data[",Q$1,"]")),MATCH(vp.data[[#This Row],[SDate]],weather.data[Date],0))</f>
        <v>3.2</v>
      </c>
      <c r="R1180" s="2">
        <f ca="1">INDEX(INDIRECT(_xlfn.CONCAT("weather.data[",R$1,"]")),MATCH(vp.data[[#This Row],[SDate]],weather.data[Date],0))</f>
        <v>3.4</v>
      </c>
      <c r="S1180" s="2">
        <f ca="1">INDEX(INDIRECT(_xlfn.CONCAT("weather.data[",S$1,"]")),MATCH(vp.data[[#This Row],[SDate]],weather.data[Date],0))</f>
        <v>3.5</v>
      </c>
      <c r="T1180" s="2">
        <f ca="1">INDEX(INDIRECT(_xlfn.CONCAT("weather.data[",T$1,"]")),MATCH(vp.data[[#This Row],[SDate]],weather.data[Date],0))</f>
        <v>3</v>
      </c>
      <c r="U1180" s="2">
        <f ca="1">INDEX(INDIRECT(_xlfn.CONCAT("weather.data[",U$1,"]")),MATCH(vp.data[[#This Row],[SDate]],weather.data[Date],0))</f>
        <v>3.7</v>
      </c>
      <c r="V1180" s="2">
        <f ca="1">INDEX(INDIRECT(_xlfn.CONCAT("weather.data[",V$1,"]")),MATCH(vp.data[[#This Row],[SDate]],weather.data[Date],0))</f>
        <v>2.8</v>
      </c>
      <c r="W1180" t="s">
        <v>44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 s="4">
        <f>IF(AND(vp.data[[#This Row],[SDate]]&gt;=DATE(YEAR(vp.data[[#This Row],[SDate]]),5,1),vp.data[[#This Row],[SDate]]&lt;=DATE(YEAR(vp.data[[#This Row],[SDate]]),9,15)),1,0)</f>
        <v>0</v>
      </c>
      <c r="AJ1180" s="4">
        <f>IF(vp.data[[#This Row],[SDate]]&lt;DATE(2016,12,1),0,1)</f>
        <v>1</v>
      </c>
      <c r="AK1180">
        <f>MONTH(vp.data[[#This Row],[SDate]])</f>
        <v>4</v>
      </c>
      <c r="AL1180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180" s="5">
        <f>(vp.data[[#This Row],[Dens]]-INDEX(crudeBD.lkup[Mean_Dens],MATCH(vp.data[[#This Row],[Crude_Breakdown]],crudeBD.lkup[Crude Breakdown],0)))^2</f>
        <v>289.38560092980822</v>
      </c>
      <c r="AN1180" s="5">
        <f>(vp.data[[#This Row],[Sulf]]-INDEX(crudeBD.lkup[Mean_Sulf],MATCH(vp.data[[#This Row],[Crude_Breakdown]],crudeBD.lkup[Crude Breakdown],0)))^2</f>
        <v>3.7335329250191278E-2</v>
      </c>
      <c r="AO11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1" hidden="1" x14ac:dyDescent="0.25">
      <c r="A1181">
        <v>1180</v>
      </c>
      <c r="B1181" t="s">
        <v>52</v>
      </c>
      <c r="C1181" t="s">
        <v>52</v>
      </c>
      <c r="D1181" t="s">
        <v>53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Input]]="",INDEX([1]DATA!$Q:$Q,MATCH(1,(vp.data[[#This Row],[Battery]]=[1]DATA!$L:$L)*(EOMONTH(vp.data[[#This Row],[SDate]],-1)+1=[1]DATA!$G:$G),0)),vp.data[[#This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81" s="2">
        <f ca="1">INDEX(INDIRECT(_xlfn.CONCAT("weather.data[",O$1,"]")),MATCH(vp.data[[#This Row],[SDate]],weather.data[Date],0))</f>
        <v>3.2666666666666671</v>
      </c>
      <c r="P1181" s="2">
        <f ca="1">INDEX(INDIRECT(_xlfn.CONCAT("weather.data[",P$1,"]")),MATCH(vp.data[[#This Row],[SDate]],weather.data[Date],0))</f>
        <v>5.4857142857142858</v>
      </c>
      <c r="Q1181" s="2">
        <f ca="1">INDEX(INDIRECT(_xlfn.CONCAT("weather.data[",Q$1,"]")),MATCH(vp.data[[#This Row],[SDate]],weather.data[Date],0))</f>
        <v>3.2</v>
      </c>
      <c r="R1181" s="2">
        <f ca="1">INDEX(INDIRECT(_xlfn.CONCAT("weather.data[",R$1,"]")),MATCH(vp.data[[#This Row],[SDate]],weather.data[Date],0))</f>
        <v>3.4</v>
      </c>
      <c r="S1181" s="2">
        <f ca="1">INDEX(INDIRECT(_xlfn.CONCAT("weather.data[",S$1,"]")),MATCH(vp.data[[#This Row],[SDate]],weather.data[Date],0))</f>
        <v>3.5</v>
      </c>
      <c r="T1181" s="2">
        <f ca="1">INDEX(INDIRECT(_xlfn.CONCAT("weather.data[",T$1,"]")),MATCH(vp.data[[#This Row],[SDate]],weather.data[Date],0))</f>
        <v>3</v>
      </c>
      <c r="U1181" s="2">
        <f ca="1">INDEX(INDIRECT(_xlfn.CONCAT("weather.data[",U$1,"]")),MATCH(vp.data[[#This Row],[SDate]],weather.data[Date],0))</f>
        <v>3.7</v>
      </c>
      <c r="V1181" s="2">
        <f ca="1">INDEX(INDIRECT(_xlfn.CONCAT("weather.data[",V$1,"]")),MATCH(vp.data[[#This Row],[SDate]],weather.data[Date],0))</f>
        <v>2.8</v>
      </c>
      <c r="W1181" t="s">
        <v>44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 s="4">
        <f>IF(AND(vp.data[[#This Row],[SDate]]&gt;=DATE(YEAR(vp.data[[#This Row],[SDate]]),5,1),vp.data[[#This Row],[SDate]]&lt;=DATE(YEAR(vp.data[[#This Row],[SDate]]),9,15)),1,0)</f>
        <v>0</v>
      </c>
      <c r="AJ1181" s="4">
        <f>IF(vp.data[[#This Row],[SDate]]&lt;DATE(2016,12,1),0,1)</f>
        <v>1</v>
      </c>
      <c r="AK1181">
        <f>MONTH(vp.data[[#This Row],[SDate]])</f>
        <v>4</v>
      </c>
      <c r="AL1181" s="5">
        <f>(IF(post_aquisition_adj_bool,vp.data[[#This Row],[VP_Adjusted]],vp.data[[#This Row],[VP]])-INDEX(crudeBD.lkup[Mean_VP],MATCH(vp.data[[#This Row],[Crude_Breakdown]],crudeBD.lkup[Crude Breakdown],0)))^2</f>
        <v>0.95610378447892075</v>
      </c>
      <c r="AM1181" s="5">
        <f>(vp.data[[#This Row],[Dens]]-INDEX(crudeBD.lkup[Mean_Dens],MATCH(vp.data[[#This Row],[Crude_Breakdown]],crudeBD.lkup[Crude Breakdown],0)))^2</f>
        <v>91.942450009558868</v>
      </c>
      <c r="AN1181" s="5">
        <f>(vp.data[[#This Row],[Sulf]]-INDEX(crudeBD.lkup[Mean_Sulf],MATCH(vp.data[[#This Row],[Crude_Breakdown]],crudeBD.lkup[Crude Breakdown],0)))^2</f>
        <v>9.1944503974117062E-2</v>
      </c>
      <c r="AO11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1" hidden="1" x14ac:dyDescent="0.25">
      <c r="A1182">
        <v>1181</v>
      </c>
      <c r="B1182" t="s">
        <v>52</v>
      </c>
      <c r="C1182" t="s">
        <v>52</v>
      </c>
      <c r="D1182" t="s">
        <v>90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Input]]="",INDEX([1]DATA!$Q:$Q,MATCH(1,(vp.data[[#This Row],[Battery]]=[1]DATA!$L:$L)*(EOMONTH(vp.data[[#This Row],[SDate]],-1)+1=[1]DATA!$G:$G),0)),vp.data[[#This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Input]]="",INDEX([1]DATA!$O:$O,MATCH(1,(vp.data[[#This Row],[Battery]]=[1]DATA!$L:$L)*(EOMONTH(vp.data[[#This Row],[SDate]],-1)+1=[1]DATA!$G:$G),0)),vp.data[[#This Row],[Dens Input]]),"")</f>
        <v>858.3</v>
      </c>
      <c r="O1182" s="2">
        <f ca="1">INDEX(INDIRECT(_xlfn.CONCAT("weather.data[",O$1,"]")),MATCH(vp.data[[#This Row],[SDate]],weather.data[Date],0))</f>
        <v>3.2666666666666671</v>
      </c>
      <c r="P1182" s="2">
        <f ca="1">INDEX(INDIRECT(_xlfn.CONCAT("weather.data[",P$1,"]")),MATCH(vp.data[[#This Row],[SDate]],weather.data[Date],0))</f>
        <v>5.4857142857142858</v>
      </c>
      <c r="Q1182" s="2">
        <f ca="1">INDEX(INDIRECT(_xlfn.CONCAT("weather.data[",Q$1,"]")),MATCH(vp.data[[#This Row],[SDate]],weather.data[Date],0))</f>
        <v>3.2</v>
      </c>
      <c r="R1182" s="2">
        <f ca="1">INDEX(INDIRECT(_xlfn.CONCAT("weather.data[",R$1,"]")),MATCH(vp.data[[#This Row],[SDate]],weather.data[Date],0))</f>
        <v>3.4</v>
      </c>
      <c r="S1182" s="2">
        <f ca="1">INDEX(INDIRECT(_xlfn.CONCAT("weather.data[",S$1,"]")),MATCH(vp.data[[#This Row],[SDate]],weather.data[Date],0))</f>
        <v>3.5</v>
      </c>
      <c r="T1182" s="2">
        <f ca="1">INDEX(INDIRECT(_xlfn.CONCAT("weather.data[",T$1,"]")),MATCH(vp.data[[#This Row],[SDate]],weather.data[Date],0))</f>
        <v>3</v>
      </c>
      <c r="U1182" s="2">
        <f ca="1">INDEX(INDIRECT(_xlfn.CONCAT("weather.data[",U$1,"]")),MATCH(vp.data[[#This Row],[SDate]],weather.data[Date],0))</f>
        <v>3.7</v>
      </c>
      <c r="V1182" s="2">
        <f ca="1">INDEX(INDIRECT(_xlfn.CONCAT("weather.data[",V$1,"]")),MATCH(vp.data[[#This Row],[SDate]],weather.data[Date],0))</f>
        <v>2.8</v>
      </c>
      <c r="W1182" t="s">
        <v>44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 s="4">
        <f>IF(AND(vp.data[[#This Row],[SDate]]&gt;=DATE(YEAR(vp.data[[#This Row],[SDate]]),5,1),vp.data[[#This Row],[SDate]]&lt;=DATE(YEAR(vp.data[[#This Row],[SDate]]),9,15)),1,0)</f>
        <v>0</v>
      </c>
      <c r="AJ1182" s="4">
        <f>IF(vp.data[[#This Row],[SDate]]&lt;DATE(2016,12,1),0,1)</f>
        <v>1</v>
      </c>
      <c r="AK1182">
        <f>MONTH(vp.data[[#This Row],[SDate]])</f>
        <v>4</v>
      </c>
      <c r="AL1182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1182" s="5">
        <f>(vp.data[[#This Row],[Dens]]-INDEX(crudeBD.lkup[Mean_Dens],MATCH(vp.data[[#This Row],[Crude_Breakdown]],crudeBD.lkup[Crude Breakdown],0)))^2</f>
        <v>209.92134326109135</v>
      </c>
      <c r="AN1182" s="5">
        <f>(vp.data[[#This Row],[Sulf]]-INDEX(crudeBD.lkup[Mean_Sulf],MATCH(vp.data[[#This Row],[Crude_Breakdown]],crudeBD.lkup[Crude Breakdown],0)))^2</f>
        <v>0.35191414642810342</v>
      </c>
      <c r="AO11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1" hidden="1" x14ac:dyDescent="0.25">
      <c r="A1183">
        <v>1182</v>
      </c>
      <c r="B1183" t="s">
        <v>107</v>
      </c>
      <c r="C1183" t="s">
        <v>107</v>
      </c>
      <c r="D1183" t="s">
        <v>108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Input]]="",INDEX([1]DATA!$Q:$Q,MATCH(1,(vp.data[[#This Row],[Battery]]=[1]DATA!$L:$L)*(EOMONTH(vp.data[[#This Row],[SDate]],-1)+1=[1]DATA!$G:$G),0)),vp.data[[#This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Input]]="",INDEX([1]DATA!$O:$O,MATCH(1,(vp.data[[#This Row],[Battery]]=[1]DATA!$L:$L)*(EOMONTH(vp.data[[#This Row],[SDate]],-1)+1=[1]DATA!$G:$G),0)),vp.data[[#This Row],[Dens Input]]),"")</f>
        <v>859.6</v>
      </c>
      <c r="O1183" s="2">
        <f ca="1">INDEX(INDIRECT(_xlfn.CONCAT("weather.data[",O$1,"]")),MATCH(vp.data[[#This Row],[SDate]],weather.data[Date],0))</f>
        <v>3.2666666666666671</v>
      </c>
      <c r="P1183" s="2">
        <f ca="1">INDEX(INDIRECT(_xlfn.CONCAT("weather.data[",P$1,"]")),MATCH(vp.data[[#This Row],[SDate]],weather.data[Date],0))</f>
        <v>5.4857142857142858</v>
      </c>
      <c r="Q1183" s="2">
        <f ca="1">INDEX(INDIRECT(_xlfn.CONCAT("weather.data[",Q$1,"]")),MATCH(vp.data[[#This Row],[SDate]],weather.data[Date],0))</f>
        <v>3.2</v>
      </c>
      <c r="R1183" s="2">
        <f ca="1">INDEX(INDIRECT(_xlfn.CONCAT("weather.data[",R$1,"]")),MATCH(vp.data[[#This Row],[SDate]],weather.data[Date],0))</f>
        <v>3.4</v>
      </c>
      <c r="S1183" s="2">
        <f ca="1">INDEX(INDIRECT(_xlfn.CONCAT("weather.data[",S$1,"]")),MATCH(vp.data[[#This Row],[SDate]],weather.data[Date],0))</f>
        <v>3.5</v>
      </c>
      <c r="T1183" s="2">
        <f ca="1">INDEX(INDIRECT(_xlfn.CONCAT("weather.data[",T$1,"]")),MATCH(vp.data[[#This Row],[SDate]],weather.data[Date],0))</f>
        <v>3</v>
      </c>
      <c r="U1183" s="2">
        <f ca="1">INDEX(INDIRECT(_xlfn.CONCAT("weather.data[",U$1,"]")),MATCH(vp.data[[#This Row],[SDate]],weather.data[Date],0))</f>
        <v>3.7</v>
      </c>
      <c r="V1183" s="2">
        <f ca="1">INDEX(INDIRECT(_xlfn.CONCAT("weather.data[",V$1,"]")),MATCH(vp.data[[#This Row],[SDate]],weather.data[Date],0))</f>
        <v>2.8</v>
      </c>
      <c r="W1183" t="s">
        <v>44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 s="4">
        <f>IF(AND(vp.data[[#This Row],[SDate]]&gt;=DATE(YEAR(vp.data[[#This Row],[SDate]]),5,1),vp.data[[#This Row],[SDate]]&lt;=DATE(YEAR(vp.data[[#This Row],[SDate]]),9,15)),1,0)</f>
        <v>0</v>
      </c>
      <c r="AJ1183" s="4">
        <f>IF(vp.data[[#This Row],[SDate]]&lt;DATE(2016,12,1),0,1)</f>
        <v>1</v>
      </c>
      <c r="AK1183">
        <f>MONTH(vp.data[[#This Row],[SDate]])</f>
        <v>4</v>
      </c>
      <c r="AL1183" s="5">
        <f>(IF(post_aquisition_adj_bool,vp.data[[#This Row],[VP_Adjusted]],vp.data[[#This Row],[VP]])-INDEX(crudeBD.lkup[Mean_VP],MATCH(vp.data[[#This Row],[Crude_Breakdown]],crudeBD.lkup[Crude Breakdown],0)))^2</f>
        <v>221.34909936621486</v>
      </c>
      <c r="AM1183" s="5">
        <f>(vp.data[[#This Row],[Dens]]-INDEX(crudeBD.lkup[Mean_Dens],MATCH(vp.data[[#This Row],[Crude_Breakdown]],crudeBD.lkup[Crude Breakdown],0)))^2</f>
        <v>249.28186596047979</v>
      </c>
      <c r="AN1183" s="5">
        <f>(vp.data[[#This Row],[Sulf]]-INDEX(crudeBD.lkup[Mean_Sulf],MATCH(vp.data[[#This Row],[Crude_Breakdown]],crudeBD.lkup[Crude Breakdown],0)))^2</f>
        <v>0.2432694421336255</v>
      </c>
      <c r="AO11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1" hidden="1" x14ac:dyDescent="0.25">
      <c r="A1184">
        <v>1183</v>
      </c>
      <c r="B1184" t="s">
        <v>42</v>
      </c>
      <c r="C1184" t="s">
        <v>42</v>
      </c>
      <c r="D1184" t="s">
        <v>43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Input]]="",INDEX([1]DATA!$Q:$Q,MATCH(1,(vp.data[[#This Row],[Battery]]=[1]DATA!$L:$L)*(EOMONTH(vp.data[[#This Row],[SDate]],-1)+1=[1]DATA!$G:$G),0)),vp.data[[#This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184" s="2">
        <f ca="1">INDEX(INDIRECT(_xlfn.CONCAT("weather.data[",O$1,"]")),MATCH(vp.data[[#This Row],[SDate]],weather.data[Date],0))</f>
        <v>3.2666666666666671</v>
      </c>
      <c r="P1184" s="2">
        <f ca="1">INDEX(INDIRECT(_xlfn.CONCAT("weather.data[",P$1,"]")),MATCH(vp.data[[#This Row],[SDate]],weather.data[Date],0))</f>
        <v>5.4857142857142858</v>
      </c>
      <c r="Q1184" s="2">
        <f ca="1">INDEX(INDIRECT(_xlfn.CONCAT("weather.data[",Q$1,"]")),MATCH(vp.data[[#This Row],[SDate]],weather.data[Date],0))</f>
        <v>3.2</v>
      </c>
      <c r="R1184" s="2">
        <f ca="1">INDEX(INDIRECT(_xlfn.CONCAT("weather.data[",R$1,"]")),MATCH(vp.data[[#This Row],[SDate]],weather.data[Date],0))</f>
        <v>3.4</v>
      </c>
      <c r="S1184" s="2">
        <f ca="1">INDEX(INDIRECT(_xlfn.CONCAT("weather.data[",S$1,"]")),MATCH(vp.data[[#This Row],[SDate]],weather.data[Date],0))</f>
        <v>3.5</v>
      </c>
      <c r="T1184" s="2">
        <f ca="1">INDEX(INDIRECT(_xlfn.CONCAT("weather.data[",T$1,"]")),MATCH(vp.data[[#This Row],[SDate]],weather.data[Date],0))</f>
        <v>3</v>
      </c>
      <c r="U1184" s="2">
        <f ca="1">INDEX(INDIRECT(_xlfn.CONCAT("weather.data[",U$1,"]")),MATCH(vp.data[[#This Row],[SDate]],weather.data[Date],0))</f>
        <v>3.7</v>
      </c>
      <c r="V1184" s="2">
        <f ca="1">INDEX(INDIRECT(_xlfn.CONCAT("weather.data[",V$1,"]")),MATCH(vp.data[[#This Row],[SDate]],weather.data[Date],0))</f>
        <v>2.8</v>
      </c>
      <c r="W1184" t="s">
        <v>44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 s="4">
        <f>IF(AND(vp.data[[#This Row],[SDate]]&gt;=DATE(YEAR(vp.data[[#This Row],[SDate]]),5,1),vp.data[[#This Row],[SDate]]&lt;=DATE(YEAR(vp.data[[#This Row],[SDate]]),9,15)),1,0)</f>
        <v>0</v>
      </c>
      <c r="AJ1184" s="4">
        <f>IF(vp.data[[#This Row],[SDate]]&lt;DATE(2016,12,1),0,1)</f>
        <v>1</v>
      </c>
      <c r="AK1184">
        <f>MONTH(vp.data[[#This Row],[SDate]])</f>
        <v>4</v>
      </c>
      <c r="AL1184" s="5">
        <f>(IF(post_aquisition_adj_bool,vp.data[[#This Row],[VP_Adjusted]],vp.data[[#This Row],[VP]])-INDEX(crudeBD.lkup[Mean_VP],MATCH(vp.data[[#This Row],[Crude_Breakdown]],crudeBD.lkup[Crude Breakdown],0)))^2</f>
        <v>36.786862003780762</v>
      </c>
      <c r="AM1184" s="5">
        <f>(vp.data[[#This Row],[Dens]]-INDEX(crudeBD.lkup[Mean_Dens],MATCH(vp.data[[#This Row],[Crude_Breakdown]],crudeBD.lkup[Crude Breakdown],0)))^2</f>
        <v>32.014542996214274</v>
      </c>
      <c r="AN1184" s="5">
        <f>(vp.data[[#This Row],[Sulf]]-INDEX(crudeBD.lkup[Mean_Sulf],MATCH(vp.data[[#This Row],[Crude_Breakdown]],crudeBD.lkup[Crude Breakdown],0)))^2</f>
        <v>1.5635293026803863E-3</v>
      </c>
      <c r="AO11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1" x14ac:dyDescent="0.25">
      <c r="A1185">
        <v>1023</v>
      </c>
      <c r="B1185" t="s">
        <v>47</v>
      </c>
      <c r="C1185" t="s">
        <v>47</v>
      </c>
      <c r="D1185" t="s">
        <v>48</v>
      </c>
      <c r="F1185" s="1">
        <v>42808</v>
      </c>
      <c r="G1185" s="2">
        <v>74.3</v>
      </c>
      <c r="H1185" s="2">
        <f>vp.data[[#This Row],[VP]]+IF(vp.data[[#This Row],[Post_Aquisition]]=0,INDEX(post_aquisition.tbl[Change_in_VP],MATCH(vp.data[[#This Row],[Crude_Breakdown]],post_aquisition.tbl[Crude_Breakdown],0)),0)</f>
        <v>74.3</v>
      </c>
      <c r="I1185" s="2"/>
      <c r="J1185" s="2">
        <f t="array" ref="J118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85" s="2">
        <v>30.1</v>
      </c>
      <c r="L1185" s="2">
        <v>-8</v>
      </c>
      <c r="M1185" s="2">
        <v>868.2</v>
      </c>
      <c r="N1185" s="2">
        <f t="array" ref="N1185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185" s="2">
        <f ca="1">INDEX(INDIRECT(_xlfn.CONCAT("weather.data[",O$1,"]")),MATCH(vp.data[[#This Row],[SDate]],weather.data[Date],0))</f>
        <v>-9.3500000000000014</v>
      </c>
      <c r="P1185" s="2">
        <f ca="1">INDEX(INDIRECT(_xlfn.CONCAT("weather.data[",P$1,"]")),MATCH(vp.data[[#This Row],[SDate]],weather.data[Date],0))</f>
        <v>-16.659523809523812</v>
      </c>
      <c r="Q1185" s="2">
        <f ca="1">INDEX(INDIRECT(_xlfn.CONCAT("weather.data[",Q$1,"]")),MATCH(vp.data[[#This Row],[SDate]],weather.data[Date],0))</f>
        <v>-8.4</v>
      </c>
      <c r="R1185" s="2">
        <f ca="1">INDEX(INDIRECT(_xlfn.CONCAT("weather.data[",R$1,"]")),MATCH(vp.data[[#This Row],[SDate]],weather.data[Date],0))</f>
        <v>-9</v>
      </c>
      <c r="S1185" s="2">
        <f ca="1">INDEX(INDIRECT(_xlfn.CONCAT("weather.data[",S$1,"]")),MATCH(vp.data[[#This Row],[SDate]],weather.data[Date],0))</f>
        <v>-11.3</v>
      </c>
      <c r="T1185" s="2">
        <f ca="1">INDEX(INDIRECT(_xlfn.CONCAT("weather.data[",T$1,"]")),MATCH(vp.data[[#This Row],[SDate]],weather.data[Date],0))</f>
        <v>-7.5</v>
      </c>
      <c r="U1185" s="2">
        <f ca="1">INDEX(INDIRECT(_xlfn.CONCAT("weather.data[",U$1,"]")),MATCH(vp.data[[#This Row],[SDate]],weather.data[Date],0))</f>
        <v>-9.6</v>
      </c>
      <c r="V1185" s="2">
        <f ca="1">INDEX(INDIRECT(_xlfn.CONCAT("weather.data[",V$1,"]")),MATCH(vp.data[[#This Row],[SDate]],weather.data[Date],0))</f>
        <v>-10.3</v>
      </c>
      <c r="W1185" t="s">
        <v>44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 s="4">
        <f>IF(AND(vp.data[[#This Row],[SDate]]&gt;=DATE(YEAR(vp.data[[#This Row],[SDate]]),5,1),vp.data[[#This Row],[SDate]]&lt;=DATE(YEAR(vp.data[[#This Row],[SDate]]),9,15)),1,0)</f>
        <v>0</v>
      </c>
      <c r="AJ1185" s="4">
        <f>IF(vp.data[[#This Row],[SDate]]&lt;DATE(2016,12,1),0,1)</f>
        <v>1</v>
      </c>
      <c r="AK1185">
        <f>MONTH(vp.data[[#This Row],[SDate]])</f>
        <v>3</v>
      </c>
      <c r="AL1185" s="5">
        <f>(IF(post_aquisition_adj_bool,vp.data[[#This Row],[VP_Adjusted]],vp.data[[#This Row],[VP]])-INDEX(crudeBD.lkup[Mean_VP],MATCH(vp.data[[#This Row],[Crude_Breakdown]],crudeBD.lkup[Crude Breakdown],0)))^2</f>
        <v>126.22034026465015</v>
      </c>
      <c r="AM1185" s="5">
        <f>(vp.data[[#This Row],[Dens]]-INDEX(crudeBD.lkup[Mean_Dens],MATCH(vp.data[[#This Row],[Crude_Breakdown]],crudeBD.lkup[Crude Breakdown],0)))^2</f>
        <v>43.009194159004693</v>
      </c>
      <c r="AN1185" s="5">
        <f>(vp.data[[#This Row],[Sulf]]-INDEX(crudeBD.lkup[Mean_Sulf],MATCH(vp.data[[#This Row],[Crude_Breakdown]],crudeBD.lkup[Crude Breakdown],0)))^2</f>
        <v>1.9471826977099062E-2</v>
      </c>
      <c r="AO11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1" hidden="1" x14ac:dyDescent="0.25">
      <c r="A1186">
        <v>1185</v>
      </c>
      <c r="B1186" t="s">
        <v>107</v>
      </c>
      <c r="C1186" t="s">
        <v>107</v>
      </c>
      <c r="D1186" t="s">
        <v>230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Input]]="",INDEX([1]DATA!$Q:$Q,MATCH(1,(vp.data[[#This Row],[Battery]]=[1]DATA!$L:$L)*(EOMONTH(vp.data[[#This Row],[SDate]],-1)+1=[1]DATA!$G:$G),0)),vp.data[[#This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Input]]="",INDEX([1]DATA!$O:$O,MATCH(1,(vp.data[[#This Row],[Battery]]=[1]DATA!$L:$L)*(EOMONTH(vp.data[[#This Row],[SDate]],-1)+1=[1]DATA!$G:$G),0)),vp.data[[#This Row],[Dens Input]]),"")</f>
        <v>886.1</v>
      </c>
      <c r="O1186" s="2">
        <f ca="1">INDEX(INDIRECT(_xlfn.CONCAT("weather.data[",O$1,"]")),MATCH(vp.data[[#This Row],[SDate]],weather.data[Date],0))</f>
        <v>3.2666666666666671</v>
      </c>
      <c r="P1186" s="2">
        <f ca="1">INDEX(INDIRECT(_xlfn.CONCAT("weather.data[",P$1,"]")),MATCH(vp.data[[#This Row],[SDate]],weather.data[Date],0))</f>
        <v>5.4857142857142858</v>
      </c>
      <c r="Q1186" s="2">
        <f ca="1">INDEX(INDIRECT(_xlfn.CONCAT("weather.data[",Q$1,"]")),MATCH(vp.data[[#This Row],[SDate]],weather.data[Date],0))</f>
        <v>3.2</v>
      </c>
      <c r="R1186" s="2">
        <f ca="1">INDEX(INDIRECT(_xlfn.CONCAT("weather.data[",R$1,"]")),MATCH(vp.data[[#This Row],[SDate]],weather.data[Date],0))</f>
        <v>3.4</v>
      </c>
      <c r="S1186" s="2">
        <f ca="1">INDEX(INDIRECT(_xlfn.CONCAT("weather.data[",S$1,"]")),MATCH(vp.data[[#This Row],[SDate]],weather.data[Date],0))</f>
        <v>3.5</v>
      </c>
      <c r="T1186" s="2">
        <f ca="1">INDEX(INDIRECT(_xlfn.CONCAT("weather.data[",T$1,"]")),MATCH(vp.data[[#This Row],[SDate]],weather.data[Date],0))</f>
        <v>3</v>
      </c>
      <c r="U1186" s="2">
        <f ca="1">INDEX(INDIRECT(_xlfn.CONCAT("weather.data[",U$1,"]")),MATCH(vp.data[[#This Row],[SDate]],weather.data[Date],0))</f>
        <v>3.7</v>
      </c>
      <c r="V1186" s="2">
        <f ca="1">INDEX(INDIRECT(_xlfn.CONCAT("weather.data[",V$1,"]")),MATCH(vp.data[[#This Row],[SDate]],weather.data[Date],0))</f>
        <v>2.8</v>
      </c>
      <c r="W1186" t="s">
        <v>44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 s="4">
        <f>IF(AND(vp.data[[#This Row],[SDate]]&gt;=DATE(YEAR(vp.data[[#This Row],[SDate]]),5,1),vp.data[[#This Row],[SDate]]&lt;=DATE(YEAR(vp.data[[#This Row],[SDate]]),9,15)),1,0)</f>
        <v>0</v>
      </c>
      <c r="AJ1186" s="4">
        <f>IF(vp.data[[#This Row],[SDate]]&lt;DATE(2016,12,1),0,1)</f>
        <v>1</v>
      </c>
      <c r="AK1186">
        <f>MONTH(vp.data[[#This Row],[SDate]])</f>
        <v>4</v>
      </c>
      <c r="AL1186" s="5">
        <f>(IF(post_aquisition_adj_bool,vp.data[[#This Row],[VP_Adjusted]],vp.data[[#This Row],[VP]])-INDEX(crudeBD.lkup[Mean_VP],MATCH(vp.data[[#This Row],[Crude_Breakdown]],crudeBD.lkup[Crude Breakdown],0)))^2</f>
        <v>4.5572967863894114</v>
      </c>
      <c r="AM1186" s="5">
        <f>(vp.data[[#This Row],[Dens]]-INDEX(crudeBD.lkup[Mean_Dens],MATCH(vp.data[[#This Row],[Crude_Breakdown]],crudeBD.lkup[Crude Breakdown],0)))^2</f>
        <v>128.63779881016745</v>
      </c>
      <c r="AN1186" s="5">
        <f>(vp.data[[#This Row],[Sulf]]-INDEX(crudeBD.lkup[Mean_Sulf],MATCH(vp.data[[#This Row],[Crude_Breakdown]],crudeBD.lkup[Crude Breakdown],0)))^2</f>
        <v>0.23084038139570343</v>
      </c>
      <c r="AO11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1" hidden="1" x14ac:dyDescent="0.25">
      <c r="A1187">
        <v>1186</v>
      </c>
      <c r="B1187" t="s">
        <v>49</v>
      </c>
      <c r="C1187" t="s">
        <v>49</v>
      </c>
      <c r="D1187" t="s">
        <v>50</v>
      </c>
      <c r="E1187" t="s">
        <v>69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Input]]="",INDEX([1]DATA!$Q:$Q,MATCH(1,(vp.data[[#This Row],[Battery]]=[1]DATA!$L:$L)*(EOMONTH(vp.data[[#This Row],[SDate]],-1)+1=[1]DATA!$G:$G),0)),vp.data[[#This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Input]]="",INDEX([1]DATA!$O:$O,MATCH(1,(vp.data[[#This Row],[Battery]]=[1]DATA!$L:$L)*(EOMONTH(vp.data[[#This Row],[SDate]],-1)+1=[1]DATA!$G:$G),0)),vp.data[[#This Row],[Dens Input]]),"")</f>
        <v>823.7</v>
      </c>
      <c r="O1187" s="2">
        <f ca="1">INDEX(INDIRECT(_xlfn.CONCAT("weather.data[",O$1,"]")),MATCH(vp.data[[#This Row],[SDate]],weather.data[Date],0))</f>
        <v>5.8999999999999995</v>
      </c>
      <c r="P1187" s="2">
        <f ca="1">INDEX(INDIRECT(_xlfn.CONCAT("weather.data[",P$1,"]")),MATCH(vp.data[[#This Row],[SDate]],weather.data[Date],0))</f>
        <v>5.1476190476190471</v>
      </c>
      <c r="Q1187" s="2">
        <f ca="1">INDEX(INDIRECT(_xlfn.CONCAT("weather.data[",Q$1,"]")),MATCH(vp.data[[#This Row],[SDate]],weather.data[Date],0))</f>
        <v>6.5</v>
      </c>
      <c r="R1187" s="2">
        <f ca="1">INDEX(INDIRECT(_xlfn.CONCAT("weather.data[",R$1,"]")),MATCH(vp.data[[#This Row],[SDate]],weather.data[Date],0))</f>
        <v>7.6</v>
      </c>
      <c r="S1187" s="2">
        <f ca="1">INDEX(INDIRECT(_xlfn.CONCAT("weather.data[",S$1,"]")),MATCH(vp.data[[#This Row],[SDate]],weather.data[Date],0))</f>
        <v>3.5</v>
      </c>
      <c r="T1187" s="2">
        <f ca="1">INDEX(INDIRECT(_xlfn.CONCAT("weather.data[",T$1,"]")),MATCH(vp.data[[#This Row],[SDate]],weather.data[Date],0))</f>
        <v>7.7</v>
      </c>
      <c r="U1187" s="2">
        <f ca="1">INDEX(INDIRECT(_xlfn.CONCAT("weather.data[",U$1,"]")),MATCH(vp.data[[#This Row],[SDate]],weather.data[Date],0))</f>
        <v>5.3</v>
      </c>
      <c r="V1187" s="2">
        <f ca="1">INDEX(INDIRECT(_xlfn.CONCAT("weather.data[",V$1,"]")),MATCH(vp.data[[#This Row],[SDate]],weather.data[Date],0))</f>
        <v>4.8</v>
      </c>
      <c r="W1187" t="s">
        <v>44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 s="4">
        <f>IF(AND(vp.data[[#This Row],[SDate]]&gt;=DATE(YEAR(vp.data[[#This Row],[SDate]]),5,1),vp.data[[#This Row],[SDate]]&lt;=DATE(YEAR(vp.data[[#This Row],[SDate]]),9,15)),1,0)</f>
        <v>0</v>
      </c>
      <c r="AJ1187" s="4">
        <f>IF(vp.data[[#This Row],[SDate]]&lt;DATE(2016,12,1),0,1)</f>
        <v>1</v>
      </c>
      <c r="AK1187">
        <f>MONTH(vp.data[[#This Row],[SDate]])</f>
        <v>4</v>
      </c>
      <c r="AL1187" s="5">
        <f>(IF(post_aquisition_adj_bool,vp.data[[#This Row],[VP_Adjusted]],vp.data[[#This Row],[VP]])-INDEX(crudeBD.lkup[Mean_VP],MATCH(vp.data[[#This Row],[Crude_Breakdown]],crudeBD.lkup[Crude Breakdown],0)))^2</f>
        <v>2028.0721566866721</v>
      </c>
      <c r="AM1187" s="5">
        <f>(vp.data[[#This Row],[Dens]]-INDEX(crudeBD.lkup[Mean_Dens],MATCH(vp.data[[#This Row],[Crude_Breakdown]],crudeBD.lkup[Crude Breakdown],0)))^2</f>
        <v>23.479037336508448</v>
      </c>
      <c r="AN1187" s="5">
        <f>(vp.data[[#This Row],[Sulf]]-INDEX(crudeBD.lkup[Mean_Sulf],MATCH(vp.data[[#This Row],[Crude_Breakdown]],crudeBD.lkup[Crude Breakdown],0)))^2</f>
        <v>7.2182996187656293E-2</v>
      </c>
      <c r="AO11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1" hidden="1" x14ac:dyDescent="0.25">
      <c r="A1188">
        <v>1187</v>
      </c>
      <c r="B1188" t="s">
        <v>45</v>
      </c>
      <c r="C1188" t="s">
        <v>45</v>
      </c>
      <c r="D1188" t="s">
        <v>242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Input]]="",INDEX([1]DATA!$Q:$Q,MATCH(1,(vp.data[[#This Row],[Battery]]=[1]DATA!$L:$L)*(EOMONTH(vp.data[[#This Row],[SDate]],-1)+1=[1]DATA!$G:$G),0)),vp.data[[#This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Input]]="",INDEX([1]DATA!$O:$O,MATCH(1,(vp.data[[#This Row],[Battery]]=[1]DATA!$L:$L)*(EOMONTH(vp.data[[#This Row],[SDate]],-1)+1=[1]DATA!$G:$G),0)),vp.data[[#This Row],[Dens Input]]),"")</f>
        <v>824.5</v>
      </c>
      <c r="O1188" s="2">
        <f ca="1">INDEX(INDIRECT(_xlfn.CONCAT("weather.data[",O$1,"]")),MATCH(vp.data[[#This Row],[SDate]],weather.data[Date],0))</f>
        <v>5.8999999999999995</v>
      </c>
      <c r="P1188" s="2">
        <f ca="1">INDEX(INDIRECT(_xlfn.CONCAT("weather.data[",P$1,"]")),MATCH(vp.data[[#This Row],[SDate]],weather.data[Date],0))</f>
        <v>5.1476190476190471</v>
      </c>
      <c r="Q1188" s="2">
        <f ca="1">INDEX(INDIRECT(_xlfn.CONCAT("weather.data[",Q$1,"]")),MATCH(vp.data[[#This Row],[SDate]],weather.data[Date],0))</f>
        <v>6.5</v>
      </c>
      <c r="R1188" s="2">
        <f ca="1">INDEX(INDIRECT(_xlfn.CONCAT("weather.data[",R$1,"]")),MATCH(vp.data[[#This Row],[SDate]],weather.data[Date],0))</f>
        <v>7.6</v>
      </c>
      <c r="S1188" s="2">
        <f ca="1">INDEX(INDIRECT(_xlfn.CONCAT("weather.data[",S$1,"]")),MATCH(vp.data[[#This Row],[SDate]],weather.data[Date],0))</f>
        <v>3.5</v>
      </c>
      <c r="T1188" s="2">
        <f ca="1">INDEX(INDIRECT(_xlfn.CONCAT("weather.data[",T$1,"]")),MATCH(vp.data[[#This Row],[SDate]],weather.data[Date],0))</f>
        <v>7.7</v>
      </c>
      <c r="U1188" s="2">
        <f ca="1">INDEX(INDIRECT(_xlfn.CONCAT("weather.data[",U$1,"]")),MATCH(vp.data[[#This Row],[SDate]],weather.data[Date],0))</f>
        <v>5.3</v>
      </c>
      <c r="V1188" s="2">
        <f ca="1">INDEX(INDIRECT(_xlfn.CONCAT("weather.data[",V$1,"]")),MATCH(vp.data[[#This Row],[SDate]],weather.data[Date],0))</f>
        <v>4.8</v>
      </c>
      <c r="W1188" t="s">
        <v>44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 s="4">
        <f>IF(AND(vp.data[[#This Row],[SDate]]&gt;=DATE(YEAR(vp.data[[#This Row],[SDate]]),5,1),vp.data[[#This Row],[SDate]]&lt;=DATE(YEAR(vp.data[[#This Row],[SDate]]),9,15)),1,0)</f>
        <v>0</v>
      </c>
      <c r="AJ1188" s="4">
        <f>IF(vp.data[[#This Row],[SDate]]&lt;DATE(2016,12,1),0,1)</f>
        <v>1</v>
      </c>
      <c r="AK1188">
        <f>MONTH(vp.data[[#This Row],[SDate]])</f>
        <v>4</v>
      </c>
      <c r="AL1188" s="5">
        <f>(IF(post_aquisition_adj_bool,vp.data[[#This Row],[VP_Adjusted]],vp.data[[#This Row],[VP]])-INDEX(crudeBD.lkup[Mean_VP],MATCH(vp.data[[#This Row],[Crude_Breakdown]],crudeBD.lkup[Crude Breakdown],0)))^2</f>
        <v>117.37820248819962</v>
      </c>
      <c r="AM1188" s="5">
        <f>(vp.data[[#This Row],[Dens]]-INDEX(crudeBD.lkup[Mean_Dens],MATCH(vp.data[[#This Row],[Crude_Breakdown]],crudeBD.lkup[Crude Breakdown],0)))^2</f>
        <v>31.871864922715538</v>
      </c>
      <c r="AN1188" s="5">
        <f>(vp.data[[#This Row],[Sulf]]-INDEX(crudeBD.lkup[Mean_Sulf],MATCH(vp.data[[#This Row],[Crude_Breakdown]],crudeBD.lkup[Crude Breakdown],0)))^2</f>
        <v>0.12273185568608908</v>
      </c>
      <c r="AO11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1" hidden="1" x14ac:dyDescent="0.25">
      <c r="A1189">
        <v>1188</v>
      </c>
      <c r="B1189" t="s">
        <v>45</v>
      </c>
      <c r="C1189" t="s">
        <v>45</v>
      </c>
      <c r="D1189" t="s">
        <v>243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Input]]="",INDEX([1]DATA!$Q:$Q,MATCH(1,(vp.data[[#This Row],[Battery]]=[1]DATA!$L:$L)*(EOMONTH(vp.data[[#This Row],[SDate]],-1)+1=[1]DATA!$G:$G),0)),vp.data[[#This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89" s="2">
        <f ca="1">INDEX(INDIRECT(_xlfn.CONCAT("weather.data[",O$1,"]")),MATCH(vp.data[[#This Row],[SDate]],weather.data[Date],0))</f>
        <v>5.8999999999999995</v>
      </c>
      <c r="P1189" s="2">
        <f ca="1">INDEX(INDIRECT(_xlfn.CONCAT("weather.data[",P$1,"]")),MATCH(vp.data[[#This Row],[SDate]],weather.data[Date],0))</f>
        <v>5.1476190476190471</v>
      </c>
      <c r="Q1189" s="2">
        <f ca="1">INDEX(INDIRECT(_xlfn.CONCAT("weather.data[",Q$1,"]")),MATCH(vp.data[[#This Row],[SDate]],weather.data[Date],0))</f>
        <v>6.5</v>
      </c>
      <c r="R1189" s="2">
        <f ca="1">INDEX(INDIRECT(_xlfn.CONCAT("weather.data[",R$1,"]")),MATCH(vp.data[[#This Row],[SDate]],weather.data[Date],0))</f>
        <v>7.6</v>
      </c>
      <c r="S1189" s="2">
        <f ca="1">INDEX(INDIRECT(_xlfn.CONCAT("weather.data[",S$1,"]")),MATCH(vp.data[[#This Row],[SDate]],weather.data[Date],0))</f>
        <v>3.5</v>
      </c>
      <c r="T1189" s="2">
        <f ca="1">INDEX(INDIRECT(_xlfn.CONCAT("weather.data[",T$1,"]")),MATCH(vp.data[[#This Row],[SDate]],weather.data[Date],0))</f>
        <v>7.7</v>
      </c>
      <c r="U1189" s="2">
        <f ca="1">INDEX(INDIRECT(_xlfn.CONCAT("weather.data[",U$1,"]")),MATCH(vp.data[[#This Row],[SDate]],weather.data[Date],0))</f>
        <v>5.3</v>
      </c>
      <c r="V1189" s="2">
        <f ca="1">INDEX(INDIRECT(_xlfn.CONCAT("weather.data[",V$1,"]")),MATCH(vp.data[[#This Row],[SDate]],weather.data[Date],0))</f>
        <v>4.8</v>
      </c>
      <c r="W1189" t="s">
        <v>44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 s="4">
        <f>IF(AND(vp.data[[#This Row],[SDate]]&gt;=DATE(YEAR(vp.data[[#This Row],[SDate]]),5,1),vp.data[[#This Row],[SDate]]&lt;=DATE(YEAR(vp.data[[#This Row],[SDate]]),9,15)),1,0)</f>
        <v>0</v>
      </c>
      <c r="AJ1189" s="4">
        <f>IF(vp.data[[#This Row],[SDate]]&lt;DATE(2016,12,1),0,1)</f>
        <v>1</v>
      </c>
      <c r="AK1189">
        <f>MONTH(vp.data[[#This Row],[SDate]])</f>
        <v>4</v>
      </c>
      <c r="AL1189" s="5">
        <f>(IF(post_aquisition_adj_bool,vp.data[[#This Row],[VP_Adjusted]],vp.data[[#This Row],[VP]])-INDEX(crudeBD.lkup[Mean_VP],MATCH(vp.data[[#This Row],[Crude_Breakdown]],crudeBD.lkup[Crude Breakdown],0)))^2</f>
        <v>168.42343809964686</v>
      </c>
      <c r="AM1189" s="5">
        <f>(vp.data[[#This Row],[Dens]]-INDEX(crudeBD.lkup[Mean_Dens],MATCH(vp.data[[#This Row],[Crude_Breakdown]],crudeBD.lkup[Crude Breakdown],0)))^2</f>
        <v>201.96211135925367</v>
      </c>
      <c r="AN1189" s="5">
        <f>(vp.data[[#This Row],[Sulf]]-INDEX(crudeBD.lkup[Mean_Sulf],MATCH(vp.data[[#This Row],[Crude_Breakdown]],crudeBD.lkup[Crude Breakdown],0)))^2</f>
        <v>0.53989647339743496</v>
      </c>
      <c r="AO11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1" hidden="1" x14ac:dyDescent="0.25">
      <c r="A1190">
        <v>1189</v>
      </c>
      <c r="B1190" t="s">
        <v>45</v>
      </c>
      <c r="C1190" t="s">
        <v>45</v>
      </c>
      <c r="D1190" t="s">
        <v>244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Input]]="",INDEX([1]DATA!$Q:$Q,MATCH(1,(vp.data[[#This Row],[Battery]]=[1]DATA!$L:$L)*(EOMONTH(vp.data[[#This Row],[SDate]],-1)+1=[1]DATA!$G:$G),0)),vp.data[[#This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90" s="2">
        <f ca="1">INDEX(INDIRECT(_xlfn.CONCAT("weather.data[",O$1,"]")),MATCH(vp.data[[#This Row],[SDate]],weather.data[Date],0))</f>
        <v>5.8999999999999995</v>
      </c>
      <c r="P1190" s="2">
        <f ca="1">INDEX(INDIRECT(_xlfn.CONCAT("weather.data[",P$1,"]")),MATCH(vp.data[[#This Row],[SDate]],weather.data[Date],0))</f>
        <v>5.1476190476190471</v>
      </c>
      <c r="Q1190" s="2">
        <f ca="1">INDEX(INDIRECT(_xlfn.CONCAT("weather.data[",Q$1,"]")),MATCH(vp.data[[#This Row],[SDate]],weather.data[Date],0))</f>
        <v>6.5</v>
      </c>
      <c r="R1190" s="2">
        <f ca="1">INDEX(INDIRECT(_xlfn.CONCAT("weather.data[",R$1,"]")),MATCH(vp.data[[#This Row],[SDate]],weather.data[Date],0))</f>
        <v>7.6</v>
      </c>
      <c r="S1190" s="2">
        <f ca="1">INDEX(INDIRECT(_xlfn.CONCAT("weather.data[",S$1,"]")),MATCH(vp.data[[#This Row],[SDate]],weather.data[Date],0))</f>
        <v>3.5</v>
      </c>
      <c r="T1190" s="2">
        <f ca="1">INDEX(INDIRECT(_xlfn.CONCAT("weather.data[",T$1,"]")),MATCH(vp.data[[#This Row],[SDate]],weather.data[Date],0))</f>
        <v>7.7</v>
      </c>
      <c r="U1190" s="2">
        <f ca="1">INDEX(INDIRECT(_xlfn.CONCAT("weather.data[",U$1,"]")),MATCH(vp.data[[#This Row],[SDate]],weather.data[Date],0))</f>
        <v>5.3</v>
      </c>
      <c r="V1190" s="2">
        <f ca="1">INDEX(INDIRECT(_xlfn.CONCAT("weather.data[",V$1,"]")),MATCH(vp.data[[#This Row],[SDate]],weather.data[Date],0))</f>
        <v>4.8</v>
      </c>
      <c r="W1190" t="s">
        <v>44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 s="4">
        <f>IF(AND(vp.data[[#This Row],[SDate]]&gt;=DATE(YEAR(vp.data[[#This Row],[SDate]]),5,1),vp.data[[#This Row],[SDate]]&lt;=DATE(YEAR(vp.data[[#This Row],[SDate]]),9,15)),1,0)</f>
        <v>0</v>
      </c>
      <c r="AJ1190" s="4">
        <f>IF(vp.data[[#This Row],[SDate]]&lt;DATE(2016,12,1),0,1)</f>
        <v>1</v>
      </c>
      <c r="AK1190">
        <f>MONTH(vp.data[[#This Row],[SDate]])</f>
        <v>4</v>
      </c>
      <c r="AL1190" s="5">
        <f>(IF(post_aquisition_adj_bool,vp.data[[#This Row],[VP_Adjusted]],vp.data[[#This Row],[VP]])-INDEX(crudeBD.lkup[Mean_VP],MATCH(vp.data[[#This Row],[Crude_Breakdown]],crudeBD.lkup[Crude Breakdown],0)))^2</f>
        <v>239.5624660819733</v>
      </c>
      <c r="AM1190" s="5">
        <f>(vp.data[[#This Row],[Dens]]-INDEX(crudeBD.lkup[Mean_Dens],MATCH(vp.data[[#This Row],[Crude_Breakdown]],crudeBD.lkup[Crude Breakdown],0)))^2</f>
        <v>13.606231604651763</v>
      </c>
      <c r="AN1190" s="5">
        <f>(vp.data[[#This Row],[Sulf]]-INDEX(crudeBD.lkup[Mean_Sulf],MATCH(vp.data[[#This Row],[Crude_Breakdown]],crudeBD.lkup[Crude Breakdown],0)))^2</f>
        <v>5.7973312612156574E-2</v>
      </c>
      <c r="AO11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1" hidden="1" x14ac:dyDescent="0.25">
      <c r="A1191">
        <v>1190</v>
      </c>
      <c r="B1191" t="s">
        <v>45</v>
      </c>
      <c r="C1191" t="s">
        <v>45</v>
      </c>
      <c r="D1191" t="s">
        <v>245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Input]]="",INDEX([1]DATA!$Q:$Q,MATCH(1,(vp.data[[#This Row],[Battery]]=[1]DATA!$L:$L)*(EOMONTH(vp.data[[#This Row],[SDate]],-1)+1=[1]DATA!$G:$G),0)),vp.data[[#This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191" s="2">
        <f ca="1">INDEX(INDIRECT(_xlfn.CONCAT("weather.data[",O$1,"]")),MATCH(vp.data[[#This Row],[SDate]],weather.data[Date],0))</f>
        <v>5.8999999999999995</v>
      </c>
      <c r="P1191" s="2">
        <f ca="1">INDEX(INDIRECT(_xlfn.CONCAT("weather.data[",P$1,"]")),MATCH(vp.data[[#This Row],[SDate]],weather.data[Date],0))</f>
        <v>5.1476190476190471</v>
      </c>
      <c r="Q1191" s="2">
        <f ca="1">INDEX(INDIRECT(_xlfn.CONCAT("weather.data[",Q$1,"]")),MATCH(vp.data[[#This Row],[SDate]],weather.data[Date],0))</f>
        <v>6.5</v>
      </c>
      <c r="R1191" s="2">
        <f ca="1">INDEX(INDIRECT(_xlfn.CONCAT("weather.data[",R$1,"]")),MATCH(vp.data[[#This Row],[SDate]],weather.data[Date],0))</f>
        <v>7.6</v>
      </c>
      <c r="S1191" s="2">
        <f ca="1">INDEX(INDIRECT(_xlfn.CONCAT("weather.data[",S$1,"]")),MATCH(vp.data[[#This Row],[SDate]],weather.data[Date],0))</f>
        <v>3.5</v>
      </c>
      <c r="T1191" s="2">
        <f ca="1">INDEX(INDIRECT(_xlfn.CONCAT("weather.data[",T$1,"]")),MATCH(vp.data[[#This Row],[SDate]],weather.data[Date],0))</f>
        <v>7.7</v>
      </c>
      <c r="U1191" s="2">
        <f ca="1">INDEX(INDIRECT(_xlfn.CONCAT("weather.data[",U$1,"]")),MATCH(vp.data[[#This Row],[SDate]],weather.data[Date],0))</f>
        <v>5.3</v>
      </c>
      <c r="V1191" s="2">
        <f ca="1">INDEX(INDIRECT(_xlfn.CONCAT("weather.data[",V$1,"]")),MATCH(vp.data[[#This Row],[SDate]],weather.data[Date],0))</f>
        <v>4.8</v>
      </c>
      <c r="W1191" t="s">
        <v>44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 s="4">
        <f>IF(AND(vp.data[[#This Row],[SDate]]&gt;=DATE(YEAR(vp.data[[#This Row],[SDate]]),5,1),vp.data[[#This Row],[SDate]]&lt;=DATE(YEAR(vp.data[[#This Row],[SDate]]),9,15)),1,0)</f>
        <v>0</v>
      </c>
      <c r="AJ1191" s="4">
        <f>IF(vp.data[[#This Row],[SDate]]&lt;DATE(2016,12,1),0,1)</f>
        <v>1</v>
      </c>
      <c r="AK1191">
        <f>MONTH(vp.data[[#This Row],[SDate]])</f>
        <v>4</v>
      </c>
      <c r="AL1191" s="5">
        <f>(IF(post_aquisition_adj_bool,vp.data[[#This Row],[VP_Adjusted]],vp.data[[#This Row],[VP]])-INDEX(crudeBD.lkup[Mean_VP],MATCH(vp.data[[#This Row],[Crude_Breakdown]],crudeBD.lkup[Crude Breakdown],0)))^2</f>
        <v>97.322514177693776</v>
      </c>
      <c r="AM1191" s="5">
        <f>(vp.data[[#This Row],[Dens]]-INDEX(crudeBD.lkup[Mean_Dens],MATCH(vp.data[[#This Row],[Crude_Breakdown]],crudeBD.lkup[Crude Breakdown],0)))^2</f>
        <v>40.219194159004743</v>
      </c>
      <c r="AN1191" s="5">
        <f>(vp.data[[#This Row],[Sulf]]-INDEX(crudeBD.lkup[Mean_Sulf],MATCH(vp.data[[#This Row],[Crude_Breakdown]],crudeBD.lkup[Crude Breakdown],0)))^2</f>
        <v>1.5636464893026798</v>
      </c>
      <c r="AO11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1" hidden="1" x14ac:dyDescent="0.25">
      <c r="A1192">
        <v>1191</v>
      </c>
      <c r="B1192" t="s">
        <v>47</v>
      </c>
      <c r="C1192" t="s">
        <v>47</v>
      </c>
      <c r="D1192" t="s">
        <v>246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Input]]="",INDEX([1]DATA!$Q:$Q,MATCH(1,(vp.data[[#This Row],[Battery]]=[1]DATA!$L:$L)*(EOMONTH(vp.data[[#This Row],[SDate]],-1)+1=[1]DATA!$G:$G),0)),vp.data[[#This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Input]]="",INDEX([1]DATA!$O:$O,MATCH(1,(vp.data[[#This Row],[Battery]]=[1]DATA!$L:$L)*(EOMONTH(vp.data[[#This Row],[SDate]],-1)+1=[1]DATA!$G:$G),0)),vp.data[[#This Row],[Dens Input]]),"")</f>
        <v>827</v>
      </c>
      <c r="O1192" s="2">
        <f ca="1">INDEX(INDIRECT(_xlfn.CONCAT("weather.data[",O$1,"]")),MATCH(vp.data[[#This Row],[SDate]],weather.data[Date],0))</f>
        <v>5.8999999999999995</v>
      </c>
      <c r="P1192" s="2">
        <f ca="1">INDEX(INDIRECT(_xlfn.CONCAT("weather.data[",P$1,"]")),MATCH(vp.data[[#This Row],[SDate]],weather.data[Date],0))</f>
        <v>5.1476190476190471</v>
      </c>
      <c r="Q1192" s="2">
        <f ca="1">INDEX(INDIRECT(_xlfn.CONCAT("weather.data[",Q$1,"]")),MATCH(vp.data[[#This Row],[SDate]],weather.data[Date],0))</f>
        <v>6.5</v>
      </c>
      <c r="R1192" s="2">
        <f ca="1">INDEX(INDIRECT(_xlfn.CONCAT("weather.data[",R$1,"]")),MATCH(vp.data[[#This Row],[SDate]],weather.data[Date],0))</f>
        <v>7.6</v>
      </c>
      <c r="S1192" s="2">
        <f ca="1">INDEX(INDIRECT(_xlfn.CONCAT("weather.data[",S$1,"]")),MATCH(vp.data[[#This Row],[SDate]],weather.data[Date],0))</f>
        <v>3.5</v>
      </c>
      <c r="T1192" s="2">
        <f ca="1">INDEX(INDIRECT(_xlfn.CONCAT("weather.data[",T$1,"]")),MATCH(vp.data[[#This Row],[SDate]],weather.data[Date],0))</f>
        <v>7.7</v>
      </c>
      <c r="U1192" s="2">
        <f ca="1">INDEX(INDIRECT(_xlfn.CONCAT("weather.data[",U$1,"]")),MATCH(vp.data[[#This Row],[SDate]],weather.data[Date],0))</f>
        <v>5.3</v>
      </c>
      <c r="V1192" s="2">
        <f ca="1">INDEX(INDIRECT(_xlfn.CONCAT("weather.data[",V$1,"]")),MATCH(vp.data[[#This Row],[SDate]],weather.data[Date],0))</f>
        <v>4.8</v>
      </c>
      <c r="W1192" t="s">
        <v>44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 s="4">
        <f>IF(AND(vp.data[[#This Row],[SDate]]&gt;=DATE(YEAR(vp.data[[#This Row],[SDate]]),5,1),vp.data[[#This Row],[SDate]]&lt;=DATE(YEAR(vp.data[[#This Row],[SDate]]),9,15)),1,0)</f>
        <v>0</v>
      </c>
      <c r="AJ1192" s="4">
        <f>IF(vp.data[[#This Row],[SDate]]&lt;DATE(2016,12,1),0,1)</f>
        <v>1</v>
      </c>
      <c r="AK1192">
        <f>MONTH(vp.data[[#This Row],[SDate]])</f>
        <v>4</v>
      </c>
      <c r="AL1192" s="5">
        <f>(IF(post_aquisition_adj_bool,vp.data[[#This Row],[VP_Adjusted]],vp.data[[#This Row],[VP]])-INDEX(crudeBD.lkup[Mean_VP],MATCH(vp.data[[#This Row],[Crude_Breakdown]],crudeBD.lkup[Crude Breakdown],0)))^2</f>
        <v>41.961965345597555</v>
      </c>
      <c r="AM1192" s="5">
        <f>(vp.data[[#This Row],[Dens]]-INDEX(crudeBD.lkup[Mean_Dens],MATCH(vp.data[[#This Row],[Crude_Breakdown]],crudeBD.lkup[Crude Breakdown],0)))^2</f>
        <v>282.62106596048153</v>
      </c>
      <c r="AN1192" s="5">
        <f>(vp.data[[#This Row],[Sulf]]-INDEX(crudeBD.lkup[Mean_Sulf],MATCH(vp.data[[#This Row],[Crude_Breakdown]],crudeBD.lkup[Crude Breakdown],0)))^2</f>
        <v>0.47166193145878449</v>
      </c>
      <c r="AO11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1" hidden="1" x14ac:dyDescent="0.25">
      <c r="A1193">
        <v>1192</v>
      </c>
      <c r="B1193" t="s">
        <v>64</v>
      </c>
      <c r="C1193" t="s">
        <v>64</v>
      </c>
      <c r="D1193" t="s">
        <v>247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Input]]="",INDEX([1]DATA!$Q:$Q,MATCH(1,(vp.data[[#This Row],[Battery]]=[1]DATA!$L:$L)*(EOMONTH(vp.data[[#This Row],[SDate]],-1)+1=[1]DATA!$G:$G),0)),vp.data[[#This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193" s="2">
        <f ca="1">INDEX(INDIRECT(_xlfn.CONCAT("weather.data[",O$1,"]")),MATCH(vp.data[[#This Row],[SDate]],weather.data[Date],0))</f>
        <v>5.8999999999999995</v>
      </c>
      <c r="P1193" s="2">
        <f ca="1">INDEX(INDIRECT(_xlfn.CONCAT("weather.data[",P$1,"]")),MATCH(vp.data[[#This Row],[SDate]],weather.data[Date],0))</f>
        <v>5.1476190476190471</v>
      </c>
      <c r="Q1193" s="2">
        <f ca="1">INDEX(INDIRECT(_xlfn.CONCAT("weather.data[",Q$1,"]")),MATCH(vp.data[[#This Row],[SDate]],weather.data[Date],0))</f>
        <v>6.5</v>
      </c>
      <c r="R1193" s="2">
        <f ca="1">INDEX(INDIRECT(_xlfn.CONCAT("weather.data[",R$1,"]")),MATCH(vp.data[[#This Row],[SDate]],weather.data[Date],0))</f>
        <v>7.6</v>
      </c>
      <c r="S1193" s="2">
        <f ca="1">INDEX(INDIRECT(_xlfn.CONCAT("weather.data[",S$1,"]")),MATCH(vp.data[[#This Row],[SDate]],weather.data[Date],0))</f>
        <v>3.5</v>
      </c>
      <c r="T1193" s="2">
        <f ca="1">INDEX(INDIRECT(_xlfn.CONCAT("weather.data[",T$1,"]")),MATCH(vp.data[[#This Row],[SDate]],weather.data[Date],0))</f>
        <v>7.7</v>
      </c>
      <c r="U1193" s="2">
        <f ca="1">INDEX(INDIRECT(_xlfn.CONCAT("weather.data[",U$1,"]")),MATCH(vp.data[[#This Row],[SDate]],weather.data[Date],0))</f>
        <v>5.3</v>
      </c>
      <c r="V1193" s="2">
        <f ca="1">INDEX(INDIRECT(_xlfn.CONCAT("weather.data[",V$1,"]")),MATCH(vp.data[[#This Row],[SDate]],weather.data[Date],0))</f>
        <v>4.8</v>
      </c>
      <c r="W1193" t="s">
        <v>44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 s="4">
        <f>IF(AND(vp.data[[#This Row],[SDate]]&gt;=DATE(YEAR(vp.data[[#This Row],[SDate]]),5,1),vp.data[[#This Row],[SDate]]&lt;=DATE(YEAR(vp.data[[#This Row],[SDate]]),9,15)),1,0)</f>
        <v>0</v>
      </c>
      <c r="AJ1193" s="4">
        <f>IF(vp.data[[#This Row],[SDate]]&lt;DATE(2016,12,1),0,1)</f>
        <v>1</v>
      </c>
      <c r="AK1193">
        <f>MONTH(vp.data[[#This Row],[SDate]])</f>
        <v>4</v>
      </c>
      <c r="AL1193" s="5">
        <f>(IF(post_aquisition_adj_bool,vp.data[[#This Row],[VP_Adjusted]],vp.data[[#This Row],[VP]])-INDEX(crudeBD.lkup[Mean_VP],MATCH(vp.data[[#This Row],[Crude_Breakdown]],crudeBD.lkup[Crude Breakdown],0)))^2</f>
        <v>613.9396501762285</v>
      </c>
      <c r="AM1193" s="5">
        <f>(vp.data[[#This Row],[Dens]]-INDEX(crudeBD.lkup[Mean_Dens],MATCH(vp.data[[#This Row],[Crude_Breakdown]],crudeBD.lkup[Crude Breakdown],0)))^2</f>
        <v>127.94635430403939</v>
      </c>
      <c r="AN1193" s="5">
        <f>(vp.data[[#This Row],[Sulf]]-INDEX(crudeBD.lkup[Mean_Sulf],MATCH(vp.data[[#This Row],[Crude_Breakdown]],crudeBD.lkup[Crude Breakdown],0)))^2</f>
        <v>0.51376852017044095</v>
      </c>
      <c r="AO11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1" hidden="1" x14ac:dyDescent="0.25">
      <c r="A1194">
        <v>1193</v>
      </c>
      <c r="B1194" t="s">
        <v>49</v>
      </c>
      <c r="C1194" t="s">
        <v>49</v>
      </c>
      <c r="D1194" t="s">
        <v>50</v>
      </c>
      <c r="E1194" t="s">
        <v>51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Input]]="",INDEX([1]DATA!$O:$O,MATCH(1,(vp.data[[#This Row],[Battery]]=[1]DATA!$L:$L)*(EOMONTH(vp.data[[#This Row],[SDate]],-1)+1=[1]DATA!$G:$G),0)),vp.data[[#This Row],[Dens Input]]),"")</f>
        <v>840</v>
      </c>
      <c r="O1194" s="2">
        <f ca="1">INDEX(INDIRECT(_xlfn.CONCAT("weather.data[",O$1,"]")),MATCH(vp.data[[#This Row],[SDate]],weather.data[Date],0))</f>
        <v>5.8999999999999995</v>
      </c>
      <c r="P1194" s="2">
        <f ca="1">INDEX(INDIRECT(_xlfn.CONCAT("weather.data[",P$1,"]")),MATCH(vp.data[[#This Row],[SDate]],weather.data[Date],0))</f>
        <v>5.1476190476190471</v>
      </c>
      <c r="Q1194" s="2">
        <f ca="1">INDEX(INDIRECT(_xlfn.CONCAT("weather.data[",Q$1,"]")),MATCH(vp.data[[#This Row],[SDate]],weather.data[Date],0))</f>
        <v>6.5</v>
      </c>
      <c r="R1194" s="2">
        <f ca="1">INDEX(INDIRECT(_xlfn.CONCAT("weather.data[",R$1,"]")),MATCH(vp.data[[#This Row],[SDate]],weather.data[Date],0))</f>
        <v>7.6</v>
      </c>
      <c r="S1194" s="2">
        <f ca="1">INDEX(INDIRECT(_xlfn.CONCAT("weather.data[",S$1,"]")),MATCH(vp.data[[#This Row],[SDate]],weather.data[Date],0))</f>
        <v>3.5</v>
      </c>
      <c r="T1194" s="2">
        <f ca="1">INDEX(INDIRECT(_xlfn.CONCAT("weather.data[",T$1,"]")),MATCH(vp.data[[#This Row],[SDate]],weather.data[Date],0))</f>
        <v>7.7</v>
      </c>
      <c r="U1194" s="2">
        <f ca="1">INDEX(INDIRECT(_xlfn.CONCAT("weather.data[",U$1,"]")),MATCH(vp.data[[#This Row],[SDate]],weather.data[Date],0))</f>
        <v>5.3</v>
      </c>
      <c r="V1194" s="2">
        <f ca="1">INDEX(INDIRECT(_xlfn.CONCAT("weather.data[",V$1,"]")),MATCH(vp.data[[#This Row],[SDate]],weather.data[Date],0))</f>
        <v>4.8</v>
      </c>
      <c r="W1194" t="s">
        <v>44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 s="4">
        <f>IF(AND(vp.data[[#This Row],[SDate]]&gt;=DATE(YEAR(vp.data[[#This Row],[SDate]]),5,1),vp.data[[#This Row],[SDate]]&lt;=DATE(YEAR(vp.data[[#This Row],[SDate]]),9,15)),1,0)</f>
        <v>0</v>
      </c>
      <c r="AJ1194" s="4">
        <f>IF(vp.data[[#This Row],[SDate]]&lt;DATE(2016,12,1),0,1)</f>
        <v>1</v>
      </c>
      <c r="AK1194">
        <f>MONTH(vp.data[[#This Row],[SDate]])</f>
        <v>4</v>
      </c>
      <c r="AL1194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1194" s="5">
        <f>(vp.data[[#This Row],[Dens]]-INDEX(crudeBD.lkup[Mean_Dens],MATCH(vp.data[[#This Row],[Crude_Breakdown]],crudeBD.lkup[Crude Breakdown],0)))^2</f>
        <v>14.526292954345573</v>
      </c>
      <c r="AN1194" s="5">
        <f>(vp.data[[#This Row],[Sulf]]-INDEX(crudeBD.lkup[Mean_Sulf],MATCH(vp.data[[#This Row],[Crude_Breakdown]],crudeBD.lkup[Crude Breakdown],0)))^2</f>
        <v>3.1249923360622489E-2</v>
      </c>
      <c r="AO11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1" hidden="1" x14ac:dyDescent="0.25">
      <c r="A1195">
        <v>1194</v>
      </c>
      <c r="B1195" t="s">
        <v>45</v>
      </c>
      <c r="C1195" t="s">
        <v>45</v>
      </c>
      <c r="D1195" t="s">
        <v>99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Input]]="",INDEX([1]DATA!$Q:$Q,MATCH(1,(vp.data[[#This Row],[Battery]]=[1]DATA!$L:$L)*(EOMONTH(vp.data[[#This Row],[SDate]],-1)+1=[1]DATA!$G:$G),0)),vp.data[[#This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Input]]="",INDEX([1]DATA!$O:$O,MATCH(1,(vp.data[[#This Row],[Battery]]=[1]DATA!$L:$L)*(EOMONTH(vp.data[[#This Row],[SDate]],-1)+1=[1]DATA!$G:$G),0)),vp.data[[#This Row],[Dens Input]]),"")</f>
        <v>885.2</v>
      </c>
      <c r="O1195" s="2">
        <f ca="1">INDEX(INDIRECT(_xlfn.CONCAT("weather.data[",O$1,"]")),MATCH(vp.data[[#This Row],[SDate]],weather.data[Date],0))</f>
        <v>2.6666666666666665</v>
      </c>
      <c r="P1195" s="2">
        <f ca="1">INDEX(INDIRECT(_xlfn.CONCAT("weather.data[",P$1,"]")),MATCH(vp.data[[#This Row],[SDate]],weather.data[Date],0))</f>
        <v>6.7261904761904754</v>
      </c>
      <c r="Q1195" s="2">
        <f ca="1">INDEX(INDIRECT(_xlfn.CONCAT("weather.data[",Q$1,"]")),MATCH(vp.data[[#This Row],[SDate]],weather.data[Date],0))</f>
        <v>2.2999999999999998</v>
      </c>
      <c r="R1195" s="2">
        <f ca="1">INDEX(INDIRECT(_xlfn.CONCAT("weather.data[",R$1,"]")),MATCH(vp.data[[#This Row],[SDate]],weather.data[Date],0))</f>
        <v>0.6</v>
      </c>
      <c r="S1195" s="2">
        <f ca="1">INDEX(INDIRECT(_xlfn.CONCAT("weather.data[",S$1,"]")),MATCH(vp.data[[#This Row],[SDate]],weather.data[Date],0))</f>
        <v>13</v>
      </c>
      <c r="T1195" s="2">
        <f ca="1">INDEX(INDIRECT(_xlfn.CONCAT("weather.data[",T$1,"]")),MATCH(vp.data[[#This Row],[SDate]],weather.data[Date],0))</f>
        <v>-1</v>
      </c>
      <c r="U1195" s="2">
        <f ca="1">INDEX(INDIRECT(_xlfn.CONCAT("weather.data[",U$1,"]")),MATCH(vp.data[[#This Row],[SDate]],weather.data[Date],0))</f>
        <v>1.9</v>
      </c>
      <c r="V1195" s="2">
        <f ca="1">INDEX(INDIRECT(_xlfn.CONCAT("weather.data[",V$1,"]")),MATCH(vp.data[[#This Row],[SDate]],weather.data[Date],0))</f>
        <v>-0.8</v>
      </c>
      <c r="W1195" t="s">
        <v>44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 s="4">
        <f>IF(AND(vp.data[[#This Row],[SDate]]&gt;=DATE(YEAR(vp.data[[#This Row],[SDate]]),5,1),vp.data[[#This Row],[SDate]]&lt;=DATE(YEAR(vp.data[[#This Row],[SDate]]),9,15)),1,0)</f>
        <v>0</v>
      </c>
      <c r="AJ1195" s="4">
        <f>IF(vp.data[[#This Row],[SDate]]&lt;DATE(2016,12,1),0,1)</f>
        <v>1</v>
      </c>
      <c r="AK1195">
        <f>MONTH(vp.data[[#This Row],[SDate]])</f>
        <v>4</v>
      </c>
      <c r="AL1195" s="5">
        <f>(IF(post_aquisition_adj_bool,vp.data[[#This Row],[VP_Adjusted]],vp.data[[#This Row],[VP]])-INDEX(crudeBD.lkup[Mean_VP],MATCH(vp.data[[#This Row],[Crude_Breakdown]],crudeBD.lkup[Crude Breakdown],0)))^2</f>
        <v>229.98381852552001</v>
      </c>
      <c r="AM1195" s="5">
        <f>(vp.data[[#This Row],[Dens]]-INDEX(crudeBD.lkup[Mean_Dens],MATCH(vp.data[[#This Row],[Crude_Breakdown]],crudeBD.lkup[Crude Breakdown],0)))^2</f>
        <v>109.03244997295863</v>
      </c>
      <c r="AN1195" s="5">
        <f>(vp.data[[#This Row],[Sulf]]-INDEX(crudeBD.lkup[Mean_Sulf],MATCH(vp.data[[#This Row],[Crude_Breakdown]],crudeBD.lkup[Crude Breakdown],0)))^2</f>
        <v>0.15174257116314574</v>
      </c>
      <c r="AO11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1" hidden="1" x14ac:dyDescent="0.25">
      <c r="A1196">
        <v>1195</v>
      </c>
      <c r="B1196" t="s">
        <v>45</v>
      </c>
      <c r="C1196" t="s">
        <v>45</v>
      </c>
      <c r="D1196" t="s">
        <v>100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Input]]="",INDEX([1]DATA!$Q:$Q,MATCH(1,(vp.data[[#This Row],[Battery]]=[1]DATA!$L:$L)*(EOMONTH(vp.data[[#This Row],[SDate]],-1)+1=[1]DATA!$G:$G),0)),vp.data[[#This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Input]]="",INDEX([1]DATA!$O:$O,MATCH(1,(vp.data[[#This Row],[Battery]]=[1]DATA!$L:$L)*(EOMONTH(vp.data[[#This Row],[SDate]],-1)+1=[1]DATA!$G:$G),0)),vp.data[[#This Row],[Dens Input]]),"")</f>
        <v>882.3</v>
      </c>
      <c r="O1196" s="2">
        <f ca="1">INDEX(INDIRECT(_xlfn.CONCAT("weather.data[",O$1,"]")),MATCH(vp.data[[#This Row],[SDate]],weather.data[Date],0))</f>
        <v>2.6666666666666665</v>
      </c>
      <c r="P1196" s="2">
        <f ca="1">INDEX(INDIRECT(_xlfn.CONCAT("weather.data[",P$1,"]")),MATCH(vp.data[[#This Row],[SDate]],weather.data[Date],0))</f>
        <v>6.7261904761904754</v>
      </c>
      <c r="Q1196" s="2">
        <f ca="1">INDEX(INDIRECT(_xlfn.CONCAT("weather.data[",Q$1,"]")),MATCH(vp.data[[#This Row],[SDate]],weather.data[Date],0))</f>
        <v>2.2999999999999998</v>
      </c>
      <c r="R1196" s="2">
        <f ca="1">INDEX(INDIRECT(_xlfn.CONCAT("weather.data[",R$1,"]")),MATCH(vp.data[[#This Row],[SDate]],weather.data[Date],0))</f>
        <v>0.6</v>
      </c>
      <c r="S1196" s="2">
        <f ca="1">INDEX(INDIRECT(_xlfn.CONCAT("weather.data[",S$1,"]")),MATCH(vp.data[[#This Row],[SDate]],weather.data[Date],0))</f>
        <v>13</v>
      </c>
      <c r="T1196" s="2">
        <f ca="1">INDEX(INDIRECT(_xlfn.CONCAT("weather.data[",T$1,"]")),MATCH(vp.data[[#This Row],[SDate]],weather.data[Date],0))</f>
        <v>-1</v>
      </c>
      <c r="U1196" s="2">
        <f ca="1">INDEX(INDIRECT(_xlfn.CONCAT("weather.data[",U$1,"]")),MATCH(vp.data[[#This Row],[SDate]],weather.data[Date],0))</f>
        <v>1.9</v>
      </c>
      <c r="V1196" s="2">
        <f ca="1">INDEX(INDIRECT(_xlfn.CONCAT("weather.data[",V$1,"]")),MATCH(vp.data[[#This Row],[SDate]],weather.data[Date],0))</f>
        <v>-0.8</v>
      </c>
      <c r="W1196" t="s">
        <v>44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 s="4">
        <f>IF(AND(vp.data[[#This Row],[SDate]]&gt;=DATE(YEAR(vp.data[[#This Row],[SDate]]),5,1),vp.data[[#This Row],[SDate]]&lt;=DATE(YEAR(vp.data[[#This Row],[SDate]]),9,15)),1,0)</f>
        <v>0</v>
      </c>
      <c r="AJ1196" s="4">
        <f>IF(vp.data[[#This Row],[SDate]]&lt;DATE(2016,12,1),0,1)</f>
        <v>1</v>
      </c>
      <c r="AK1196">
        <f>MONTH(vp.data[[#This Row],[SDate]])</f>
        <v>4</v>
      </c>
      <c r="AL1196" s="5">
        <f>(IF(post_aquisition_adj_bool,vp.data[[#This Row],[VP_Adjusted]],vp.data[[#This Row],[VP]])-INDEX(crudeBD.lkup[Mean_VP],MATCH(vp.data[[#This Row],[Crude_Breakdown]],crudeBD.lkup[Crude Breakdown],0)))^2</f>
        <v>518.25512287334618</v>
      </c>
      <c r="AM1196" s="5">
        <f>(vp.data[[#This Row],[Dens]]-INDEX(crudeBD.lkup[Mean_Dens],MATCH(vp.data[[#This Row],[Crude_Breakdown]],crudeBD.lkup[Crude Breakdown],0)))^2</f>
        <v>56.879659275282762</v>
      </c>
      <c r="AN1196" s="5">
        <f>(vp.data[[#This Row],[Sulf]]-INDEX(crudeBD.lkup[Mean_Sulf],MATCH(vp.data[[#This Row],[Crude_Breakdown]],crudeBD.lkup[Crude Breakdown],0)))^2</f>
        <v>0.10597726065151775</v>
      </c>
      <c r="AO11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1" hidden="1" x14ac:dyDescent="0.25">
      <c r="A1197">
        <v>1196</v>
      </c>
      <c r="B1197" t="s">
        <v>45</v>
      </c>
      <c r="C1197" t="s">
        <v>45</v>
      </c>
      <c r="D1197" t="s">
        <v>98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Input]]="",INDEX([1]DATA!$Q:$Q,MATCH(1,(vp.data[[#This Row],[Battery]]=[1]DATA!$L:$L)*(EOMONTH(vp.data[[#This Row],[SDate]],-1)+1=[1]DATA!$G:$G),0)),vp.data[[#This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Input]]="",INDEX([1]DATA!$O:$O,MATCH(1,(vp.data[[#This Row],[Battery]]=[1]DATA!$L:$L)*(EOMONTH(vp.data[[#This Row],[SDate]],-1)+1=[1]DATA!$G:$G),0)),vp.data[[#This Row],[Dens Input]]),"")</f>
        <v>887.7</v>
      </c>
      <c r="O1197" s="2">
        <f ca="1">INDEX(INDIRECT(_xlfn.CONCAT("weather.data[",O$1,"]")),MATCH(vp.data[[#This Row],[SDate]],weather.data[Date],0))</f>
        <v>2.6666666666666665</v>
      </c>
      <c r="P1197" s="2">
        <f ca="1">INDEX(INDIRECT(_xlfn.CONCAT("weather.data[",P$1,"]")),MATCH(vp.data[[#This Row],[SDate]],weather.data[Date],0))</f>
        <v>6.7261904761904754</v>
      </c>
      <c r="Q1197" s="2">
        <f ca="1">INDEX(INDIRECT(_xlfn.CONCAT("weather.data[",Q$1,"]")),MATCH(vp.data[[#This Row],[SDate]],weather.data[Date],0))</f>
        <v>2.2999999999999998</v>
      </c>
      <c r="R1197" s="2">
        <f ca="1">INDEX(INDIRECT(_xlfn.CONCAT("weather.data[",R$1,"]")),MATCH(vp.data[[#This Row],[SDate]],weather.data[Date],0))</f>
        <v>0.6</v>
      </c>
      <c r="S1197" s="2">
        <f ca="1">INDEX(INDIRECT(_xlfn.CONCAT("weather.data[",S$1,"]")),MATCH(vp.data[[#This Row],[SDate]],weather.data[Date],0))</f>
        <v>13</v>
      </c>
      <c r="T1197" s="2">
        <f ca="1">INDEX(INDIRECT(_xlfn.CONCAT("weather.data[",T$1,"]")),MATCH(vp.data[[#This Row],[SDate]],weather.data[Date],0))</f>
        <v>-1</v>
      </c>
      <c r="U1197" s="2">
        <f ca="1">INDEX(INDIRECT(_xlfn.CONCAT("weather.data[",U$1,"]")),MATCH(vp.data[[#This Row],[SDate]],weather.data[Date],0))</f>
        <v>1.9</v>
      </c>
      <c r="V1197" s="2">
        <f ca="1">INDEX(INDIRECT(_xlfn.CONCAT("weather.data[",V$1,"]")),MATCH(vp.data[[#This Row],[SDate]],weather.data[Date],0))</f>
        <v>-0.8</v>
      </c>
      <c r="W1197" t="s">
        <v>44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 s="4">
        <f>IF(AND(vp.data[[#This Row],[SDate]]&gt;=DATE(YEAR(vp.data[[#This Row],[SDate]]),5,1),vp.data[[#This Row],[SDate]]&lt;=DATE(YEAR(vp.data[[#This Row],[SDate]]),9,15)),1,0)</f>
        <v>0</v>
      </c>
      <c r="AJ1197" s="4">
        <f>IF(vp.data[[#This Row],[SDate]]&lt;DATE(2016,12,1),0,1)</f>
        <v>1</v>
      </c>
      <c r="AK1197">
        <f>MONTH(vp.data[[#This Row],[SDate]])</f>
        <v>4</v>
      </c>
      <c r="AL1197" s="5">
        <f>(IF(post_aquisition_adj_bool,vp.data[[#This Row],[VP_Adjusted]],vp.data[[#This Row],[VP]])-INDEX(crudeBD.lkup[Mean_VP],MATCH(vp.data[[#This Row],[Crude_Breakdown]],crudeBD.lkup[Crude Breakdown],0)))^2</f>
        <v>195.02729678638946</v>
      </c>
      <c r="AM1197" s="5">
        <f>(vp.data[[#This Row],[Dens]]-INDEX(crudeBD.lkup[Mean_Dens],MATCH(vp.data[[#This Row],[Crude_Breakdown]],crudeBD.lkup[Crude Breakdown],0)))^2</f>
        <v>167.49175229854009</v>
      </c>
      <c r="AN1197" s="5">
        <f>(vp.data[[#This Row],[Sulf]]-INDEX(crudeBD.lkup[Mean_Sulf],MATCH(vp.data[[#This Row],[Crude_Breakdown]],crudeBD.lkup[Crude Breakdown],0)))^2</f>
        <v>3.0814814139889794E-2</v>
      </c>
      <c r="AO11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1" hidden="1" x14ac:dyDescent="0.25">
      <c r="A1198">
        <v>1197</v>
      </c>
      <c r="B1198" t="s">
        <v>64</v>
      </c>
      <c r="C1198" t="s">
        <v>64</v>
      </c>
      <c r="D1198" t="s">
        <v>248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198" s="2">
        <f ca="1">INDEX(INDIRECT(_xlfn.CONCAT("weather.data[",O$1,"]")),MATCH(vp.data[[#This Row],[SDate]],weather.data[Date],0))</f>
        <v>2.6666666666666665</v>
      </c>
      <c r="P1198" s="2">
        <f ca="1">INDEX(INDIRECT(_xlfn.CONCAT("weather.data[",P$1,"]")),MATCH(vp.data[[#This Row],[SDate]],weather.data[Date],0))</f>
        <v>6.7261904761904754</v>
      </c>
      <c r="Q1198" s="2">
        <f ca="1">INDEX(INDIRECT(_xlfn.CONCAT("weather.data[",Q$1,"]")),MATCH(vp.data[[#This Row],[SDate]],weather.data[Date],0))</f>
        <v>2.2999999999999998</v>
      </c>
      <c r="R1198" s="2">
        <f ca="1">INDEX(INDIRECT(_xlfn.CONCAT("weather.data[",R$1,"]")),MATCH(vp.data[[#This Row],[SDate]],weather.data[Date],0))</f>
        <v>0.6</v>
      </c>
      <c r="S1198" s="2">
        <f ca="1">INDEX(INDIRECT(_xlfn.CONCAT("weather.data[",S$1,"]")),MATCH(vp.data[[#This Row],[SDate]],weather.data[Date],0))</f>
        <v>13</v>
      </c>
      <c r="T1198" s="2">
        <f ca="1">INDEX(INDIRECT(_xlfn.CONCAT("weather.data[",T$1,"]")),MATCH(vp.data[[#This Row],[SDate]],weather.data[Date],0))</f>
        <v>-1</v>
      </c>
      <c r="U1198" s="2">
        <f ca="1">INDEX(INDIRECT(_xlfn.CONCAT("weather.data[",U$1,"]")),MATCH(vp.data[[#This Row],[SDate]],weather.data[Date],0))</f>
        <v>1.9</v>
      </c>
      <c r="V1198" s="2">
        <f ca="1">INDEX(INDIRECT(_xlfn.CONCAT("weather.data[",V$1,"]")),MATCH(vp.data[[#This Row],[SDate]],weather.data[Date],0))</f>
        <v>-0.8</v>
      </c>
      <c r="W1198" t="s">
        <v>44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 s="4">
        <f>IF(AND(vp.data[[#This Row],[SDate]]&gt;=DATE(YEAR(vp.data[[#This Row],[SDate]]),5,1),vp.data[[#This Row],[SDate]]&lt;=DATE(YEAR(vp.data[[#This Row],[SDate]]),9,15)),1,0)</f>
        <v>0</v>
      </c>
      <c r="AJ1198" s="4">
        <f>IF(vp.data[[#This Row],[SDate]]&lt;DATE(2016,12,1),0,1)</f>
        <v>1</v>
      </c>
      <c r="AK1198">
        <f>MONTH(vp.data[[#This Row],[SDate]])</f>
        <v>4</v>
      </c>
      <c r="AL1198" s="5">
        <f>(IF(post_aquisition_adj_bool,vp.data[[#This Row],[VP_Adjusted]],vp.data[[#This Row],[VP]])-INDEX(crudeBD.lkup[Mean_VP],MATCH(vp.data[[#This Row],[Crude_Breakdown]],crudeBD.lkup[Crude Breakdown],0)))^2</f>
        <v>47.131209829867686</v>
      </c>
      <c r="AM1198" s="5">
        <f>(vp.data[[#This Row],[Dens]]-INDEX(crudeBD.lkup[Mean_Dens],MATCH(vp.data[[#This Row],[Crude_Breakdown]],crudeBD.lkup[Crude Breakdown],0)))^2</f>
        <v>106.9540778799349</v>
      </c>
      <c r="AN1198" s="5">
        <f>(vp.data[[#This Row],[Sulf]]-INDEX(crudeBD.lkup[Mean_Sulf],MATCH(vp.data[[#This Row],[Crude_Breakdown]],crudeBD.lkup[Crude Breakdown],0)))^2</f>
        <v>6.7361784186401291E-2</v>
      </c>
      <c r="AO11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1" hidden="1" x14ac:dyDescent="0.25">
      <c r="A1199">
        <v>1198</v>
      </c>
      <c r="B1199" t="s">
        <v>64</v>
      </c>
      <c r="C1199" t="s">
        <v>64</v>
      </c>
      <c r="D1199" t="s">
        <v>249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Input]]="",INDEX([1]DATA!$Q:$Q,MATCH(1,(vp.data[[#This Row],[Battery]]=[1]DATA!$L:$L)*(EOMONTH(vp.data[[#This Row],[SDate]],-1)+1=[1]DATA!$G:$G),0)),vp.data[[#This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Input]]="",INDEX([1]DATA!$O:$O,MATCH(1,(vp.data[[#This Row],[Battery]]=[1]DATA!$L:$L)*(EOMONTH(vp.data[[#This Row],[SDate]],-1)+1=[1]DATA!$G:$G),0)),vp.data[[#This Row],[Dens Input]]),"")</f>
        <v>885.7</v>
      </c>
      <c r="O1199" s="2">
        <f ca="1">INDEX(INDIRECT(_xlfn.CONCAT("weather.data[",O$1,"]")),MATCH(vp.data[[#This Row],[SDate]],weather.data[Date],0))</f>
        <v>2.6666666666666665</v>
      </c>
      <c r="P1199" s="2">
        <f ca="1">INDEX(INDIRECT(_xlfn.CONCAT("weather.data[",P$1,"]")),MATCH(vp.data[[#This Row],[SDate]],weather.data[Date],0))</f>
        <v>6.7261904761904754</v>
      </c>
      <c r="Q1199" s="2">
        <f ca="1">INDEX(INDIRECT(_xlfn.CONCAT("weather.data[",Q$1,"]")),MATCH(vp.data[[#This Row],[SDate]],weather.data[Date],0))</f>
        <v>2.2999999999999998</v>
      </c>
      <c r="R1199" s="2">
        <f ca="1">INDEX(INDIRECT(_xlfn.CONCAT("weather.data[",R$1,"]")),MATCH(vp.data[[#This Row],[SDate]],weather.data[Date],0))</f>
        <v>0.6</v>
      </c>
      <c r="S1199" s="2">
        <f ca="1">INDEX(INDIRECT(_xlfn.CONCAT("weather.data[",S$1,"]")),MATCH(vp.data[[#This Row],[SDate]],weather.data[Date],0))</f>
        <v>13</v>
      </c>
      <c r="T1199" s="2">
        <f ca="1">INDEX(INDIRECT(_xlfn.CONCAT("weather.data[",T$1,"]")),MATCH(vp.data[[#This Row],[SDate]],weather.data[Date],0))</f>
        <v>-1</v>
      </c>
      <c r="U1199" s="2">
        <f ca="1">INDEX(INDIRECT(_xlfn.CONCAT("weather.data[",U$1,"]")),MATCH(vp.data[[#This Row],[SDate]],weather.data[Date],0))</f>
        <v>1.9</v>
      </c>
      <c r="V1199" s="2">
        <f ca="1">INDEX(INDIRECT(_xlfn.CONCAT("weather.data[",V$1,"]")),MATCH(vp.data[[#This Row],[SDate]],weather.data[Date],0))</f>
        <v>-0.8</v>
      </c>
      <c r="W1199" t="s">
        <v>44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 s="4">
        <f>IF(AND(vp.data[[#This Row],[SDate]]&gt;=DATE(YEAR(vp.data[[#This Row],[SDate]]),5,1),vp.data[[#This Row],[SDate]]&lt;=DATE(YEAR(vp.data[[#This Row],[SDate]]),9,15)),1,0)</f>
        <v>0</v>
      </c>
      <c r="AJ1199" s="4">
        <f>IF(vp.data[[#This Row],[SDate]]&lt;DATE(2016,12,1),0,1)</f>
        <v>1</v>
      </c>
      <c r="AK1199">
        <f>MONTH(vp.data[[#This Row],[SDate]])</f>
        <v>4</v>
      </c>
      <c r="AL1199" s="5">
        <f>(IF(post_aquisition_adj_bool,vp.data[[#This Row],[VP_Adjusted]],vp.data[[#This Row],[VP]])-INDEX(crudeBD.lkup[Mean_VP],MATCH(vp.data[[#This Row],[Crude_Breakdown]],crudeBD.lkup[Crude Breakdown],0)))^2</f>
        <v>2169.4919741821163</v>
      </c>
      <c r="AM1199" s="5">
        <f>(vp.data[[#This Row],[Dens]]-INDEX(crudeBD.lkup[Mean_Dens],MATCH(vp.data[[#This Row],[Crude_Breakdown]],crudeBD.lkup[Crude Breakdown],0)))^2</f>
        <v>1754.6600524635485</v>
      </c>
      <c r="AN1199" s="5">
        <f>(vp.data[[#This Row],[Sulf]]-INDEX(crudeBD.lkup[Mean_Sulf],MATCH(vp.data[[#This Row],[Crude_Breakdown]],crudeBD.lkup[Crude Breakdown],0)))^2</f>
        <v>0.34014967599865559</v>
      </c>
      <c r="AO11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1" hidden="1" x14ac:dyDescent="0.25">
      <c r="A1200">
        <v>1199</v>
      </c>
      <c r="B1200" t="s">
        <v>45</v>
      </c>
      <c r="C1200" t="s">
        <v>45</v>
      </c>
      <c r="D1200" t="s">
        <v>97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Input]]="",INDEX([1]DATA!$Q:$Q,MATCH(1,(vp.data[[#This Row],[Battery]]=[1]DATA!$L:$L)*(EOMONTH(vp.data[[#This Row],[SDate]],-1)+1=[1]DATA!$G:$G),0)),vp.data[[#This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200" s="2">
        <f ca="1">INDEX(INDIRECT(_xlfn.CONCAT("weather.data[",O$1,"]")),MATCH(vp.data[[#This Row],[SDate]],weather.data[Date],0))</f>
        <v>-0.3</v>
      </c>
      <c r="P1200" s="2">
        <f ca="1">INDEX(INDIRECT(_xlfn.CONCAT("weather.data[",P$1,"]")),MATCH(vp.data[[#This Row],[SDate]],weather.data[Date],0))</f>
        <v>5.8857142857142852</v>
      </c>
      <c r="Q1200" s="2">
        <f ca="1">INDEX(INDIRECT(_xlfn.CONCAT("weather.data[",Q$1,"]")),MATCH(vp.data[[#This Row],[SDate]],weather.data[Date],0))</f>
        <v>0.8</v>
      </c>
      <c r="R1200" s="2">
        <f ca="1">INDEX(INDIRECT(_xlfn.CONCAT("weather.data[",R$1,"]")),MATCH(vp.data[[#This Row],[SDate]],weather.data[Date],0))</f>
        <v>0.3</v>
      </c>
      <c r="S1200" s="2">
        <f ca="1">INDEX(INDIRECT(_xlfn.CONCAT("weather.data[",S$1,"]")),MATCH(vp.data[[#This Row],[SDate]],weather.data[Date],0))</f>
        <v>-0.3</v>
      </c>
      <c r="T1200" s="2">
        <f ca="1">INDEX(INDIRECT(_xlfn.CONCAT("weather.data[",T$1,"]")),MATCH(vp.data[[#This Row],[SDate]],weather.data[Date],0))</f>
        <v>-0.7</v>
      </c>
      <c r="U1200" s="2">
        <f ca="1">INDEX(INDIRECT(_xlfn.CONCAT("weather.data[",U$1,"]")),MATCH(vp.data[[#This Row],[SDate]],weather.data[Date],0))</f>
        <v>-0.6</v>
      </c>
      <c r="V1200" s="2">
        <f ca="1">INDEX(INDIRECT(_xlfn.CONCAT("weather.data[",V$1,"]")),MATCH(vp.data[[#This Row],[SDate]],weather.data[Date],0))</f>
        <v>-1.3</v>
      </c>
      <c r="W1200" t="s">
        <v>44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 s="4">
        <f>IF(AND(vp.data[[#This Row],[SDate]]&gt;=DATE(YEAR(vp.data[[#This Row],[SDate]]),5,1),vp.data[[#This Row],[SDate]]&lt;=DATE(YEAR(vp.data[[#This Row],[SDate]]),9,15)),1,0)</f>
        <v>0</v>
      </c>
      <c r="AJ1200" s="4">
        <f>IF(vp.data[[#This Row],[SDate]]&lt;DATE(2016,12,1),0,1)</f>
        <v>1</v>
      </c>
      <c r="AK1200">
        <f>MONTH(vp.data[[#This Row],[SDate]])</f>
        <v>4</v>
      </c>
      <c r="AL1200" s="5">
        <f>(IF(post_aquisition_adj_bool,vp.data[[#This Row],[VP_Adjusted]],vp.data[[#This Row],[VP]])-INDEX(crudeBD.lkup[Mean_VP],MATCH(vp.data[[#This Row],[Crude_Breakdown]],crudeBD.lkup[Crude Breakdown],0)))^2</f>
        <v>576.28663759308074</v>
      </c>
      <c r="AM1200" s="5">
        <f>(vp.data[[#This Row],[Dens]]-INDEX(crudeBD.lkup[Mean_Dens],MATCH(vp.data[[#This Row],[Crude_Breakdown]],crudeBD.lkup[Crude Breakdown],0)))^2</f>
        <v>56.873075166785711</v>
      </c>
      <c r="AN1200" s="5">
        <f>(vp.data[[#This Row],[Sulf]]-INDEX(crudeBD.lkup[Mean_Sulf],MATCH(vp.data[[#This Row],[Crude_Breakdown]],crudeBD.lkup[Crude Breakdown],0)))^2</f>
        <v>4.0954200852525921E-3</v>
      </c>
      <c r="AO12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1" hidden="1" x14ac:dyDescent="0.25">
      <c r="A1201">
        <v>1200</v>
      </c>
      <c r="B1201" t="s">
        <v>45</v>
      </c>
      <c r="C1201" t="s">
        <v>45</v>
      </c>
      <c r="D1201" t="s">
        <v>63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Input]]="",INDEX([1]DATA!$Q:$Q,MATCH(1,(vp.data[[#This Row],[Battery]]=[1]DATA!$L:$L)*(EOMONTH(vp.data[[#This Row],[SDate]],-1)+1=[1]DATA!$G:$G),0)),vp.data[[#This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Input]]="",INDEX([1]DATA!$O:$O,MATCH(1,(vp.data[[#This Row],[Battery]]=[1]DATA!$L:$L)*(EOMONTH(vp.data[[#This Row],[SDate]],-1)+1=[1]DATA!$G:$G),0)),vp.data[[#This Row],[Dens Input]]),"")</f>
        <v>812.7</v>
      </c>
      <c r="O1201" s="2">
        <f ca="1">INDEX(INDIRECT(_xlfn.CONCAT("weather.data[",O$1,"]")),MATCH(vp.data[[#This Row],[SDate]],weather.data[Date],0))</f>
        <v>-0.3</v>
      </c>
      <c r="P1201" s="2">
        <f ca="1">INDEX(INDIRECT(_xlfn.CONCAT("weather.data[",P$1,"]")),MATCH(vp.data[[#This Row],[SDate]],weather.data[Date],0))</f>
        <v>5.8857142857142852</v>
      </c>
      <c r="Q1201" s="2">
        <f ca="1">INDEX(INDIRECT(_xlfn.CONCAT("weather.data[",Q$1,"]")),MATCH(vp.data[[#This Row],[SDate]],weather.data[Date],0))</f>
        <v>0.8</v>
      </c>
      <c r="R1201" s="2">
        <f ca="1">INDEX(INDIRECT(_xlfn.CONCAT("weather.data[",R$1,"]")),MATCH(vp.data[[#This Row],[SDate]],weather.data[Date],0))</f>
        <v>0.3</v>
      </c>
      <c r="S1201" s="2">
        <f ca="1">INDEX(INDIRECT(_xlfn.CONCAT("weather.data[",S$1,"]")),MATCH(vp.data[[#This Row],[SDate]],weather.data[Date],0))</f>
        <v>-0.3</v>
      </c>
      <c r="T1201" s="2">
        <f ca="1">INDEX(INDIRECT(_xlfn.CONCAT("weather.data[",T$1,"]")),MATCH(vp.data[[#This Row],[SDate]],weather.data[Date],0))</f>
        <v>-0.7</v>
      </c>
      <c r="U1201" s="2">
        <f ca="1">INDEX(INDIRECT(_xlfn.CONCAT("weather.data[",U$1,"]")),MATCH(vp.data[[#This Row],[SDate]],weather.data[Date],0))</f>
        <v>-0.6</v>
      </c>
      <c r="V1201" s="2">
        <f ca="1">INDEX(INDIRECT(_xlfn.CONCAT("weather.data[",V$1,"]")),MATCH(vp.data[[#This Row],[SDate]],weather.data[Date],0))</f>
        <v>-1.3</v>
      </c>
      <c r="W1201" t="s">
        <v>44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 s="4">
        <f>IF(AND(vp.data[[#This Row],[SDate]]&gt;=DATE(YEAR(vp.data[[#This Row],[SDate]]),5,1),vp.data[[#This Row],[SDate]]&lt;=DATE(YEAR(vp.data[[#This Row],[SDate]]),9,15)),1,0)</f>
        <v>0</v>
      </c>
      <c r="AJ1201" s="4">
        <f>IF(vp.data[[#This Row],[SDate]]&lt;DATE(2016,12,1),0,1)</f>
        <v>1</v>
      </c>
      <c r="AK1201">
        <f>MONTH(vp.data[[#This Row],[SDate]])</f>
        <v>4</v>
      </c>
      <c r="AL1201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1201" s="5">
        <f>(vp.data[[#This Row],[Dens]]-INDEX(crudeBD.lkup[Mean_Dens],MATCH(vp.data[[#This Row],[Crude_Breakdown]],crudeBD.lkup[Crude Breakdown],0)))^2</f>
        <v>16.333107529245908</v>
      </c>
      <c r="AN1201" s="5">
        <f>(vp.data[[#This Row],[Sulf]]-INDEX(crudeBD.lkup[Mean_Sulf],MATCH(vp.data[[#This Row],[Crude_Breakdown]],crudeBD.lkup[Crude Breakdown],0)))^2</f>
        <v>3.0623414260009918E-2</v>
      </c>
      <c r="AO12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1" hidden="1" x14ac:dyDescent="0.25">
      <c r="A1202">
        <v>1201</v>
      </c>
      <c r="B1202" t="s">
        <v>45</v>
      </c>
      <c r="C1202" t="s">
        <v>45</v>
      </c>
      <c r="D1202" t="s">
        <v>76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Input]]="",INDEX([1]DATA!$Q:$Q,MATCH(1,(vp.data[[#This Row],[Battery]]=[1]DATA!$L:$L)*(EOMONTH(vp.data[[#This Row],[SDate]],-1)+1=[1]DATA!$G:$G),0)),vp.data[[#This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Input]]="",INDEX([1]DATA!$O:$O,MATCH(1,(vp.data[[#This Row],[Battery]]=[1]DATA!$L:$L)*(EOMONTH(vp.data[[#This Row],[SDate]],-1)+1=[1]DATA!$G:$G),0)),vp.data[[#This Row],[Dens Input]]),"")</f>
        <v>814.9</v>
      </c>
      <c r="O1202" s="2">
        <f ca="1">INDEX(INDIRECT(_xlfn.CONCAT("weather.data[",O$1,"]")),MATCH(vp.data[[#This Row],[SDate]],weather.data[Date],0))</f>
        <v>-0.3</v>
      </c>
      <c r="P1202" s="2">
        <f ca="1">INDEX(INDIRECT(_xlfn.CONCAT("weather.data[",P$1,"]")),MATCH(vp.data[[#This Row],[SDate]],weather.data[Date],0))</f>
        <v>5.8857142857142852</v>
      </c>
      <c r="Q1202" s="2">
        <f ca="1">INDEX(INDIRECT(_xlfn.CONCAT("weather.data[",Q$1,"]")),MATCH(vp.data[[#This Row],[SDate]],weather.data[Date],0))</f>
        <v>0.8</v>
      </c>
      <c r="R1202" s="2">
        <f ca="1">INDEX(INDIRECT(_xlfn.CONCAT("weather.data[",R$1,"]")),MATCH(vp.data[[#This Row],[SDate]],weather.data[Date],0))</f>
        <v>0.3</v>
      </c>
      <c r="S1202" s="2">
        <f ca="1">INDEX(INDIRECT(_xlfn.CONCAT("weather.data[",S$1,"]")),MATCH(vp.data[[#This Row],[SDate]],weather.data[Date],0))</f>
        <v>-0.3</v>
      </c>
      <c r="T1202" s="2">
        <f ca="1">INDEX(INDIRECT(_xlfn.CONCAT("weather.data[",T$1,"]")),MATCH(vp.data[[#This Row],[SDate]],weather.data[Date],0))</f>
        <v>-0.7</v>
      </c>
      <c r="U1202" s="2">
        <f ca="1">INDEX(INDIRECT(_xlfn.CONCAT("weather.data[",U$1,"]")),MATCH(vp.data[[#This Row],[SDate]],weather.data[Date],0))</f>
        <v>-0.6</v>
      </c>
      <c r="V1202" s="2">
        <f ca="1">INDEX(INDIRECT(_xlfn.CONCAT("weather.data[",V$1,"]")),MATCH(vp.data[[#This Row],[SDate]],weather.data[Date],0))</f>
        <v>-1.3</v>
      </c>
      <c r="W1202" t="s">
        <v>44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 s="4">
        <f>IF(AND(vp.data[[#This Row],[SDate]]&gt;=DATE(YEAR(vp.data[[#This Row],[SDate]]),5,1),vp.data[[#This Row],[SDate]]&lt;=DATE(YEAR(vp.data[[#This Row],[SDate]]),9,15)),1,0)</f>
        <v>0</v>
      </c>
      <c r="AJ1202" s="4">
        <f>IF(vp.data[[#This Row],[SDate]]&lt;DATE(2016,12,1),0,1)</f>
        <v>1</v>
      </c>
      <c r="AK1202">
        <f>MONTH(vp.data[[#This Row],[SDate]])</f>
        <v>4</v>
      </c>
      <c r="AL1202" s="5">
        <f>(IF(post_aquisition_adj_bool,vp.data[[#This Row],[VP_Adjusted]],vp.data[[#This Row],[VP]])-INDEX(crudeBD.lkup[Mean_VP],MATCH(vp.data[[#This Row],[Crude_Breakdown]],crudeBD.lkup[Crude Breakdown],0)))^2</f>
        <v>2.1487979080473583</v>
      </c>
      <c r="AM1202" s="5">
        <f>(vp.data[[#This Row],[Dens]]-INDEX(crudeBD.lkup[Mean_Dens],MATCH(vp.data[[#This Row],[Crude_Breakdown]],crudeBD.lkup[Crude Breakdown],0)))^2</f>
        <v>15.637933888225341</v>
      </c>
      <c r="AN1202" s="5">
        <f>(vp.data[[#This Row],[Sulf]]-INDEX(crudeBD.lkup[Mean_Sulf],MATCH(vp.data[[#This Row],[Crude_Breakdown]],crudeBD.lkup[Crude Breakdown],0)))^2</f>
        <v>0.1724998942440828</v>
      </c>
      <c r="AO12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1" hidden="1" x14ac:dyDescent="0.25">
      <c r="A1203">
        <v>1202</v>
      </c>
      <c r="B1203" t="s">
        <v>45</v>
      </c>
      <c r="C1203" t="s">
        <v>45</v>
      </c>
      <c r="D1203" t="s">
        <v>85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Input]]="",INDEX([1]DATA!$Q:$Q,MATCH(1,(vp.data[[#This Row],[Battery]]=[1]DATA!$L:$L)*(EOMONTH(vp.data[[#This Row],[SDate]],-1)+1=[1]DATA!$G:$G),0)),vp.data[[#This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Input]]="",INDEX([1]DATA!$O:$O,MATCH(1,(vp.data[[#This Row],[Battery]]=[1]DATA!$L:$L)*(EOMONTH(vp.data[[#This Row],[SDate]],-1)+1=[1]DATA!$G:$G),0)),vp.data[[#This Row],[Dens Input]]),"")</f>
        <v>819.7</v>
      </c>
      <c r="O1203" s="2">
        <f ca="1">INDEX(INDIRECT(_xlfn.CONCAT("weather.data[",O$1,"]")),MATCH(vp.data[[#This Row],[SDate]],weather.data[Date],0))</f>
        <v>-0.3</v>
      </c>
      <c r="P1203" s="2">
        <f ca="1">INDEX(INDIRECT(_xlfn.CONCAT("weather.data[",P$1,"]")),MATCH(vp.data[[#This Row],[SDate]],weather.data[Date],0))</f>
        <v>5.8857142857142852</v>
      </c>
      <c r="Q1203" s="2">
        <f ca="1">INDEX(INDIRECT(_xlfn.CONCAT("weather.data[",Q$1,"]")),MATCH(vp.data[[#This Row],[SDate]],weather.data[Date],0))</f>
        <v>0.8</v>
      </c>
      <c r="R1203" s="2">
        <f ca="1">INDEX(INDIRECT(_xlfn.CONCAT("weather.data[",R$1,"]")),MATCH(vp.data[[#This Row],[SDate]],weather.data[Date],0))</f>
        <v>0.3</v>
      </c>
      <c r="S1203" s="2">
        <f ca="1">INDEX(INDIRECT(_xlfn.CONCAT("weather.data[",S$1,"]")),MATCH(vp.data[[#This Row],[SDate]],weather.data[Date],0))</f>
        <v>-0.3</v>
      </c>
      <c r="T1203" s="2">
        <f ca="1">INDEX(INDIRECT(_xlfn.CONCAT("weather.data[",T$1,"]")),MATCH(vp.data[[#This Row],[SDate]],weather.data[Date],0))</f>
        <v>-0.7</v>
      </c>
      <c r="U1203" s="2">
        <f ca="1">INDEX(INDIRECT(_xlfn.CONCAT("weather.data[",U$1,"]")),MATCH(vp.data[[#This Row],[SDate]],weather.data[Date],0))</f>
        <v>-0.6</v>
      </c>
      <c r="V1203" s="2">
        <f ca="1">INDEX(INDIRECT(_xlfn.CONCAT("weather.data[",V$1,"]")),MATCH(vp.data[[#This Row],[SDate]],weather.data[Date],0))</f>
        <v>-1.3</v>
      </c>
      <c r="W1203" t="s">
        <v>44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 s="4">
        <f>IF(AND(vp.data[[#This Row],[SDate]]&gt;=DATE(YEAR(vp.data[[#This Row],[SDate]]),5,1),vp.data[[#This Row],[SDate]]&lt;=DATE(YEAR(vp.data[[#This Row],[SDate]]),9,15)),1,0)</f>
        <v>0</v>
      </c>
      <c r="AJ1203" s="4">
        <f>IF(vp.data[[#This Row],[SDate]]&lt;DATE(2016,12,1),0,1)</f>
        <v>1</v>
      </c>
      <c r="AK1203">
        <f>MONTH(vp.data[[#This Row],[SDate]])</f>
        <v>4</v>
      </c>
      <c r="AL1203" s="5">
        <f>(IF(post_aquisition_adj_bool,vp.data[[#This Row],[VP_Adjusted]],vp.data[[#This Row],[VP]])-INDEX(crudeBD.lkup[Mean_VP],MATCH(vp.data[[#This Row],[Crude_Breakdown]],crudeBD.lkup[Crude Breakdown],0)))^2</f>
        <v>2.7515465299230647E-2</v>
      </c>
      <c r="AM1203" s="5">
        <f>(vp.data[[#This Row],[Dens]]-INDEX(crudeBD.lkup[Mean_Dens],MATCH(vp.data[[#This Row],[Crude_Breakdown]],crudeBD.lkup[Crude Breakdown],0)))^2</f>
        <v>0.71489940547042696</v>
      </c>
      <c r="AN1203" s="5">
        <f>(vp.data[[#This Row],[Sulf]]-INDEX(crudeBD.lkup[Mean_Sulf],MATCH(vp.data[[#This Row],[Crude_Breakdown]],crudeBD.lkup[Crude Breakdown],0)))^2</f>
        <v>1.9692808037186173E-2</v>
      </c>
      <c r="AO12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1" hidden="1" x14ac:dyDescent="0.25">
      <c r="A1204">
        <v>1203</v>
      </c>
      <c r="B1204" t="s">
        <v>45</v>
      </c>
      <c r="C1204" t="s">
        <v>45</v>
      </c>
      <c r="D1204" t="s">
        <v>86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Input]]="",INDEX([1]DATA!$Q:$Q,MATCH(1,(vp.data[[#This Row],[Battery]]=[1]DATA!$L:$L)*(EOMONTH(vp.data[[#This Row],[SDate]],-1)+1=[1]DATA!$G:$G),0)),vp.data[[#This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204" s="2">
        <f ca="1">INDEX(INDIRECT(_xlfn.CONCAT("weather.data[",O$1,"]")),MATCH(vp.data[[#This Row],[SDate]],weather.data[Date],0))</f>
        <v>-0.3</v>
      </c>
      <c r="P1204" s="2">
        <f ca="1">INDEX(INDIRECT(_xlfn.CONCAT("weather.data[",P$1,"]")),MATCH(vp.data[[#This Row],[SDate]],weather.data[Date],0))</f>
        <v>5.8857142857142852</v>
      </c>
      <c r="Q1204" s="2">
        <f ca="1">INDEX(INDIRECT(_xlfn.CONCAT("weather.data[",Q$1,"]")),MATCH(vp.data[[#This Row],[SDate]],weather.data[Date],0))</f>
        <v>0.8</v>
      </c>
      <c r="R1204" s="2">
        <f ca="1">INDEX(INDIRECT(_xlfn.CONCAT("weather.data[",R$1,"]")),MATCH(vp.data[[#This Row],[SDate]],weather.data[Date],0))</f>
        <v>0.3</v>
      </c>
      <c r="S1204" s="2">
        <f ca="1">INDEX(INDIRECT(_xlfn.CONCAT("weather.data[",S$1,"]")),MATCH(vp.data[[#This Row],[SDate]],weather.data[Date],0))</f>
        <v>-0.3</v>
      </c>
      <c r="T1204" s="2">
        <f ca="1">INDEX(INDIRECT(_xlfn.CONCAT("weather.data[",T$1,"]")),MATCH(vp.data[[#This Row],[SDate]],weather.data[Date],0))</f>
        <v>-0.7</v>
      </c>
      <c r="U1204" s="2">
        <f ca="1">INDEX(INDIRECT(_xlfn.CONCAT("weather.data[",U$1,"]")),MATCH(vp.data[[#This Row],[SDate]],weather.data[Date],0))</f>
        <v>-0.6</v>
      </c>
      <c r="V1204" s="2">
        <f ca="1">INDEX(INDIRECT(_xlfn.CONCAT("weather.data[",V$1,"]")),MATCH(vp.data[[#This Row],[SDate]],weather.data[Date],0))</f>
        <v>-1.3</v>
      </c>
      <c r="W1204" t="s">
        <v>44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 s="4">
        <f>IF(AND(vp.data[[#This Row],[SDate]]&gt;=DATE(YEAR(vp.data[[#This Row],[SDate]]),5,1),vp.data[[#This Row],[SDate]]&lt;=DATE(YEAR(vp.data[[#This Row],[SDate]]),9,15)),1,0)</f>
        <v>0</v>
      </c>
      <c r="AJ1204" s="4">
        <f>IF(vp.data[[#This Row],[SDate]]&lt;DATE(2016,12,1),0,1)</f>
        <v>1</v>
      </c>
      <c r="AK1204">
        <f>MONTH(vp.data[[#This Row],[SDate]])</f>
        <v>4</v>
      </c>
      <c r="AL1204" s="5">
        <f>(IF(post_aquisition_adj_bool,vp.data[[#This Row],[VP_Adjusted]],vp.data[[#This Row],[VP]])-INDEX(crudeBD.lkup[Mean_VP],MATCH(vp.data[[#This Row],[Crude_Breakdown]],crudeBD.lkup[Crude Breakdown],0)))^2</f>
        <v>107.69884899802696</v>
      </c>
      <c r="AM1204" s="5">
        <f>(vp.data[[#This Row],[Dens]]-INDEX(crudeBD.lkup[Mean_Dens],MATCH(vp.data[[#This Row],[Crude_Breakdown]],crudeBD.lkup[Crude Breakdown],0)))^2</f>
        <v>3.5670463285784497</v>
      </c>
      <c r="AN1204" s="5">
        <f>(vp.data[[#This Row],[Sulf]]-INDEX(crudeBD.lkup[Mean_Sulf],MATCH(vp.data[[#This Row],[Crude_Breakdown]],crudeBD.lkup[Crude Breakdown],0)))^2</f>
        <v>9.7567927103153467E-3</v>
      </c>
      <c r="AO12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1" hidden="1" x14ac:dyDescent="0.25">
      <c r="A1205">
        <v>1204</v>
      </c>
      <c r="B1205" t="s">
        <v>58</v>
      </c>
      <c r="C1205" t="s">
        <v>58</v>
      </c>
      <c r="D1205" t="s">
        <v>75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Input]]="",INDEX([1]DATA!$O:$O,MATCH(1,(vp.data[[#This Row],[Battery]]=[1]DATA!$L:$L)*(EOMONTH(vp.data[[#This Row],[SDate]],-1)+1=[1]DATA!$G:$G),0)),vp.data[[#This Row],[Dens Input]]),"")</f>
        <v>806</v>
      </c>
      <c r="O1205" s="2">
        <f ca="1">INDEX(INDIRECT(_xlfn.CONCAT("weather.data[",O$1,"]")),MATCH(vp.data[[#This Row],[SDate]],weather.data[Date],0))</f>
        <v>-0.3</v>
      </c>
      <c r="P1205" s="2">
        <f ca="1">INDEX(INDIRECT(_xlfn.CONCAT("weather.data[",P$1,"]")),MATCH(vp.data[[#This Row],[SDate]],weather.data[Date],0))</f>
        <v>5.8857142857142852</v>
      </c>
      <c r="Q1205" s="2">
        <f ca="1">INDEX(INDIRECT(_xlfn.CONCAT("weather.data[",Q$1,"]")),MATCH(vp.data[[#This Row],[SDate]],weather.data[Date],0))</f>
        <v>0.8</v>
      </c>
      <c r="R1205" s="2">
        <f ca="1">INDEX(INDIRECT(_xlfn.CONCAT("weather.data[",R$1,"]")),MATCH(vp.data[[#This Row],[SDate]],weather.data[Date],0))</f>
        <v>0.3</v>
      </c>
      <c r="S1205" s="2">
        <f ca="1">INDEX(INDIRECT(_xlfn.CONCAT("weather.data[",S$1,"]")),MATCH(vp.data[[#This Row],[SDate]],weather.data[Date],0))</f>
        <v>-0.3</v>
      </c>
      <c r="T1205" s="2">
        <f ca="1">INDEX(INDIRECT(_xlfn.CONCAT("weather.data[",T$1,"]")),MATCH(vp.data[[#This Row],[SDate]],weather.data[Date],0))</f>
        <v>-0.7</v>
      </c>
      <c r="U1205" s="2">
        <f ca="1">INDEX(INDIRECT(_xlfn.CONCAT("weather.data[",U$1,"]")),MATCH(vp.data[[#This Row],[SDate]],weather.data[Date],0))</f>
        <v>-0.6</v>
      </c>
      <c r="V1205" s="2">
        <f ca="1">INDEX(INDIRECT(_xlfn.CONCAT("weather.data[",V$1,"]")),MATCH(vp.data[[#This Row],[SDate]],weather.data[Date],0))</f>
        <v>-1.3</v>
      </c>
      <c r="W1205" t="s">
        <v>44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 s="4">
        <f>IF(AND(vp.data[[#This Row],[SDate]]&gt;=DATE(YEAR(vp.data[[#This Row],[SDate]]),5,1),vp.data[[#This Row],[SDate]]&lt;=DATE(YEAR(vp.data[[#This Row],[SDate]]),9,15)),1,0)</f>
        <v>0</v>
      </c>
      <c r="AJ1205" s="4">
        <f>IF(vp.data[[#This Row],[SDate]]&lt;DATE(2016,12,1),0,1)</f>
        <v>1</v>
      </c>
      <c r="AK1205">
        <f>MONTH(vp.data[[#This Row],[SDate]])</f>
        <v>4</v>
      </c>
      <c r="AL1205" s="5">
        <f>(IF(post_aquisition_adj_bool,vp.data[[#This Row],[VP_Adjusted]],vp.data[[#This Row],[VP]])-INDEX(crudeBD.lkup[Mean_VP],MATCH(vp.data[[#This Row],[Crude_Breakdown]],crudeBD.lkup[Crude Breakdown],0)))^2</f>
        <v>49.083627884343315</v>
      </c>
      <c r="AM1205" s="5">
        <f>(vp.data[[#This Row],[Dens]]-INDEX(crudeBD.lkup[Mean_Dens],MATCH(vp.data[[#This Row],[Crude_Breakdown]],crudeBD.lkup[Crude Breakdown],0)))^2</f>
        <v>7.0680266230985245</v>
      </c>
      <c r="AN1205" s="5">
        <f>(vp.data[[#This Row],[Sulf]]-INDEX(crudeBD.lkup[Mean_Sulf],MATCH(vp.data[[#This Row],[Crude_Breakdown]],crudeBD.lkup[Crude Breakdown],0)))^2</f>
        <v>9.9909405640917511E-5</v>
      </c>
      <c r="AO12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1" hidden="1" x14ac:dyDescent="0.25">
      <c r="A1206">
        <v>1205</v>
      </c>
      <c r="B1206" t="s">
        <v>58</v>
      </c>
      <c r="C1206" t="s">
        <v>58</v>
      </c>
      <c r="D1206" t="s">
        <v>79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1206" s="2">
        <f ca="1">INDEX(INDIRECT(_xlfn.CONCAT("weather.data[",O$1,"]")),MATCH(vp.data[[#This Row],[SDate]],weather.data[Date],0))</f>
        <v>-0.3</v>
      </c>
      <c r="P1206" s="2">
        <f ca="1">INDEX(INDIRECT(_xlfn.CONCAT("weather.data[",P$1,"]")),MATCH(vp.data[[#This Row],[SDate]],weather.data[Date],0))</f>
        <v>5.8857142857142852</v>
      </c>
      <c r="Q1206" s="2">
        <f ca="1">INDEX(INDIRECT(_xlfn.CONCAT("weather.data[",Q$1,"]")),MATCH(vp.data[[#This Row],[SDate]],weather.data[Date],0))</f>
        <v>0.8</v>
      </c>
      <c r="R1206" s="2">
        <f ca="1">INDEX(INDIRECT(_xlfn.CONCAT("weather.data[",R$1,"]")),MATCH(vp.data[[#This Row],[SDate]],weather.data[Date],0))</f>
        <v>0.3</v>
      </c>
      <c r="S1206" s="2">
        <f ca="1">INDEX(INDIRECT(_xlfn.CONCAT("weather.data[",S$1,"]")),MATCH(vp.data[[#This Row],[SDate]],weather.data[Date],0))</f>
        <v>-0.3</v>
      </c>
      <c r="T1206" s="2">
        <f ca="1">INDEX(INDIRECT(_xlfn.CONCAT("weather.data[",T$1,"]")),MATCH(vp.data[[#This Row],[SDate]],weather.data[Date],0))</f>
        <v>-0.7</v>
      </c>
      <c r="U1206" s="2">
        <f ca="1">INDEX(INDIRECT(_xlfn.CONCAT("weather.data[",U$1,"]")),MATCH(vp.data[[#This Row],[SDate]],weather.data[Date],0))</f>
        <v>-0.6</v>
      </c>
      <c r="V1206" s="2">
        <f ca="1">INDEX(INDIRECT(_xlfn.CONCAT("weather.data[",V$1,"]")),MATCH(vp.data[[#This Row],[SDate]],weather.data[Date],0))</f>
        <v>-1.3</v>
      </c>
      <c r="W1206" t="s">
        <v>44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 s="4">
        <f>IF(AND(vp.data[[#This Row],[SDate]]&gt;=DATE(YEAR(vp.data[[#This Row],[SDate]]),5,1),vp.data[[#This Row],[SDate]]&lt;=DATE(YEAR(vp.data[[#This Row],[SDate]]),9,15)),1,0)</f>
        <v>0</v>
      </c>
      <c r="AJ1206" s="4">
        <f>IF(vp.data[[#This Row],[SDate]]&lt;DATE(2016,12,1),0,1)</f>
        <v>1</v>
      </c>
      <c r="AK1206">
        <f>MONTH(vp.data[[#This Row],[SDate]])</f>
        <v>4</v>
      </c>
      <c r="AL1206" s="5">
        <f>(IF(post_aquisition_adj_bool,vp.data[[#This Row],[VP_Adjusted]],vp.data[[#This Row],[VP]])-INDEX(crudeBD.lkup[Mean_VP],MATCH(vp.data[[#This Row],[Crude_Breakdown]],crudeBD.lkup[Crude Breakdown],0)))^2</f>
        <v>92.274676428032464</v>
      </c>
      <c r="AM1206" s="5">
        <f>(vp.data[[#This Row],[Dens]]-INDEX(crudeBD.lkup[Mean_Dens],MATCH(vp.data[[#This Row],[Crude_Breakdown]],crudeBD.lkup[Crude Breakdown],0)))^2</f>
        <v>6.6861574554183067E-2</v>
      </c>
      <c r="AN1206" s="5">
        <f>(vp.data[[#This Row],[Sulf]]-INDEX(crudeBD.lkup[Mean_Sulf],MATCH(vp.data[[#This Row],[Crude_Breakdown]],crudeBD.lkup[Crude Breakdown],0)))^2</f>
        <v>6.4007249396214579E-3</v>
      </c>
      <c r="AO12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1" hidden="1" x14ac:dyDescent="0.25">
      <c r="A1207">
        <v>1206</v>
      </c>
      <c r="B1207" t="s">
        <v>58</v>
      </c>
      <c r="C1207" t="s">
        <v>58</v>
      </c>
      <c r="D1207" t="s">
        <v>83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207" s="2">
        <f ca="1">INDEX(INDIRECT(_xlfn.CONCAT("weather.data[",O$1,"]")),MATCH(vp.data[[#This Row],[SDate]],weather.data[Date],0))</f>
        <v>-0.3</v>
      </c>
      <c r="P1207" s="2">
        <f ca="1">INDEX(INDIRECT(_xlfn.CONCAT("weather.data[",P$1,"]")),MATCH(vp.data[[#This Row],[SDate]],weather.data[Date],0))</f>
        <v>5.8857142857142852</v>
      </c>
      <c r="Q1207" s="2">
        <f ca="1">INDEX(INDIRECT(_xlfn.CONCAT("weather.data[",Q$1,"]")),MATCH(vp.data[[#This Row],[SDate]],weather.data[Date],0))</f>
        <v>0.8</v>
      </c>
      <c r="R1207" s="2">
        <f ca="1">INDEX(INDIRECT(_xlfn.CONCAT("weather.data[",R$1,"]")),MATCH(vp.data[[#This Row],[SDate]],weather.data[Date],0))</f>
        <v>0.3</v>
      </c>
      <c r="S1207" s="2">
        <f ca="1">INDEX(INDIRECT(_xlfn.CONCAT("weather.data[",S$1,"]")),MATCH(vp.data[[#This Row],[SDate]],weather.data[Date],0))</f>
        <v>-0.3</v>
      </c>
      <c r="T1207" s="2">
        <f ca="1">INDEX(INDIRECT(_xlfn.CONCAT("weather.data[",T$1,"]")),MATCH(vp.data[[#This Row],[SDate]],weather.data[Date],0))</f>
        <v>-0.7</v>
      </c>
      <c r="U1207" s="2">
        <f ca="1">INDEX(INDIRECT(_xlfn.CONCAT("weather.data[",U$1,"]")),MATCH(vp.data[[#This Row],[SDate]],weather.data[Date],0))</f>
        <v>-0.6</v>
      </c>
      <c r="V1207" s="2">
        <f ca="1">INDEX(INDIRECT(_xlfn.CONCAT("weather.data[",V$1,"]")),MATCH(vp.data[[#This Row],[SDate]],weather.data[Date],0))</f>
        <v>-1.3</v>
      </c>
      <c r="W1207" t="s">
        <v>44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 s="4">
        <f>IF(AND(vp.data[[#This Row],[SDate]]&gt;=DATE(YEAR(vp.data[[#This Row],[SDate]]),5,1),vp.data[[#This Row],[SDate]]&lt;=DATE(YEAR(vp.data[[#This Row],[SDate]]),9,15)),1,0)</f>
        <v>0</v>
      </c>
      <c r="AJ1207" s="4">
        <f>IF(vp.data[[#This Row],[SDate]]&lt;DATE(2016,12,1),0,1)</f>
        <v>1</v>
      </c>
      <c r="AK1207">
        <f>MONTH(vp.data[[#This Row],[SDate]])</f>
        <v>4</v>
      </c>
      <c r="AL1207" s="5">
        <f>(IF(post_aquisition_adj_bool,vp.data[[#This Row],[VP_Adjusted]],vp.data[[#This Row],[VP]])-INDEX(crudeBD.lkup[Mean_VP],MATCH(vp.data[[#This Row],[Crude_Breakdown]],crudeBD.lkup[Crude Breakdown],0)))^2</f>
        <v>196.16722011735285</v>
      </c>
      <c r="AM1207" s="5">
        <f>(vp.data[[#This Row],[Dens]]-INDEX(crudeBD.lkup[Mean_Dens],MATCH(vp.data[[#This Row],[Crude_Breakdown]],crudeBD.lkup[Crude Breakdown],0)))^2</f>
        <v>6.9771204742295039</v>
      </c>
      <c r="AN1207" s="5">
        <f>(vp.data[[#This Row],[Sulf]]-INDEX(crudeBD.lkup[Mean_Sulf],MATCH(vp.data[[#This Row],[Crude_Breakdown]],crudeBD.lkup[Crude Breakdown],0)))^2</f>
        <v>4.9006343247347296E-3</v>
      </c>
      <c r="AO12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1" hidden="1" x14ac:dyDescent="0.25">
      <c r="A1208">
        <v>1207</v>
      </c>
      <c r="B1208" t="s">
        <v>58</v>
      </c>
      <c r="C1208" t="s">
        <v>58</v>
      </c>
      <c r="D1208" t="s">
        <v>59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208" s="2">
        <f ca="1">INDEX(INDIRECT(_xlfn.CONCAT("weather.data[",O$1,"]")),MATCH(vp.data[[#This Row],[SDate]],weather.data[Date],0))</f>
        <v>-0.3</v>
      </c>
      <c r="P1208" s="2">
        <f ca="1">INDEX(INDIRECT(_xlfn.CONCAT("weather.data[",P$1,"]")),MATCH(vp.data[[#This Row],[SDate]],weather.data[Date],0))</f>
        <v>5.8857142857142852</v>
      </c>
      <c r="Q1208" s="2">
        <f ca="1">INDEX(INDIRECT(_xlfn.CONCAT("weather.data[",Q$1,"]")),MATCH(vp.data[[#This Row],[SDate]],weather.data[Date],0))</f>
        <v>0.8</v>
      </c>
      <c r="R1208" s="2">
        <f ca="1">INDEX(INDIRECT(_xlfn.CONCAT("weather.data[",R$1,"]")),MATCH(vp.data[[#This Row],[SDate]],weather.data[Date],0))</f>
        <v>0.3</v>
      </c>
      <c r="S1208" s="2">
        <f ca="1">INDEX(INDIRECT(_xlfn.CONCAT("weather.data[",S$1,"]")),MATCH(vp.data[[#This Row],[SDate]],weather.data[Date],0))</f>
        <v>-0.3</v>
      </c>
      <c r="T1208" s="2">
        <f ca="1">INDEX(INDIRECT(_xlfn.CONCAT("weather.data[",T$1,"]")),MATCH(vp.data[[#This Row],[SDate]],weather.data[Date],0))</f>
        <v>-0.7</v>
      </c>
      <c r="U1208" s="2">
        <f ca="1">INDEX(INDIRECT(_xlfn.CONCAT("weather.data[",U$1,"]")),MATCH(vp.data[[#This Row],[SDate]],weather.data[Date],0))</f>
        <v>-0.6</v>
      </c>
      <c r="V1208" s="2">
        <f ca="1">INDEX(INDIRECT(_xlfn.CONCAT("weather.data[",V$1,"]")),MATCH(vp.data[[#This Row],[SDate]],weather.data[Date],0))</f>
        <v>-1.3</v>
      </c>
      <c r="W1208" t="s">
        <v>44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 s="4">
        <f>IF(AND(vp.data[[#This Row],[SDate]]&gt;=DATE(YEAR(vp.data[[#This Row],[SDate]]),5,1),vp.data[[#This Row],[SDate]]&lt;=DATE(YEAR(vp.data[[#This Row],[SDate]]),9,15)),1,0)</f>
        <v>0</v>
      </c>
      <c r="AJ1208" s="4">
        <f>IF(vp.data[[#This Row],[SDate]]&lt;DATE(2016,12,1),0,1)</f>
        <v>1</v>
      </c>
      <c r="AK1208">
        <f>MONTH(vp.data[[#This Row],[SDate]])</f>
        <v>4</v>
      </c>
      <c r="AL1208" s="5">
        <f>(IF(post_aquisition_adj_bool,vp.data[[#This Row],[VP_Adjusted]],vp.data[[#This Row],[VP]])-INDEX(crudeBD.lkup[Mean_VP],MATCH(vp.data[[#This Row],[Crude_Breakdown]],crudeBD.lkup[Crude Breakdown],0)))^2</f>
        <v>30.626507831711283</v>
      </c>
      <c r="AM1208" s="5">
        <f>(vp.data[[#This Row],[Dens]]-INDEX(crudeBD.lkup[Mean_Dens],MATCH(vp.data[[#This Row],[Crude_Breakdown]],crudeBD.lkup[Crude Breakdown],0)))^2</f>
        <v>1.5737269916755228</v>
      </c>
      <c r="AN1208" s="5">
        <f>(vp.data[[#This Row],[Sulf]]-INDEX(crudeBD.lkup[Mean_Sulf],MATCH(vp.data[[#This Row],[Crude_Breakdown]],crudeBD.lkup[Crude Breakdown],0)))^2</f>
        <v>7.515041963129004E-5</v>
      </c>
      <c r="AO12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1" hidden="1" x14ac:dyDescent="0.25">
      <c r="A1209">
        <v>1208</v>
      </c>
      <c r="B1209" t="s">
        <v>47</v>
      </c>
      <c r="C1209" t="s">
        <v>47</v>
      </c>
      <c r="D1209" t="s">
        <v>91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Input]]="",INDEX([1]DATA!$O:$O,MATCH(1,(vp.data[[#This Row],[Battery]]=[1]DATA!$L:$L)*(EOMONTH(vp.data[[#This Row],[SDate]],-1)+1=[1]DATA!$G:$G),0)),vp.data[[#This Row],[Dens Input]]),"")</f>
        <v>841.4</v>
      </c>
      <c r="O1209" s="2">
        <f ca="1">INDEX(INDIRECT(_xlfn.CONCAT("weather.data[",O$1,"]")),MATCH(vp.data[[#This Row],[SDate]],weather.data[Date],0))</f>
        <v>-0.3</v>
      </c>
      <c r="P1209" s="2">
        <f ca="1">INDEX(INDIRECT(_xlfn.CONCAT("weather.data[",P$1,"]")),MATCH(vp.data[[#This Row],[SDate]],weather.data[Date],0))</f>
        <v>5.8857142857142852</v>
      </c>
      <c r="Q1209" s="2">
        <f ca="1">INDEX(INDIRECT(_xlfn.CONCAT("weather.data[",Q$1,"]")),MATCH(vp.data[[#This Row],[SDate]],weather.data[Date],0))</f>
        <v>0.8</v>
      </c>
      <c r="R1209" s="2">
        <f ca="1">INDEX(INDIRECT(_xlfn.CONCAT("weather.data[",R$1,"]")),MATCH(vp.data[[#This Row],[SDate]],weather.data[Date],0))</f>
        <v>0.3</v>
      </c>
      <c r="S1209" s="2">
        <f ca="1">INDEX(INDIRECT(_xlfn.CONCAT("weather.data[",S$1,"]")),MATCH(vp.data[[#This Row],[SDate]],weather.data[Date],0))</f>
        <v>-0.3</v>
      </c>
      <c r="T1209" s="2">
        <f ca="1">INDEX(INDIRECT(_xlfn.CONCAT("weather.data[",T$1,"]")),MATCH(vp.data[[#This Row],[SDate]],weather.data[Date],0))</f>
        <v>-0.7</v>
      </c>
      <c r="U1209" s="2">
        <f ca="1">INDEX(INDIRECT(_xlfn.CONCAT("weather.data[",U$1,"]")),MATCH(vp.data[[#This Row],[SDate]],weather.data[Date],0))</f>
        <v>-0.6</v>
      </c>
      <c r="V1209" s="2">
        <f ca="1">INDEX(INDIRECT(_xlfn.CONCAT("weather.data[",V$1,"]")),MATCH(vp.data[[#This Row],[SDate]],weather.data[Date],0))</f>
        <v>-1.3</v>
      </c>
      <c r="W1209" t="s">
        <v>44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 s="4">
        <f>IF(AND(vp.data[[#This Row],[SDate]]&gt;=DATE(YEAR(vp.data[[#This Row],[SDate]]),5,1),vp.data[[#This Row],[SDate]]&lt;=DATE(YEAR(vp.data[[#This Row],[SDate]]),9,15)),1,0)</f>
        <v>0</v>
      </c>
      <c r="AJ1209" s="4">
        <f>IF(vp.data[[#This Row],[SDate]]&lt;DATE(2016,12,1),0,1)</f>
        <v>1</v>
      </c>
      <c r="AK1209">
        <f>MONTH(vp.data[[#This Row],[SDate]])</f>
        <v>4</v>
      </c>
      <c r="AL1209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09" s="5">
        <f>(vp.data[[#This Row],[Dens]]-INDEX(crudeBD.lkup[Mean_Dens],MATCH(vp.data[[#This Row],[Crude_Breakdown]],crudeBD.lkup[Crude Breakdown],0)))^2</f>
        <v>5.8145481690695053</v>
      </c>
      <c r="AN1209" s="5">
        <f>(vp.data[[#This Row],[Sulf]]-INDEX(crudeBD.lkup[Mean_Sulf],MATCH(vp.data[[#This Row],[Crude_Breakdown]],crudeBD.lkup[Crude Breakdown],0)))^2</f>
        <v>3.488545293117469E-2</v>
      </c>
      <c r="AO12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1" hidden="1" x14ac:dyDescent="0.25">
      <c r="A1210">
        <v>1209</v>
      </c>
      <c r="B1210" t="s">
        <v>56</v>
      </c>
      <c r="C1210" t="s">
        <v>56</v>
      </c>
      <c r="D1210" t="s">
        <v>57</v>
      </c>
      <c r="E1210" t="s">
        <v>69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Input]]="",INDEX([1]DATA!$Q:$Q,MATCH(1,(vp.data[[#This Row],[Battery]]=[1]DATA!$L:$L)*(EOMONTH(vp.data[[#This Row],[SDate]],-1)+1=[1]DATA!$G:$G),0)),vp.data[[#This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210" s="2">
        <f ca="1">INDEX(INDIRECT(_xlfn.CONCAT("weather.data[",O$1,"]")),MATCH(vp.data[[#This Row],[SDate]],weather.data[Date],0))</f>
        <v>-0.3</v>
      </c>
      <c r="P1210" s="2">
        <f ca="1">INDEX(INDIRECT(_xlfn.CONCAT("weather.data[",P$1,"]")),MATCH(vp.data[[#This Row],[SDate]],weather.data[Date],0))</f>
        <v>5.8857142857142852</v>
      </c>
      <c r="Q1210" s="2">
        <f ca="1">INDEX(INDIRECT(_xlfn.CONCAT("weather.data[",Q$1,"]")),MATCH(vp.data[[#This Row],[SDate]],weather.data[Date],0))</f>
        <v>0.8</v>
      </c>
      <c r="R1210" s="2">
        <f ca="1">INDEX(INDIRECT(_xlfn.CONCAT("weather.data[",R$1,"]")),MATCH(vp.data[[#This Row],[SDate]],weather.data[Date],0))</f>
        <v>0.3</v>
      </c>
      <c r="S1210" s="2">
        <f ca="1">INDEX(INDIRECT(_xlfn.CONCAT("weather.data[",S$1,"]")),MATCH(vp.data[[#This Row],[SDate]],weather.data[Date],0))</f>
        <v>-0.3</v>
      </c>
      <c r="T1210" s="2">
        <f ca="1">INDEX(INDIRECT(_xlfn.CONCAT("weather.data[",T$1,"]")),MATCH(vp.data[[#This Row],[SDate]],weather.data[Date],0))</f>
        <v>-0.7</v>
      </c>
      <c r="U1210" s="2">
        <f ca="1">INDEX(INDIRECT(_xlfn.CONCAT("weather.data[",U$1,"]")),MATCH(vp.data[[#This Row],[SDate]],weather.data[Date],0))</f>
        <v>-0.6</v>
      </c>
      <c r="V1210" s="2">
        <f ca="1">INDEX(INDIRECT(_xlfn.CONCAT("weather.data[",V$1,"]")),MATCH(vp.data[[#This Row],[SDate]],weather.data[Date],0))</f>
        <v>-1.3</v>
      </c>
      <c r="W1210" t="s">
        <v>44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 s="4">
        <f>IF(AND(vp.data[[#This Row],[SDate]]&gt;=DATE(YEAR(vp.data[[#This Row],[SDate]]),5,1),vp.data[[#This Row],[SDate]]&lt;=DATE(YEAR(vp.data[[#This Row],[SDate]]),9,15)),1,0)</f>
        <v>0</v>
      </c>
      <c r="AJ1210" s="4">
        <f>IF(vp.data[[#This Row],[SDate]]&lt;DATE(2016,12,1),0,1)</f>
        <v>1</v>
      </c>
      <c r="AK1210">
        <f>MONTH(vp.data[[#This Row],[SDate]])</f>
        <v>4</v>
      </c>
      <c r="AL1210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210" s="5">
        <f>(vp.data[[#This Row],[Dens]]-INDEX(crudeBD.lkup[Mean_Dens],MATCH(vp.data[[#This Row],[Crude_Breakdown]],crudeBD.lkup[Crude Breakdown],0)))^2</f>
        <v>70.369659825511079</v>
      </c>
      <c r="AN1210" s="5">
        <f>(vp.data[[#This Row],[Sulf]]-INDEX(crudeBD.lkup[Mean_Sulf],MATCH(vp.data[[#This Row],[Crude_Breakdown]],crudeBD.lkup[Crude Breakdown],0)))^2</f>
        <v>2.0049330293334913E-3</v>
      </c>
      <c r="AO12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1" hidden="1" x14ac:dyDescent="0.25">
      <c r="A1211">
        <v>1210</v>
      </c>
      <c r="B1211" t="s">
        <v>56</v>
      </c>
      <c r="C1211" t="s">
        <v>56</v>
      </c>
      <c r="D1211" t="s">
        <v>57</v>
      </c>
      <c r="E1211" t="s">
        <v>51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Input]]="",INDEX([1]DATA!$Q:$Q,MATCH(1,(vp.data[[#This Row],[Battery]]=[1]DATA!$L:$L)*(EOMONTH(vp.data[[#This Row],[SDate]],-1)+1=[1]DATA!$G:$G),0)),vp.data[[#This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211" s="2">
        <f ca="1">INDEX(INDIRECT(_xlfn.CONCAT("weather.data[",O$1,"]")),MATCH(vp.data[[#This Row],[SDate]],weather.data[Date],0))</f>
        <v>-0.3</v>
      </c>
      <c r="P1211" s="2">
        <f ca="1">INDEX(INDIRECT(_xlfn.CONCAT("weather.data[",P$1,"]")),MATCH(vp.data[[#This Row],[SDate]],weather.data[Date],0))</f>
        <v>5.8857142857142852</v>
      </c>
      <c r="Q1211" s="2">
        <f ca="1">INDEX(INDIRECT(_xlfn.CONCAT("weather.data[",Q$1,"]")),MATCH(vp.data[[#This Row],[SDate]],weather.data[Date],0))</f>
        <v>0.8</v>
      </c>
      <c r="R1211" s="2">
        <f ca="1">INDEX(INDIRECT(_xlfn.CONCAT("weather.data[",R$1,"]")),MATCH(vp.data[[#This Row],[SDate]],weather.data[Date],0))</f>
        <v>0.3</v>
      </c>
      <c r="S1211" s="2">
        <f ca="1">INDEX(INDIRECT(_xlfn.CONCAT("weather.data[",S$1,"]")),MATCH(vp.data[[#This Row],[SDate]],weather.data[Date],0))</f>
        <v>-0.3</v>
      </c>
      <c r="T1211" s="2">
        <f ca="1">INDEX(INDIRECT(_xlfn.CONCAT("weather.data[",T$1,"]")),MATCH(vp.data[[#This Row],[SDate]],weather.data[Date],0))</f>
        <v>-0.7</v>
      </c>
      <c r="U1211" s="2">
        <f ca="1">INDEX(INDIRECT(_xlfn.CONCAT("weather.data[",U$1,"]")),MATCH(vp.data[[#This Row],[SDate]],weather.data[Date],0))</f>
        <v>-0.6</v>
      </c>
      <c r="V1211" s="2">
        <f ca="1">INDEX(INDIRECT(_xlfn.CONCAT("weather.data[",V$1,"]")),MATCH(vp.data[[#This Row],[SDate]],weather.data[Date],0))</f>
        <v>-1.3</v>
      </c>
      <c r="W1211" t="s">
        <v>44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 s="4">
        <f>IF(AND(vp.data[[#This Row],[SDate]]&gt;=DATE(YEAR(vp.data[[#This Row],[SDate]]),5,1),vp.data[[#This Row],[SDate]]&lt;=DATE(YEAR(vp.data[[#This Row],[SDate]]),9,15)),1,0)</f>
        <v>0</v>
      </c>
      <c r="AJ1211" s="4">
        <f>IF(vp.data[[#This Row],[SDate]]&lt;DATE(2016,12,1),0,1)</f>
        <v>1</v>
      </c>
      <c r="AK1211">
        <f>MONTH(vp.data[[#This Row],[SDate]])</f>
        <v>4</v>
      </c>
      <c r="AL1211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1211" s="5">
        <f>(vp.data[[#This Row],[Dens]]-INDEX(crudeBD.lkup[Mean_Dens],MATCH(vp.data[[#This Row],[Crude_Breakdown]],crudeBD.lkup[Crude Breakdown],0)))^2</f>
        <v>127.94635430403939</v>
      </c>
      <c r="AN1211" s="5">
        <f>(vp.data[[#This Row],[Sulf]]-INDEX(crudeBD.lkup[Mean_Sulf],MATCH(vp.data[[#This Row],[Crude_Breakdown]],crudeBD.lkup[Crude Breakdown],0)))^2</f>
        <v>0.11207529057534714</v>
      </c>
      <c r="AO12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1" hidden="1" x14ac:dyDescent="0.25">
      <c r="A1212">
        <v>1211</v>
      </c>
      <c r="B1212" t="s">
        <v>45</v>
      </c>
      <c r="C1212" t="s">
        <v>45</v>
      </c>
      <c r="D1212" t="s">
        <v>77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2" s="2">
        <f ca="1">INDEX(INDIRECT(_xlfn.CONCAT("weather.data[",O$1,"]")),MATCH(vp.data[[#This Row],[SDate]],weather.data[Date],0))</f>
        <v>5.2833333333333341</v>
      </c>
      <c r="P1212" s="2">
        <f ca="1">INDEX(INDIRECT(_xlfn.CONCAT("weather.data[",P$1,"]")),MATCH(vp.data[[#This Row],[SDate]],weather.data[Date],0))</f>
        <v>5.9023809523809518</v>
      </c>
      <c r="Q1212" s="2">
        <f ca="1">INDEX(INDIRECT(_xlfn.CONCAT("weather.data[",Q$1,"]")),MATCH(vp.data[[#This Row],[SDate]],weather.data[Date],0))</f>
        <v>6.1</v>
      </c>
      <c r="R1212" s="2">
        <f ca="1">INDEX(INDIRECT(_xlfn.CONCAT("weather.data[",R$1,"]")),MATCH(vp.data[[#This Row],[SDate]],weather.data[Date],0))</f>
        <v>5.5</v>
      </c>
      <c r="S1212" s="2">
        <f ca="1">INDEX(INDIRECT(_xlfn.CONCAT("weather.data[",S$1,"]")),MATCH(vp.data[[#This Row],[SDate]],weather.data[Date],0))</f>
        <v>4.5</v>
      </c>
      <c r="T1212" s="2">
        <f ca="1">INDEX(INDIRECT(_xlfn.CONCAT("weather.data[",T$1,"]")),MATCH(vp.data[[#This Row],[SDate]],weather.data[Date],0))</f>
        <v>5.5</v>
      </c>
      <c r="U1212" s="2">
        <f ca="1">INDEX(INDIRECT(_xlfn.CONCAT("weather.data[",U$1,"]")),MATCH(vp.data[[#This Row],[SDate]],weather.data[Date],0))</f>
        <v>5.0999999999999996</v>
      </c>
      <c r="V1212" s="2">
        <f ca="1">INDEX(INDIRECT(_xlfn.CONCAT("weather.data[",V$1,"]")),MATCH(vp.data[[#This Row],[SDate]],weather.data[Date],0))</f>
        <v>5</v>
      </c>
      <c r="W1212" t="s">
        <v>44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 s="4">
        <f>IF(AND(vp.data[[#This Row],[SDate]]&gt;=DATE(YEAR(vp.data[[#This Row],[SDate]]),5,1),vp.data[[#This Row],[SDate]]&lt;=DATE(YEAR(vp.data[[#This Row],[SDate]]),9,15)),1,0)</f>
        <v>0</v>
      </c>
      <c r="AJ1212" s="4">
        <f>IF(vp.data[[#This Row],[SDate]]&lt;DATE(2016,12,1),0,1)</f>
        <v>1</v>
      </c>
      <c r="AK1212">
        <f>MONTH(vp.data[[#This Row],[SDate]])</f>
        <v>4</v>
      </c>
      <c r="AL1212" s="5">
        <f>(IF(post_aquisition_adj_bool,vp.data[[#This Row],[VP_Adjusted]],vp.data[[#This Row],[VP]])-INDEX(crudeBD.lkup[Mean_VP],MATCH(vp.data[[#This Row],[Crude_Breakdown]],crudeBD.lkup[Crude Breakdown],0)))^2</f>
        <v>34.036981114153988</v>
      </c>
      <c r="AM1212" s="5">
        <f>(vp.data[[#This Row],[Dens]]-INDEX(crudeBD.lkup[Mean_Dens],MATCH(vp.data[[#This Row],[Crude_Breakdown]],crudeBD.lkup[Crude Breakdown],0)))^2</f>
        <v>12.570692508920608</v>
      </c>
      <c r="AN1212" s="5">
        <f>(vp.data[[#This Row],[Sulf]]-INDEX(crudeBD.lkup[Mean_Sulf],MATCH(vp.data[[#This Row],[Crude_Breakdown]],crudeBD.lkup[Crude Breakdown],0)))^2</f>
        <v>0.14012374684596363</v>
      </c>
      <c r="AO12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1" hidden="1" x14ac:dyDescent="0.25">
      <c r="A1213">
        <v>1212</v>
      </c>
      <c r="B1213" t="s">
        <v>45</v>
      </c>
      <c r="C1213" t="s">
        <v>45</v>
      </c>
      <c r="D1213" t="s">
        <v>66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Input]]="",INDEX([1]DATA!$Q:$Q,MATCH(1,(vp.data[[#This Row],[Battery]]=[1]DATA!$L:$L)*(EOMONTH(vp.data[[#This Row],[SDate]],-1)+1=[1]DATA!$G:$G),0)),vp.data[[#This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213" s="2">
        <f ca="1">INDEX(INDIRECT(_xlfn.CONCAT("weather.data[",O$1,"]")),MATCH(vp.data[[#This Row],[SDate]],weather.data[Date],0))</f>
        <v>5.2833333333333341</v>
      </c>
      <c r="P1213" s="2">
        <f ca="1">INDEX(INDIRECT(_xlfn.CONCAT("weather.data[",P$1,"]")),MATCH(vp.data[[#This Row],[SDate]],weather.data[Date],0))</f>
        <v>5.9023809523809518</v>
      </c>
      <c r="Q1213" s="2">
        <f ca="1">INDEX(INDIRECT(_xlfn.CONCAT("weather.data[",Q$1,"]")),MATCH(vp.data[[#This Row],[SDate]],weather.data[Date],0))</f>
        <v>6.1</v>
      </c>
      <c r="R1213" s="2">
        <f ca="1">INDEX(INDIRECT(_xlfn.CONCAT("weather.data[",R$1,"]")),MATCH(vp.data[[#This Row],[SDate]],weather.data[Date],0))</f>
        <v>5.5</v>
      </c>
      <c r="S1213" s="2">
        <f ca="1">INDEX(INDIRECT(_xlfn.CONCAT("weather.data[",S$1,"]")),MATCH(vp.data[[#This Row],[SDate]],weather.data[Date],0))</f>
        <v>4.5</v>
      </c>
      <c r="T1213" s="2">
        <f ca="1">INDEX(INDIRECT(_xlfn.CONCAT("weather.data[",T$1,"]")),MATCH(vp.data[[#This Row],[SDate]],weather.data[Date],0))</f>
        <v>5.5</v>
      </c>
      <c r="U1213" s="2">
        <f ca="1">INDEX(INDIRECT(_xlfn.CONCAT("weather.data[",U$1,"]")),MATCH(vp.data[[#This Row],[SDate]],weather.data[Date],0))</f>
        <v>5.0999999999999996</v>
      </c>
      <c r="V1213" s="2">
        <f ca="1">INDEX(INDIRECT(_xlfn.CONCAT("weather.data[",V$1,"]")),MATCH(vp.data[[#This Row],[SDate]],weather.data[Date],0))</f>
        <v>5</v>
      </c>
      <c r="W1213" t="s">
        <v>44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 s="4">
        <f>IF(AND(vp.data[[#This Row],[SDate]]&gt;=DATE(YEAR(vp.data[[#This Row],[SDate]]),5,1),vp.data[[#This Row],[SDate]]&lt;=DATE(YEAR(vp.data[[#This Row],[SDate]]),9,15)),1,0)</f>
        <v>0</v>
      </c>
      <c r="AJ1213" s="4">
        <f>IF(vp.data[[#This Row],[SDate]]&lt;DATE(2016,12,1),0,1)</f>
        <v>1</v>
      </c>
      <c r="AK1213">
        <f>MONTH(vp.data[[#This Row],[SDate]])</f>
        <v>4</v>
      </c>
      <c r="AL1213" s="5">
        <f>(IF(post_aquisition_adj_bool,vp.data[[#This Row],[VP_Adjusted]],vp.data[[#This Row],[VP]])-INDEX(crudeBD.lkup[Mean_VP],MATCH(vp.data[[#This Row],[Crude_Breakdown]],crudeBD.lkup[Crude Breakdown],0)))^2</f>
        <v>91.7343600436825</v>
      </c>
      <c r="AM1213" s="5">
        <f>(vp.data[[#This Row],[Dens]]-INDEX(crudeBD.lkup[Mean_Dens],MATCH(vp.data[[#This Row],[Crude_Breakdown]],crudeBD.lkup[Crude Breakdown],0)))^2</f>
        <v>70.750597248824832</v>
      </c>
      <c r="AN1213" s="5">
        <f>(vp.data[[#This Row],[Sulf]]-INDEX(crudeBD.lkup[Mean_Sulf],MATCH(vp.data[[#This Row],[Crude_Breakdown]],crudeBD.lkup[Crude Breakdown],0)))^2</f>
        <v>0.2041019865508078</v>
      </c>
      <c r="AO12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1" hidden="1" x14ac:dyDescent="0.25">
      <c r="A1214">
        <v>1213</v>
      </c>
      <c r="B1214" t="s">
        <v>45</v>
      </c>
      <c r="C1214" t="s">
        <v>45</v>
      </c>
      <c r="D1214" t="s">
        <v>84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Input]]="",INDEX([1]DATA!$Q:$Q,MATCH(1,(vp.data[[#This Row],[Battery]]=[1]DATA!$L:$L)*(EOMONTH(vp.data[[#This Row],[SDate]],-1)+1=[1]DATA!$G:$G),0)),vp.data[[#This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214" s="2">
        <f ca="1">INDEX(INDIRECT(_xlfn.CONCAT("weather.data[",O$1,"]")),MATCH(vp.data[[#This Row],[SDate]],weather.data[Date],0))</f>
        <v>5.2833333333333341</v>
      </c>
      <c r="P1214" s="2">
        <f ca="1">INDEX(INDIRECT(_xlfn.CONCAT("weather.data[",P$1,"]")),MATCH(vp.data[[#This Row],[SDate]],weather.data[Date],0))</f>
        <v>5.9023809523809518</v>
      </c>
      <c r="Q1214" s="2">
        <f ca="1">INDEX(INDIRECT(_xlfn.CONCAT("weather.data[",Q$1,"]")),MATCH(vp.data[[#This Row],[SDate]],weather.data[Date],0))</f>
        <v>6.1</v>
      </c>
      <c r="R1214" s="2">
        <f ca="1">INDEX(INDIRECT(_xlfn.CONCAT("weather.data[",R$1,"]")),MATCH(vp.data[[#This Row],[SDate]],weather.data[Date],0))</f>
        <v>5.5</v>
      </c>
      <c r="S1214" s="2">
        <f ca="1">INDEX(INDIRECT(_xlfn.CONCAT("weather.data[",S$1,"]")),MATCH(vp.data[[#This Row],[SDate]],weather.data[Date],0))</f>
        <v>4.5</v>
      </c>
      <c r="T1214" s="2">
        <f ca="1">INDEX(INDIRECT(_xlfn.CONCAT("weather.data[",T$1,"]")),MATCH(vp.data[[#This Row],[SDate]],weather.data[Date],0))</f>
        <v>5.5</v>
      </c>
      <c r="U1214" s="2">
        <f ca="1">INDEX(INDIRECT(_xlfn.CONCAT("weather.data[",U$1,"]")),MATCH(vp.data[[#This Row],[SDate]],weather.data[Date],0))</f>
        <v>5.0999999999999996</v>
      </c>
      <c r="V1214" s="2">
        <f ca="1">INDEX(INDIRECT(_xlfn.CONCAT("weather.data[",V$1,"]")),MATCH(vp.data[[#This Row],[SDate]],weather.data[Date],0))</f>
        <v>5</v>
      </c>
      <c r="W1214" t="s">
        <v>44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 s="4">
        <f>IF(AND(vp.data[[#This Row],[SDate]]&gt;=DATE(YEAR(vp.data[[#This Row],[SDate]]),5,1),vp.data[[#This Row],[SDate]]&lt;=DATE(YEAR(vp.data[[#This Row],[SDate]]),9,15)),1,0)</f>
        <v>0</v>
      </c>
      <c r="AJ1214" s="4">
        <f>IF(vp.data[[#This Row],[SDate]]&lt;DATE(2016,12,1),0,1)</f>
        <v>1</v>
      </c>
      <c r="AK1214">
        <f>MONTH(vp.data[[#This Row],[SDate]])</f>
        <v>4</v>
      </c>
      <c r="AL1214" s="5">
        <f>(IF(post_aquisition_adj_bool,vp.data[[#This Row],[VP_Adjusted]],vp.data[[#This Row],[VP]])-INDEX(crudeBD.lkup[Mean_VP],MATCH(vp.data[[#This Row],[Crude_Breakdown]],crudeBD.lkup[Crude Breakdown],0)))^2</f>
        <v>6.583729205757284</v>
      </c>
      <c r="AM1214" s="5">
        <f>(vp.data[[#This Row],[Dens]]-INDEX(crudeBD.lkup[Mean_Dens],MATCH(vp.data[[#This Row],[Crude_Breakdown]],crudeBD.lkup[Crude Breakdown],0)))^2</f>
        <v>206.05117526752724</v>
      </c>
      <c r="AN1214" s="5">
        <f>(vp.data[[#This Row],[Sulf]]-INDEX(crudeBD.lkup[Mean_Sulf],MATCH(vp.data[[#This Row],[Crude_Breakdown]],crudeBD.lkup[Crude Breakdown],0)))^2</f>
        <v>0.25772774672057169</v>
      </c>
      <c r="AO12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1" hidden="1" x14ac:dyDescent="0.25">
      <c r="A1215">
        <v>1214</v>
      </c>
      <c r="B1215" t="s">
        <v>92</v>
      </c>
      <c r="C1215" t="s">
        <v>92</v>
      </c>
      <c r="D1215" t="s">
        <v>93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5" s="2">
        <f ca="1">INDEX(INDIRECT(_xlfn.CONCAT("weather.data[",O$1,"]")),MATCH(vp.data[[#This Row],[SDate]],weather.data[Date],0))</f>
        <v>5.2833333333333341</v>
      </c>
      <c r="P1215" s="2">
        <f ca="1">INDEX(INDIRECT(_xlfn.CONCAT("weather.data[",P$1,"]")),MATCH(vp.data[[#This Row],[SDate]],weather.data[Date],0))</f>
        <v>5.9023809523809518</v>
      </c>
      <c r="Q1215" s="2">
        <f ca="1">INDEX(INDIRECT(_xlfn.CONCAT("weather.data[",Q$1,"]")),MATCH(vp.data[[#This Row],[SDate]],weather.data[Date],0))</f>
        <v>6.1</v>
      </c>
      <c r="R1215" s="2">
        <f ca="1">INDEX(INDIRECT(_xlfn.CONCAT("weather.data[",R$1,"]")),MATCH(vp.data[[#This Row],[SDate]],weather.data[Date],0))</f>
        <v>5.5</v>
      </c>
      <c r="S1215" s="2">
        <f ca="1">INDEX(INDIRECT(_xlfn.CONCAT("weather.data[",S$1,"]")),MATCH(vp.data[[#This Row],[SDate]],weather.data[Date],0))</f>
        <v>4.5</v>
      </c>
      <c r="T1215" s="2">
        <f ca="1">INDEX(INDIRECT(_xlfn.CONCAT("weather.data[",T$1,"]")),MATCH(vp.data[[#This Row],[SDate]],weather.data[Date],0))</f>
        <v>5.5</v>
      </c>
      <c r="U1215" s="2">
        <f ca="1">INDEX(INDIRECT(_xlfn.CONCAT("weather.data[",U$1,"]")),MATCH(vp.data[[#This Row],[SDate]],weather.data[Date],0))</f>
        <v>5.0999999999999996</v>
      </c>
      <c r="V1215" s="2">
        <f ca="1">INDEX(INDIRECT(_xlfn.CONCAT("weather.data[",V$1,"]")),MATCH(vp.data[[#This Row],[SDate]],weather.data[Date],0))</f>
        <v>5</v>
      </c>
      <c r="W1215" t="s">
        <v>44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 s="4">
        <f>IF(AND(vp.data[[#This Row],[SDate]]&gt;=DATE(YEAR(vp.data[[#This Row],[SDate]]),5,1),vp.data[[#This Row],[SDate]]&lt;=DATE(YEAR(vp.data[[#This Row],[SDate]]),9,15)),1,0)</f>
        <v>0</v>
      </c>
      <c r="AJ1215" s="4">
        <f>IF(vp.data[[#This Row],[SDate]]&lt;DATE(2016,12,1),0,1)</f>
        <v>1</v>
      </c>
      <c r="AK1215">
        <f>MONTH(vp.data[[#This Row],[SDate]])</f>
        <v>4</v>
      </c>
      <c r="AL1215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215" s="5">
        <f>(vp.data[[#This Row],[Dens]]-INDEX(crudeBD.lkup[Mean_Dens],MATCH(vp.data[[#This Row],[Crude_Breakdown]],crudeBD.lkup[Crude Breakdown],0)))^2</f>
        <v>12.570692508920608</v>
      </c>
      <c r="AN1215" s="5">
        <f>(vp.data[[#This Row],[Sulf]]-INDEX(crudeBD.lkup[Mean_Sulf],MATCH(vp.data[[#This Row],[Crude_Breakdown]],crudeBD.lkup[Crude Breakdown],0)))^2</f>
        <v>0.17751986703405145</v>
      </c>
      <c r="AO12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1" hidden="1" x14ac:dyDescent="0.25">
      <c r="A1216">
        <v>1215</v>
      </c>
      <c r="B1216" t="s">
        <v>47</v>
      </c>
      <c r="C1216" t="s">
        <v>47</v>
      </c>
      <c r="D1216" t="s">
        <v>62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216" s="2">
        <f ca="1">INDEX(INDIRECT(_xlfn.CONCAT("weather.data[",O$1,"]")),MATCH(vp.data[[#This Row],[SDate]],weather.data[Date],0))</f>
        <v>5.2833333333333341</v>
      </c>
      <c r="P1216" s="2">
        <f ca="1">INDEX(INDIRECT(_xlfn.CONCAT("weather.data[",P$1,"]")),MATCH(vp.data[[#This Row],[SDate]],weather.data[Date],0))</f>
        <v>5.9023809523809518</v>
      </c>
      <c r="Q1216" s="2">
        <f ca="1">INDEX(INDIRECT(_xlfn.CONCAT("weather.data[",Q$1,"]")),MATCH(vp.data[[#This Row],[SDate]],weather.data[Date],0))</f>
        <v>6.1</v>
      </c>
      <c r="R1216" s="2">
        <f ca="1">INDEX(INDIRECT(_xlfn.CONCAT("weather.data[",R$1,"]")),MATCH(vp.data[[#This Row],[SDate]],weather.data[Date],0))</f>
        <v>5.5</v>
      </c>
      <c r="S1216" s="2">
        <f ca="1">INDEX(INDIRECT(_xlfn.CONCAT("weather.data[",S$1,"]")),MATCH(vp.data[[#This Row],[SDate]],weather.data[Date],0))</f>
        <v>4.5</v>
      </c>
      <c r="T1216" s="2">
        <f ca="1">INDEX(INDIRECT(_xlfn.CONCAT("weather.data[",T$1,"]")),MATCH(vp.data[[#This Row],[SDate]],weather.data[Date],0))</f>
        <v>5.5</v>
      </c>
      <c r="U1216" s="2">
        <f ca="1">INDEX(INDIRECT(_xlfn.CONCAT("weather.data[",U$1,"]")),MATCH(vp.data[[#This Row],[SDate]],weather.data[Date],0))</f>
        <v>5.0999999999999996</v>
      </c>
      <c r="V1216" s="2">
        <f ca="1">INDEX(INDIRECT(_xlfn.CONCAT("weather.data[",V$1,"]")),MATCH(vp.data[[#This Row],[SDate]],weather.data[Date],0))</f>
        <v>5</v>
      </c>
      <c r="W1216" t="s">
        <v>44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 s="4">
        <f>IF(AND(vp.data[[#This Row],[SDate]]&gt;=DATE(YEAR(vp.data[[#This Row],[SDate]]),5,1),vp.data[[#This Row],[SDate]]&lt;=DATE(YEAR(vp.data[[#This Row],[SDate]]),9,15)),1,0)</f>
        <v>0</v>
      </c>
      <c r="AJ1216" s="4">
        <f>IF(vp.data[[#This Row],[SDate]]&lt;DATE(2016,12,1),0,1)</f>
        <v>1</v>
      </c>
      <c r="AK1216">
        <f>MONTH(vp.data[[#This Row],[SDate]])</f>
        <v>4</v>
      </c>
      <c r="AL1216" s="5">
        <f>(IF(post_aquisition_adj_bool,vp.data[[#This Row],[VP_Adjusted]],vp.data[[#This Row],[VP]])-INDEX(crudeBD.lkup[Mean_VP],MATCH(vp.data[[#This Row],[Crude_Breakdown]],crudeBD.lkup[Crude Breakdown],0)))^2</f>
        <v>151.83647491850141</v>
      </c>
      <c r="AM1216" s="5">
        <f>(vp.data[[#This Row],[Dens]]-INDEX(crudeBD.lkup[Mean_Dens],MATCH(vp.data[[#This Row],[Crude_Breakdown]],crudeBD.lkup[Crude Breakdown],0)))^2</f>
        <v>331.65281074575688</v>
      </c>
      <c r="AN1216" s="5">
        <f>(vp.data[[#This Row],[Sulf]]-INDEX(crudeBD.lkup[Mean_Sulf],MATCH(vp.data[[#This Row],[Crude_Breakdown]],crudeBD.lkup[Crude Breakdown],0)))^2</f>
        <v>2.0512977102952232E-2</v>
      </c>
      <c r="AO12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1" hidden="1" x14ac:dyDescent="0.25">
      <c r="A1217">
        <v>1216</v>
      </c>
      <c r="B1217" t="s">
        <v>47</v>
      </c>
      <c r="C1217" t="s">
        <v>47</v>
      </c>
      <c r="D1217" t="s">
        <v>68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1217" s="2">
        <f ca="1">INDEX(INDIRECT(_xlfn.CONCAT("weather.data[",O$1,"]")),MATCH(vp.data[[#This Row],[SDate]],weather.data[Date],0))</f>
        <v>5.2833333333333341</v>
      </c>
      <c r="P1217" s="2">
        <f ca="1">INDEX(INDIRECT(_xlfn.CONCAT("weather.data[",P$1,"]")),MATCH(vp.data[[#This Row],[SDate]],weather.data[Date],0))</f>
        <v>5.9023809523809518</v>
      </c>
      <c r="Q1217" s="2">
        <f ca="1">INDEX(INDIRECT(_xlfn.CONCAT("weather.data[",Q$1,"]")),MATCH(vp.data[[#This Row],[SDate]],weather.data[Date],0))</f>
        <v>6.1</v>
      </c>
      <c r="R1217" s="2">
        <f ca="1">INDEX(INDIRECT(_xlfn.CONCAT("weather.data[",R$1,"]")),MATCH(vp.data[[#This Row],[SDate]],weather.data[Date],0))</f>
        <v>5.5</v>
      </c>
      <c r="S1217" s="2">
        <f ca="1">INDEX(INDIRECT(_xlfn.CONCAT("weather.data[",S$1,"]")),MATCH(vp.data[[#This Row],[SDate]],weather.data[Date],0))</f>
        <v>4.5</v>
      </c>
      <c r="T1217" s="2">
        <f ca="1">INDEX(INDIRECT(_xlfn.CONCAT("weather.data[",T$1,"]")),MATCH(vp.data[[#This Row],[SDate]],weather.data[Date],0))</f>
        <v>5.5</v>
      </c>
      <c r="U1217" s="2">
        <f ca="1">INDEX(INDIRECT(_xlfn.CONCAT("weather.data[",U$1,"]")),MATCH(vp.data[[#This Row],[SDate]],weather.data[Date],0))</f>
        <v>5.0999999999999996</v>
      </c>
      <c r="V1217" s="2">
        <f ca="1">INDEX(INDIRECT(_xlfn.CONCAT("weather.data[",V$1,"]")),MATCH(vp.data[[#This Row],[SDate]],weather.data[Date],0))</f>
        <v>5</v>
      </c>
      <c r="W1217" t="s">
        <v>44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 s="4">
        <f>IF(AND(vp.data[[#This Row],[SDate]]&gt;=DATE(YEAR(vp.data[[#This Row],[SDate]]),5,1),vp.data[[#This Row],[SDate]]&lt;=DATE(YEAR(vp.data[[#This Row],[SDate]]),9,15)),1,0)</f>
        <v>0</v>
      </c>
      <c r="AJ1217" s="4">
        <f>IF(vp.data[[#This Row],[SDate]]&lt;DATE(2016,12,1),0,1)</f>
        <v>1</v>
      </c>
      <c r="AK1217">
        <f>MONTH(vp.data[[#This Row],[SDate]])</f>
        <v>4</v>
      </c>
      <c r="AL1217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1217" s="5">
        <f>(vp.data[[#This Row],[Dens]]-INDEX(crudeBD.lkup[Mean_Dens],MATCH(vp.data[[#This Row],[Crude_Breakdown]],crudeBD.lkup[Crude Breakdown],0)))^2</f>
        <v>196.31757638993042</v>
      </c>
      <c r="AN1217" s="5">
        <f>(vp.data[[#This Row],[Sulf]]-INDEX(crudeBD.lkup[Mean_Sulf],MATCH(vp.data[[#This Row],[Crude_Breakdown]],crudeBD.lkup[Crude Breakdown],0)))^2</f>
        <v>0.11341839648945758</v>
      </c>
      <c r="AO12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1" hidden="1" x14ac:dyDescent="0.25">
      <c r="A1218">
        <v>1217</v>
      </c>
      <c r="B1218" t="s">
        <v>104</v>
      </c>
      <c r="C1218" t="s">
        <v>104</v>
      </c>
      <c r="D1218" t="s">
        <v>105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218" s="2">
        <f ca="1">INDEX(INDIRECT(_xlfn.CONCAT("weather.data[",O$1,"]")),MATCH(vp.data[[#This Row],[SDate]],weather.data[Date],0))</f>
        <v>5.2833333333333341</v>
      </c>
      <c r="P1218" s="2">
        <f ca="1">INDEX(INDIRECT(_xlfn.CONCAT("weather.data[",P$1,"]")),MATCH(vp.data[[#This Row],[SDate]],weather.data[Date],0))</f>
        <v>5.9023809523809518</v>
      </c>
      <c r="Q1218" s="2">
        <f ca="1">INDEX(INDIRECT(_xlfn.CONCAT("weather.data[",Q$1,"]")),MATCH(vp.data[[#This Row],[SDate]],weather.data[Date],0))</f>
        <v>6.1</v>
      </c>
      <c r="R1218" s="2">
        <f ca="1">INDEX(INDIRECT(_xlfn.CONCAT("weather.data[",R$1,"]")),MATCH(vp.data[[#This Row],[SDate]],weather.data[Date],0))</f>
        <v>5.5</v>
      </c>
      <c r="S1218" s="2">
        <f ca="1">INDEX(INDIRECT(_xlfn.CONCAT("weather.data[",S$1,"]")),MATCH(vp.data[[#This Row],[SDate]],weather.data[Date],0))</f>
        <v>4.5</v>
      </c>
      <c r="T1218" s="2">
        <f ca="1">INDEX(INDIRECT(_xlfn.CONCAT("weather.data[",T$1,"]")),MATCH(vp.data[[#This Row],[SDate]],weather.data[Date],0))</f>
        <v>5.5</v>
      </c>
      <c r="U1218" s="2">
        <f ca="1">INDEX(INDIRECT(_xlfn.CONCAT("weather.data[",U$1,"]")),MATCH(vp.data[[#This Row],[SDate]],weather.data[Date],0))</f>
        <v>5.0999999999999996</v>
      </c>
      <c r="V1218" s="2">
        <f ca="1">INDEX(INDIRECT(_xlfn.CONCAT("weather.data[",V$1,"]")),MATCH(vp.data[[#This Row],[SDate]],weather.data[Date],0))</f>
        <v>5</v>
      </c>
      <c r="W1218" t="s">
        <v>44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 s="4">
        <f>IF(AND(vp.data[[#This Row],[SDate]]&gt;=DATE(YEAR(vp.data[[#This Row],[SDate]]),5,1),vp.data[[#This Row],[SDate]]&lt;=DATE(YEAR(vp.data[[#This Row],[SDate]]),9,15)),1,0)</f>
        <v>0</v>
      </c>
      <c r="AJ1218" s="4">
        <f>IF(vp.data[[#This Row],[SDate]]&lt;DATE(2016,12,1),0,1)</f>
        <v>1</v>
      </c>
      <c r="AK1218">
        <f>MONTH(vp.data[[#This Row],[SDate]])</f>
        <v>4</v>
      </c>
      <c r="AL1218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1218" s="5">
        <f>(vp.data[[#This Row],[Dens]]-INDEX(crudeBD.lkup[Mean_Dens],MATCH(vp.data[[#This Row],[Crude_Breakdown]],crudeBD.lkup[Crude Breakdown],0)))^2</f>
        <v>102.23914448808746</v>
      </c>
      <c r="AN1218" s="5">
        <f>(vp.data[[#This Row],[Sulf]]-INDEX(crudeBD.lkup[Mean_Sulf],MATCH(vp.data[[#This Row],[Crude_Breakdown]],crudeBD.lkup[Crude Breakdown],0)))^2</f>
        <v>0.38041322446491904</v>
      </c>
      <c r="AO12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1" hidden="1" x14ac:dyDescent="0.25">
      <c r="A1219">
        <v>1218</v>
      </c>
      <c r="B1219" t="s">
        <v>47</v>
      </c>
      <c r="C1219" t="s">
        <v>47</v>
      </c>
      <c r="D1219" t="s">
        <v>250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Input]]="",INDEX([1]DATA!$Q:$Q,MATCH(1,(vp.data[[#This Row],[Battery]]=[1]DATA!$L:$L)*(EOMONTH(vp.data[[#This Row],[SDate]],-1)+1=[1]DATA!$G:$G),0)),vp.data[[#This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219" s="2">
        <f ca="1">INDEX(INDIRECT(_xlfn.CONCAT("weather.data[",O$1,"]")),MATCH(vp.data[[#This Row],[SDate]],weather.data[Date],0))</f>
        <v>5.2833333333333341</v>
      </c>
      <c r="P1219" s="2">
        <f ca="1">INDEX(INDIRECT(_xlfn.CONCAT("weather.data[",P$1,"]")),MATCH(vp.data[[#This Row],[SDate]],weather.data[Date],0))</f>
        <v>5.9023809523809518</v>
      </c>
      <c r="Q1219" s="2">
        <f ca="1">INDEX(INDIRECT(_xlfn.CONCAT("weather.data[",Q$1,"]")),MATCH(vp.data[[#This Row],[SDate]],weather.data[Date],0))</f>
        <v>6.1</v>
      </c>
      <c r="R1219" s="2">
        <f ca="1">INDEX(INDIRECT(_xlfn.CONCAT("weather.data[",R$1,"]")),MATCH(vp.data[[#This Row],[SDate]],weather.data[Date],0))</f>
        <v>5.5</v>
      </c>
      <c r="S1219" s="2">
        <f ca="1">INDEX(INDIRECT(_xlfn.CONCAT("weather.data[",S$1,"]")),MATCH(vp.data[[#This Row],[SDate]],weather.data[Date],0))</f>
        <v>4.5</v>
      </c>
      <c r="T1219" s="2">
        <f ca="1">INDEX(INDIRECT(_xlfn.CONCAT("weather.data[",T$1,"]")),MATCH(vp.data[[#This Row],[SDate]],weather.data[Date],0))</f>
        <v>5.5</v>
      </c>
      <c r="U1219" s="2">
        <f ca="1">INDEX(INDIRECT(_xlfn.CONCAT("weather.data[",U$1,"]")),MATCH(vp.data[[#This Row],[SDate]],weather.data[Date],0))</f>
        <v>5.0999999999999996</v>
      </c>
      <c r="V1219" s="2">
        <f ca="1">INDEX(INDIRECT(_xlfn.CONCAT("weather.data[",V$1,"]")),MATCH(vp.data[[#This Row],[SDate]],weather.data[Date],0))</f>
        <v>5</v>
      </c>
      <c r="W1219" t="s">
        <v>44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 s="4">
        <f>IF(AND(vp.data[[#This Row],[SDate]]&gt;=DATE(YEAR(vp.data[[#This Row],[SDate]]),5,1),vp.data[[#This Row],[SDate]]&lt;=DATE(YEAR(vp.data[[#This Row],[SDate]]),9,15)),1,0)</f>
        <v>0</v>
      </c>
      <c r="AJ1219" s="4">
        <f>IF(vp.data[[#This Row],[SDate]]&lt;DATE(2016,12,1),0,1)</f>
        <v>1</v>
      </c>
      <c r="AK1219">
        <f>MONTH(vp.data[[#This Row],[SDate]])</f>
        <v>4</v>
      </c>
      <c r="AL1219" s="5">
        <f>(IF(post_aquisition_adj_bool,vp.data[[#This Row],[VP_Adjusted]],vp.data[[#This Row],[VP]])-INDEX(crudeBD.lkup[Mean_VP],MATCH(vp.data[[#This Row],[Crude_Breakdown]],crudeBD.lkup[Crude Breakdown],0)))^2</f>
        <v>509.75730555178092</v>
      </c>
      <c r="AM1219" s="5">
        <f>(vp.data[[#This Row],[Dens]]-INDEX(crudeBD.lkup[Mean_Dens],MATCH(vp.data[[#This Row],[Crude_Breakdown]],crudeBD.lkup[Crude Breakdown],0)))^2</f>
        <v>0.26146596048034354</v>
      </c>
      <c r="AN1219" s="5">
        <f>(vp.data[[#This Row],[Sulf]]-INDEX(crudeBD.lkup[Mean_Sulf],MATCH(vp.data[[#This Row],[Crude_Breakdown]],crudeBD.lkup[Crude Breakdown],0)))^2</f>
        <v>8.8076278207248768E-2</v>
      </c>
      <c r="AO12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1" hidden="1" x14ac:dyDescent="0.25">
      <c r="A1220">
        <v>1219</v>
      </c>
      <c r="B1220" t="s">
        <v>64</v>
      </c>
      <c r="C1220" t="s">
        <v>64</v>
      </c>
      <c r="D1220" t="s">
        <v>65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Input]]="",INDEX([1]DATA!$O:$O,MATCH(1,(vp.data[[#This Row],[Battery]]=[1]DATA!$L:$L)*(EOMONTH(vp.data[[#This Row],[SDate]],-1)+1=[1]DATA!$G:$G),0)),vp.data[[#This Row],[Dens Input]]),"")</f>
        <v>850.2</v>
      </c>
      <c r="O1220" s="2">
        <f ca="1">INDEX(INDIRECT(_xlfn.CONCAT("weather.data[",O$1,"]")),MATCH(vp.data[[#This Row],[SDate]],weather.data[Date],0))</f>
        <v>5.2833333333333341</v>
      </c>
      <c r="P1220" s="2">
        <f ca="1">INDEX(INDIRECT(_xlfn.CONCAT("weather.data[",P$1,"]")),MATCH(vp.data[[#This Row],[SDate]],weather.data[Date],0))</f>
        <v>5.9023809523809518</v>
      </c>
      <c r="Q1220" s="2">
        <f ca="1">INDEX(INDIRECT(_xlfn.CONCAT("weather.data[",Q$1,"]")),MATCH(vp.data[[#This Row],[SDate]],weather.data[Date],0))</f>
        <v>6.1</v>
      </c>
      <c r="R1220" s="2">
        <f ca="1">INDEX(INDIRECT(_xlfn.CONCAT("weather.data[",R$1,"]")),MATCH(vp.data[[#This Row],[SDate]],weather.data[Date],0))</f>
        <v>5.5</v>
      </c>
      <c r="S1220" s="2">
        <f ca="1">INDEX(INDIRECT(_xlfn.CONCAT("weather.data[",S$1,"]")),MATCH(vp.data[[#This Row],[SDate]],weather.data[Date],0))</f>
        <v>4.5</v>
      </c>
      <c r="T1220" s="2">
        <f ca="1">INDEX(INDIRECT(_xlfn.CONCAT("weather.data[",T$1,"]")),MATCH(vp.data[[#This Row],[SDate]],weather.data[Date],0))</f>
        <v>5.5</v>
      </c>
      <c r="U1220" s="2">
        <f ca="1">INDEX(INDIRECT(_xlfn.CONCAT("weather.data[",U$1,"]")),MATCH(vp.data[[#This Row],[SDate]],weather.data[Date],0))</f>
        <v>5.0999999999999996</v>
      </c>
      <c r="V1220" s="2">
        <f ca="1">INDEX(INDIRECT(_xlfn.CONCAT("weather.data[",V$1,"]")),MATCH(vp.data[[#This Row],[SDate]],weather.data[Date],0))</f>
        <v>5</v>
      </c>
      <c r="W1220" t="s">
        <v>44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 s="4">
        <f>IF(AND(vp.data[[#This Row],[SDate]]&gt;=DATE(YEAR(vp.data[[#This Row],[SDate]]),5,1),vp.data[[#This Row],[SDate]]&lt;=DATE(YEAR(vp.data[[#This Row],[SDate]]),9,15)),1,0)</f>
        <v>0</v>
      </c>
      <c r="AJ1220" s="4">
        <f>IF(vp.data[[#This Row],[SDate]]&lt;DATE(2016,12,1),0,1)</f>
        <v>1</v>
      </c>
      <c r="AK1220">
        <f>MONTH(vp.data[[#This Row],[SDate]])</f>
        <v>4</v>
      </c>
      <c r="AL1220" s="5">
        <f>(IF(post_aquisition_adj_bool,vp.data[[#This Row],[VP_Adjusted]],vp.data[[#This Row],[VP]])-INDEX(crudeBD.lkup[Mean_VP],MATCH(vp.data[[#This Row],[Crude_Breakdown]],crudeBD.lkup[Crude Breakdown],0)))^2</f>
        <v>25.784109675494573</v>
      </c>
      <c r="AM1220" s="5">
        <f>(vp.data[[#This Row],[Dens]]-INDEX(crudeBD.lkup[Mean_Dens],MATCH(vp.data[[#This Row],[Crude_Breakdown]],crudeBD.lkup[Crude Breakdown],0)))^2</f>
        <v>40.815009518762572</v>
      </c>
      <c r="AN1220" s="5">
        <f>(vp.data[[#This Row],[Sulf]]-INDEX(crudeBD.lkup[Mean_Sulf],MATCH(vp.data[[#This Row],[Crude_Breakdown]],crudeBD.lkup[Crude Breakdown],0)))^2</f>
        <v>2.0512977102952232E-2</v>
      </c>
      <c r="AO12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1" hidden="1" x14ac:dyDescent="0.25">
      <c r="A1221">
        <v>1220</v>
      </c>
      <c r="B1221" t="s">
        <v>64</v>
      </c>
      <c r="C1221" t="s">
        <v>64</v>
      </c>
      <c r="D1221" t="s">
        <v>94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221" s="2">
        <f ca="1">INDEX(INDIRECT(_xlfn.CONCAT("weather.data[",O$1,"]")),MATCH(vp.data[[#This Row],[SDate]],weather.data[Date],0))</f>
        <v>5.2833333333333341</v>
      </c>
      <c r="P1221" s="2">
        <f ca="1">INDEX(INDIRECT(_xlfn.CONCAT("weather.data[",P$1,"]")),MATCH(vp.data[[#This Row],[SDate]],weather.data[Date],0))</f>
        <v>5.9023809523809518</v>
      </c>
      <c r="Q1221" s="2">
        <f ca="1">INDEX(INDIRECT(_xlfn.CONCAT("weather.data[",Q$1,"]")),MATCH(vp.data[[#This Row],[SDate]],weather.data[Date],0))</f>
        <v>6.1</v>
      </c>
      <c r="R1221" s="2">
        <f ca="1">INDEX(INDIRECT(_xlfn.CONCAT("weather.data[",R$1,"]")),MATCH(vp.data[[#This Row],[SDate]],weather.data[Date],0))</f>
        <v>5.5</v>
      </c>
      <c r="S1221" s="2">
        <f ca="1">INDEX(INDIRECT(_xlfn.CONCAT("weather.data[",S$1,"]")),MATCH(vp.data[[#This Row],[SDate]],weather.data[Date],0))</f>
        <v>4.5</v>
      </c>
      <c r="T1221" s="2">
        <f ca="1">INDEX(INDIRECT(_xlfn.CONCAT("weather.data[",T$1,"]")),MATCH(vp.data[[#This Row],[SDate]],weather.data[Date],0))</f>
        <v>5.5</v>
      </c>
      <c r="U1221" s="2">
        <f ca="1">INDEX(INDIRECT(_xlfn.CONCAT("weather.data[",U$1,"]")),MATCH(vp.data[[#This Row],[SDate]],weather.data[Date],0))</f>
        <v>5.0999999999999996</v>
      </c>
      <c r="V1221" s="2">
        <f ca="1">INDEX(INDIRECT(_xlfn.CONCAT("weather.data[",V$1,"]")),MATCH(vp.data[[#This Row],[SDate]],weather.data[Date],0))</f>
        <v>5</v>
      </c>
      <c r="W1221" t="s">
        <v>44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 s="4">
        <f>IF(AND(vp.data[[#This Row],[SDate]]&gt;=DATE(YEAR(vp.data[[#This Row],[SDate]]),5,1),vp.data[[#This Row],[SDate]]&lt;=DATE(YEAR(vp.data[[#This Row],[SDate]]),9,15)),1,0)</f>
        <v>0</v>
      </c>
      <c r="AJ1221" s="4">
        <f>IF(vp.data[[#This Row],[SDate]]&lt;DATE(2016,12,1),0,1)</f>
        <v>1</v>
      </c>
      <c r="AK1221">
        <f>MONTH(vp.data[[#This Row],[SDate]])</f>
        <v>4</v>
      </c>
      <c r="AL1221" s="5">
        <f>(IF(post_aquisition_adj_bool,vp.data[[#This Row],[VP_Adjusted]],vp.data[[#This Row],[VP]])-INDEX(crudeBD.lkup[Mean_VP],MATCH(vp.data[[#This Row],[Crude_Breakdown]],crudeBD.lkup[Crude Breakdown],0)))^2</f>
        <v>452.7450110009712</v>
      </c>
      <c r="AM1221" s="5">
        <f>(vp.data[[#This Row],[Dens]]-INDEX(crudeBD.lkup[Mean_Dens],MATCH(vp.data[[#This Row],[Crude_Breakdown]],crudeBD.lkup[Crude Breakdown],0)))^2</f>
        <v>68.701927310173275</v>
      </c>
      <c r="AN1221" s="5">
        <f>(vp.data[[#This Row],[Sulf]]-INDEX(crudeBD.lkup[Mean_Sulf],MATCH(vp.data[[#This Row],[Crude_Breakdown]],crudeBD.lkup[Crude Breakdown],0)))^2</f>
        <v>7.1697980233954178E-4</v>
      </c>
      <c r="AO12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1" hidden="1" x14ac:dyDescent="0.25">
      <c r="A1222">
        <v>1221</v>
      </c>
      <c r="B1222" t="s">
        <v>64</v>
      </c>
      <c r="C1222" t="s">
        <v>64</v>
      </c>
      <c r="D1222" t="s">
        <v>106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Input]]="",INDEX([1]DATA!$O:$O,MATCH(1,(vp.data[[#This Row],[Battery]]=[1]DATA!$L:$L)*(EOMONTH(vp.data[[#This Row],[SDate]],-1)+1=[1]DATA!$G:$G),0)),vp.data[[#This Row],[Dens Input]]),"")</f>
        <v>853.3</v>
      </c>
      <c r="O1222" s="2">
        <f ca="1">INDEX(INDIRECT(_xlfn.CONCAT("weather.data[",O$1,"]")),MATCH(vp.data[[#This Row],[SDate]],weather.data[Date],0))</f>
        <v>5.2833333333333341</v>
      </c>
      <c r="P1222" s="2">
        <f ca="1">INDEX(INDIRECT(_xlfn.CONCAT("weather.data[",P$1,"]")),MATCH(vp.data[[#This Row],[SDate]],weather.data[Date],0))</f>
        <v>5.9023809523809518</v>
      </c>
      <c r="Q1222" s="2">
        <f ca="1">INDEX(INDIRECT(_xlfn.CONCAT("weather.data[",Q$1,"]")),MATCH(vp.data[[#This Row],[SDate]],weather.data[Date],0))</f>
        <v>6.1</v>
      </c>
      <c r="R1222" s="2">
        <f ca="1">INDEX(INDIRECT(_xlfn.CONCAT("weather.data[",R$1,"]")),MATCH(vp.data[[#This Row],[SDate]],weather.data[Date],0))</f>
        <v>5.5</v>
      </c>
      <c r="S1222" s="2">
        <f ca="1">INDEX(INDIRECT(_xlfn.CONCAT("weather.data[",S$1,"]")),MATCH(vp.data[[#This Row],[SDate]],weather.data[Date],0))</f>
        <v>4.5</v>
      </c>
      <c r="T1222" s="2">
        <f ca="1">INDEX(INDIRECT(_xlfn.CONCAT("weather.data[",T$1,"]")),MATCH(vp.data[[#This Row],[SDate]],weather.data[Date],0))</f>
        <v>5.5</v>
      </c>
      <c r="U1222" s="2">
        <f ca="1">INDEX(INDIRECT(_xlfn.CONCAT("weather.data[",U$1,"]")),MATCH(vp.data[[#This Row],[SDate]],weather.data[Date],0))</f>
        <v>5.0999999999999996</v>
      </c>
      <c r="V1222" s="2">
        <f ca="1">INDEX(INDIRECT(_xlfn.CONCAT("weather.data[",V$1,"]")),MATCH(vp.data[[#This Row],[SDate]],weather.data[Date],0))</f>
        <v>5</v>
      </c>
      <c r="W1222" t="s">
        <v>44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 s="4">
        <f>IF(AND(vp.data[[#This Row],[SDate]]&gt;=DATE(YEAR(vp.data[[#This Row],[SDate]]),5,1),vp.data[[#This Row],[SDate]]&lt;=DATE(YEAR(vp.data[[#This Row],[SDate]]),9,15)),1,0)</f>
        <v>0</v>
      </c>
      <c r="AJ1222" s="4">
        <f>IF(vp.data[[#This Row],[SDate]]&lt;DATE(2016,12,1),0,1)</f>
        <v>1</v>
      </c>
      <c r="AK1222">
        <f>MONTH(vp.data[[#This Row],[SDate]])</f>
        <v>4</v>
      </c>
      <c r="AL1222" s="5">
        <f>(IF(post_aquisition_adj_bool,vp.data[[#This Row],[VP_Adjusted]],vp.data[[#This Row],[VP]])-INDEX(crudeBD.lkup[Mean_VP],MATCH(vp.data[[#This Row],[Crude_Breakdown]],crudeBD.lkup[Crude Breakdown],0)))^2</f>
        <v>312.50481070642081</v>
      </c>
      <c r="AM1222" s="5">
        <f>(vp.data[[#This Row],[Dens]]-INDEX(crudeBD.lkup[Mean_Dens],MATCH(vp.data[[#This Row],[Crude_Breakdown]],crudeBD.lkup[Crude Breakdown],0)))^2</f>
        <v>90.034717494221027</v>
      </c>
      <c r="AN1222" s="5">
        <f>(vp.data[[#This Row],[Sulf]]-INDEX(crudeBD.lkup[Mean_Sulf],MATCH(vp.data[[#This Row],[Crude_Breakdown]],crudeBD.lkup[Crude Breakdown],0)))^2</f>
        <v>5.361684096817588E-3</v>
      </c>
      <c r="AO12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1" hidden="1" x14ac:dyDescent="0.25">
      <c r="A1223">
        <v>1222</v>
      </c>
      <c r="B1223" t="s">
        <v>45</v>
      </c>
      <c r="C1223" t="s">
        <v>45</v>
      </c>
      <c r="D1223" t="s">
        <v>74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Input]]="",INDEX([1]DATA!$Q:$Q,MATCH(1,(vp.data[[#This Row],[Battery]]=[1]DATA!$L:$L)*(EOMONTH(vp.data[[#This Row],[SDate]],-1)+1=[1]DATA!$G:$G),0)),vp.data[[#This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223" s="2">
        <f ca="1">INDEX(INDIRECT(_xlfn.CONCAT("weather.data[",O$1,"]")),MATCH(vp.data[[#This Row],[SDate]],weather.data[Date],0))</f>
        <v>6.0166666666666666</v>
      </c>
      <c r="P1223" s="2">
        <f ca="1">INDEX(INDIRECT(_xlfn.CONCAT("weather.data[",P$1,"]")),MATCH(vp.data[[#This Row],[SDate]],weather.data[Date],0))</f>
        <v>6.2952380952380951</v>
      </c>
      <c r="Q1223" s="2">
        <f ca="1">INDEX(INDIRECT(_xlfn.CONCAT("weather.data[",Q$1,"]")),MATCH(vp.data[[#This Row],[SDate]],weather.data[Date],0))</f>
        <v>6.2</v>
      </c>
      <c r="R1223" s="2">
        <f ca="1">INDEX(INDIRECT(_xlfn.CONCAT("weather.data[",R$1,"]")),MATCH(vp.data[[#This Row],[SDate]],weather.data[Date],0))</f>
        <v>5.4</v>
      </c>
      <c r="S1223" s="2">
        <f ca="1">INDEX(INDIRECT(_xlfn.CONCAT("weather.data[",S$1,"]")),MATCH(vp.data[[#This Row],[SDate]],weather.data[Date],0))</f>
        <v>6</v>
      </c>
      <c r="T1223" s="2">
        <f ca="1">INDEX(INDIRECT(_xlfn.CONCAT("weather.data[",T$1,"]")),MATCH(vp.data[[#This Row],[SDate]],weather.data[Date],0))</f>
        <v>5.7</v>
      </c>
      <c r="U1223" s="2">
        <f ca="1">INDEX(INDIRECT(_xlfn.CONCAT("weather.data[",U$1,"]")),MATCH(vp.data[[#This Row],[SDate]],weather.data[Date],0))</f>
        <v>6.8</v>
      </c>
      <c r="V1223" s="2">
        <f ca="1">INDEX(INDIRECT(_xlfn.CONCAT("weather.data[",V$1,"]")),MATCH(vp.data[[#This Row],[SDate]],weather.data[Date],0))</f>
        <v>6</v>
      </c>
      <c r="W1223" t="s">
        <v>44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 s="4">
        <f>IF(AND(vp.data[[#This Row],[SDate]]&gt;=DATE(YEAR(vp.data[[#This Row],[SDate]]),5,1),vp.data[[#This Row],[SDate]]&lt;=DATE(YEAR(vp.data[[#This Row],[SDate]]),9,15)),1,0)</f>
        <v>0</v>
      </c>
      <c r="AJ1223" s="4">
        <f>IF(vp.data[[#This Row],[SDate]]&lt;DATE(2016,12,1),0,1)</f>
        <v>1</v>
      </c>
      <c r="AK1223">
        <f>MONTH(vp.data[[#This Row],[SDate]])</f>
        <v>4</v>
      </c>
      <c r="AL1223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223" s="5">
        <f>(vp.data[[#This Row],[Dens]]-INDEX(crudeBD.lkup[Mean_Dens],MATCH(vp.data[[#This Row],[Crude_Breakdown]],crudeBD.lkup[Crude Breakdown],0)))^2</f>
        <v>0.21029199526615905</v>
      </c>
      <c r="AN1223" s="5">
        <f>(vp.data[[#This Row],[Sulf]]-INDEX(crudeBD.lkup[Mean_Sulf],MATCH(vp.data[[#This Row],[Crude_Breakdown]],crudeBD.lkup[Crude Breakdown],0)))^2</f>
        <v>4.7616252632460571E-3</v>
      </c>
      <c r="AO12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1" hidden="1" x14ac:dyDescent="0.25">
      <c r="A1224">
        <v>1223</v>
      </c>
      <c r="B1224" t="s">
        <v>45</v>
      </c>
      <c r="C1224" t="s">
        <v>45</v>
      </c>
      <c r="D1224" t="s">
        <v>88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Input]]="",INDEX([1]DATA!$Q:$Q,MATCH(1,(vp.data[[#This Row],[Battery]]=[1]DATA!$L:$L)*(EOMONTH(vp.data[[#This Row],[SDate]],-1)+1=[1]DATA!$G:$G),0)),vp.data[[#This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24" s="2">
        <f ca="1">INDEX(INDIRECT(_xlfn.CONCAT("weather.data[",O$1,"]")),MATCH(vp.data[[#This Row],[SDate]],weather.data[Date],0))</f>
        <v>6.0166666666666666</v>
      </c>
      <c r="P1224" s="2">
        <f ca="1">INDEX(INDIRECT(_xlfn.CONCAT("weather.data[",P$1,"]")),MATCH(vp.data[[#This Row],[SDate]],weather.data[Date],0))</f>
        <v>6.2952380952380951</v>
      </c>
      <c r="Q1224" s="2">
        <f ca="1">INDEX(INDIRECT(_xlfn.CONCAT("weather.data[",Q$1,"]")),MATCH(vp.data[[#This Row],[SDate]],weather.data[Date],0))</f>
        <v>6.2</v>
      </c>
      <c r="R1224" s="2">
        <f ca="1">INDEX(INDIRECT(_xlfn.CONCAT("weather.data[",R$1,"]")),MATCH(vp.data[[#This Row],[SDate]],weather.data[Date],0))</f>
        <v>5.4</v>
      </c>
      <c r="S1224" s="2">
        <f ca="1">INDEX(INDIRECT(_xlfn.CONCAT("weather.data[",S$1,"]")),MATCH(vp.data[[#This Row],[SDate]],weather.data[Date],0))</f>
        <v>6</v>
      </c>
      <c r="T1224" s="2">
        <f ca="1">INDEX(INDIRECT(_xlfn.CONCAT("weather.data[",T$1,"]")),MATCH(vp.data[[#This Row],[SDate]],weather.data[Date],0))</f>
        <v>5.7</v>
      </c>
      <c r="U1224" s="2">
        <f ca="1">INDEX(INDIRECT(_xlfn.CONCAT("weather.data[",U$1,"]")),MATCH(vp.data[[#This Row],[SDate]],weather.data[Date],0))</f>
        <v>6.8</v>
      </c>
      <c r="V1224" s="2">
        <f ca="1">INDEX(INDIRECT(_xlfn.CONCAT("weather.data[",V$1,"]")),MATCH(vp.data[[#This Row],[SDate]],weather.data[Date],0))</f>
        <v>6</v>
      </c>
      <c r="W1224" t="s">
        <v>44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 s="4">
        <f>IF(AND(vp.data[[#This Row],[SDate]]&gt;=DATE(YEAR(vp.data[[#This Row],[SDate]]),5,1),vp.data[[#This Row],[SDate]]&lt;=DATE(YEAR(vp.data[[#This Row],[SDate]]),9,15)),1,0)</f>
        <v>0</v>
      </c>
      <c r="AJ1224" s="4">
        <f>IF(vp.data[[#This Row],[SDate]]&lt;DATE(2016,12,1),0,1)</f>
        <v>1</v>
      </c>
      <c r="AK1224">
        <f>MONTH(vp.data[[#This Row],[SDate]])</f>
        <v>4</v>
      </c>
      <c r="AL1224" s="5">
        <f>(IF(post_aquisition_adj_bool,vp.data[[#This Row],[VP_Adjusted]],vp.data[[#This Row],[VP]])-INDEX(crudeBD.lkup[Mean_VP],MATCH(vp.data[[#This Row],[Crude_Breakdown]],crudeBD.lkup[Crude Breakdown],0)))^2</f>
        <v>217.09435515995537</v>
      </c>
      <c r="AM1224" s="5">
        <f>(vp.data[[#This Row],[Dens]]-INDEX(crudeBD.lkup[Mean_Dens],MATCH(vp.data[[#This Row],[Crude_Breakdown]],crudeBD.lkup[Crude Breakdown],0)))^2</f>
        <v>27.515451129612011</v>
      </c>
      <c r="AN1224" s="5">
        <f>(vp.data[[#This Row],[Sulf]]-INDEX(crudeBD.lkup[Mean_Sulf],MATCH(vp.data[[#This Row],[Crude_Breakdown]],crudeBD.lkup[Crude Breakdown],0)))^2</f>
        <v>0.14925169242590094</v>
      </c>
      <c r="AO12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1" x14ac:dyDescent="0.25">
      <c r="A1225">
        <v>1184</v>
      </c>
      <c r="B1225" t="s">
        <v>47</v>
      </c>
      <c r="C1225" t="s">
        <v>47</v>
      </c>
      <c r="D1225" t="s">
        <v>48</v>
      </c>
      <c r="F1225" s="1">
        <v>42830</v>
      </c>
      <c r="G1225" s="2">
        <v>73.900000000000006</v>
      </c>
      <c r="H122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225" s="2"/>
      <c r="J1225" s="2">
        <f t="array" ref="J1225">_xlfn.IFNA(IF(vp.data[[#This Row],[Sulf Input]]="",INDEX([1]DATA!$Q:$Q,MATCH(1,(vp.data[[#This Row],[Battery]]=[1]DATA!$L:$L)*(EOMONTH(vp.data[[#This Row],[SDate]],-1)+1=[1]DATA!$G:$G),0)),vp.data[[#This Row],[Sulf Input]]),"")</f>
        <v>2.4</v>
      </c>
      <c r="K1225" s="2">
        <v>32.4</v>
      </c>
      <c r="L1225" s="2">
        <v>9</v>
      </c>
      <c r="M1225" s="2">
        <v>869.4</v>
      </c>
      <c r="N1225" s="2">
        <f t="array" ref="N1225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225" s="2">
        <f ca="1">INDEX(INDIRECT(_xlfn.CONCAT("weather.data[",O$1,"]")),MATCH(vp.data[[#This Row],[SDate]],weather.data[Date],0))</f>
        <v>3.2666666666666671</v>
      </c>
      <c r="P1225" s="2">
        <f ca="1">INDEX(INDIRECT(_xlfn.CONCAT("weather.data[",P$1,"]")),MATCH(vp.data[[#This Row],[SDate]],weather.data[Date],0))</f>
        <v>5.4857142857142858</v>
      </c>
      <c r="Q1225" s="2">
        <f ca="1">INDEX(INDIRECT(_xlfn.CONCAT("weather.data[",Q$1,"]")),MATCH(vp.data[[#This Row],[SDate]],weather.data[Date],0))</f>
        <v>3.2</v>
      </c>
      <c r="R1225" s="2">
        <f ca="1">INDEX(INDIRECT(_xlfn.CONCAT("weather.data[",R$1,"]")),MATCH(vp.data[[#This Row],[SDate]],weather.data[Date],0))</f>
        <v>3.4</v>
      </c>
      <c r="S1225" s="2">
        <f ca="1">INDEX(INDIRECT(_xlfn.CONCAT("weather.data[",S$1,"]")),MATCH(vp.data[[#This Row],[SDate]],weather.data[Date],0))</f>
        <v>3.5</v>
      </c>
      <c r="T1225" s="2">
        <f ca="1">INDEX(INDIRECT(_xlfn.CONCAT("weather.data[",T$1,"]")),MATCH(vp.data[[#This Row],[SDate]],weather.data[Date],0))</f>
        <v>3</v>
      </c>
      <c r="U1225" s="2">
        <f ca="1">INDEX(INDIRECT(_xlfn.CONCAT("weather.data[",U$1,"]")),MATCH(vp.data[[#This Row],[SDate]],weather.data[Date],0))</f>
        <v>3.7</v>
      </c>
      <c r="V1225" s="2">
        <f ca="1">INDEX(INDIRECT(_xlfn.CONCAT("weather.data[",V$1,"]")),MATCH(vp.data[[#This Row],[SDate]],weather.data[Date],0))</f>
        <v>2.8</v>
      </c>
      <c r="W1225" t="s">
        <v>44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 s="4">
        <f>IF(AND(vp.data[[#This Row],[SDate]]&gt;=DATE(YEAR(vp.data[[#This Row],[SDate]]),5,1),vp.data[[#This Row],[SDate]]&lt;=DATE(YEAR(vp.data[[#This Row],[SDate]]),9,15)),1,0)</f>
        <v>0</v>
      </c>
      <c r="AJ1225" s="4">
        <f>IF(vp.data[[#This Row],[SDate]]&lt;DATE(2016,12,1),0,1)</f>
        <v>1</v>
      </c>
      <c r="AK1225">
        <f>MONTH(vp.data[[#This Row],[SDate]])</f>
        <v>4</v>
      </c>
      <c r="AL1225" s="5">
        <f>(IF(post_aquisition_adj_bool,vp.data[[#This Row],[VP_Adjusted]],vp.data[[#This Row],[VP]])-INDEX(crudeBD.lkup[Mean_VP],MATCH(vp.data[[#This Row],[Crude_Breakdown]],crudeBD.lkup[Crude Breakdown],0)))^2</f>
        <v>117.39251417769381</v>
      </c>
      <c r="AM1225" s="5">
        <f>(vp.data[[#This Row],[Dens]]-INDEX(crudeBD.lkup[Mean_Dens],MATCH(vp.data[[#This Row],[Crude_Breakdown]],crudeBD.lkup[Crude Breakdown],0)))^2</f>
        <v>28.709659275284526</v>
      </c>
      <c r="AN1225" s="5">
        <f>(vp.data[[#This Row],[Sulf]]-INDEX(crudeBD.lkup[Mean_Sulf],MATCH(vp.data[[#This Row],[Crude_Breakdown]],crudeBD.lkup[Crude Breakdown],0)))^2</f>
        <v>1.5635293026803863E-3</v>
      </c>
      <c r="AO12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1" hidden="1" x14ac:dyDescent="0.25">
      <c r="A1226">
        <v>1225</v>
      </c>
      <c r="B1226" t="s">
        <v>47</v>
      </c>
      <c r="C1226" t="s">
        <v>47</v>
      </c>
      <c r="D1226" t="s">
        <v>54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Input]]="",INDEX([1]DATA!$O:$O,MATCH(1,(vp.data[[#This Row],[Battery]]=[1]DATA!$L:$L)*(EOMONTH(vp.data[[#This Row],[SDate]],-1)+1=[1]DATA!$G:$G),0)),vp.data[[#This Row],[Dens Input]]),"")</f>
        <v>814.2</v>
      </c>
      <c r="O1226" s="2">
        <f ca="1">INDEX(INDIRECT(_xlfn.CONCAT("weather.data[",O$1,"]")),MATCH(vp.data[[#This Row],[SDate]],weather.data[Date],0))</f>
        <v>6.0166666666666666</v>
      </c>
      <c r="P1226" s="2">
        <f ca="1">INDEX(INDIRECT(_xlfn.CONCAT("weather.data[",P$1,"]")),MATCH(vp.data[[#This Row],[SDate]],weather.data[Date],0))</f>
        <v>6.2952380952380951</v>
      </c>
      <c r="Q1226" s="2">
        <f ca="1">INDEX(INDIRECT(_xlfn.CONCAT("weather.data[",Q$1,"]")),MATCH(vp.data[[#This Row],[SDate]],weather.data[Date],0))</f>
        <v>6.2</v>
      </c>
      <c r="R1226" s="2">
        <f ca="1">INDEX(INDIRECT(_xlfn.CONCAT("weather.data[",R$1,"]")),MATCH(vp.data[[#This Row],[SDate]],weather.data[Date],0))</f>
        <v>5.4</v>
      </c>
      <c r="S1226" s="2">
        <f ca="1">INDEX(INDIRECT(_xlfn.CONCAT("weather.data[",S$1,"]")),MATCH(vp.data[[#This Row],[SDate]],weather.data[Date],0))</f>
        <v>6</v>
      </c>
      <c r="T1226" s="2">
        <f ca="1">INDEX(INDIRECT(_xlfn.CONCAT("weather.data[",T$1,"]")),MATCH(vp.data[[#This Row],[SDate]],weather.data[Date],0))</f>
        <v>5.7</v>
      </c>
      <c r="U1226" s="2">
        <f ca="1">INDEX(INDIRECT(_xlfn.CONCAT("weather.data[",U$1,"]")),MATCH(vp.data[[#This Row],[SDate]],weather.data[Date],0))</f>
        <v>6.8</v>
      </c>
      <c r="V1226" s="2">
        <f ca="1">INDEX(INDIRECT(_xlfn.CONCAT("weather.data[",V$1,"]")),MATCH(vp.data[[#This Row],[SDate]],weather.data[Date],0))</f>
        <v>6</v>
      </c>
      <c r="W1226" t="s">
        <v>44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 s="4">
        <f>IF(AND(vp.data[[#This Row],[SDate]]&gt;=DATE(YEAR(vp.data[[#This Row],[SDate]]),5,1),vp.data[[#This Row],[SDate]]&lt;=DATE(YEAR(vp.data[[#This Row],[SDate]]),9,15)),1,0)</f>
        <v>0</v>
      </c>
      <c r="AJ1226" s="4">
        <f>IF(vp.data[[#This Row],[SDate]]&lt;DATE(2016,12,1),0,1)</f>
        <v>1</v>
      </c>
      <c r="AK1226">
        <f>MONTH(vp.data[[#This Row],[SDate]])</f>
        <v>4</v>
      </c>
      <c r="AL1226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226" s="5">
        <f>(vp.data[[#This Row],[Dens]]-INDEX(crudeBD.lkup[Mean_Dens],MATCH(vp.data[[#This Row],[Crude_Breakdown]],crudeBD.lkup[Crude Breakdown],0)))^2</f>
        <v>21.664209750293146</v>
      </c>
      <c r="AN1226" s="5">
        <f>(vp.data[[#This Row],[Sulf]]-INDEX(crudeBD.lkup[Mean_Sulf],MATCH(vp.data[[#This Row],[Crude_Breakdown]],crudeBD.lkup[Crude Breakdown],0)))^2</f>
        <v>0.15893691907166888</v>
      </c>
      <c r="AO12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1" hidden="1" x14ac:dyDescent="0.25">
      <c r="A1227">
        <v>1226</v>
      </c>
      <c r="B1227" t="s">
        <v>47</v>
      </c>
      <c r="C1227" t="s">
        <v>47</v>
      </c>
      <c r="D1227" t="s">
        <v>67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Input]]="",INDEX([1]DATA!$O:$O,MATCH(1,(vp.data[[#This Row],[Battery]]=[1]DATA!$L:$L)*(EOMONTH(vp.data[[#This Row],[SDate]],-1)+1=[1]DATA!$G:$G),0)),vp.data[[#This Row],[Dens Input]]),"")</f>
        <v>824.6</v>
      </c>
      <c r="O1227" s="2">
        <f ca="1">INDEX(INDIRECT(_xlfn.CONCAT("weather.data[",O$1,"]")),MATCH(vp.data[[#This Row],[SDate]],weather.data[Date],0))</f>
        <v>6.0166666666666666</v>
      </c>
      <c r="P1227" s="2">
        <f ca="1">INDEX(INDIRECT(_xlfn.CONCAT("weather.data[",P$1,"]")),MATCH(vp.data[[#This Row],[SDate]],weather.data[Date],0))</f>
        <v>6.2952380952380951</v>
      </c>
      <c r="Q1227" s="2">
        <f ca="1">INDEX(INDIRECT(_xlfn.CONCAT("weather.data[",Q$1,"]")),MATCH(vp.data[[#This Row],[SDate]],weather.data[Date],0))</f>
        <v>6.2</v>
      </c>
      <c r="R1227" s="2">
        <f ca="1">INDEX(INDIRECT(_xlfn.CONCAT("weather.data[",R$1,"]")),MATCH(vp.data[[#This Row],[SDate]],weather.data[Date],0))</f>
        <v>5.4</v>
      </c>
      <c r="S1227" s="2">
        <f ca="1">INDEX(INDIRECT(_xlfn.CONCAT("weather.data[",S$1,"]")),MATCH(vp.data[[#This Row],[SDate]],weather.data[Date],0))</f>
        <v>6</v>
      </c>
      <c r="T1227" s="2">
        <f ca="1">INDEX(INDIRECT(_xlfn.CONCAT("weather.data[",T$1,"]")),MATCH(vp.data[[#This Row],[SDate]],weather.data[Date],0))</f>
        <v>5.7</v>
      </c>
      <c r="U1227" s="2">
        <f ca="1">INDEX(INDIRECT(_xlfn.CONCAT("weather.data[",U$1,"]")),MATCH(vp.data[[#This Row],[SDate]],weather.data[Date],0))</f>
        <v>6.8</v>
      </c>
      <c r="V1227" s="2">
        <f ca="1">INDEX(INDIRECT(_xlfn.CONCAT("weather.data[",V$1,"]")),MATCH(vp.data[[#This Row],[SDate]],weather.data[Date],0))</f>
        <v>6</v>
      </c>
      <c r="W1227" t="s">
        <v>44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 s="4">
        <f>IF(AND(vp.data[[#This Row],[SDate]]&gt;=DATE(YEAR(vp.data[[#This Row],[SDate]]),5,1),vp.data[[#This Row],[SDate]]&lt;=DATE(YEAR(vp.data[[#This Row],[SDate]]),9,15)),1,0)</f>
        <v>0</v>
      </c>
      <c r="AJ1227" s="4">
        <f>IF(vp.data[[#This Row],[SDate]]&lt;DATE(2016,12,1),0,1)</f>
        <v>1</v>
      </c>
      <c r="AK1227">
        <f>MONTH(vp.data[[#This Row],[SDate]])</f>
        <v>4</v>
      </c>
      <c r="AL1227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227" s="5">
        <f>(vp.data[[#This Row],[Dens]]-INDEX(crudeBD.lkup[Mean_Dens],MATCH(vp.data[[#This Row],[Crude_Breakdown]],crudeBD.lkup[Crude Breakdown],0)))^2</f>
        <v>33.010968370991741</v>
      </c>
      <c r="AN1227" s="5">
        <f>(vp.data[[#This Row],[Sulf]]-INDEX(crudeBD.lkup[Mean_Sulf],MATCH(vp.data[[#This Row],[Crude_Breakdown]],crudeBD.lkup[Crude Breakdown],0)))^2</f>
        <v>0.40789800747292276</v>
      </c>
      <c r="AO12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1" hidden="1" x14ac:dyDescent="0.25">
      <c r="A1228">
        <v>1227</v>
      </c>
      <c r="B1228" t="s">
        <v>52</v>
      </c>
      <c r="C1228" t="s">
        <v>52</v>
      </c>
      <c r="D1228" t="s">
        <v>53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Input]]="",INDEX([1]DATA!$O:$O,MATCH(1,(vp.data[[#This Row],[Battery]]=[1]DATA!$L:$L)*(EOMONTH(vp.data[[#This Row],[SDate]],-1)+1=[1]DATA!$G:$G),0)),vp.data[[#This Row],[Dens Input]]),"")</f>
        <v>850.7</v>
      </c>
      <c r="O1228" s="2">
        <f ca="1">INDEX(INDIRECT(_xlfn.CONCAT("weather.data[",O$1,"]")),MATCH(vp.data[[#This Row],[SDate]],weather.data[Date],0))</f>
        <v>6.0166666666666666</v>
      </c>
      <c r="P1228" s="2">
        <f ca="1">INDEX(INDIRECT(_xlfn.CONCAT("weather.data[",P$1,"]")),MATCH(vp.data[[#This Row],[SDate]],weather.data[Date],0))</f>
        <v>6.2952380952380951</v>
      </c>
      <c r="Q1228" s="2">
        <f ca="1">INDEX(INDIRECT(_xlfn.CONCAT("weather.data[",Q$1,"]")),MATCH(vp.data[[#This Row],[SDate]],weather.data[Date],0))</f>
        <v>6.2</v>
      </c>
      <c r="R1228" s="2">
        <f ca="1">INDEX(INDIRECT(_xlfn.CONCAT("weather.data[",R$1,"]")),MATCH(vp.data[[#This Row],[SDate]],weather.data[Date],0))</f>
        <v>5.4</v>
      </c>
      <c r="S1228" s="2">
        <f ca="1">INDEX(INDIRECT(_xlfn.CONCAT("weather.data[",S$1,"]")),MATCH(vp.data[[#This Row],[SDate]],weather.data[Date],0))</f>
        <v>6</v>
      </c>
      <c r="T1228" s="2">
        <f ca="1">INDEX(INDIRECT(_xlfn.CONCAT("weather.data[",T$1,"]")),MATCH(vp.data[[#This Row],[SDate]],weather.data[Date],0))</f>
        <v>5.7</v>
      </c>
      <c r="U1228" s="2">
        <f ca="1">INDEX(INDIRECT(_xlfn.CONCAT("weather.data[",U$1,"]")),MATCH(vp.data[[#This Row],[SDate]],weather.data[Date],0))</f>
        <v>6.8</v>
      </c>
      <c r="V1228" s="2">
        <f ca="1">INDEX(INDIRECT(_xlfn.CONCAT("weather.data[",V$1,"]")),MATCH(vp.data[[#This Row],[SDate]],weather.data[Date],0))</f>
        <v>6</v>
      </c>
      <c r="W1228" t="s">
        <v>44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 s="4">
        <f>IF(AND(vp.data[[#This Row],[SDate]]&gt;=DATE(YEAR(vp.data[[#This Row],[SDate]]),5,1),vp.data[[#This Row],[SDate]]&lt;=DATE(YEAR(vp.data[[#This Row],[SDate]]),9,15)),1,0)</f>
        <v>0</v>
      </c>
      <c r="AJ1228" s="4">
        <f>IF(vp.data[[#This Row],[SDate]]&lt;DATE(2016,12,1),0,1)</f>
        <v>1</v>
      </c>
      <c r="AK1228">
        <f>MONTH(vp.data[[#This Row],[SDate]])</f>
        <v>4</v>
      </c>
      <c r="AL1228" s="5">
        <f>(IF(post_aquisition_adj_bool,vp.data[[#This Row],[VP_Adjusted]],vp.data[[#This Row],[VP]])-INDEX(crudeBD.lkup[Mean_VP],MATCH(vp.data[[#This Row],[Crude_Breakdown]],crudeBD.lkup[Crude Breakdown],0)))^2</f>
        <v>0.10380923366906877</v>
      </c>
      <c r="AM1228" s="5">
        <f>(vp.data[[#This Row],[Dens]]-INDEX(crudeBD.lkup[Mean_Dens],MATCH(vp.data[[#This Row],[Crude_Breakdown]],crudeBD.lkup[Crude Breakdown],0)))^2</f>
        <v>47.453672095449697</v>
      </c>
      <c r="AN1228" s="5">
        <f>(vp.data[[#This Row],[Sulf]]-INDEX(crudeBD.lkup[Mean_Sulf],MATCH(vp.data[[#This Row],[Crude_Breakdown]],crudeBD.lkup[Crude Breakdown],0)))^2</f>
        <v>9.1944503974117062E-2</v>
      </c>
      <c r="AO12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1" hidden="1" x14ac:dyDescent="0.25">
      <c r="A1229">
        <v>1228</v>
      </c>
      <c r="B1229" t="s">
        <v>52</v>
      </c>
      <c r="C1229" t="s">
        <v>52</v>
      </c>
      <c r="D1229" t="s">
        <v>90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Input]]="",INDEX([1]DATA!$O:$O,MATCH(1,(vp.data[[#This Row],[Battery]]=[1]DATA!$L:$L)*(EOMONTH(vp.data[[#This Row],[SDate]],-1)+1=[1]DATA!$G:$G),0)),vp.data[[#This Row],[Dens Input]]),"")</f>
        <v>857.8</v>
      </c>
      <c r="O1229" s="2">
        <f ca="1">INDEX(INDIRECT(_xlfn.CONCAT("weather.data[",O$1,"]")),MATCH(vp.data[[#This Row],[SDate]],weather.data[Date],0))</f>
        <v>6.0166666666666666</v>
      </c>
      <c r="P1229" s="2">
        <f ca="1">INDEX(INDIRECT(_xlfn.CONCAT("weather.data[",P$1,"]")),MATCH(vp.data[[#This Row],[SDate]],weather.data[Date],0))</f>
        <v>6.2952380952380951</v>
      </c>
      <c r="Q1229" s="2">
        <f ca="1">INDEX(INDIRECT(_xlfn.CONCAT("weather.data[",Q$1,"]")),MATCH(vp.data[[#This Row],[SDate]],weather.data[Date],0))</f>
        <v>6.2</v>
      </c>
      <c r="R1229" s="2">
        <f ca="1">INDEX(INDIRECT(_xlfn.CONCAT("weather.data[",R$1,"]")),MATCH(vp.data[[#This Row],[SDate]],weather.data[Date],0))</f>
        <v>5.4</v>
      </c>
      <c r="S1229" s="2">
        <f ca="1">INDEX(INDIRECT(_xlfn.CONCAT("weather.data[",S$1,"]")),MATCH(vp.data[[#This Row],[SDate]],weather.data[Date],0))</f>
        <v>6</v>
      </c>
      <c r="T1229" s="2">
        <f ca="1">INDEX(INDIRECT(_xlfn.CONCAT("weather.data[",T$1,"]")),MATCH(vp.data[[#This Row],[SDate]],weather.data[Date],0))</f>
        <v>5.7</v>
      </c>
      <c r="U1229" s="2">
        <f ca="1">INDEX(INDIRECT(_xlfn.CONCAT("weather.data[",U$1,"]")),MATCH(vp.data[[#This Row],[SDate]],weather.data[Date],0))</f>
        <v>6.8</v>
      </c>
      <c r="V1229" s="2">
        <f ca="1">INDEX(INDIRECT(_xlfn.CONCAT("weather.data[",V$1,"]")),MATCH(vp.data[[#This Row],[SDate]],weather.data[Date],0))</f>
        <v>6</v>
      </c>
      <c r="W1229" t="s">
        <v>44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 s="4">
        <f>IF(AND(vp.data[[#This Row],[SDate]]&gt;=DATE(YEAR(vp.data[[#This Row],[SDate]]),5,1),vp.data[[#This Row],[SDate]]&lt;=DATE(YEAR(vp.data[[#This Row],[SDate]]),9,15)),1,0)</f>
        <v>0</v>
      </c>
      <c r="AJ1229" s="4">
        <f>IF(vp.data[[#This Row],[SDate]]&lt;DATE(2016,12,1),0,1)</f>
        <v>1</v>
      </c>
      <c r="AK1229">
        <f>MONTH(vp.data[[#This Row],[SDate]])</f>
        <v>4</v>
      </c>
      <c r="AL1229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229" s="5">
        <f>(vp.data[[#This Row],[Dens]]-INDEX(crudeBD.lkup[Mean_Dens],MATCH(vp.data[[#This Row],[Crude_Breakdown]],crudeBD.lkup[Crude Breakdown],0)))^2</f>
        <v>195.68268068440432</v>
      </c>
      <c r="AN1229" s="5">
        <f>(vp.data[[#This Row],[Sulf]]-INDEX(crudeBD.lkup[Mean_Sulf],MATCH(vp.data[[#This Row],[Crude_Breakdown]],crudeBD.lkup[Crude Breakdown],0)))^2</f>
        <v>0.35191414642810342</v>
      </c>
      <c r="AO12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1" hidden="1" x14ac:dyDescent="0.25">
      <c r="A1230">
        <v>1229</v>
      </c>
      <c r="B1230" t="s">
        <v>107</v>
      </c>
      <c r="C1230" t="s">
        <v>107</v>
      </c>
      <c r="D1230" t="s">
        <v>108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1230" s="2">
        <f ca="1">INDEX(INDIRECT(_xlfn.CONCAT("weather.data[",O$1,"]")),MATCH(vp.data[[#This Row],[SDate]],weather.data[Date],0))</f>
        <v>6.0166666666666666</v>
      </c>
      <c r="P1230" s="2">
        <f ca="1">INDEX(INDIRECT(_xlfn.CONCAT("weather.data[",P$1,"]")),MATCH(vp.data[[#This Row],[SDate]],weather.data[Date],0))</f>
        <v>6.2952380952380951</v>
      </c>
      <c r="Q1230" s="2">
        <f ca="1">INDEX(INDIRECT(_xlfn.CONCAT("weather.data[",Q$1,"]")),MATCH(vp.data[[#This Row],[SDate]],weather.data[Date],0))</f>
        <v>6.2</v>
      </c>
      <c r="R1230" s="2">
        <f ca="1">INDEX(INDIRECT(_xlfn.CONCAT("weather.data[",R$1,"]")),MATCH(vp.data[[#This Row],[SDate]],weather.data[Date],0))</f>
        <v>5.4</v>
      </c>
      <c r="S1230" s="2">
        <f ca="1">INDEX(INDIRECT(_xlfn.CONCAT("weather.data[",S$1,"]")),MATCH(vp.data[[#This Row],[SDate]],weather.data[Date],0))</f>
        <v>6</v>
      </c>
      <c r="T1230" s="2">
        <f ca="1">INDEX(INDIRECT(_xlfn.CONCAT("weather.data[",T$1,"]")),MATCH(vp.data[[#This Row],[SDate]],weather.data[Date],0))</f>
        <v>5.7</v>
      </c>
      <c r="U1230" s="2">
        <f ca="1">INDEX(INDIRECT(_xlfn.CONCAT("weather.data[",U$1,"]")),MATCH(vp.data[[#This Row],[SDate]],weather.data[Date],0))</f>
        <v>6.8</v>
      </c>
      <c r="V1230" s="2">
        <f ca="1">INDEX(INDIRECT(_xlfn.CONCAT("weather.data[",V$1,"]")),MATCH(vp.data[[#This Row],[SDate]],weather.data[Date],0))</f>
        <v>6</v>
      </c>
      <c r="W1230" t="s">
        <v>44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 s="4">
        <f>IF(AND(vp.data[[#This Row],[SDate]]&gt;=DATE(YEAR(vp.data[[#This Row],[SDate]]),5,1),vp.data[[#This Row],[SDate]]&lt;=DATE(YEAR(vp.data[[#This Row],[SDate]]),9,15)),1,0)</f>
        <v>0</v>
      </c>
      <c r="AJ1230" s="4">
        <f>IF(vp.data[[#This Row],[SDate]]&lt;DATE(2016,12,1),0,1)</f>
        <v>1</v>
      </c>
      <c r="AK1230">
        <f>MONTH(vp.data[[#This Row],[SDate]])</f>
        <v>4</v>
      </c>
      <c r="AL1230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230" s="5">
        <f>(vp.data[[#This Row],[Dens]]-INDEX(crudeBD.lkup[Mean_Dens],MATCH(vp.data[[#This Row],[Crude_Breakdown]],crudeBD.lkup[Crude Breakdown],0)))^2</f>
        <v>224.66000583777839</v>
      </c>
      <c r="AN1230" s="5">
        <f>(vp.data[[#This Row],[Sulf]]-INDEX(crudeBD.lkup[Mean_Sulf],MATCH(vp.data[[#This Row],[Crude_Breakdown]],crudeBD.lkup[Crude Breakdown],0)))^2</f>
        <v>0.2432694421336255</v>
      </c>
      <c r="AO12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1" hidden="1" x14ac:dyDescent="0.25">
      <c r="A1231">
        <v>1230</v>
      </c>
      <c r="B1231" t="s">
        <v>42</v>
      </c>
      <c r="C1231" t="s">
        <v>42</v>
      </c>
      <c r="D1231" t="s">
        <v>43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231" s="2">
        <f ca="1">INDEX(INDIRECT(_xlfn.CONCAT("weather.data[",O$1,"]")),MATCH(vp.data[[#This Row],[SDate]],weather.data[Date],0))</f>
        <v>6.0166666666666666</v>
      </c>
      <c r="P1231" s="2">
        <f ca="1">INDEX(INDIRECT(_xlfn.CONCAT("weather.data[",P$1,"]")),MATCH(vp.data[[#This Row],[SDate]],weather.data[Date],0))</f>
        <v>6.2952380952380951</v>
      </c>
      <c r="Q1231" s="2">
        <f ca="1">INDEX(INDIRECT(_xlfn.CONCAT("weather.data[",Q$1,"]")),MATCH(vp.data[[#This Row],[SDate]],weather.data[Date],0))</f>
        <v>6.2</v>
      </c>
      <c r="R1231" s="2">
        <f ca="1">INDEX(INDIRECT(_xlfn.CONCAT("weather.data[",R$1,"]")),MATCH(vp.data[[#This Row],[SDate]],weather.data[Date],0))</f>
        <v>5.4</v>
      </c>
      <c r="S1231" s="2">
        <f ca="1">INDEX(INDIRECT(_xlfn.CONCAT("weather.data[",S$1,"]")),MATCH(vp.data[[#This Row],[SDate]],weather.data[Date],0))</f>
        <v>6</v>
      </c>
      <c r="T1231" s="2">
        <f ca="1">INDEX(INDIRECT(_xlfn.CONCAT("weather.data[",T$1,"]")),MATCH(vp.data[[#This Row],[SDate]],weather.data[Date],0))</f>
        <v>5.7</v>
      </c>
      <c r="U1231" s="2">
        <f ca="1">INDEX(INDIRECT(_xlfn.CONCAT("weather.data[",U$1,"]")),MATCH(vp.data[[#This Row],[SDate]],weather.data[Date],0))</f>
        <v>6.8</v>
      </c>
      <c r="V1231" s="2">
        <f ca="1">INDEX(INDIRECT(_xlfn.CONCAT("weather.data[",V$1,"]")),MATCH(vp.data[[#This Row],[SDate]],weather.data[Date],0))</f>
        <v>6</v>
      </c>
      <c r="W1231" t="s">
        <v>44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 s="4">
        <f>IF(AND(vp.data[[#This Row],[SDate]]&gt;=DATE(YEAR(vp.data[[#This Row],[SDate]]),5,1),vp.data[[#This Row],[SDate]]&lt;=DATE(YEAR(vp.data[[#This Row],[SDate]]),9,15)),1,0)</f>
        <v>0</v>
      </c>
      <c r="AJ1231" s="4">
        <f>IF(vp.data[[#This Row],[SDate]]&lt;DATE(2016,12,1),0,1)</f>
        <v>1</v>
      </c>
      <c r="AK1231">
        <f>MONTH(vp.data[[#This Row],[SDate]])</f>
        <v>4</v>
      </c>
      <c r="AL1231" s="5">
        <f>(IF(post_aquisition_adj_bool,vp.data[[#This Row],[VP_Adjusted]],vp.data[[#This Row],[VP]])-INDEX(crudeBD.lkup[Mean_VP],MATCH(vp.data[[#This Row],[Crude_Breakdown]],crudeBD.lkup[Crude Breakdown],0)))^2</f>
        <v>33.237731568998178</v>
      </c>
      <c r="AM1231" s="5">
        <f>(vp.data[[#This Row],[Dens]]-INDEX(crudeBD.lkup[Mean_Dens],MATCH(vp.data[[#This Row],[Crude_Breakdown]],crudeBD.lkup[Crude Breakdown],0)))^2</f>
        <v>36.701054624120985</v>
      </c>
      <c r="AN1231" s="5">
        <f>(vp.data[[#This Row],[Sulf]]-INDEX(crudeBD.lkup[Mean_Sulf],MATCH(vp.data[[#This Row],[Crude_Breakdown]],crudeBD.lkup[Crude Breakdown],0)))^2</f>
        <v>1.5635293026803863E-3</v>
      </c>
      <c r="AO12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1" x14ac:dyDescent="0.25">
      <c r="A1232">
        <v>1231</v>
      </c>
      <c r="B1232" t="s">
        <v>47</v>
      </c>
      <c r="C1232" t="s">
        <v>47</v>
      </c>
      <c r="D1232" t="s">
        <v>48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Input]]="",INDEX([1]DATA!$O:$O,MATCH(1,(vp.data[[#This Row],[Battery]]=[1]DATA!$L:$L)*(EOMONTH(vp.data[[#This Row],[SDate]],-1)+1=[1]DATA!$G:$G),0)),vp.data[[#This Row],[Dens Input]]),"")</f>
        <v>871.9</v>
      </c>
      <c r="O1232" s="2">
        <f ca="1">INDEX(INDIRECT(_xlfn.CONCAT("weather.data[",O$1,"]")),MATCH(vp.data[[#This Row],[SDate]],weather.data[Date],0))</f>
        <v>6.0166666666666666</v>
      </c>
      <c r="P1232" s="2">
        <f ca="1">INDEX(INDIRECT(_xlfn.CONCAT("weather.data[",P$1,"]")),MATCH(vp.data[[#This Row],[SDate]],weather.data[Date],0))</f>
        <v>6.2952380952380951</v>
      </c>
      <c r="Q1232" s="2">
        <f ca="1">INDEX(INDIRECT(_xlfn.CONCAT("weather.data[",Q$1,"]")),MATCH(vp.data[[#This Row],[SDate]],weather.data[Date],0))</f>
        <v>6.2</v>
      </c>
      <c r="R1232" s="2">
        <f ca="1">INDEX(INDIRECT(_xlfn.CONCAT("weather.data[",R$1,"]")),MATCH(vp.data[[#This Row],[SDate]],weather.data[Date],0))</f>
        <v>5.4</v>
      </c>
      <c r="S1232" s="2">
        <f ca="1">INDEX(INDIRECT(_xlfn.CONCAT("weather.data[",S$1,"]")),MATCH(vp.data[[#This Row],[SDate]],weather.data[Date],0))</f>
        <v>6</v>
      </c>
      <c r="T1232" s="2">
        <f ca="1">INDEX(INDIRECT(_xlfn.CONCAT("weather.data[",T$1,"]")),MATCH(vp.data[[#This Row],[SDate]],weather.data[Date],0))</f>
        <v>5.7</v>
      </c>
      <c r="U1232" s="2">
        <f ca="1">INDEX(INDIRECT(_xlfn.CONCAT("weather.data[",U$1,"]")),MATCH(vp.data[[#This Row],[SDate]],weather.data[Date],0))</f>
        <v>6.8</v>
      </c>
      <c r="V1232" s="2">
        <f ca="1">INDEX(INDIRECT(_xlfn.CONCAT("weather.data[",V$1,"]")),MATCH(vp.data[[#This Row],[SDate]],weather.data[Date],0))</f>
        <v>6</v>
      </c>
      <c r="W1232" t="s">
        <v>44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 s="4">
        <f>IF(AND(vp.data[[#This Row],[SDate]]&gt;=DATE(YEAR(vp.data[[#This Row],[SDate]]),5,1),vp.data[[#This Row],[SDate]]&lt;=DATE(YEAR(vp.data[[#This Row],[SDate]]),9,15)),1,0)</f>
        <v>0</v>
      </c>
      <c r="AJ1232" s="4">
        <f>IF(vp.data[[#This Row],[SDate]]&lt;DATE(2016,12,1),0,1)</f>
        <v>1</v>
      </c>
      <c r="AK1232">
        <f>MONTH(vp.data[[#This Row],[SDate]])</f>
        <v>4</v>
      </c>
      <c r="AL1232" s="5">
        <f>(IF(post_aquisition_adj_bool,vp.data[[#This Row],[VP_Adjusted]],vp.data[[#This Row],[VP]])-INDEX(crudeBD.lkup[Mean_VP],MATCH(vp.data[[#This Row],[Crude_Breakdown]],crudeBD.lkup[Crude Breakdown],0)))^2</f>
        <v>64.557731568997966</v>
      </c>
      <c r="AM1232" s="5">
        <f>(vp.data[[#This Row],[Dens]]-INDEX(crudeBD.lkup[Mean_Dens],MATCH(vp.data[[#This Row],[Crude_Breakdown]],crudeBD.lkup[Crude Breakdown],0)))^2</f>
        <v>8.1689616008656465</v>
      </c>
      <c r="AN1232" s="5">
        <f>(vp.data[[#This Row],[Sulf]]-INDEX(crudeBD.lkup[Mean_Sulf],MATCH(vp.data[[#This Row],[Crude_Breakdown]],crudeBD.lkup[Crude Breakdown],0)))^2</f>
        <v>1.5635293026803863E-3</v>
      </c>
      <c r="AO12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1" hidden="1" x14ac:dyDescent="0.25">
      <c r="A1233">
        <v>1232</v>
      </c>
      <c r="B1233" t="s">
        <v>60</v>
      </c>
      <c r="C1233" t="s">
        <v>60</v>
      </c>
      <c r="D1233" t="s">
        <v>61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Input]]="",INDEX([1]DATA!$O:$O,MATCH(1,(vp.data[[#This Row],[Battery]]=[1]DATA!$L:$L)*(EOMONTH(vp.data[[#This Row],[SDate]],-1)+1=[1]DATA!$G:$G),0)),vp.data[[#This Row],[Dens Input]]),"")</f>
        <v>875.6</v>
      </c>
      <c r="O1233" s="2">
        <f ca="1">INDEX(INDIRECT(_xlfn.CONCAT("weather.data[",O$1,"]")),MATCH(vp.data[[#This Row],[SDate]],weather.data[Date],0))</f>
        <v>6.0166666666666666</v>
      </c>
      <c r="P1233" s="2">
        <f ca="1">INDEX(INDIRECT(_xlfn.CONCAT("weather.data[",P$1,"]")),MATCH(vp.data[[#This Row],[SDate]],weather.data[Date],0))</f>
        <v>6.2952380952380951</v>
      </c>
      <c r="Q1233" s="2">
        <f ca="1">INDEX(INDIRECT(_xlfn.CONCAT("weather.data[",Q$1,"]")),MATCH(vp.data[[#This Row],[SDate]],weather.data[Date],0))</f>
        <v>6.2</v>
      </c>
      <c r="R1233" s="2">
        <f ca="1">INDEX(INDIRECT(_xlfn.CONCAT("weather.data[",R$1,"]")),MATCH(vp.data[[#This Row],[SDate]],weather.data[Date],0))</f>
        <v>5.4</v>
      </c>
      <c r="S1233" s="2">
        <f ca="1">INDEX(INDIRECT(_xlfn.CONCAT("weather.data[",S$1,"]")),MATCH(vp.data[[#This Row],[SDate]],weather.data[Date],0))</f>
        <v>6</v>
      </c>
      <c r="T1233" s="2">
        <f ca="1">INDEX(INDIRECT(_xlfn.CONCAT("weather.data[",T$1,"]")),MATCH(vp.data[[#This Row],[SDate]],weather.data[Date],0))</f>
        <v>5.7</v>
      </c>
      <c r="U1233" s="2">
        <f ca="1">INDEX(INDIRECT(_xlfn.CONCAT("weather.data[",U$1,"]")),MATCH(vp.data[[#This Row],[SDate]],weather.data[Date],0))</f>
        <v>6.8</v>
      </c>
      <c r="V1233" s="2">
        <f ca="1">INDEX(INDIRECT(_xlfn.CONCAT("weather.data[",V$1,"]")),MATCH(vp.data[[#This Row],[SDate]],weather.data[Date],0))</f>
        <v>6</v>
      </c>
      <c r="W1233" t="s">
        <v>44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 s="4">
        <f>IF(AND(vp.data[[#This Row],[SDate]]&gt;=DATE(YEAR(vp.data[[#This Row],[SDate]]),5,1),vp.data[[#This Row],[SDate]]&lt;=DATE(YEAR(vp.data[[#This Row],[SDate]]),9,15)),1,0)</f>
        <v>0</v>
      </c>
      <c r="AJ1233" s="4">
        <f>IF(vp.data[[#This Row],[SDate]]&lt;DATE(2016,12,1),0,1)</f>
        <v>1</v>
      </c>
      <c r="AK1233">
        <f>MONTH(vp.data[[#This Row],[SDate]])</f>
        <v>4</v>
      </c>
      <c r="AL1233" s="5">
        <f>(IF(post_aquisition_adj_bool,vp.data[[#This Row],[VP_Adjusted]],vp.data[[#This Row],[VP]])-INDEX(crudeBD.lkup[Mean_VP],MATCH(vp.data[[#This Row],[Crude_Breakdown]],crudeBD.lkup[Crude Breakdown],0)))^2</f>
        <v>220.97468809073726</v>
      </c>
      <c r="AM1233" s="5">
        <f>(vp.data[[#This Row],[Dens]]-INDEX(crudeBD.lkup[Mean_Dens],MATCH(vp.data[[#This Row],[Crude_Breakdown]],crudeBD.lkup[Crude Breakdown],0)))^2</f>
        <v>0.70872904272578174</v>
      </c>
      <c r="AN1233" s="5">
        <f>(vp.data[[#This Row],[Sulf]]-INDEX(crudeBD.lkup[Mean_Sulf],MATCH(vp.data[[#This Row],[Crude_Breakdown]],crudeBD.lkup[Crude Breakdown],0)))^2</f>
        <v>0.10859759255849449</v>
      </c>
      <c r="AO12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1" hidden="1" x14ac:dyDescent="0.25">
      <c r="A1234">
        <v>1233</v>
      </c>
      <c r="B1234" t="s">
        <v>107</v>
      </c>
      <c r="C1234" t="s">
        <v>107</v>
      </c>
      <c r="D1234" t="s">
        <v>230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234" s="2">
        <f ca="1">INDEX(INDIRECT(_xlfn.CONCAT("weather.data[",O$1,"]")),MATCH(vp.data[[#This Row],[SDate]],weather.data[Date],0))</f>
        <v>6.0166666666666666</v>
      </c>
      <c r="P1234" s="2">
        <f ca="1">INDEX(INDIRECT(_xlfn.CONCAT("weather.data[",P$1,"]")),MATCH(vp.data[[#This Row],[SDate]],weather.data[Date],0))</f>
        <v>6.2952380952380951</v>
      </c>
      <c r="Q1234" s="2">
        <f ca="1">INDEX(INDIRECT(_xlfn.CONCAT("weather.data[",Q$1,"]")),MATCH(vp.data[[#This Row],[SDate]],weather.data[Date],0))</f>
        <v>6.2</v>
      </c>
      <c r="R1234" s="2">
        <f ca="1">INDEX(INDIRECT(_xlfn.CONCAT("weather.data[",R$1,"]")),MATCH(vp.data[[#This Row],[SDate]],weather.data[Date],0))</f>
        <v>5.4</v>
      </c>
      <c r="S1234" s="2">
        <f ca="1">INDEX(INDIRECT(_xlfn.CONCAT("weather.data[",S$1,"]")),MATCH(vp.data[[#This Row],[SDate]],weather.data[Date],0))</f>
        <v>6</v>
      </c>
      <c r="T1234" s="2">
        <f ca="1">INDEX(INDIRECT(_xlfn.CONCAT("weather.data[",T$1,"]")),MATCH(vp.data[[#This Row],[SDate]],weather.data[Date],0))</f>
        <v>5.7</v>
      </c>
      <c r="U1234" s="2">
        <f ca="1">INDEX(INDIRECT(_xlfn.CONCAT("weather.data[",U$1,"]")),MATCH(vp.data[[#This Row],[SDate]],weather.data[Date],0))</f>
        <v>6.8</v>
      </c>
      <c r="V1234" s="2">
        <f ca="1">INDEX(INDIRECT(_xlfn.CONCAT("weather.data[",V$1,"]")),MATCH(vp.data[[#This Row],[SDate]],weather.data[Date],0))</f>
        <v>6</v>
      </c>
      <c r="W1234" t="s">
        <v>44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 s="4">
        <f>IF(AND(vp.data[[#This Row],[SDate]]&gt;=DATE(YEAR(vp.data[[#This Row],[SDate]]),5,1),vp.data[[#This Row],[SDate]]&lt;=DATE(YEAR(vp.data[[#This Row],[SDate]]),9,15)),1,0)</f>
        <v>0</v>
      </c>
      <c r="AJ1234" s="4">
        <f>IF(vp.data[[#This Row],[SDate]]&lt;DATE(2016,12,1),0,1)</f>
        <v>1</v>
      </c>
      <c r="AK1234">
        <f>MONTH(vp.data[[#This Row],[SDate]])</f>
        <v>4</v>
      </c>
      <c r="AL1234" s="5">
        <f>(IF(post_aquisition_adj_bool,vp.data[[#This Row],[VP_Adjusted]],vp.data[[#This Row],[VP]])-INDEX(crudeBD.lkup[Mean_VP],MATCH(vp.data[[#This Row],[Crude_Breakdown]],crudeBD.lkup[Crude Breakdown],0)))^2</f>
        <v>6.4251228733458898</v>
      </c>
      <c r="AM1234" s="5">
        <f>(vp.data[[#This Row],[Dens]]-INDEX(crudeBD.lkup[Mean_Dens],MATCH(vp.data[[#This Row],[Crude_Breakdown]],crudeBD.lkup[Crude Breakdown],0)))^2</f>
        <v>140.22965927528372</v>
      </c>
      <c r="AN1234" s="5">
        <f>(vp.data[[#This Row],[Sulf]]-INDEX(crudeBD.lkup[Mean_Sulf],MATCH(vp.data[[#This Row],[Crude_Breakdown]],crudeBD.lkup[Crude Breakdown],0)))^2</f>
        <v>0.23084038139570343</v>
      </c>
      <c r="AO12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1" hidden="1" x14ac:dyDescent="0.25">
      <c r="A1235">
        <v>1234</v>
      </c>
      <c r="B1235" t="s">
        <v>45</v>
      </c>
      <c r="C1235" t="s">
        <v>45</v>
      </c>
      <c r="D1235" t="s">
        <v>147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Input]]="",INDEX([1]DATA!$O:$O,MATCH(1,(vp.data[[#This Row],[Battery]]=[1]DATA!$L:$L)*(EOMONTH(vp.data[[#This Row],[SDate]],-1)+1=[1]DATA!$G:$G),0)),vp.data[[#This Row],[Dens Input]]),"")</f>
        <v>822.3</v>
      </c>
      <c r="O1235" s="2">
        <f ca="1">INDEX(INDIRECT(_xlfn.CONCAT("weather.data[",O$1,"]")),MATCH(vp.data[[#This Row],[SDate]],weather.data[Date],0))</f>
        <v>11.866666666666667</v>
      </c>
      <c r="P1235" s="2">
        <f ca="1">INDEX(INDIRECT(_xlfn.CONCAT("weather.data[",P$1,"]")),MATCH(vp.data[[#This Row],[SDate]],weather.data[Date],0))</f>
        <v>6.6404761904761909</v>
      </c>
      <c r="Q1235" s="2">
        <f ca="1">INDEX(INDIRECT(_xlfn.CONCAT("weather.data[",Q$1,"]")),MATCH(vp.data[[#This Row],[SDate]],weather.data[Date],0))</f>
        <v>12.5</v>
      </c>
      <c r="R1235" s="2">
        <f ca="1">INDEX(INDIRECT(_xlfn.CONCAT("weather.data[",R$1,"]")),MATCH(vp.data[[#This Row],[SDate]],weather.data[Date],0))</f>
        <v>9</v>
      </c>
      <c r="S1235" s="2">
        <f ca="1">INDEX(INDIRECT(_xlfn.CONCAT("weather.data[",S$1,"]")),MATCH(vp.data[[#This Row],[SDate]],weather.data[Date],0))</f>
        <v>14.3</v>
      </c>
      <c r="T1235" s="2">
        <f ca="1">INDEX(INDIRECT(_xlfn.CONCAT("weather.data[",T$1,"]")),MATCH(vp.data[[#This Row],[SDate]],weather.data[Date],0))</f>
        <v>7.6</v>
      </c>
      <c r="U1235" s="2">
        <f ca="1">INDEX(INDIRECT(_xlfn.CONCAT("weather.data[",U$1,"]")),MATCH(vp.data[[#This Row],[SDate]],weather.data[Date],0))</f>
        <v>15</v>
      </c>
      <c r="V1235" s="2">
        <f ca="1">INDEX(INDIRECT(_xlfn.CONCAT("weather.data[",V$1,"]")),MATCH(vp.data[[#This Row],[SDate]],weather.data[Date],0))</f>
        <v>12.8</v>
      </c>
      <c r="W1235" t="s">
        <v>44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 s="4">
        <f>IF(AND(vp.data[[#This Row],[SDate]]&gt;=DATE(YEAR(vp.data[[#This Row],[SDate]]),5,1),vp.data[[#This Row],[SDate]]&lt;=DATE(YEAR(vp.data[[#This Row],[SDate]]),9,15)),1,0)</f>
        <v>0</v>
      </c>
      <c r="AJ1235" s="4">
        <f>IF(vp.data[[#This Row],[SDate]]&lt;DATE(2016,12,1),0,1)</f>
        <v>1</v>
      </c>
      <c r="AK1235">
        <f>MONTH(vp.data[[#This Row],[SDate]])</f>
        <v>4</v>
      </c>
      <c r="AL1235" s="5">
        <f>(IF(post_aquisition_adj_bool,vp.data[[#This Row],[VP_Adjusted]],vp.data[[#This Row],[VP]])-INDEX(crudeBD.lkup[Mean_VP],MATCH(vp.data[[#This Row],[Crude_Breakdown]],crudeBD.lkup[Crude Breakdown],0)))^2</f>
        <v>16.274141419497585</v>
      </c>
      <c r="AM1235" s="5">
        <f>(vp.data[[#This Row],[Dens]]-INDEX(crudeBD.lkup[Mean_Dens],MATCH(vp.data[[#This Row],[Crude_Breakdown]],crudeBD.lkup[Crude Breakdown],0)))^2</f>
        <v>11.871589060644514</v>
      </c>
      <c r="AN1235" s="5">
        <f>(vp.data[[#This Row],[Sulf]]-INDEX(crudeBD.lkup[Mean_Sulf],MATCH(vp.data[[#This Row],[Crude_Breakdown]],crudeBD.lkup[Crude Breakdown],0)))^2</f>
        <v>8.8405762708032604E-2</v>
      </c>
      <c r="AO12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1" hidden="1" x14ac:dyDescent="0.25">
      <c r="A1236">
        <v>1235</v>
      </c>
      <c r="B1236" t="s">
        <v>45</v>
      </c>
      <c r="C1236" t="s">
        <v>45</v>
      </c>
      <c r="D1236" t="s">
        <v>96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Input]]="",INDEX([1]DATA!$Q:$Q,MATCH(1,(vp.data[[#This Row],[Battery]]=[1]DATA!$L:$L)*(EOMONTH(vp.data[[#This Row],[SDate]],-1)+1=[1]DATA!$G:$G),0)),vp.data[[#This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36" s="2">
        <f ca="1">INDEX(INDIRECT(_xlfn.CONCAT("weather.data[",O$1,"]")),MATCH(vp.data[[#This Row],[SDate]],weather.data[Date],0))</f>
        <v>11.866666666666667</v>
      </c>
      <c r="P1236" s="2">
        <f ca="1">INDEX(INDIRECT(_xlfn.CONCAT("weather.data[",P$1,"]")),MATCH(vp.data[[#This Row],[SDate]],weather.data[Date],0))</f>
        <v>6.6404761904761909</v>
      </c>
      <c r="Q1236" s="2">
        <f ca="1">INDEX(INDIRECT(_xlfn.CONCAT("weather.data[",Q$1,"]")),MATCH(vp.data[[#This Row],[SDate]],weather.data[Date],0))</f>
        <v>12.5</v>
      </c>
      <c r="R1236" s="2">
        <f ca="1">INDEX(INDIRECT(_xlfn.CONCAT("weather.data[",R$1,"]")),MATCH(vp.data[[#This Row],[SDate]],weather.data[Date],0))</f>
        <v>9</v>
      </c>
      <c r="S1236" s="2">
        <f ca="1">INDEX(INDIRECT(_xlfn.CONCAT("weather.data[",S$1,"]")),MATCH(vp.data[[#This Row],[SDate]],weather.data[Date],0))</f>
        <v>14.3</v>
      </c>
      <c r="T1236" s="2">
        <f ca="1">INDEX(INDIRECT(_xlfn.CONCAT("weather.data[",T$1,"]")),MATCH(vp.data[[#This Row],[SDate]],weather.data[Date],0))</f>
        <v>7.6</v>
      </c>
      <c r="U1236" s="2">
        <f ca="1">INDEX(INDIRECT(_xlfn.CONCAT("weather.data[",U$1,"]")),MATCH(vp.data[[#This Row],[SDate]],weather.data[Date],0))</f>
        <v>15</v>
      </c>
      <c r="V1236" s="2">
        <f ca="1">INDEX(INDIRECT(_xlfn.CONCAT("weather.data[",V$1,"]")),MATCH(vp.data[[#This Row],[SDate]],weather.data[Date],0))</f>
        <v>12.8</v>
      </c>
      <c r="W1236" t="s">
        <v>44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 s="4">
        <f>IF(AND(vp.data[[#This Row],[SDate]]&gt;=DATE(YEAR(vp.data[[#This Row],[SDate]]),5,1),vp.data[[#This Row],[SDate]]&lt;=DATE(YEAR(vp.data[[#This Row],[SDate]]),9,15)),1,0)</f>
        <v>0</v>
      </c>
      <c r="AJ1236" s="4">
        <f>IF(vp.data[[#This Row],[SDate]]&lt;DATE(2016,12,1),0,1)</f>
        <v>1</v>
      </c>
      <c r="AK1236">
        <f>MONTH(vp.data[[#This Row],[SDate]])</f>
        <v>4</v>
      </c>
      <c r="AL1236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36" s="5">
        <f>(vp.data[[#This Row],[Dens]]-INDEX(crudeBD.lkup[Mean_Dens],MATCH(vp.data[[#This Row],[Crude_Breakdown]],crudeBD.lkup[Crude Breakdown],0)))^2</f>
        <v>27.515451129612011</v>
      </c>
      <c r="AN1236" s="5">
        <f>(vp.data[[#This Row],[Sulf]]-INDEX(crudeBD.lkup[Mean_Sulf],MATCH(vp.data[[#This Row],[Crude_Breakdown]],crudeBD.lkup[Crude Breakdown],0)))^2</f>
        <v>2.7334361328722235E-2</v>
      </c>
      <c r="AO12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1" hidden="1" x14ac:dyDescent="0.25">
      <c r="A1237">
        <v>1236</v>
      </c>
      <c r="B1237" t="s">
        <v>45</v>
      </c>
      <c r="C1237" t="s">
        <v>45</v>
      </c>
      <c r="D1237" t="s">
        <v>251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Input]]="",INDEX([1]DATA!$Q:$Q,MATCH(1,(vp.data[[#This Row],[Battery]]=[1]DATA!$L:$L)*(EOMONTH(vp.data[[#This Row],[SDate]],-1)+1=[1]DATA!$G:$G),0)),vp.data[[#This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Input]]="",INDEX([1]DATA!$O:$O,MATCH(1,(vp.data[[#This Row],[Battery]]=[1]DATA!$L:$L)*(EOMONTH(vp.data[[#This Row],[SDate]],-1)+1=[1]DATA!$G:$G),0)),vp.data[[#This Row],[Dens Input]]),"")</f>
        <v>850.6</v>
      </c>
      <c r="O1237" s="2">
        <f ca="1">INDEX(INDIRECT(_xlfn.CONCAT("weather.data[",O$1,"]")),MATCH(vp.data[[#This Row],[SDate]],weather.data[Date],0))</f>
        <v>11.866666666666667</v>
      </c>
      <c r="P1237" s="2">
        <f ca="1">INDEX(INDIRECT(_xlfn.CONCAT("weather.data[",P$1,"]")),MATCH(vp.data[[#This Row],[SDate]],weather.data[Date],0))</f>
        <v>6.6404761904761909</v>
      </c>
      <c r="Q1237" s="2">
        <f ca="1">INDEX(INDIRECT(_xlfn.CONCAT("weather.data[",Q$1,"]")),MATCH(vp.data[[#This Row],[SDate]],weather.data[Date],0))</f>
        <v>12.5</v>
      </c>
      <c r="R1237" s="2">
        <f ca="1">INDEX(INDIRECT(_xlfn.CONCAT("weather.data[",R$1,"]")),MATCH(vp.data[[#This Row],[SDate]],weather.data[Date],0))</f>
        <v>9</v>
      </c>
      <c r="S1237" s="2">
        <f ca="1">INDEX(INDIRECT(_xlfn.CONCAT("weather.data[",S$1,"]")),MATCH(vp.data[[#This Row],[SDate]],weather.data[Date],0))</f>
        <v>14.3</v>
      </c>
      <c r="T1237" s="2">
        <f ca="1">INDEX(INDIRECT(_xlfn.CONCAT("weather.data[",T$1,"]")),MATCH(vp.data[[#This Row],[SDate]],weather.data[Date],0))</f>
        <v>7.6</v>
      </c>
      <c r="U1237" s="2">
        <f ca="1">INDEX(INDIRECT(_xlfn.CONCAT("weather.data[",U$1,"]")),MATCH(vp.data[[#This Row],[SDate]],weather.data[Date],0))</f>
        <v>15</v>
      </c>
      <c r="V1237" s="2">
        <f ca="1">INDEX(INDIRECT(_xlfn.CONCAT("weather.data[",V$1,"]")),MATCH(vp.data[[#This Row],[SDate]],weather.data[Date],0))</f>
        <v>12.8</v>
      </c>
      <c r="W1237" t="s">
        <v>44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 s="4">
        <f>IF(AND(vp.data[[#This Row],[SDate]]&gt;=DATE(YEAR(vp.data[[#This Row],[SDate]]),5,1),vp.data[[#This Row],[SDate]]&lt;=DATE(YEAR(vp.data[[#This Row],[SDate]]),9,15)),1,0)</f>
        <v>0</v>
      </c>
      <c r="AJ1237" s="4">
        <f>IF(vp.data[[#This Row],[SDate]]&lt;DATE(2016,12,1),0,1)</f>
        <v>1</v>
      </c>
      <c r="AK1237">
        <f>MONTH(vp.data[[#This Row],[SDate]])</f>
        <v>4</v>
      </c>
      <c r="AL1237" s="5">
        <f>(IF(post_aquisition_adj_bool,vp.data[[#This Row],[VP_Adjusted]],vp.data[[#This Row],[VP]])-INDEX(crudeBD.lkup[Mean_VP],MATCH(vp.data[[#This Row],[Crude_Breakdown]],crudeBD.lkup[Crude Breakdown],0)))^2</f>
        <v>301.98812734854147</v>
      </c>
      <c r="AM1237" s="5">
        <f>(vp.data[[#This Row],[Dens]]-INDEX(crudeBD.lkup[Mean_Dens],MATCH(vp.data[[#This Row],[Crude_Breakdown]],crudeBD.lkup[Crude Breakdown],0)))^2</f>
        <v>46.085939580111962</v>
      </c>
      <c r="AN1237" s="5">
        <f>(vp.data[[#This Row],[Sulf]]-INDEX(crudeBD.lkup[Mean_Sulf],MATCH(vp.data[[#This Row],[Crude_Breakdown]],crudeBD.lkup[Crude Breakdown],0)))^2</f>
        <v>6.1387388822910303E-4</v>
      </c>
      <c r="AO12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1" hidden="1" x14ac:dyDescent="0.25">
      <c r="A1238">
        <v>1237</v>
      </c>
      <c r="B1238" t="s">
        <v>45</v>
      </c>
      <c r="C1238" t="s">
        <v>45</v>
      </c>
      <c r="D1238" t="s">
        <v>252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Input]]="",INDEX([1]DATA!$Q:$Q,MATCH(1,(vp.data[[#This Row],[Battery]]=[1]DATA!$L:$L)*(EOMONTH(vp.data[[#This Row],[SDate]],-1)+1=[1]DATA!$G:$G),0)),vp.data[[#This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238" s="2">
        <f ca="1">INDEX(INDIRECT(_xlfn.CONCAT("weather.data[",O$1,"]")),MATCH(vp.data[[#This Row],[SDate]],weather.data[Date],0))</f>
        <v>11.866666666666667</v>
      </c>
      <c r="P1238" s="2">
        <f ca="1">INDEX(INDIRECT(_xlfn.CONCAT("weather.data[",P$1,"]")),MATCH(vp.data[[#This Row],[SDate]],weather.data[Date],0))</f>
        <v>6.6404761904761909</v>
      </c>
      <c r="Q1238" s="2">
        <f ca="1">INDEX(INDIRECT(_xlfn.CONCAT("weather.data[",Q$1,"]")),MATCH(vp.data[[#This Row],[SDate]],weather.data[Date],0))</f>
        <v>12.5</v>
      </c>
      <c r="R1238" s="2">
        <f ca="1">INDEX(INDIRECT(_xlfn.CONCAT("weather.data[",R$1,"]")),MATCH(vp.data[[#This Row],[SDate]],weather.data[Date],0))</f>
        <v>9</v>
      </c>
      <c r="S1238" s="2">
        <f ca="1">INDEX(INDIRECT(_xlfn.CONCAT("weather.data[",S$1,"]")),MATCH(vp.data[[#This Row],[SDate]],weather.data[Date],0))</f>
        <v>14.3</v>
      </c>
      <c r="T1238" s="2">
        <f ca="1">INDEX(INDIRECT(_xlfn.CONCAT("weather.data[",T$1,"]")),MATCH(vp.data[[#This Row],[SDate]],weather.data[Date],0))</f>
        <v>7.6</v>
      </c>
      <c r="U1238" s="2">
        <f ca="1">INDEX(INDIRECT(_xlfn.CONCAT("weather.data[",U$1,"]")),MATCH(vp.data[[#This Row],[SDate]],weather.data[Date],0))</f>
        <v>15</v>
      </c>
      <c r="V1238" s="2">
        <f ca="1">INDEX(INDIRECT(_xlfn.CONCAT("weather.data[",V$1,"]")),MATCH(vp.data[[#This Row],[SDate]],weather.data[Date],0))</f>
        <v>12.8</v>
      </c>
      <c r="W1238" t="s">
        <v>44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 s="4">
        <f>IF(AND(vp.data[[#This Row],[SDate]]&gt;=DATE(YEAR(vp.data[[#This Row],[SDate]]),5,1),vp.data[[#This Row],[SDate]]&lt;=DATE(YEAR(vp.data[[#This Row],[SDate]]),9,15)),1,0)</f>
        <v>0</v>
      </c>
      <c r="AJ1238" s="4">
        <f>IF(vp.data[[#This Row],[SDate]]&lt;DATE(2016,12,1),0,1)</f>
        <v>1</v>
      </c>
      <c r="AK1238">
        <f>MONTH(vp.data[[#This Row],[SDate]])</f>
        <v>4</v>
      </c>
      <c r="AL1238" s="5">
        <f>(IF(post_aquisition_adj_bool,vp.data[[#This Row],[VP_Adjusted]],vp.data[[#This Row],[VP]])-INDEX(crudeBD.lkup[Mean_VP],MATCH(vp.data[[#This Row],[Crude_Breakdown]],crudeBD.lkup[Crude Breakdown],0)))^2</f>
        <v>633.92189465340073</v>
      </c>
      <c r="AM1238" s="5">
        <f>(vp.data[[#This Row],[Dens]]-INDEX(crudeBD.lkup[Mean_Dens],MATCH(vp.data[[#This Row],[Crude_Breakdown]],crudeBD.lkup[Crude Breakdown],0)))^2</f>
        <v>510.24767700342233</v>
      </c>
      <c r="AN1238" s="5">
        <f>(vp.data[[#This Row],[Sulf]]-INDEX(crudeBD.lkup[Mean_Sulf],MATCH(vp.data[[#This Row],[Crude_Breakdown]],crudeBD.lkup[Crude Breakdown],0)))^2</f>
        <v>2.1089871188841796E-2</v>
      </c>
      <c r="AO12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1" hidden="1" x14ac:dyDescent="0.25">
      <c r="A1239">
        <v>1238</v>
      </c>
      <c r="B1239" t="s">
        <v>47</v>
      </c>
      <c r="C1239" t="s">
        <v>47</v>
      </c>
      <c r="D1239" t="s">
        <v>169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Input]]="",INDEX([1]DATA!$Q:$Q,MATCH(1,(vp.data[[#This Row],[Battery]]=[1]DATA!$L:$L)*(EOMONTH(vp.data[[#This Row],[SDate]],-1)+1=[1]DATA!$G:$G),0)),vp.data[[#This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Input]]="",INDEX([1]DATA!$O:$O,MATCH(1,(vp.data[[#This Row],[Battery]]=[1]DATA!$L:$L)*(EOMONTH(vp.data[[#This Row],[SDate]],-1)+1=[1]DATA!$G:$G),0)),vp.data[[#This Row],[Dens Input]]),"")</f>
        <v>825.8</v>
      </c>
      <c r="O1239" s="2">
        <f ca="1">INDEX(INDIRECT(_xlfn.CONCAT("weather.data[",O$1,"]")),MATCH(vp.data[[#This Row],[SDate]],weather.data[Date],0))</f>
        <v>11.866666666666667</v>
      </c>
      <c r="P1239" s="2">
        <f ca="1">INDEX(INDIRECT(_xlfn.CONCAT("weather.data[",P$1,"]")),MATCH(vp.data[[#This Row],[SDate]],weather.data[Date],0))</f>
        <v>6.6404761904761909</v>
      </c>
      <c r="Q1239" s="2">
        <f ca="1">INDEX(INDIRECT(_xlfn.CONCAT("weather.data[",Q$1,"]")),MATCH(vp.data[[#This Row],[SDate]],weather.data[Date],0))</f>
        <v>12.5</v>
      </c>
      <c r="R1239" s="2">
        <f ca="1">INDEX(INDIRECT(_xlfn.CONCAT("weather.data[",R$1,"]")),MATCH(vp.data[[#This Row],[SDate]],weather.data[Date],0))</f>
        <v>9</v>
      </c>
      <c r="S1239" s="2">
        <f ca="1">INDEX(INDIRECT(_xlfn.CONCAT("weather.data[",S$1,"]")),MATCH(vp.data[[#This Row],[SDate]],weather.data[Date],0))</f>
        <v>14.3</v>
      </c>
      <c r="T1239" s="2">
        <f ca="1">INDEX(INDIRECT(_xlfn.CONCAT("weather.data[",T$1,"]")),MATCH(vp.data[[#This Row],[SDate]],weather.data[Date],0))</f>
        <v>7.6</v>
      </c>
      <c r="U1239" s="2">
        <f ca="1">INDEX(INDIRECT(_xlfn.CONCAT("weather.data[",U$1,"]")),MATCH(vp.data[[#This Row],[SDate]],weather.data[Date],0))</f>
        <v>15</v>
      </c>
      <c r="V1239" s="2">
        <f ca="1">INDEX(INDIRECT(_xlfn.CONCAT("weather.data[",V$1,"]")),MATCH(vp.data[[#This Row],[SDate]],weather.data[Date],0))</f>
        <v>12.8</v>
      </c>
      <c r="W1239" t="s">
        <v>44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 s="4">
        <f>IF(AND(vp.data[[#This Row],[SDate]]&gt;=DATE(YEAR(vp.data[[#This Row],[SDate]]),5,1),vp.data[[#This Row],[SDate]]&lt;=DATE(YEAR(vp.data[[#This Row],[SDate]]),9,15)),1,0)</f>
        <v>0</v>
      </c>
      <c r="AJ1239" s="4">
        <f>IF(vp.data[[#This Row],[SDate]]&lt;DATE(2016,12,1),0,1)</f>
        <v>1</v>
      </c>
      <c r="AK1239">
        <f>MONTH(vp.data[[#This Row],[SDate]])</f>
        <v>4</v>
      </c>
      <c r="AL1239" s="5">
        <f>(IF(post_aquisition_adj_bool,vp.data[[#This Row],[VP_Adjusted]],vp.data[[#This Row],[VP]])-INDEX(crudeBD.lkup[Mean_VP],MATCH(vp.data[[#This Row],[Crude_Breakdown]],crudeBD.lkup[Crude Breakdown],0)))^2</f>
        <v>9.7480978934632638</v>
      </c>
      <c r="AM1239" s="5">
        <f>(vp.data[[#This Row],[Dens]]-INDEX(crudeBD.lkup[Mean_Dens],MATCH(vp.data[[#This Row],[Crude_Breakdown]],crudeBD.lkup[Crude Breakdown],0)))^2</f>
        <v>324.40827577643415</v>
      </c>
      <c r="AN1239" s="5">
        <f>(vp.data[[#This Row],[Sulf]]-INDEX(crudeBD.lkup[Mean_Sulf],MATCH(vp.data[[#This Row],[Crude_Breakdown]],crudeBD.lkup[Crude Breakdown],0)))^2</f>
        <v>0.44459087231768007</v>
      </c>
      <c r="AO12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1" hidden="1" x14ac:dyDescent="0.25">
      <c r="A1240">
        <v>1239</v>
      </c>
      <c r="B1240" t="s">
        <v>104</v>
      </c>
      <c r="C1240" t="s">
        <v>104</v>
      </c>
      <c r="D1240" t="s">
        <v>253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Input]]="",INDEX([1]DATA!$Q:$Q,MATCH(1,(vp.data[[#This Row],[Battery]]=[1]DATA!$L:$L)*(EOMONTH(vp.data[[#This Row],[SDate]],-1)+1=[1]DATA!$G:$G),0)),vp.data[[#This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Input]]="",INDEX([1]DATA!$O:$O,MATCH(1,(vp.data[[#This Row],[Battery]]=[1]DATA!$L:$L)*(EOMONTH(vp.data[[#This Row],[SDate]],-1)+1=[1]DATA!$G:$G),0)),vp.data[[#This Row],[Dens Input]]),"")</f>
        <v>838.2</v>
      </c>
      <c r="O1240" s="2">
        <f ca="1">INDEX(INDIRECT(_xlfn.CONCAT("weather.data[",O$1,"]")),MATCH(vp.data[[#This Row],[SDate]],weather.data[Date],0))</f>
        <v>11.866666666666667</v>
      </c>
      <c r="P1240" s="2">
        <f ca="1">INDEX(INDIRECT(_xlfn.CONCAT("weather.data[",P$1,"]")),MATCH(vp.data[[#This Row],[SDate]],weather.data[Date],0))</f>
        <v>6.6404761904761909</v>
      </c>
      <c r="Q1240" s="2">
        <f ca="1">INDEX(INDIRECT(_xlfn.CONCAT("weather.data[",Q$1,"]")),MATCH(vp.data[[#This Row],[SDate]],weather.data[Date],0))</f>
        <v>12.5</v>
      </c>
      <c r="R1240" s="2">
        <f ca="1">INDEX(INDIRECT(_xlfn.CONCAT("weather.data[",R$1,"]")),MATCH(vp.data[[#This Row],[SDate]],weather.data[Date],0))</f>
        <v>9</v>
      </c>
      <c r="S1240" s="2">
        <f ca="1">INDEX(INDIRECT(_xlfn.CONCAT("weather.data[",S$1,"]")),MATCH(vp.data[[#This Row],[SDate]],weather.data[Date],0))</f>
        <v>14.3</v>
      </c>
      <c r="T1240" s="2">
        <f ca="1">INDEX(INDIRECT(_xlfn.CONCAT("weather.data[",T$1,"]")),MATCH(vp.data[[#This Row],[SDate]],weather.data[Date],0))</f>
        <v>7.6</v>
      </c>
      <c r="U1240" s="2">
        <f ca="1">INDEX(INDIRECT(_xlfn.CONCAT("weather.data[",U$1,"]")),MATCH(vp.data[[#This Row],[SDate]],weather.data[Date],0))</f>
        <v>15</v>
      </c>
      <c r="V1240" s="2">
        <f ca="1">INDEX(INDIRECT(_xlfn.CONCAT("weather.data[",V$1,"]")),MATCH(vp.data[[#This Row],[SDate]],weather.data[Date],0))</f>
        <v>12.8</v>
      </c>
      <c r="W1240" t="s">
        <v>44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 s="4">
        <f>IF(AND(vp.data[[#This Row],[SDate]]&gt;=DATE(YEAR(vp.data[[#This Row],[SDate]]),5,1),vp.data[[#This Row],[SDate]]&lt;=DATE(YEAR(vp.data[[#This Row],[SDate]]),9,15)),1,0)</f>
        <v>0</v>
      </c>
      <c r="AJ1240" s="4">
        <f>IF(vp.data[[#This Row],[SDate]]&lt;DATE(2016,12,1),0,1)</f>
        <v>1</v>
      </c>
      <c r="AK1240">
        <f>MONTH(vp.data[[#This Row],[SDate]])</f>
        <v>4</v>
      </c>
      <c r="AL1240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40" s="5">
        <f>(vp.data[[#This Row],[Dens]]-INDEX(crudeBD.lkup[Mean_Dens],MATCH(vp.data[[#This Row],[Crude_Breakdown]],crudeBD.lkup[Crude Breakdown],0)))^2</f>
        <v>31.487107678271578</v>
      </c>
      <c r="AN1240" s="5">
        <f>(vp.data[[#This Row],[Sulf]]-INDEX(crudeBD.lkup[Mean_Sulf],MATCH(vp.data[[#This Row],[Crude_Breakdown]],crudeBD.lkup[Crude Breakdown],0)))^2</f>
        <v>0.23695134004774052</v>
      </c>
      <c r="AO12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1" hidden="1" x14ac:dyDescent="0.25">
      <c r="A1241">
        <v>1240</v>
      </c>
      <c r="B1241" t="s">
        <v>64</v>
      </c>
      <c r="C1241" t="s">
        <v>64</v>
      </c>
      <c r="D1241" t="s">
        <v>254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241" s="2">
        <f ca="1">INDEX(INDIRECT(_xlfn.CONCAT("weather.data[",O$1,"]")),MATCH(vp.data[[#This Row],[SDate]],weather.data[Date],0))</f>
        <v>11.866666666666667</v>
      </c>
      <c r="P1241" s="2">
        <f ca="1">INDEX(INDIRECT(_xlfn.CONCAT("weather.data[",P$1,"]")),MATCH(vp.data[[#This Row],[SDate]],weather.data[Date],0))</f>
        <v>6.6404761904761909</v>
      </c>
      <c r="Q1241" s="2">
        <f ca="1">INDEX(INDIRECT(_xlfn.CONCAT("weather.data[",Q$1,"]")),MATCH(vp.data[[#This Row],[SDate]],weather.data[Date],0))</f>
        <v>12.5</v>
      </c>
      <c r="R1241" s="2">
        <f ca="1">INDEX(INDIRECT(_xlfn.CONCAT("weather.data[",R$1,"]")),MATCH(vp.data[[#This Row],[SDate]],weather.data[Date],0))</f>
        <v>9</v>
      </c>
      <c r="S1241" s="2">
        <f ca="1">INDEX(INDIRECT(_xlfn.CONCAT("weather.data[",S$1,"]")),MATCH(vp.data[[#This Row],[SDate]],weather.data[Date],0))</f>
        <v>14.3</v>
      </c>
      <c r="T1241" s="2">
        <f ca="1">INDEX(INDIRECT(_xlfn.CONCAT("weather.data[",T$1,"]")),MATCH(vp.data[[#This Row],[SDate]],weather.data[Date],0))</f>
        <v>7.6</v>
      </c>
      <c r="U1241" s="2">
        <f ca="1">INDEX(INDIRECT(_xlfn.CONCAT("weather.data[",U$1,"]")),MATCH(vp.data[[#This Row],[SDate]],weather.data[Date],0))</f>
        <v>15</v>
      </c>
      <c r="V1241" s="2">
        <f ca="1">INDEX(INDIRECT(_xlfn.CONCAT("weather.data[",V$1,"]")),MATCH(vp.data[[#This Row],[SDate]],weather.data[Date],0))</f>
        <v>12.8</v>
      </c>
      <c r="W1241" t="s">
        <v>44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 s="4">
        <f>IF(AND(vp.data[[#This Row],[SDate]]&gt;=DATE(YEAR(vp.data[[#This Row],[SDate]]),5,1),vp.data[[#This Row],[SDate]]&lt;=DATE(YEAR(vp.data[[#This Row],[SDate]]),9,15)),1,0)</f>
        <v>0</v>
      </c>
      <c r="AJ1241" s="4">
        <f>IF(vp.data[[#This Row],[SDate]]&lt;DATE(2016,12,1),0,1)</f>
        <v>1</v>
      </c>
      <c r="AK1241">
        <f>MONTH(vp.data[[#This Row],[SDate]])</f>
        <v>4</v>
      </c>
      <c r="AL1241" s="5">
        <f>(IF(post_aquisition_adj_bool,vp.data[[#This Row],[VP_Adjusted]],vp.data[[#This Row],[VP]])-INDEX(crudeBD.lkup[Mean_VP],MATCH(vp.data[[#This Row],[Crude_Breakdown]],crudeBD.lkup[Crude Breakdown],0)))^2</f>
        <v>352.60598301864457</v>
      </c>
      <c r="AM1241" s="5">
        <f>(vp.data[[#This Row],[Dens]]-INDEX(crudeBD.lkup[Mean_Dens],MATCH(vp.data[[#This Row],[Crude_Breakdown]],crudeBD.lkup[Crude Breakdown],0)))^2</f>
        <v>3.1993138132409431</v>
      </c>
      <c r="AN1241" s="5">
        <f>(vp.data[[#This Row],[Sulf]]-INDEX(crudeBD.lkup[Mean_Sulf],MATCH(vp.data[[#This Row],[Crude_Breakdown]],crudeBD.lkup[Crude Breakdown],0)))^2</f>
        <v>2.3477447532400043E-2</v>
      </c>
      <c r="AO12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1" hidden="1" x14ac:dyDescent="0.25">
      <c r="A1242">
        <v>1241</v>
      </c>
      <c r="B1242" t="s">
        <v>255</v>
      </c>
      <c r="C1242" t="s">
        <v>255</v>
      </c>
      <c r="D1242" t="s">
        <v>256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Input]]="",INDEX([1]DATA!$Q:$Q,MATCH(1,(vp.data[[#This Row],[Battery]]=[1]DATA!$L:$L)*(EOMONTH(vp.data[[#This Row],[SDate]],-1)+1=[1]DATA!$G:$G),0)),vp.data[[#This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Input]]="",INDEX([1]DATA!$O:$O,MATCH(1,(vp.data[[#This Row],[Battery]]=[1]DATA!$L:$L)*(EOMONTH(vp.data[[#This Row],[SDate]],-1)+1=[1]DATA!$G:$G),0)),vp.data[[#This Row],[Dens Input]]),"")</f>
        <v>882.5</v>
      </c>
      <c r="O1242" s="2">
        <f ca="1">INDEX(INDIRECT(_xlfn.CONCAT("weather.data[",O$1,"]")),MATCH(vp.data[[#This Row],[SDate]],weather.data[Date],0))</f>
        <v>11.866666666666667</v>
      </c>
      <c r="P1242" s="2">
        <f ca="1">INDEX(INDIRECT(_xlfn.CONCAT("weather.data[",P$1,"]")),MATCH(vp.data[[#This Row],[SDate]],weather.data[Date],0))</f>
        <v>6.6404761904761909</v>
      </c>
      <c r="Q1242" s="2">
        <f ca="1">INDEX(INDIRECT(_xlfn.CONCAT("weather.data[",Q$1,"]")),MATCH(vp.data[[#This Row],[SDate]],weather.data[Date],0))</f>
        <v>12.5</v>
      </c>
      <c r="R1242" s="2">
        <f ca="1">INDEX(INDIRECT(_xlfn.CONCAT("weather.data[",R$1,"]")),MATCH(vp.data[[#This Row],[SDate]],weather.data[Date],0))</f>
        <v>9</v>
      </c>
      <c r="S1242" s="2">
        <f ca="1">INDEX(INDIRECT(_xlfn.CONCAT("weather.data[",S$1,"]")),MATCH(vp.data[[#This Row],[SDate]],weather.data[Date],0))</f>
        <v>14.3</v>
      </c>
      <c r="T1242" s="2">
        <f ca="1">INDEX(INDIRECT(_xlfn.CONCAT("weather.data[",T$1,"]")),MATCH(vp.data[[#This Row],[SDate]],weather.data[Date],0))</f>
        <v>7.6</v>
      </c>
      <c r="U1242" s="2">
        <f ca="1">INDEX(INDIRECT(_xlfn.CONCAT("weather.data[",U$1,"]")),MATCH(vp.data[[#This Row],[SDate]],weather.data[Date],0))</f>
        <v>15</v>
      </c>
      <c r="V1242" s="2">
        <f ca="1">INDEX(INDIRECT(_xlfn.CONCAT("weather.data[",V$1,"]")),MATCH(vp.data[[#This Row],[SDate]],weather.data[Date],0))</f>
        <v>12.8</v>
      </c>
      <c r="W1242" t="s">
        <v>44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 s="4">
        <f>IF(AND(vp.data[[#This Row],[SDate]]&gt;=DATE(YEAR(vp.data[[#This Row],[SDate]]),5,1),vp.data[[#This Row],[SDate]]&lt;=DATE(YEAR(vp.data[[#This Row],[SDate]]),9,15)),1,0)</f>
        <v>0</v>
      </c>
      <c r="AJ1242" s="4">
        <f>IF(vp.data[[#This Row],[SDate]]&lt;DATE(2016,12,1),0,1)</f>
        <v>1</v>
      </c>
      <c r="AK1242">
        <f>MONTH(vp.data[[#This Row],[SDate]])</f>
        <v>4</v>
      </c>
      <c r="AL1242" s="5">
        <f>(IF(post_aquisition_adj_bool,vp.data[[#This Row],[VP_Adjusted]],vp.data[[#This Row],[VP]])-INDEX(crudeBD.lkup[Mean_VP],MATCH(vp.data[[#This Row],[Crude_Breakdown]],crudeBD.lkup[Crude Breakdown],0)))^2</f>
        <v>118.05294896030247</v>
      </c>
      <c r="AM1242" s="5">
        <f>(vp.data[[#This Row],[Dens]]-INDEX(crudeBD.lkup[Mean_Dens],MATCH(vp.data[[#This Row],[Crude_Breakdown]],crudeBD.lkup[Crude Breakdown],0)))^2</f>
        <v>59.936403461329952</v>
      </c>
      <c r="AN1242" s="5">
        <f>(vp.data[[#This Row],[Sulf]]-INDEX(crudeBD.lkup[Mean_Sulf],MATCH(vp.data[[#This Row],[Crude_Breakdown]],crudeBD.lkup[Crude Breakdown],0)))^2</f>
        <v>0.11528842232593622</v>
      </c>
      <c r="AO12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1" hidden="1" x14ac:dyDescent="0.25">
      <c r="A1243">
        <v>1242</v>
      </c>
      <c r="B1243" t="s">
        <v>115</v>
      </c>
      <c r="C1243" t="s">
        <v>115</v>
      </c>
      <c r="D1243" t="s">
        <v>257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Input]]="",INDEX([1]DATA!$Q:$Q,MATCH(1,(vp.data[[#This Row],[Battery]]=[1]DATA!$L:$L)*(EOMONTH(vp.data[[#This Row],[SDate]],-1)+1=[1]DATA!$G:$G),0)),vp.data[[#This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243" s="2">
        <f ca="1">INDEX(INDIRECT(_xlfn.CONCAT("weather.data[",O$1,"]")),MATCH(vp.data[[#This Row],[SDate]],weather.data[Date],0))</f>
        <v>6.4499999999999993</v>
      </c>
      <c r="P1243" s="2">
        <f ca="1">INDEX(INDIRECT(_xlfn.CONCAT("weather.data[",P$1,"]")),MATCH(vp.data[[#This Row],[SDate]],weather.data[Date],0))</f>
        <v>5.9380952380952374</v>
      </c>
      <c r="Q1243" s="2">
        <f ca="1">INDEX(INDIRECT(_xlfn.CONCAT("weather.data[",Q$1,"]")),MATCH(vp.data[[#This Row],[SDate]],weather.data[Date],0))</f>
        <v>6.7</v>
      </c>
      <c r="R1243" s="2">
        <f ca="1">INDEX(INDIRECT(_xlfn.CONCAT("weather.data[",R$1,"]")),MATCH(vp.data[[#This Row],[SDate]],weather.data[Date],0))</f>
        <v>4.8</v>
      </c>
      <c r="S1243" s="2">
        <f ca="1">INDEX(INDIRECT(_xlfn.CONCAT("weather.data[",S$1,"]")),MATCH(vp.data[[#This Row],[SDate]],weather.data[Date],0))</f>
        <v>6</v>
      </c>
      <c r="T1243" s="2">
        <f ca="1">INDEX(INDIRECT(_xlfn.CONCAT("weather.data[",T$1,"]")),MATCH(vp.data[[#This Row],[SDate]],weather.data[Date],0))</f>
        <v>6.4</v>
      </c>
      <c r="U1243" s="2">
        <f ca="1">INDEX(INDIRECT(_xlfn.CONCAT("weather.data[",U$1,"]")),MATCH(vp.data[[#This Row],[SDate]],weather.data[Date],0))</f>
        <v>8.5</v>
      </c>
      <c r="V1243" s="2">
        <f ca="1">INDEX(INDIRECT(_xlfn.CONCAT("weather.data[",V$1,"]")),MATCH(vp.data[[#This Row],[SDate]],weather.data[Date],0))</f>
        <v>6.3</v>
      </c>
      <c r="W1243" t="s">
        <v>44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 s="4">
        <f>IF(AND(vp.data[[#This Row],[SDate]]&gt;=DATE(YEAR(vp.data[[#This Row],[SDate]]),5,1),vp.data[[#This Row],[SDate]]&lt;=DATE(YEAR(vp.data[[#This Row],[SDate]]),9,15)),1,0)</f>
        <v>0</v>
      </c>
      <c r="AJ1243" s="4">
        <f>IF(vp.data[[#This Row],[SDate]]&lt;DATE(2016,12,1),0,1)</f>
        <v>1</v>
      </c>
      <c r="AK1243">
        <f>MONTH(vp.data[[#This Row],[SDate]])</f>
        <v>4</v>
      </c>
      <c r="AL1243" s="5">
        <f>(IF(post_aquisition_adj_bool,vp.data[[#This Row],[VP_Adjusted]],vp.data[[#This Row],[VP]])-INDEX(crudeBD.lkup[Mean_VP],MATCH(vp.data[[#This Row],[Crude_Breakdown]],crudeBD.lkup[Crude Breakdown],0)))^2</f>
        <v>202.27081365193297</v>
      </c>
      <c r="AM1243" s="5">
        <f>(vp.data[[#This Row],[Dens]]-INDEX(crudeBD.lkup[Mean_Dens],MATCH(vp.data[[#This Row],[Crude_Breakdown]],crudeBD.lkup[Crude Breakdown],0)))^2</f>
        <v>1.6606512365538411</v>
      </c>
      <c r="AN1243" s="5">
        <f>(vp.data[[#This Row],[Sulf]]-INDEX(crudeBD.lkup[Mean_Sulf],MATCH(vp.data[[#This Row],[Crude_Breakdown]],crudeBD.lkup[Crude Breakdown],0)))^2</f>
        <v>4.5464270109086893E-2</v>
      </c>
      <c r="AO12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1" hidden="1" x14ac:dyDescent="0.25">
      <c r="A1244">
        <v>1243</v>
      </c>
      <c r="B1244" t="s">
        <v>104</v>
      </c>
      <c r="C1244" t="s">
        <v>104</v>
      </c>
      <c r="D1244" t="s">
        <v>105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244" s="2">
        <f ca="1">INDEX(INDIRECT(_xlfn.CONCAT("weather.data[",O$1,"]")),MATCH(vp.data[[#This Row],[SDate]],weather.data[Date],0))</f>
        <v>-2.0500000000000003</v>
      </c>
      <c r="P1244" s="2">
        <f ca="1">INDEX(INDIRECT(_xlfn.CONCAT("weather.data[",P$1,"]")),MATCH(vp.data[[#This Row],[SDate]],weather.data[Date],0))</f>
        <v>5.2642857142857151</v>
      </c>
      <c r="Q1244" s="2">
        <f ca="1">INDEX(INDIRECT(_xlfn.CONCAT("weather.data[",Q$1,"]")),MATCH(vp.data[[#This Row],[SDate]],weather.data[Date],0))</f>
        <v>-1.4</v>
      </c>
      <c r="R1244" s="2">
        <f ca="1">INDEX(INDIRECT(_xlfn.CONCAT("weather.data[",R$1,"]")),MATCH(vp.data[[#This Row],[SDate]],weather.data[Date],0))</f>
        <v>-2.9</v>
      </c>
      <c r="S1244" s="2">
        <f ca="1">INDEX(INDIRECT(_xlfn.CONCAT("weather.data[",S$1,"]")),MATCH(vp.data[[#This Row],[SDate]],weather.data[Date],0))</f>
        <v>-0.8</v>
      </c>
      <c r="T1244" s="2">
        <f ca="1">INDEX(INDIRECT(_xlfn.CONCAT("weather.data[",T$1,"]")),MATCH(vp.data[[#This Row],[SDate]],weather.data[Date],0))</f>
        <v>-4.5</v>
      </c>
      <c r="U1244" s="2">
        <f ca="1">INDEX(INDIRECT(_xlfn.CONCAT("weather.data[",U$1,"]")),MATCH(vp.data[[#This Row],[SDate]],weather.data[Date],0))</f>
        <v>1.1000000000000001</v>
      </c>
      <c r="V1244" s="2">
        <f ca="1">INDEX(INDIRECT(_xlfn.CONCAT("weather.data[",V$1,"]")),MATCH(vp.data[[#This Row],[SDate]],weather.data[Date],0))</f>
        <v>-3.8</v>
      </c>
      <c r="W1244" t="s">
        <v>44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 s="4">
        <f>IF(AND(vp.data[[#This Row],[SDate]]&gt;=DATE(YEAR(vp.data[[#This Row],[SDate]]),5,1),vp.data[[#This Row],[SDate]]&lt;=DATE(YEAR(vp.data[[#This Row],[SDate]]),9,15)),1,0)</f>
        <v>0</v>
      </c>
      <c r="AJ1244" s="4">
        <f>IF(vp.data[[#This Row],[SDate]]&lt;DATE(2016,12,1),0,1)</f>
        <v>1</v>
      </c>
      <c r="AK1244">
        <f>MONTH(vp.data[[#This Row],[SDate]])</f>
        <v>4</v>
      </c>
      <c r="AL1244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1244" s="5">
        <f>(vp.data[[#This Row],[Dens]]-INDEX(crudeBD.lkup[Mean_Dens],MATCH(vp.data[[#This Row],[Crude_Breakdown]],crudeBD.lkup[Crude Breakdown],0)))^2</f>
        <v>123.46181933471321</v>
      </c>
      <c r="AN1244" s="5">
        <f>(vp.data[[#This Row],[Sulf]]-INDEX(crudeBD.lkup[Mean_Sulf],MATCH(vp.data[[#This Row],[Crude_Breakdown]],crudeBD.lkup[Crude Breakdown],0)))^2</f>
        <v>0.38041322446491904</v>
      </c>
      <c r="AO12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1" hidden="1" x14ac:dyDescent="0.25">
      <c r="A1245">
        <v>1244</v>
      </c>
      <c r="B1245" t="s">
        <v>56</v>
      </c>
      <c r="C1245" t="s">
        <v>56</v>
      </c>
      <c r="D1245" t="s">
        <v>57</v>
      </c>
      <c r="E1245" t="s">
        <v>69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Input]]="",INDEX([1]DATA!$Q:$Q,MATCH(1,(vp.data[[#This Row],[Battery]]=[1]DATA!$L:$L)*(EOMONTH(vp.data[[#This Row],[SDate]],-1)+1=[1]DATA!$G:$G),0)),vp.data[[#This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245" s="2">
        <f ca="1">INDEX(INDIRECT(_xlfn.CONCAT("weather.data[",O$1,"]")),MATCH(vp.data[[#This Row],[SDate]],weather.data[Date],0))</f>
        <v>5.3500000000000005</v>
      </c>
      <c r="P1245" s="2">
        <f ca="1">INDEX(INDIRECT(_xlfn.CONCAT("weather.data[",P$1,"]")),MATCH(vp.data[[#This Row],[SDate]],weather.data[Date],0))</f>
        <v>5.1357142857142861</v>
      </c>
      <c r="Q1245" s="2">
        <f ca="1">INDEX(INDIRECT(_xlfn.CONCAT("weather.data[",Q$1,"]")),MATCH(vp.data[[#This Row],[SDate]],weather.data[Date],0))</f>
        <v>5.7</v>
      </c>
      <c r="R1245" s="2">
        <f ca="1">INDEX(INDIRECT(_xlfn.CONCAT("weather.data[",R$1,"]")),MATCH(vp.data[[#This Row],[SDate]],weather.data[Date],0))</f>
        <v>5.8</v>
      </c>
      <c r="S1245" s="2">
        <f ca="1">INDEX(INDIRECT(_xlfn.CONCAT("weather.data[",S$1,"]")),MATCH(vp.data[[#This Row],[SDate]],weather.data[Date],0))</f>
        <v>4.3</v>
      </c>
      <c r="T1245" s="2">
        <f ca="1">INDEX(INDIRECT(_xlfn.CONCAT("weather.data[",T$1,"]")),MATCH(vp.data[[#This Row],[SDate]],weather.data[Date],0))</f>
        <v>5.5</v>
      </c>
      <c r="U1245" s="2">
        <f ca="1">INDEX(INDIRECT(_xlfn.CONCAT("weather.data[",U$1,"]")),MATCH(vp.data[[#This Row],[SDate]],weather.data[Date],0))</f>
        <v>5</v>
      </c>
      <c r="V1245" s="2">
        <f ca="1">INDEX(INDIRECT(_xlfn.CONCAT("weather.data[",V$1,"]")),MATCH(vp.data[[#This Row],[SDate]],weather.data[Date],0))</f>
        <v>5.8</v>
      </c>
      <c r="W1245" t="s">
        <v>44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 s="4">
        <f>IF(AND(vp.data[[#This Row],[SDate]]&gt;=DATE(YEAR(vp.data[[#This Row],[SDate]]),5,1),vp.data[[#This Row],[SDate]]&lt;=DATE(YEAR(vp.data[[#This Row],[SDate]]),9,15)),1,0)</f>
        <v>0</v>
      </c>
      <c r="AJ1245" s="4">
        <f>IF(vp.data[[#This Row],[SDate]]&lt;DATE(2016,12,1),0,1)</f>
        <v>1</v>
      </c>
      <c r="AK1245">
        <f>MONTH(vp.data[[#This Row],[SDate]])</f>
        <v>4</v>
      </c>
      <c r="AL1245" s="5">
        <f>(IF(post_aquisition_adj_bool,vp.data[[#This Row],[VP_Adjusted]],vp.data[[#This Row],[VP]])-INDEX(crudeBD.lkup[Mean_VP],MATCH(vp.data[[#This Row],[Crude_Breakdown]],crudeBD.lkup[Crude Breakdown],0)))^2</f>
        <v>15.037376243977771</v>
      </c>
      <c r="AM1245" s="5">
        <f>(vp.data[[#This Row],[Dens]]-INDEX(crudeBD.lkup[Mean_Dens],MATCH(vp.data[[#This Row],[Crude_Breakdown]],crudeBD.lkup[Crude Breakdown],0)))^2</f>
        <v>1.4673383531183308</v>
      </c>
      <c r="AN1245" s="5">
        <f>(vp.data[[#This Row],[Sulf]]-INDEX(crudeBD.lkup[Mean_Sulf],MATCH(vp.data[[#This Row],[Crude_Breakdown]],crudeBD.lkup[Crude Breakdown],0)))^2</f>
        <v>2.5209970133628534E-2</v>
      </c>
      <c r="AO12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1" hidden="1" x14ac:dyDescent="0.25">
      <c r="A1246">
        <v>1245</v>
      </c>
      <c r="B1246" t="s">
        <v>56</v>
      </c>
      <c r="C1246" t="s">
        <v>56</v>
      </c>
      <c r="D1246" t="s">
        <v>57</v>
      </c>
      <c r="E1246" t="s">
        <v>51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Input]]="",INDEX([1]DATA!$Q:$Q,MATCH(1,(vp.data[[#This Row],[Battery]]=[1]DATA!$L:$L)*(EOMONTH(vp.data[[#This Row],[SDate]],-1)+1=[1]DATA!$G:$G),0)),vp.data[[#This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46" s="2">
        <f ca="1">INDEX(INDIRECT(_xlfn.CONCAT("weather.data[",O$1,"]")),MATCH(vp.data[[#This Row],[SDate]],weather.data[Date],0))</f>
        <v>5.3500000000000005</v>
      </c>
      <c r="P1246" s="2">
        <f ca="1">INDEX(INDIRECT(_xlfn.CONCAT("weather.data[",P$1,"]")),MATCH(vp.data[[#This Row],[SDate]],weather.data[Date],0))</f>
        <v>5.1357142857142861</v>
      </c>
      <c r="Q1246" s="2">
        <f ca="1">INDEX(INDIRECT(_xlfn.CONCAT("weather.data[",Q$1,"]")),MATCH(vp.data[[#This Row],[SDate]],weather.data[Date],0))</f>
        <v>5.7</v>
      </c>
      <c r="R1246" s="2">
        <f ca="1">INDEX(INDIRECT(_xlfn.CONCAT("weather.data[",R$1,"]")),MATCH(vp.data[[#This Row],[SDate]],weather.data[Date],0))</f>
        <v>5.8</v>
      </c>
      <c r="S1246" s="2">
        <f ca="1">INDEX(INDIRECT(_xlfn.CONCAT("weather.data[",S$1,"]")),MATCH(vp.data[[#This Row],[SDate]],weather.data[Date],0))</f>
        <v>4.3</v>
      </c>
      <c r="T1246" s="2">
        <f ca="1">INDEX(INDIRECT(_xlfn.CONCAT("weather.data[",T$1,"]")),MATCH(vp.data[[#This Row],[SDate]],weather.data[Date],0))</f>
        <v>5.5</v>
      </c>
      <c r="U1246" s="2">
        <f ca="1">INDEX(INDIRECT(_xlfn.CONCAT("weather.data[",U$1,"]")),MATCH(vp.data[[#This Row],[SDate]],weather.data[Date],0))</f>
        <v>5</v>
      </c>
      <c r="V1246" s="2">
        <f ca="1">INDEX(INDIRECT(_xlfn.CONCAT("weather.data[",V$1,"]")),MATCH(vp.data[[#This Row],[SDate]],weather.data[Date],0))</f>
        <v>5.8</v>
      </c>
      <c r="W1246" t="s">
        <v>44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 s="4">
        <f>IF(AND(vp.data[[#This Row],[SDate]]&gt;=DATE(YEAR(vp.data[[#This Row],[SDate]]),5,1),vp.data[[#This Row],[SDate]]&lt;=DATE(YEAR(vp.data[[#This Row],[SDate]]),9,15)),1,0)</f>
        <v>0</v>
      </c>
      <c r="AJ1246" s="4">
        <f>IF(vp.data[[#This Row],[SDate]]&lt;DATE(2016,12,1),0,1)</f>
        <v>1</v>
      </c>
      <c r="AK1246">
        <f>MONTH(vp.data[[#This Row],[SDate]])</f>
        <v>4</v>
      </c>
      <c r="AL1246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1246" s="5">
        <f>(vp.data[[#This Row],[Dens]]-INDEX(crudeBD.lkup[Mean_Dens],MATCH(vp.data[[#This Row],[Crude_Breakdown]],crudeBD.lkup[Crude Breakdown],0)))^2</f>
        <v>20.661726991679977</v>
      </c>
      <c r="AN1246" s="5">
        <f>(vp.data[[#This Row],[Sulf]]-INDEX(crudeBD.lkup[Mean_Sulf],MATCH(vp.data[[#This Row],[Crude_Breakdown]],crudeBD.lkup[Crude Breakdown],0)))^2</f>
        <v>7.1123204972532879E-4</v>
      </c>
      <c r="AO12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1" hidden="1" x14ac:dyDescent="0.25">
      <c r="A1247">
        <v>1246</v>
      </c>
      <c r="B1247" t="s">
        <v>45</v>
      </c>
      <c r="C1247" t="s">
        <v>45</v>
      </c>
      <c r="D1247" t="s">
        <v>74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Input]]="",INDEX([1]DATA!$Q:$Q,MATCH(1,(vp.data[[#This Row],[Battery]]=[1]DATA!$L:$L)*(EOMONTH(vp.data[[#This Row],[SDate]],-1)+1=[1]DATA!$G:$G),0)),vp.data[[#This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1247" s="2">
        <f ca="1">INDEX(INDIRECT(_xlfn.CONCAT("weather.data[",O$1,"]")),MATCH(vp.data[[#This Row],[SDate]],weather.data[Date],0))</f>
        <v>6.75</v>
      </c>
      <c r="P1247" s="2">
        <f ca="1">INDEX(INDIRECT(_xlfn.CONCAT("weather.data[",P$1,"]")),MATCH(vp.data[[#This Row],[SDate]],weather.data[Date],0))</f>
        <v>5.2404761904761914</v>
      </c>
      <c r="Q1247" s="2">
        <f ca="1">INDEX(INDIRECT(_xlfn.CONCAT("weather.data[",Q$1,"]")),MATCH(vp.data[[#This Row],[SDate]],weather.data[Date],0))</f>
        <v>6.7</v>
      </c>
      <c r="R1247" s="2">
        <f ca="1">INDEX(INDIRECT(_xlfn.CONCAT("weather.data[",R$1,"]")),MATCH(vp.data[[#This Row],[SDate]],weather.data[Date],0))</f>
        <v>8.1999999999999993</v>
      </c>
      <c r="S1247" s="2">
        <f ca="1">INDEX(INDIRECT(_xlfn.CONCAT("weather.data[",S$1,"]")),MATCH(vp.data[[#This Row],[SDate]],weather.data[Date],0))</f>
        <v>6</v>
      </c>
      <c r="T1247" s="2">
        <f ca="1">INDEX(INDIRECT(_xlfn.CONCAT("weather.data[",T$1,"]")),MATCH(vp.data[[#This Row],[SDate]],weather.data[Date],0))</f>
        <v>7.2</v>
      </c>
      <c r="U1247" s="2">
        <f ca="1">INDEX(INDIRECT(_xlfn.CONCAT("weather.data[",U$1,"]")),MATCH(vp.data[[#This Row],[SDate]],weather.data[Date],0))</f>
        <v>5.4</v>
      </c>
      <c r="V1247" s="2">
        <f ca="1">INDEX(INDIRECT(_xlfn.CONCAT("weather.data[",V$1,"]")),MATCH(vp.data[[#This Row],[SDate]],weather.data[Date],0))</f>
        <v>7</v>
      </c>
      <c r="W1247" t="s">
        <v>44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 s="4">
        <f>IF(AND(vp.data[[#This Row],[SDate]]&gt;=DATE(YEAR(vp.data[[#This Row],[SDate]]),5,1),vp.data[[#This Row],[SDate]]&lt;=DATE(YEAR(vp.data[[#This Row],[SDate]]),9,15)),1,0)</f>
        <v>0</v>
      </c>
      <c r="AJ1247" s="4">
        <f>IF(vp.data[[#This Row],[SDate]]&lt;DATE(2016,12,1),0,1)</f>
        <v>1</v>
      </c>
      <c r="AK1247">
        <f>MONTH(vp.data[[#This Row],[SDate]])</f>
        <v>4</v>
      </c>
      <c r="AL1247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1247" s="5">
        <f>(vp.data[[#This Row],[Dens]]-INDEX(crudeBD.lkup[Mean_Dens],MATCH(vp.data[[#This Row],[Crude_Breakdown]],crudeBD.lkup[Crude Breakdown],0)))^2</f>
        <v>2.0000733130099559E-2</v>
      </c>
      <c r="AN1247" s="5">
        <f>(vp.data[[#This Row],[Sulf]]-INDEX(crudeBD.lkup[Mean_Sulf],MATCH(vp.data[[#This Row],[Crude_Breakdown]],crudeBD.lkup[Crude Breakdown],0)))^2</f>
        <v>1.3922930764864266E-2</v>
      </c>
      <c r="AO12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1" hidden="1" x14ac:dyDescent="0.25">
      <c r="A1248">
        <v>1247</v>
      </c>
      <c r="B1248" t="s">
        <v>45</v>
      </c>
      <c r="C1248" t="s">
        <v>45</v>
      </c>
      <c r="D1248" t="s">
        <v>63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Input]]="",INDEX([1]DATA!$Q:$Q,MATCH(1,(vp.data[[#This Row],[Battery]]=[1]DATA!$L:$L)*(EOMONTH(vp.data[[#This Row],[SDate]],-1)+1=[1]DATA!$G:$G),0)),vp.data[[#This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Input]]="",INDEX([1]DATA!$O:$O,MATCH(1,(vp.data[[#This Row],[Battery]]=[1]DATA!$L:$L)*(EOMONTH(vp.data[[#This Row],[SDate]],-1)+1=[1]DATA!$G:$G),0)),vp.data[[#This Row],[Dens Input]]),"")</f>
        <v>814.1</v>
      </c>
      <c r="O1248" s="2">
        <f ca="1">INDEX(INDIRECT(_xlfn.CONCAT("weather.data[",O$1,"]")),MATCH(vp.data[[#This Row],[SDate]],weather.data[Date],0))</f>
        <v>6.75</v>
      </c>
      <c r="P1248" s="2">
        <f ca="1">INDEX(INDIRECT(_xlfn.CONCAT("weather.data[",P$1,"]")),MATCH(vp.data[[#This Row],[SDate]],weather.data[Date],0))</f>
        <v>5.2404761904761914</v>
      </c>
      <c r="Q1248" s="2">
        <f ca="1">INDEX(INDIRECT(_xlfn.CONCAT("weather.data[",Q$1,"]")),MATCH(vp.data[[#This Row],[SDate]],weather.data[Date],0))</f>
        <v>6.7</v>
      </c>
      <c r="R1248" s="2">
        <f ca="1">INDEX(INDIRECT(_xlfn.CONCAT("weather.data[",R$1,"]")),MATCH(vp.data[[#This Row],[SDate]],weather.data[Date],0))</f>
        <v>8.1999999999999993</v>
      </c>
      <c r="S1248" s="2">
        <f ca="1">INDEX(INDIRECT(_xlfn.CONCAT("weather.data[",S$1,"]")),MATCH(vp.data[[#This Row],[SDate]],weather.data[Date],0))</f>
        <v>6</v>
      </c>
      <c r="T1248" s="2">
        <f ca="1">INDEX(INDIRECT(_xlfn.CONCAT("weather.data[",T$1,"]")),MATCH(vp.data[[#This Row],[SDate]],weather.data[Date],0))</f>
        <v>7.2</v>
      </c>
      <c r="U1248" s="2">
        <f ca="1">INDEX(INDIRECT(_xlfn.CONCAT("weather.data[",U$1,"]")),MATCH(vp.data[[#This Row],[SDate]],weather.data[Date],0))</f>
        <v>5.4</v>
      </c>
      <c r="V1248" s="2">
        <f ca="1">INDEX(INDIRECT(_xlfn.CONCAT("weather.data[",V$1,"]")),MATCH(vp.data[[#This Row],[SDate]],weather.data[Date],0))</f>
        <v>7</v>
      </c>
      <c r="W1248" t="s">
        <v>44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 s="4">
        <f>IF(AND(vp.data[[#This Row],[SDate]]&gt;=DATE(YEAR(vp.data[[#This Row],[SDate]]),5,1),vp.data[[#This Row],[SDate]]&lt;=DATE(YEAR(vp.data[[#This Row],[SDate]]),9,15)),1,0)</f>
        <v>0</v>
      </c>
      <c r="AJ1248" s="4">
        <f>IF(vp.data[[#This Row],[SDate]]&lt;DATE(2016,12,1),0,1)</f>
        <v>1</v>
      </c>
      <c r="AK1248">
        <f>MONTH(vp.data[[#This Row],[SDate]])</f>
        <v>4</v>
      </c>
      <c r="AL1248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1248" s="5">
        <f>(vp.data[[#This Row],[Dens]]-INDEX(crudeBD.lkup[Mean_Dens],MATCH(vp.data[[#This Row],[Crude_Breakdown]],crudeBD.lkup[Crude Breakdown],0)))^2</f>
        <v>29.60909458426158</v>
      </c>
      <c r="AN1248" s="5">
        <f>(vp.data[[#This Row],[Sulf]]-INDEX(crudeBD.lkup[Mean_Sulf],MATCH(vp.data[[#This Row],[Crude_Breakdown]],crudeBD.lkup[Crude Breakdown],0)))^2</f>
        <v>2.1607667981692766E-2</v>
      </c>
      <c r="AO12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1" hidden="1" x14ac:dyDescent="0.25">
      <c r="A1249">
        <v>1248</v>
      </c>
      <c r="B1249" t="s">
        <v>45</v>
      </c>
      <c r="C1249" t="s">
        <v>45</v>
      </c>
      <c r="D1249" t="s">
        <v>76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Input]]="",INDEX([1]DATA!$Q:$Q,MATCH(1,(vp.data[[#This Row],[Battery]]=[1]DATA!$L:$L)*(EOMONTH(vp.data[[#This Row],[SDate]],-1)+1=[1]DATA!$G:$G),0)),vp.data[[#This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Input]]="",INDEX([1]DATA!$O:$O,MATCH(1,(vp.data[[#This Row],[Battery]]=[1]DATA!$L:$L)*(EOMONTH(vp.data[[#This Row],[SDate]],-1)+1=[1]DATA!$G:$G),0)),vp.data[[#This Row],[Dens Input]]),"")</f>
        <v>814.5</v>
      </c>
      <c r="O1249" s="2">
        <f ca="1">INDEX(INDIRECT(_xlfn.CONCAT("weather.data[",O$1,"]")),MATCH(vp.data[[#This Row],[SDate]],weather.data[Date],0))</f>
        <v>6.75</v>
      </c>
      <c r="P1249" s="2">
        <f ca="1">INDEX(INDIRECT(_xlfn.CONCAT("weather.data[",P$1,"]")),MATCH(vp.data[[#This Row],[SDate]],weather.data[Date],0))</f>
        <v>5.2404761904761914</v>
      </c>
      <c r="Q1249" s="2">
        <f ca="1">INDEX(INDIRECT(_xlfn.CONCAT("weather.data[",Q$1,"]")),MATCH(vp.data[[#This Row],[SDate]],weather.data[Date],0))</f>
        <v>6.7</v>
      </c>
      <c r="R1249" s="2">
        <f ca="1">INDEX(INDIRECT(_xlfn.CONCAT("weather.data[",R$1,"]")),MATCH(vp.data[[#This Row],[SDate]],weather.data[Date],0))</f>
        <v>8.1999999999999993</v>
      </c>
      <c r="S1249" s="2">
        <f ca="1">INDEX(INDIRECT(_xlfn.CONCAT("weather.data[",S$1,"]")),MATCH(vp.data[[#This Row],[SDate]],weather.data[Date],0))</f>
        <v>6</v>
      </c>
      <c r="T1249" s="2">
        <f ca="1">INDEX(INDIRECT(_xlfn.CONCAT("weather.data[",T$1,"]")),MATCH(vp.data[[#This Row],[SDate]],weather.data[Date],0))</f>
        <v>7.2</v>
      </c>
      <c r="U1249" s="2">
        <f ca="1">INDEX(INDIRECT(_xlfn.CONCAT("weather.data[",U$1,"]")),MATCH(vp.data[[#This Row],[SDate]],weather.data[Date],0))</f>
        <v>5.4</v>
      </c>
      <c r="V1249" s="2">
        <f ca="1">INDEX(INDIRECT(_xlfn.CONCAT("weather.data[",V$1,"]")),MATCH(vp.data[[#This Row],[SDate]],weather.data[Date],0))</f>
        <v>7</v>
      </c>
      <c r="W1249" t="s">
        <v>44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 s="4">
        <f>IF(AND(vp.data[[#This Row],[SDate]]&gt;=DATE(YEAR(vp.data[[#This Row],[SDate]]),5,1),vp.data[[#This Row],[SDate]]&lt;=DATE(YEAR(vp.data[[#This Row],[SDate]]),9,15)),1,0)</f>
        <v>0</v>
      </c>
      <c r="AJ1249" s="4">
        <f>IF(vp.data[[#This Row],[SDate]]&lt;DATE(2016,12,1),0,1)</f>
        <v>1</v>
      </c>
      <c r="AK1249">
        <f>MONTH(vp.data[[#This Row],[SDate]])</f>
        <v>4</v>
      </c>
      <c r="AL1249" s="5">
        <f>(IF(post_aquisition_adj_bool,vp.data[[#This Row],[VP_Adjusted]],vp.data[[#This Row],[VP]])-INDEX(crudeBD.lkup[Mean_VP],MATCH(vp.data[[#This Row],[Crude_Breakdown]],crudeBD.lkup[Crude Breakdown],0)))^2</f>
        <v>7.8734725445375728</v>
      </c>
      <c r="AM1249" s="5">
        <f>(vp.data[[#This Row],[Dens]]-INDEX(crudeBD.lkup[Mean_Dens],MATCH(vp.data[[#This Row],[Crude_Breakdown]],crudeBD.lkup[Crude Breakdown],0)))^2</f>
        <v>34.122233742837274</v>
      </c>
      <c r="AN1249" s="5">
        <f>(vp.data[[#This Row],[Sulf]]-INDEX(crudeBD.lkup[Mean_Sulf],MATCH(vp.data[[#This Row],[Crude_Breakdown]],crudeBD.lkup[Crude Breakdown],0)))^2</f>
        <v>6.5022689340916096E-2</v>
      </c>
      <c r="AO12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1" hidden="1" x14ac:dyDescent="0.25">
      <c r="A1250">
        <v>1249</v>
      </c>
      <c r="B1250" t="s">
        <v>45</v>
      </c>
      <c r="C1250" t="s">
        <v>45</v>
      </c>
      <c r="D1250" t="s">
        <v>85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250" s="2">
        <f ca="1">INDEX(INDIRECT(_xlfn.CONCAT("weather.data[",O$1,"]")),MATCH(vp.data[[#This Row],[SDate]],weather.data[Date],0))</f>
        <v>6.75</v>
      </c>
      <c r="P1250" s="2">
        <f ca="1">INDEX(INDIRECT(_xlfn.CONCAT("weather.data[",P$1,"]")),MATCH(vp.data[[#This Row],[SDate]],weather.data[Date],0))</f>
        <v>5.2404761904761914</v>
      </c>
      <c r="Q1250" s="2">
        <f ca="1">INDEX(INDIRECT(_xlfn.CONCAT("weather.data[",Q$1,"]")),MATCH(vp.data[[#This Row],[SDate]],weather.data[Date],0))</f>
        <v>6.7</v>
      </c>
      <c r="R1250" s="2">
        <f ca="1">INDEX(INDIRECT(_xlfn.CONCAT("weather.data[",R$1,"]")),MATCH(vp.data[[#This Row],[SDate]],weather.data[Date],0))</f>
        <v>8.1999999999999993</v>
      </c>
      <c r="S1250" s="2">
        <f ca="1">INDEX(INDIRECT(_xlfn.CONCAT("weather.data[",S$1,"]")),MATCH(vp.data[[#This Row],[SDate]],weather.data[Date],0))</f>
        <v>6</v>
      </c>
      <c r="T1250" s="2">
        <f ca="1">INDEX(INDIRECT(_xlfn.CONCAT("weather.data[",T$1,"]")),MATCH(vp.data[[#This Row],[SDate]],weather.data[Date],0))</f>
        <v>7.2</v>
      </c>
      <c r="U1250" s="2">
        <f ca="1">INDEX(INDIRECT(_xlfn.CONCAT("weather.data[",U$1,"]")),MATCH(vp.data[[#This Row],[SDate]],weather.data[Date],0))</f>
        <v>5.4</v>
      </c>
      <c r="V1250" s="2">
        <f ca="1">INDEX(INDIRECT(_xlfn.CONCAT("weather.data[",V$1,"]")),MATCH(vp.data[[#This Row],[SDate]],weather.data[Date],0))</f>
        <v>7</v>
      </c>
      <c r="W1250" t="s">
        <v>44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 s="4">
        <f>IF(AND(vp.data[[#This Row],[SDate]]&gt;=DATE(YEAR(vp.data[[#This Row],[SDate]]),5,1),vp.data[[#This Row],[SDate]]&lt;=DATE(YEAR(vp.data[[#This Row],[SDate]]),9,15)),1,0)</f>
        <v>0</v>
      </c>
      <c r="AJ1250" s="4">
        <f>IF(vp.data[[#This Row],[SDate]]&lt;DATE(2016,12,1),0,1)</f>
        <v>1</v>
      </c>
      <c r="AK1250">
        <f>MONTH(vp.data[[#This Row],[SDate]])</f>
        <v>4</v>
      </c>
      <c r="AL125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250" s="5">
        <f>(vp.data[[#This Row],[Dens]]-INDEX(crudeBD.lkup[Mean_Dens],MATCH(vp.data[[#This Row],[Crude_Breakdown]],crudeBD.lkup[Crude Breakdown],0)))^2</f>
        <v>29.751382164086287</v>
      </c>
      <c r="AN1250" s="5">
        <f>(vp.data[[#This Row],[Sulf]]-INDEX(crudeBD.lkup[Mean_Sulf],MATCH(vp.data[[#This Row],[Crude_Breakdown]],crudeBD.lkup[Crude Breakdown],0)))^2</f>
        <v>0.11177726157950599</v>
      </c>
      <c r="AO12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1" hidden="1" x14ac:dyDescent="0.25">
      <c r="A1251">
        <v>1250</v>
      </c>
      <c r="B1251" t="s">
        <v>45</v>
      </c>
      <c r="C1251" t="s">
        <v>45</v>
      </c>
      <c r="D1251" t="s">
        <v>96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Input]]="",INDEX([1]DATA!$Q:$Q,MATCH(1,(vp.data[[#This Row],[Battery]]=[1]DATA!$L:$L)*(EOMONTH(vp.data[[#This Row],[SDate]],-1)+1=[1]DATA!$G:$G),0)),vp.data[[#This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Input]]="",INDEX([1]DATA!$O:$O,MATCH(1,(vp.data[[#This Row],[Battery]]=[1]DATA!$L:$L)*(EOMONTH(vp.data[[#This Row],[SDate]],-1)+1=[1]DATA!$G:$G),0)),vp.data[[#This Row],[Dens Input]]),"")</f>
        <v>824</v>
      </c>
      <c r="O1251" s="2">
        <f ca="1">INDEX(INDIRECT(_xlfn.CONCAT("weather.data[",O$1,"]")),MATCH(vp.data[[#This Row],[SDate]],weather.data[Date],0))</f>
        <v>6.75</v>
      </c>
      <c r="P1251" s="2">
        <f ca="1">INDEX(INDIRECT(_xlfn.CONCAT("weather.data[",P$1,"]")),MATCH(vp.data[[#This Row],[SDate]],weather.data[Date],0))</f>
        <v>5.2404761904761914</v>
      </c>
      <c r="Q1251" s="2">
        <f ca="1">INDEX(INDIRECT(_xlfn.CONCAT("weather.data[",Q$1,"]")),MATCH(vp.data[[#This Row],[SDate]],weather.data[Date],0))</f>
        <v>6.7</v>
      </c>
      <c r="R1251" s="2">
        <f ca="1">INDEX(INDIRECT(_xlfn.CONCAT("weather.data[",R$1,"]")),MATCH(vp.data[[#This Row],[SDate]],weather.data[Date],0))</f>
        <v>8.1999999999999993</v>
      </c>
      <c r="S1251" s="2">
        <f ca="1">INDEX(INDIRECT(_xlfn.CONCAT("weather.data[",S$1,"]")),MATCH(vp.data[[#This Row],[SDate]],weather.data[Date],0))</f>
        <v>6</v>
      </c>
      <c r="T1251" s="2">
        <f ca="1">INDEX(INDIRECT(_xlfn.CONCAT("weather.data[",T$1,"]")),MATCH(vp.data[[#This Row],[SDate]],weather.data[Date],0))</f>
        <v>7.2</v>
      </c>
      <c r="U1251" s="2">
        <f ca="1">INDEX(INDIRECT(_xlfn.CONCAT("weather.data[",U$1,"]")),MATCH(vp.data[[#This Row],[SDate]],weather.data[Date],0))</f>
        <v>5.4</v>
      </c>
      <c r="V1251" s="2">
        <f ca="1">INDEX(INDIRECT(_xlfn.CONCAT("weather.data[",V$1,"]")),MATCH(vp.data[[#This Row],[SDate]],weather.data[Date],0))</f>
        <v>7</v>
      </c>
      <c r="W1251" t="s">
        <v>44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 s="4">
        <f>IF(AND(vp.data[[#This Row],[SDate]]&gt;=DATE(YEAR(vp.data[[#This Row],[SDate]]),5,1),vp.data[[#This Row],[SDate]]&lt;=DATE(YEAR(vp.data[[#This Row],[SDate]]),9,15)),1,0)</f>
        <v>0</v>
      </c>
      <c r="AJ1251" s="4">
        <f>IF(vp.data[[#This Row],[SDate]]&lt;DATE(2016,12,1),0,1)</f>
        <v>1</v>
      </c>
      <c r="AK1251">
        <f>MONTH(vp.data[[#This Row],[SDate]])</f>
        <v>4</v>
      </c>
      <c r="AL1251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251" s="5">
        <f>(vp.data[[#This Row],[Dens]]-INDEX(crudeBD.lkup[Mean_Dens],MATCH(vp.data[[#This Row],[Crude_Breakdown]],crudeBD.lkup[Crude Breakdown],0)))^2</f>
        <v>26.476347681335831</v>
      </c>
      <c r="AN1251" s="5">
        <f>(vp.data[[#This Row],[Sulf]]-INDEX(crudeBD.lkup[Mean_Sulf],MATCH(vp.data[[#This Row],[Crude_Breakdown]],crudeBD.lkup[Crude Breakdown],0)))^2</f>
        <v>3.5092928225273969E-2</v>
      </c>
      <c r="AO12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1" hidden="1" x14ac:dyDescent="0.25">
      <c r="A1252">
        <v>1251</v>
      </c>
      <c r="B1252" t="s">
        <v>45</v>
      </c>
      <c r="C1252" t="s">
        <v>45</v>
      </c>
      <c r="D1252" t="s">
        <v>86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Input]]="",INDEX([1]DATA!$Q:$Q,MATCH(1,(vp.data[[#This Row],[Battery]]=[1]DATA!$L:$L)*(EOMONTH(vp.data[[#This Row],[SDate]],-1)+1=[1]DATA!$G:$G),0)),vp.data[[#This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Input]]="",INDEX([1]DATA!$O:$O,MATCH(1,(vp.data[[#This Row],[Battery]]=[1]DATA!$L:$L)*(EOMONTH(vp.data[[#This Row],[SDate]],-1)+1=[1]DATA!$G:$G),0)),vp.data[[#This Row],[Dens Input]]),"")</f>
        <v>843.5</v>
      </c>
      <c r="O1252" s="2">
        <f ca="1">INDEX(INDIRECT(_xlfn.CONCAT("weather.data[",O$1,"]")),MATCH(vp.data[[#This Row],[SDate]],weather.data[Date],0))</f>
        <v>6.75</v>
      </c>
      <c r="P1252" s="2">
        <f ca="1">INDEX(INDIRECT(_xlfn.CONCAT("weather.data[",P$1,"]")),MATCH(vp.data[[#This Row],[SDate]],weather.data[Date],0))</f>
        <v>5.2404761904761914</v>
      </c>
      <c r="Q1252" s="2">
        <f ca="1">INDEX(INDIRECT(_xlfn.CONCAT("weather.data[",Q$1,"]")),MATCH(vp.data[[#This Row],[SDate]],weather.data[Date],0))</f>
        <v>6.7</v>
      </c>
      <c r="R1252" s="2">
        <f ca="1">INDEX(INDIRECT(_xlfn.CONCAT("weather.data[",R$1,"]")),MATCH(vp.data[[#This Row],[SDate]],weather.data[Date],0))</f>
        <v>8.1999999999999993</v>
      </c>
      <c r="S1252" s="2">
        <f ca="1">INDEX(INDIRECT(_xlfn.CONCAT("weather.data[",S$1,"]")),MATCH(vp.data[[#This Row],[SDate]],weather.data[Date],0))</f>
        <v>6</v>
      </c>
      <c r="T1252" s="2">
        <f ca="1">INDEX(INDIRECT(_xlfn.CONCAT("weather.data[",T$1,"]")),MATCH(vp.data[[#This Row],[SDate]],weather.data[Date],0))</f>
        <v>7.2</v>
      </c>
      <c r="U1252" s="2">
        <f ca="1">INDEX(INDIRECT(_xlfn.CONCAT("weather.data[",U$1,"]")),MATCH(vp.data[[#This Row],[SDate]],weather.data[Date],0))</f>
        <v>5.4</v>
      </c>
      <c r="V1252" s="2">
        <f ca="1">INDEX(INDIRECT(_xlfn.CONCAT("weather.data[",V$1,"]")),MATCH(vp.data[[#This Row],[SDate]],weather.data[Date],0))</f>
        <v>7</v>
      </c>
      <c r="W1252" t="s">
        <v>44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 s="4">
        <f>IF(AND(vp.data[[#This Row],[SDate]]&gt;=DATE(YEAR(vp.data[[#This Row],[SDate]]),5,1),vp.data[[#This Row],[SDate]]&lt;=DATE(YEAR(vp.data[[#This Row],[SDate]]),9,15)),1,0)</f>
        <v>0</v>
      </c>
      <c r="AJ1252" s="4">
        <f>IF(vp.data[[#This Row],[SDate]]&lt;DATE(2016,12,1),0,1)</f>
        <v>1</v>
      </c>
      <c r="AK1252">
        <f>MONTH(vp.data[[#This Row],[SDate]])</f>
        <v>4</v>
      </c>
      <c r="AL1252" s="5">
        <f>(IF(post_aquisition_adj_bool,vp.data[[#This Row],[VP_Adjusted]],vp.data[[#This Row],[VP]])-INDEX(crudeBD.lkup[Mean_VP],MATCH(vp.data[[#This Row],[Crude_Breakdown]],crudeBD.lkup[Crude Breakdown],0)))^2</f>
        <v>127.18889907166466</v>
      </c>
      <c r="AM1252" s="5">
        <f>(vp.data[[#This Row],[Dens]]-INDEX(crudeBD.lkup[Mean_Dens],MATCH(vp.data[[#This Row],[Crude_Breakdown]],crudeBD.lkup[Crude Breakdown],0)))^2</f>
        <v>9.6930991155128779E-2</v>
      </c>
      <c r="AN1252" s="5">
        <f>(vp.data[[#This Row],[Sulf]]-INDEX(crudeBD.lkup[Mean_Sulf],MATCH(vp.data[[#This Row],[Crude_Breakdown]],crudeBD.lkup[Crude Breakdown],0)))^2</f>
        <v>3.4142347017064249E-2</v>
      </c>
      <c r="AO12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1" x14ac:dyDescent="0.25">
      <c r="A1253">
        <v>1252</v>
      </c>
      <c r="B1253" t="s">
        <v>47</v>
      </c>
      <c r="C1253" t="s">
        <v>47</v>
      </c>
      <c r="D1253" t="s">
        <v>48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Input]]="",INDEX([1]DATA!$Q:$Q,MATCH(1,(vp.data[[#This Row],[Battery]]=[1]DATA!$L:$L)*(EOMONTH(vp.data[[#This Row],[SDate]],-1)+1=[1]DATA!$G:$G),0)),vp.data[[#This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Input]]="",INDEX([1]DATA!$O:$O,MATCH(1,(vp.data[[#This Row],[Battery]]=[1]DATA!$L:$L)*(EOMONTH(vp.data[[#This Row],[SDate]],-1)+1=[1]DATA!$G:$G),0)),vp.data[[#This Row],[Dens Input]]),"")</f>
        <v>871.5</v>
      </c>
      <c r="O1253" s="2">
        <f ca="1">INDEX(INDIRECT(_xlfn.CONCAT("weather.data[",O$1,"]")),MATCH(vp.data[[#This Row],[SDate]],weather.data[Date],0))</f>
        <v>6.75</v>
      </c>
      <c r="P1253" s="2">
        <f ca="1">INDEX(INDIRECT(_xlfn.CONCAT("weather.data[",P$1,"]")),MATCH(vp.data[[#This Row],[SDate]],weather.data[Date],0))</f>
        <v>5.2404761904761914</v>
      </c>
      <c r="Q1253" s="2">
        <f ca="1">INDEX(INDIRECT(_xlfn.CONCAT("weather.data[",Q$1,"]")),MATCH(vp.data[[#This Row],[SDate]],weather.data[Date],0))</f>
        <v>6.7</v>
      </c>
      <c r="R1253" s="2">
        <f ca="1">INDEX(INDIRECT(_xlfn.CONCAT("weather.data[",R$1,"]")),MATCH(vp.data[[#This Row],[SDate]],weather.data[Date],0))</f>
        <v>8.1999999999999993</v>
      </c>
      <c r="S1253" s="2">
        <f ca="1">INDEX(INDIRECT(_xlfn.CONCAT("weather.data[",S$1,"]")),MATCH(vp.data[[#This Row],[SDate]],weather.data[Date],0))</f>
        <v>6</v>
      </c>
      <c r="T1253" s="2">
        <f ca="1">INDEX(INDIRECT(_xlfn.CONCAT("weather.data[",T$1,"]")),MATCH(vp.data[[#This Row],[SDate]],weather.data[Date],0))</f>
        <v>7.2</v>
      </c>
      <c r="U1253" s="2">
        <f ca="1">INDEX(INDIRECT(_xlfn.CONCAT("weather.data[",U$1,"]")),MATCH(vp.data[[#This Row],[SDate]],weather.data[Date],0))</f>
        <v>5.4</v>
      </c>
      <c r="V1253" s="2">
        <f ca="1">INDEX(INDIRECT(_xlfn.CONCAT("weather.data[",V$1,"]")),MATCH(vp.data[[#This Row],[SDate]],weather.data[Date],0))</f>
        <v>7</v>
      </c>
      <c r="W1253" t="s">
        <v>44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 s="4">
        <f>IF(AND(vp.data[[#This Row],[SDate]]&gt;=DATE(YEAR(vp.data[[#This Row],[SDate]]),5,1),vp.data[[#This Row],[SDate]]&lt;=DATE(YEAR(vp.data[[#This Row],[SDate]]),9,15)),1,0)</f>
        <v>0</v>
      </c>
      <c r="AJ1253" s="4">
        <f>IF(vp.data[[#This Row],[SDate]]&lt;DATE(2016,12,1),0,1)</f>
        <v>1</v>
      </c>
      <c r="AK1253">
        <f>MONTH(vp.data[[#This Row],[SDate]])</f>
        <v>4</v>
      </c>
      <c r="AL1253" s="5">
        <f>(IF(post_aquisition_adj_bool,vp.data[[#This Row],[VP_Adjusted]],vp.data[[#This Row],[VP]])-INDEX(crudeBD.lkup[Mean_VP],MATCH(vp.data[[#This Row],[Crude_Breakdown]],crudeBD.lkup[Crude Breakdown],0)))^2</f>
        <v>100.69686200378054</v>
      </c>
      <c r="AM1253" s="5">
        <f>(vp.data[[#This Row],[Dens]]-INDEX(crudeBD.lkup[Mean_Dens],MATCH(vp.data[[#This Row],[Crude_Breakdown]],crudeBD.lkup[Crude Breakdown],0)))^2</f>
        <v>10.615473228772519</v>
      </c>
      <c r="AN1253" s="5">
        <f>(vp.data[[#This Row],[Sulf]]-INDEX(crudeBD.lkup[Mean_Sulf],MATCH(vp.data[[#This Row],[Crude_Breakdown]],crudeBD.lkup[Crude Breakdown],0)))^2</f>
        <v>6.9791802794245995E-3</v>
      </c>
      <c r="AO12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1" hidden="1" x14ac:dyDescent="0.25">
      <c r="A1254">
        <v>1253</v>
      </c>
      <c r="B1254" t="s">
        <v>45</v>
      </c>
      <c r="C1254" t="s">
        <v>45</v>
      </c>
      <c r="D1254" t="s">
        <v>46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Input]]="",INDEX([1]DATA!$Q:$Q,MATCH(1,(vp.data[[#This Row],[Battery]]=[1]DATA!$L:$L)*(EOMONTH(vp.data[[#This Row],[SDate]],-1)+1=[1]DATA!$G:$G),0)),vp.data[[#This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Input]]="",INDEX([1]DATA!$O:$O,MATCH(1,(vp.data[[#This Row],[Battery]]=[1]DATA!$L:$L)*(EOMONTH(vp.data[[#This Row],[SDate]],-1)+1=[1]DATA!$G:$G),0)),vp.data[[#This Row],[Dens Input]]),"")</f>
        <v>869</v>
      </c>
      <c r="O1254" s="2">
        <f ca="1">INDEX(INDIRECT(_xlfn.CONCAT("weather.data[",O$1,"]")),MATCH(vp.data[[#This Row],[SDate]],weather.data[Date],0))</f>
        <v>6.75</v>
      </c>
      <c r="P1254" s="2">
        <f ca="1">INDEX(INDIRECT(_xlfn.CONCAT("weather.data[",P$1,"]")),MATCH(vp.data[[#This Row],[SDate]],weather.data[Date],0))</f>
        <v>5.2404761904761914</v>
      </c>
      <c r="Q1254" s="2">
        <f ca="1">INDEX(INDIRECT(_xlfn.CONCAT("weather.data[",Q$1,"]")),MATCH(vp.data[[#This Row],[SDate]],weather.data[Date],0))</f>
        <v>6.7</v>
      </c>
      <c r="R1254" s="2">
        <f ca="1">INDEX(INDIRECT(_xlfn.CONCAT("weather.data[",R$1,"]")),MATCH(vp.data[[#This Row],[SDate]],weather.data[Date],0))</f>
        <v>8.1999999999999993</v>
      </c>
      <c r="S1254" s="2">
        <f ca="1">INDEX(INDIRECT(_xlfn.CONCAT("weather.data[",S$1,"]")),MATCH(vp.data[[#This Row],[SDate]],weather.data[Date],0))</f>
        <v>6</v>
      </c>
      <c r="T1254" s="2">
        <f ca="1">INDEX(INDIRECT(_xlfn.CONCAT("weather.data[",T$1,"]")),MATCH(vp.data[[#This Row],[SDate]],weather.data[Date],0))</f>
        <v>7.2</v>
      </c>
      <c r="U1254" s="2">
        <f ca="1">INDEX(INDIRECT(_xlfn.CONCAT("weather.data[",U$1,"]")),MATCH(vp.data[[#This Row],[SDate]],weather.data[Date],0))</f>
        <v>5.4</v>
      </c>
      <c r="V1254" s="2">
        <f ca="1">INDEX(INDIRECT(_xlfn.CONCAT("weather.data[",V$1,"]")),MATCH(vp.data[[#This Row],[SDate]],weather.data[Date],0))</f>
        <v>7</v>
      </c>
      <c r="W1254" t="s">
        <v>44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 s="4">
        <f>IF(AND(vp.data[[#This Row],[SDate]]&gt;=DATE(YEAR(vp.data[[#This Row],[SDate]]),5,1),vp.data[[#This Row],[SDate]]&lt;=DATE(YEAR(vp.data[[#This Row],[SDate]]),9,15)),1,0)</f>
        <v>0</v>
      </c>
      <c r="AJ1254" s="4">
        <f>IF(vp.data[[#This Row],[SDate]]&lt;DATE(2016,12,1),0,1)</f>
        <v>1</v>
      </c>
      <c r="AK1254">
        <f>MONTH(vp.data[[#This Row],[SDate]])</f>
        <v>4</v>
      </c>
      <c r="AL1254" s="5">
        <f>(IF(post_aquisition_adj_bool,vp.data[[#This Row],[VP_Adjusted]],vp.data[[#This Row],[VP]])-INDEX(crudeBD.lkup[Mean_VP],MATCH(vp.data[[#This Row],[Crude_Breakdown]],crudeBD.lkup[Crude Breakdown],0)))^2</f>
        <v>30.633818525519747</v>
      </c>
      <c r="AM1254" s="5">
        <f>(vp.data[[#This Row],[Dens]]-INDEX(crudeBD.lkup[Mean_Dens],MATCH(vp.data[[#This Row],[Crude_Breakdown]],crudeBD.lkup[Crude Breakdown],0)))^2</f>
        <v>33.156170903191288</v>
      </c>
      <c r="AN1254" s="5">
        <f>(vp.data[[#This Row],[Sulf]]-INDEX(crudeBD.lkup[Mean_Sulf],MATCH(vp.data[[#This Row],[Crude_Breakdown]],crudeBD.lkup[Crude Breakdown],0)))^2</f>
        <v>4.5506507910524569E-3</v>
      </c>
      <c r="AO12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1" hidden="1" x14ac:dyDescent="0.25">
      <c r="A1255">
        <v>1254</v>
      </c>
      <c r="B1255" t="s">
        <v>107</v>
      </c>
      <c r="C1255" t="s">
        <v>107</v>
      </c>
      <c r="D1255" t="s">
        <v>258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Input]]="",INDEX([1]DATA!$Q:$Q,MATCH(1,(vp.data[[#This Row],[Battery]]=[1]DATA!$L:$L)*(EOMONTH(vp.data[[#This Row],[SDate]],-1)+1=[1]DATA!$G:$G),0)),vp.data[[#This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Input]]="",INDEX([1]DATA!$O:$O,MATCH(1,(vp.data[[#This Row],[Battery]]=[1]DATA!$L:$L)*(EOMONTH(vp.data[[#This Row],[SDate]],-1)+1=[1]DATA!$G:$G),0)),vp.data[[#This Row],[Dens Input]]),"")</f>
        <v>893.9</v>
      </c>
      <c r="O1255" s="2">
        <f ca="1">INDEX(INDIRECT(_xlfn.CONCAT("weather.data[",O$1,"]")),MATCH(vp.data[[#This Row],[SDate]],weather.data[Date],0))</f>
        <v>6.75</v>
      </c>
      <c r="P1255" s="2">
        <f ca="1">INDEX(INDIRECT(_xlfn.CONCAT("weather.data[",P$1,"]")),MATCH(vp.data[[#This Row],[SDate]],weather.data[Date],0))</f>
        <v>5.2404761904761914</v>
      </c>
      <c r="Q1255" s="2">
        <f ca="1">INDEX(INDIRECT(_xlfn.CONCAT("weather.data[",Q$1,"]")),MATCH(vp.data[[#This Row],[SDate]],weather.data[Date],0))</f>
        <v>6.7</v>
      </c>
      <c r="R1255" s="2">
        <f ca="1">INDEX(INDIRECT(_xlfn.CONCAT("weather.data[",R$1,"]")),MATCH(vp.data[[#This Row],[SDate]],weather.data[Date],0))</f>
        <v>8.1999999999999993</v>
      </c>
      <c r="S1255" s="2">
        <f ca="1">INDEX(INDIRECT(_xlfn.CONCAT("weather.data[",S$1,"]")),MATCH(vp.data[[#This Row],[SDate]],weather.data[Date],0))</f>
        <v>6</v>
      </c>
      <c r="T1255" s="2">
        <f ca="1">INDEX(INDIRECT(_xlfn.CONCAT("weather.data[",T$1,"]")),MATCH(vp.data[[#This Row],[SDate]],weather.data[Date],0))</f>
        <v>7.2</v>
      </c>
      <c r="U1255" s="2">
        <f ca="1">INDEX(INDIRECT(_xlfn.CONCAT("weather.data[",U$1,"]")),MATCH(vp.data[[#This Row],[SDate]],weather.data[Date],0))</f>
        <v>5.4</v>
      </c>
      <c r="V1255" s="2">
        <f ca="1">INDEX(INDIRECT(_xlfn.CONCAT("weather.data[",V$1,"]")),MATCH(vp.data[[#This Row],[SDate]],weather.data[Date],0))</f>
        <v>7</v>
      </c>
      <c r="W1255" t="s">
        <v>44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 s="4">
        <f>IF(AND(vp.data[[#This Row],[SDate]]&gt;=DATE(YEAR(vp.data[[#This Row],[SDate]]),5,1),vp.data[[#This Row],[SDate]]&lt;=DATE(YEAR(vp.data[[#This Row],[SDate]]),9,15)),1,0)</f>
        <v>0</v>
      </c>
      <c r="AJ1255" s="4">
        <f>IF(vp.data[[#This Row],[SDate]]&lt;DATE(2016,12,1),0,1)</f>
        <v>1</v>
      </c>
      <c r="AK1255">
        <f>MONTH(vp.data[[#This Row],[SDate]])</f>
        <v>4</v>
      </c>
      <c r="AL1255" s="5">
        <f>(IF(post_aquisition_adj_bool,vp.data[[#This Row],[VP_Adjusted]],vp.data[[#This Row],[VP]])-INDEX(crudeBD.lkup[Mean_VP],MATCH(vp.data[[#This Row],[Crude_Breakdown]],crudeBD.lkup[Crude Breakdown],0)))^2</f>
        <v>1.1346880907372474</v>
      </c>
      <c r="AM1255" s="5">
        <f>(vp.data[[#This Row],[Dens]]-INDEX(crudeBD.lkup[Mean_Dens],MATCH(vp.data[[#This Row],[Crude_Breakdown]],crudeBD.lkup[Crude Breakdown],0)))^2</f>
        <v>366.41082206597952</v>
      </c>
      <c r="AN1255" s="5">
        <f>(vp.data[[#This Row],[Sulf]]-INDEX(crudeBD.lkup[Mean_Sulf],MATCH(vp.data[[#This Row],[Crude_Breakdown]],crudeBD.lkup[Crude Breakdown],0)))^2</f>
        <v>0.10788499386081968</v>
      </c>
      <c r="AO12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1" hidden="1" x14ac:dyDescent="0.25">
      <c r="A1256">
        <v>1255</v>
      </c>
      <c r="B1256" t="s">
        <v>58</v>
      </c>
      <c r="C1256" t="s">
        <v>58</v>
      </c>
      <c r="D1256" t="s">
        <v>75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256" s="2">
        <f ca="1">INDEX(INDIRECT(_xlfn.CONCAT("weather.data[",O$1,"]")),MATCH(vp.data[[#This Row],[SDate]],weather.data[Date],0))</f>
        <v>6.75</v>
      </c>
      <c r="P1256" s="2">
        <f ca="1">INDEX(INDIRECT(_xlfn.CONCAT("weather.data[",P$1,"]")),MATCH(vp.data[[#This Row],[SDate]],weather.data[Date],0))</f>
        <v>5.2404761904761914</v>
      </c>
      <c r="Q1256" s="2">
        <f ca="1">INDEX(INDIRECT(_xlfn.CONCAT("weather.data[",Q$1,"]")),MATCH(vp.data[[#This Row],[SDate]],weather.data[Date],0))</f>
        <v>6.7</v>
      </c>
      <c r="R1256" s="2">
        <f ca="1">INDEX(INDIRECT(_xlfn.CONCAT("weather.data[",R$1,"]")),MATCH(vp.data[[#This Row],[SDate]],weather.data[Date],0))</f>
        <v>8.1999999999999993</v>
      </c>
      <c r="S1256" s="2">
        <f ca="1">INDEX(INDIRECT(_xlfn.CONCAT("weather.data[",S$1,"]")),MATCH(vp.data[[#This Row],[SDate]],weather.data[Date],0))</f>
        <v>6</v>
      </c>
      <c r="T1256" s="2">
        <f ca="1">INDEX(INDIRECT(_xlfn.CONCAT("weather.data[",T$1,"]")),MATCH(vp.data[[#This Row],[SDate]],weather.data[Date],0))</f>
        <v>7.2</v>
      </c>
      <c r="U1256" s="2">
        <f ca="1">INDEX(INDIRECT(_xlfn.CONCAT("weather.data[",U$1,"]")),MATCH(vp.data[[#This Row],[SDate]],weather.data[Date],0))</f>
        <v>5.4</v>
      </c>
      <c r="V1256" s="2">
        <f ca="1">INDEX(INDIRECT(_xlfn.CONCAT("weather.data[",V$1,"]")),MATCH(vp.data[[#This Row],[SDate]],weather.data[Date],0))</f>
        <v>7</v>
      </c>
      <c r="W1256" t="s">
        <v>44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 s="4">
        <f>IF(AND(vp.data[[#This Row],[SDate]]&gt;=DATE(YEAR(vp.data[[#This Row],[SDate]]),5,1),vp.data[[#This Row],[SDate]]&lt;=DATE(YEAR(vp.data[[#This Row],[SDate]]),9,15)),1,0)</f>
        <v>0</v>
      </c>
      <c r="AJ1256" s="4">
        <f>IF(vp.data[[#This Row],[SDate]]&lt;DATE(2016,12,1),0,1)</f>
        <v>1</v>
      </c>
      <c r="AK1256">
        <f>MONTH(vp.data[[#This Row],[SDate]])</f>
        <v>4</v>
      </c>
      <c r="AL1256" s="5">
        <f>(IF(post_aquisition_adj_bool,vp.data[[#This Row],[VP_Adjusted]],vp.data[[#This Row],[VP]])-INDEX(crudeBD.lkup[Mean_VP],MATCH(vp.data[[#This Row],[Crude_Breakdown]],crudeBD.lkup[Crude Breakdown],0)))^2</f>
        <v>57.850792932886904</v>
      </c>
      <c r="AM1256" s="5">
        <f>(vp.data[[#This Row],[Dens]]-INDEX(crudeBD.lkup[Mean_Dens],MATCH(vp.data[[#This Row],[Crude_Breakdown]],crudeBD.lkup[Crude Breakdown],0)))^2</f>
        <v>3.7691269467219355</v>
      </c>
      <c r="AN1256" s="5">
        <f>(vp.data[[#This Row],[Sulf]]-INDEX(crudeBD.lkup[Mean_Sulf],MATCH(vp.data[[#This Row],[Crude_Breakdown]],crudeBD.lkup[Crude Breakdown],0)))^2</f>
        <v>9.9909405640917511E-5</v>
      </c>
      <c r="AO12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1" hidden="1" x14ac:dyDescent="0.25">
      <c r="A1257">
        <v>1256</v>
      </c>
      <c r="B1257" t="s">
        <v>47</v>
      </c>
      <c r="C1257" t="s">
        <v>47</v>
      </c>
      <c r="D1257" t="s">
        <v>54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Input]]="",INDEX([1]DATA!$O:$O,MATCH(1,(vp.data[[#This Row],[Battery]]=[1]DATA!$L:$L)*(EOMONTH(vp.data[[#This Row],[SDate]],-1)+1=[1]DATA!$G:$G),0)),vp.data[[#This Row],[Dens Input]]),"")</f>
        <v>832.4</v>
      </c>
      <c r="O1257" s="2">
        <f ca="1">INDEX(INDIRECT(_xlfn.CONCAT("weather.data[",O$1,"]")),MATCH(vp.data[[#This Row],[SDate]],weather.data[Date],0))</f>
        <v>6.75</v>
      </c>
      <c r="P1257" s="2">
        <f ca="1">INDEX(INDIRECT(_xlfn.CONCAT("weather.data[",P$1,"]")),MATCH(vp.data[[#This Row],[SDate]],weather.data[Date],0))</f>
        <v>5.2404761904761914</v>
      </c>
      <c r="Q1257" s="2">
        <f ca="1">INDEX(INDIRECT(_xlfn.CONCAT("weather.data[",Q$1,"]")),MATCH(vp.data[[#This Row],[SDate]],weather.data[Date],0))</f>
        <v>6.7</v>
      </c>
      <c r="R1257" s="2">
        <f ca="1">INDEX(INDIRECT(_xlfn.CONCAT("weather.data[",R$1,"]")),MATCH(vp.data[[#This Row],[SDate]],weather.data[Date],0))</f>
        <v>8.1999999999999993</v>
      </c>
      <c r="S1257" s="2">
        <f ca="1">INDEX(INDIRECT(_xlfn.CONCAT("weather.data[",S$1,"]")),MATCH(vp.data[[#This Row],[SDate]],weather.data[Date],0))</f>
        <v>6</v>
      </c>
      <c r="T1257" s="2">
        <f ca="1">INDEX(INDIRECT(_xlfn.CONCAT("weather.data[",T$1,"]")),MATCH(vp.data[[#This Row],[SDate]],weather.data[Date],0))</f>
        <v>7.2</v>
      </c>
      <c r="U1257" s="2">
        <f ca="1">INDEX(INDIRECT(_xlfn.CONCAT("weather.data[",U$1,"]")),MATCH(vp.data[[#This Row],[SDate]],weather.data[Date],0))</f>
        <v>5.4</v>
      </c>
      <c r="V1257" s="2">
        <f ca="1">INDEX(INDIRECT(_xlfn.CONCAT("weather.data[",V$1,"]")),MATCH(vp.data[[#This Row],[SDate]],weather.data[Date],0))</f>
        <v>7</v>
      </c>
      <c r="W1257" t="s">
        <v>44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 s="4">
        <f>IF(AND(vp.data[[#This Row],[SDate]]&gt;=DATE(YEAR(vp.data[[#This Row],[SDate]]),5,1),vp.data[[#This Row],[SDate]]&lt;=DATE(YEAR(vp.data[[#This Row],[SDate]]),9,15)),1,0)</f>
        <v>0</v>
      </c>
      <c r="AJ1257" s="4">
        <f>IF(vp.data[[#This Row],[SDate]]&lt;DATE(2016,12,1),0,1)</f>
        <v>1</v>
      </c>
      <c r="AK1257">
        <f>MONTH(vp.data[[#This Row],[SDate]])</f>
        <v>4</v>
      </c>
      <c r="AL1257" s="5">
        <f>(IF(post_aquisition_adj_bool,vp.data[[#This Row],[VP_Adjusted]],vp.data[[#This Row],[VP]])-INDEX(crudeBD.lkup[Mean_VP],MATCH(vp.data[[#This Row],[Crude_Breakdown]],crudeBD.lkup[Crude Breakdown],0)))^2</f>
        <v>32.743508791843524</v>
      </c>
      <c r="AM1257" s="5">
        <f>(vp.data[[#This Row],[Dens]]-INDEX(crudeBD.lkup[Mean_Dens],MATCH(vp.data[[#This Row],[Crude_Breakdown]],crudeBD.lkup[Crude Breakdown],0)))^2</f>
        <v>130.21862178870248</v>
      </c>
      <c r="AN1257" s="5">
        <f>(vp.data[[#This Row],[Sulf]]-INDEX(crudeBD.lkup[Mean_Sulf],MATCH(vp.data[[#This Row],[Crude_Breakdown]],crudeBD.lkup[Crude Breakdown],0)))^2</f>
        <v>2.1880389434439304E-3</v>
      </c>
      <c r="AO12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1" hidden="1" x14ac:dyDescent="0.25">
      <c r="A1258">
        <v>1257</v>
      </c>
      <c r="B1258" t="s">
        <v>52</v>
      </c>
      <c r="C1258" t="s">
        <v>52</v>
      </c>
      <c r="D1258" t="s">
        <v>90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258" s="2">
        <f ca="1">INDEX(INDIRECT(_xlfn.CONCAT("weather.data[",O$1,"]")),MATCH(vp.data[[#This Row],[SDate]],weather.data[Date],0))</f>
        <v>6.75</v>
      </c>
      <c r="P1258" s="2">
        <f ca="1">INDEX(INDIRECT(_xlfn.CONCAT("weather.data[",P$1,"]")),MATCH(vp.data[[#This Row],[SDate]],weather.data[Date],0))</f>
        <v>5.2404761904761914</v>
      </c>
      <c r="Q1258" s="2">
        <f ca="1">INDEX(INDIRECT(_xlfn.CONCAT("weather.data[",Q$1,"]")),MATCH(vp.data[[#This Row],[SDate]],weather.data[Date],0))</f>
        <v>6.7</v>
      </c>
      <c r="R1258" s="2">
        <f ca="1">INDEX(INDIRECT(_xlfn.CONCAT("weather.data[",R$1,"]")),MATCH(vp.data[[#This Row],[SDate]],weather.data[Date],0))</f>
        <v>8.1999999999999993</v>
      </c>
      <c r="S1258" s="2">
        <f ca="1">INDEX(INDIRECT(_xlfn.CONCAT("weather.data[",S$1,"]")),MATCH(vp.data[[#This Row],[SDate]],weather.data[Date],0))</f>
        <v>6</v>
      </c>
      <c r="T1258" s="2">
        <f ca="1">INDEX(INDIRECT(_xlfn.CONCAT("weather.data[",T$1,"]")),MATCH(vp.data[[#This Row],[SDate]],weather.data[Date],0))</f>
        <v>7.2</v>
      </c>
      <c r="U1258" s="2">
        <f ca="1">INDEX(INDIRECT(_xlfn.CONCAT("weather.data[",U$1,"]")),MATCH(vp.data[[#This Row],[SDate]],weather.data[Date],0))</f>
        <v>5.4</v>
      </c>
      <c r="V1258" s="2">
        <f ca="1">INDEX(INDIRECT(_xlfn.CONCAT("weather.data[",V$1,"]")),MATCH(vp.data[[#This Row],[SDate]],weather.data[Date],0))</f>
        <v>7</v>
      </c>
      <c r="W1258" t="s">
        <v>44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 s="4">
        <f>IF(AND(vp.data[[#This Row],[SDate]]&gt;=DATE(YEAR(vp.data[[#This Row],[SDate]]),5,1),vp.data[[#This Row],[SDate]]&lt;=DATE(YEAR(vp.data[[#This Row],[SDate]]),9,15)),1,0)</f>
        <v>0</v>
      </c>
      <c r="AJ1258" s="4">
        <f>IF(vp.data[[#This Row],[SDate]]&lt;DATE(2016,12,1),0,1)</f>
        <v>1</v>
      </c>
      <c r="AK1258">
        <f>MONTH(vp.data[[#This Row],[SDate]])</f>
        <v>4</v>
      </c>
      <c r="AL1258" s="5">
        <f>(IF(post_aquisition_adj_bool,vp.data[[#This Row],[VP_Adjusted]],vp.data[[#This Row],[VP]])-INDEX(crudeBD.lkup[Mean_VP],MATCH(vp.data[[#This Row],[Crude_Breakdown]],crudeBD.lkup[Crude Breakdown],0)))^2</f>
        <v>19.555803342653402</v>
      </c>
      <c r="AM1258" s="5">
        <f>(vp.data[[#This Row],[Dens]]-INDEX(crudeBD.lkup[Mean_Dens],MATCH(vp.data[[#This Row],[Crude_Breakdown]],crudeBD.lkup[Crude Breakdown],0)))^2</f>
        <v>19.260359212014073</v>
      </c>
      <c r="AN1258" s="5">
        <f>(vp.data[[#This Row],[Sulf]]-INDEX(crudeBD.lkup[Mean_Sulf],MATCH(vp.data[[#This Row],[Crude_Breakdown]],crudeBD.lkup[Crude Breakdown],0)))^2</f>
        <v>0.35191414642810342</v>
      </c>
      <c r="AO12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1" hidden="1" x14ac:dyDescent="0.25">
      <c r="A1259">
        <v>1258</v>
      </c>
      <c r="B1259" t="s">
        <v>52</v>
      </c>
      <c r="C1259" t="s">
        <v>52</v>
      </c>
      <c r="D1259" t="s">
        <v>53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Input]]="",INDEX([1]DATA!$O:$O,MATCH(1,(vp.data[[#This Row],[Battery]]=[1]DATA!$L:$L)*(EOMONTH(vp.data[[#This Row],[SDate]],-1)+1=[1]DATA!$G:$G),0)),vp.data[[#This Row],[Dens Input]]),"")</f>
        <v>848.7</v>
      </c>
      <c r="O1259" s="2">
        <f ca="1">INDEX(INDIRECT(_xlfn.CONCAT("weather.data[",O$1,"]")),MATCH(vp.data[[#This Row],[SDate]],weather.data[Date],0))</f>
        <v>6.75</v>
      </c>
      <c r="P1259" s="2">
        <f ca="1">INDEX(INDIRECT(_xlfn.CONCAT("weather.data[",P$1,"]")),MATCH(vp.data[[#This Row],[SDate]],weather.data[Date],0))</f>
        <v>5.2404761904761914</v>
      </c>
      <c r="Q1259" s="2">
        <f ca="1">INDEX(INDIRECT(_xlfn.CONCAT("weather.data[",Q$1,"]")),MATCH(vp.data[[#This Row],[SDate]],weather.data[Date],0))</f>
        <v>6.7</v>
      </c>
      <c r="R1259" s="2">
        <f ca="1">INDEX(INDIRECT(_xlfn.CONCAT("weather.data[",R$1,"]")),MATCH(vp.data[[#This Row],[SDate]],weather.data[Date],0))</f>
        <v>8.1999999999999993</v>
      </c>
      <c r="S1259" s="2">
        <f ca="1">INDEX(INDIRECT(_xlfn.CONCAT("weather.data[",S$1,"]")),MATCH(vp.data[[#This Row],[SDate]],weather.data[Date],0))</f>
        <v>6</v>
      </c>
      <c r="T1259" s="2">
        <f ca="1">INDEX(INDIRECT(_xlfn.CONCAT("weather.data[",T$1,"]")),MATCH(vp.data[[#This Row],[SDate]],weather.data[Date],0))</f>
        <v>7.2</v>
      </c>
      <c r="U1259" s="2">
        <f ca="1">INDEX(INDIRECT(_xlfn.CONCAT("weather.data[",U$1,"]")),MATCH(vp.data[[#This Row],[SDate]],weather.data[Date],0))</f>
        <v>5.4</v>
      </c>
      <c r="V1259" s="2">
        <f ca="1">INDEX(INDIRECT(_xlfn.CONCAT("weather.data[",V$1,"]")),MATCH(vp.data[[#This Row],[SDate]],weather.data[Date],0))</f>
        <v>7</v>
      </c>
      <c r="W1259" t="s">
        <v>44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 s="4">
        <f>IF(AND(vp.data[[#This Row],[SDate]]&gt;=DATE(YEAR(vp.data[[#This Row],[SDate]]),5,1),vp.data[[#This Row],[SDate]]&lt;=DATE(YEAR(vp.data[[#This Row],[SDate]]),9,15)),1,0)</f>
        <v>0</v>
      </c>
      <c r="AJ1259" s="4">
        <f>IF(vp.data[[#This Row],[SDate]]&lt;DATE(2016,12,1),0,1)</f>
        <v>1</v>
      </c>
      <c r="AK1259">
        <f>MONTH(vp.data[[#This Row],[SDate]])</f>
        <v>4</v>
      </c>
      <c r="AL1259" s="5">
        <f>(IF(post_aquisition_adj_bool,vp.data[[#This Row],[VP_Adjusted]],vp.data[[#This Row],[VP]])-INDEX(crudeBD.lkup[Mean_VP],MATCH(vp.data[[#This Row],[Crude_Breakdown]],crudeBD.lkup[Crude Breakdown],0)))^2</f>
        <v>13.120292296997942</v>
      </c>
      <c r="AM1259" s="5">
        <f>(vp.data[[#This Row],[Dens]]-INDEX(crudeBD.lkup[Mean_Dens],MATCH(vp.data[[#This Row],[Crude_Breakdown]],crudeBD.lkup[Crude Breakdown],0)))^2</f>
        <v>23.899021788701198</v>
      </c>
      <c r="AN1259" s="5">
        <f>(vp.data[[#This Row],[Sulf]]-INDEX(crudeBD.lkup[Mean_Sulf],MATCH(vp.data[[#This Row],[Crude_Breakdown]],crudeBD.lkup[Crude Breakdown],0)))^2</f>
        <v>9.1944503974117062E-2</v>
      </c>
      <c r="AO12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1" hidden="1" x14ac:dyDescent="0.25">
      <c r="A1260">
        <v>1259</v>
      </c>
      <c r="B1260" t="s">
        <v>107</v>
      </c>
      <c r="C1260" t="s">
        <v>107</v>
      </c>
      <c r="D1260" t="s">
        <v>108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260" s="2">
        <f ca="1">INDEX(INDIRECT(_xlfn.CONCAT("weather.data[",O$1,"]")),MATCH(vp.data[[#This Row],[SDate]],weather.data[Date],0))</f>
        <v>6.75</v>
      </c>
      <c r="P1260" s="2">
        <f ca="1">INDEX(INDIRECT(_xlfn.CONCAT("weather.data[",P$1,"]")),MATCH(vp.data[[#This Row],[SDate]],weather.data[Date],0))</f>
        <v>5.2404761904761914</v>
      </c>
      <c r="Q1260" s="2">
        <f ca="1">INDEX(INDIRECT(_xlfn.CONCAT("weather.data[",Q$1,"]")),MATCH(vp.data[[#This Row],[SDate]],weather.data[Date],0))</f>
        <v>6.7</v>
      </c>
      <c r="R1260" s="2">
        <f ca="1">INDEX(INDIRECT(_xlfn.CONCAT("weather.data[",R$1,"]")),MATCH(vp.data[[#This Row],[SDate]],weather.data[Date],0))</f>
        <v>8.1999999999999993</v>
      </c>
      <c r="S1260" s="2">
        <f ca="1">INDEX(INDIRECT(_xlfn.CONCAT("weather.data[",S$1,"]")),MATCH(vp.data[[#This Row],[SDate]],weather.data[Date],0))</f>
        <v>6</v>
      </c>
      <c r="T1260" s="2">
        <f ca="1">INDEX(INDIRECT(_xlfn.CONCAT("weather.data[",T$1,"]")),MATCH(vp.data[[#This Row],[SDate]],weather.data[Date],0))</f>
        <v>7.2</v>
      </c>
      <c r="U1260" s="2">
        <f ca="1">INDEX(INDIRECT(_xlfn.CONCAT("weather.data[",U$1,"]")),MATCH(vp.data[[#This Row],[SDate]],weather.data[Date],0))</f>
        <v>5.4</v>
      </c>
      <c r="V1260" s="2">
        <f ca="1">INDEX(INDIRECT(_xlfn.CONCAT("weather.data[",V$1,"]")),MATCH(vp.data[[#This Row],[SDate]],weather.data[Date],0))</f>
        <v>7</v>
      </c>
      <c r="W1260" t="s">
        <v>44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 s="4">
        <f>IF(AND(vp.data[[#This Row],[SDate]]&gt;=DATE(YEAR(vp.data[[#This Row],[SDate]]),5,1),vp.data[[#This Row],[SDate]]&lt;=DATE(YEAR(vp.data[[#This Row],[SDate]]),9,15)),1,0)</f>
        <v>0</v>
      </c>
      <c r="AJ1260" s="4">
        <f>IF(vp.data[[#This Row],[SDate]]&lt;DATE(2016,12,1),0,1)</f>
        <v>1</v>
      </c>
      <c r="AK1260">
        <f>MONTH(vp.data[[#This Row],[SDate]])</f>
        <v>4</v>
      </c>
      <c r="AL1260" s="5">
        <f>(IF(post_aquisition_adj_bool,vp.data[[#This Row],[VP_Adjusted]],vp.data[[#This Row],[VP]])-INDEX(crudeBD.lkup[Mean_VP],MATCH(vp.data[[#This Row],[Crude_Breakdown]],crudeBD.lkup[Crude Breakdown],0)))^2</f>
        <v>16.628498482563923</v>
      </c>
      <c r="AM1260" s="5">
        <f>(vp.data[[#This Row],[Dens]]-INDEX(crudeBD.lkup[Mean_Dens],MATCH(vp.data[[#This Row],[Crude_Breakdown]],crudeBD.lkup[Crude Breakdown],0)))^2</f>
        <v>161.00215798501918</v>
      </c>
      <c r="AN1260" s="5">
        <f>(vp.data[[#This Row],[Sulf]]-INDEX(crudeBD.lkup[Mean_Sulf],MATCH(vp.data[[#This Row],[Crude_Breakdown]],crudeBD.lkup[Crude Breakdown],0)))^2</f>
        <v>0.2432694421336255</v>
      </c>
      <c r="AO12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1" hidden="1" x14ac:dyDescent="0.25">
      <c r="A1261">
        <v>1260</v>
      </c>
      <c r="B1261" t="s">
        <v>42</v>
      </c>
      <c r="C1261" t="s">
        <v>42</v>
      </c>
      <c r="D1261" t="s">
        <v>43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1261" s="2">
        <f ca="1">INDEX(INDIRECT(_xlfn.CONCAT("weather.data[",O$1,"]")),MATCH(vp.data[[#This Row],[SDate]],weather.data[Date],0))</f>
        <v>6.75</v>
      </c>
      <c r="P1261" s="2">
        <f ca="1">INDEX(INDIRECT(_xlfn.CONCAT("weather.data[",P$1,"]")),MATCH(vp.data[[#This Row],[SDate]],weather.data[Date],0))</f>
        <v>5.2404761904761914</v>
      </c>
      <c r="Q1261" s="2">
        <f ca="1">INDEX(INDIRECT(_xlfn.CONCAT("weather.data[",Q$1,"]")),MATCH(vp.data[[#This Row],[SDate]],weather.data[Date],0))</f>
        <v>6.7</v>
      </c>
      <c r="R1261" s="2">
        <f ca="1">INDEX(INDIRECT(_xlfn.CONCAT("weather.data[",R$1,"]")),MATCH(vp.data[[#This Row],[SDate]],weather.data[Date],0))</f>
        <v>8.1999999999999993</v>
      </c>
      <c r="S1261" s="2">
        <f ca="1">INDEX(INDIRECT(_xlfn.CONCAT("weather.data[",S$1,"]")),MATCH(vp.data[[#This Row],[SDate]],weather.data[Date],0))</f>
        <v>6</v>
      </c>
      <c r="T1261" s="2">
        <f ca="1">INDEX(INDIRECT(_xlfn.CONCAT("weather.data[",T$1,"]")),MATCH(vp.data[[#This Row],[SDate]],weather.data[Date],0))</f>
        <v>7.2</v>
      </c>
      <c r="U1261" s="2">
        <f ca="1">INDEX(INDIRECT(_xlfn.CONCAT("weather.data[",U$1,"]")),MATCH(vp.data[[#This Row],[SDate]],weather.data[Date],0))</f>
        <v>5.4</v>
      </c>
      <c r="V1261" s="2">
        <f ca="1">INDEX(INDIRECT(_xlfn.CONCAT("weather.data[",V$1,"]")),MATCH(vp.data[[#This Row],[SDate]],weather.data[Date],0))</f>
        <v>7</v>
      </c>
      <c r="W1261" t="s">
        <v>44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 s="4">
        <f>IF(AND(vp.data[[#This Row],[SDate]]&gt;=DATE(YEAR(vp.data[[#This Row],[SDate]]),5,1),vp.data[[#This Row],[SDate]]&lt;=DATE(YEAR(vp.data[[#This Row],[SDate]]),9,15)),1,0)</f>
        <v>0</v>
      </c>
      <c r="AJ1261" s="4">
        <f>IF(vp.data[[#This Row],[SDate]]&lt;DATE(2016,12,1),0,1)</f>
        <v>1</v>
      </c>
      <c r="AK1261">
        <f>MONTH(vp.data[[#This Row],[SDate]])</f>
        <v>4</v>
      </c>
      <c r="AL1261" s="5">
        <f>(IF(post_aquisition_adj_bool,vp.data[[#This Row],[VP_Adjusted]],vp.data[[#This Row],[VP]])-INDEX(crudeBD.lkup[Mean_VP],MATCH(vp.data[[#This Row],[Crude_Breakdown]],crudeBD.lkup[Crude Breakdown],0)))^2</f>
        <v>26.679470699432944</v>
      </c>
      <c r="AM1261" s="5">
        <f>(vp.data[[#This Row],[Dens]]-INDEX(crudeBD.lkup[Mean_Dens],MATCH(vp.data[[#This Row],[Crude_Breakdown]],crudeBD.lkup[Crude Breakdown],0)))^2</f>
        <v>30.892915089237277</v>
      </c>
      <c r="AN1261" s="5">
        <f>(vp.data[[#This Row],[Sulf]]-INDEX(crudeBD.lkup[Mean_Sulf],MATCH(vp.data[[#This Row],[Crude_Breakdown]],crudeBD.lkup[Crude Breakdown],0)))^2</f>
        <v>1.5635293026803863E-3</v>
      </c>
      <c r="AO12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1" hidden="1" x14ac:dyDescent="0.25">
      <c r="A1262">
        <v>1261</v>
      </c>
      <c r="B1262" t="s">
        <v>60</v>
      </c>
      <c r="C1262" t="s">
        <v>60</v>
      </c>
      <c r="D1262" t="s">
        <v>61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Input]]="",INDEX([1]DATA!$O:$O,MATCH(1,(vp.data[[#This Row],[Battery]]=[1]DATA!$L:$L)*(EOMONTH(vp.data[[#This Row],[SDate]],-1)+1=[1]DATA!$G:$G),0)),vp.data[[#This Row],[Dens Input]]),"")</f>
        <v>876.1</v>
      </c>
      <c r="O1262" s="2">
        <f ca="1">INDEX(INDIRECT(_xlfn.CONCAT("weather.data[",O$1,"]")),MATCH(vp.data[[#This Row],[SDate]],weather.data[Date],0))</f>
        <v>6.75</v>
      </c>
      <c r="P1262" s="2">
        <f ca="1">INDEX(INDIRECT(_xlfn.CONCAT("weather.data[",P$1,"]")),MATCH(vp.data[[#This Row],[SDate]],weather.data[Date],0))</f>
        <v>5.2404761904761914</v>
      </c>
      <c r="Q1262" s="2">
        <f ca="1">INDEX(INDIRECT(_xlfn.CONCAT("weather.data[",Q$1,"]")),MATCH(vp.data[[#This Row],[SDate]],weather.data[Date],0))</f>
        <v>6.7</v>
      </c>
      <c r="R1262" s="2">
        <f ca="1">INDEX(INDIRECT(_xlfn.CONCAT("weather.data[",R$1,"]")),MATCH(vp.data[[#This Row],[SDate]],weather.data[Date],0))</f>
        <v>8.1999999999999993</v>
      </c>
      <c r="S1262" s="2">
        <f ca="1">INDEX(INDIRECT(_xlfn.CONCAT("weather.data[",S$1,"]")),MATCH(vp.data[[#This Row],[SDate]],weather.data[Date],0))</f>
        <v>6</v>
      </c>
      <c r="T1262" s="2">
        <f ca="1">INDEX(INDIRECT(_xlfn.CONCAT("weather.data[",T$1,"]")),MATCH(vp.data[[#This Row],[SDate]],weather.data[Date],0))</f>
        <v>7.2</v>
      </c>
      <c r="U1262" s="2">
        <f ca="1">INDEX(INDIRECT(_xlfn.CONCAT("weather.data[",U$1,"]")),MATCH(vp.data[[#This Row],[SDate]],weather.data[Date],0))</f>
        <v>5.4</v>
      </c>
      <c r="V1262" s="2">
        <f ca="1">INDEX(INDIRECT(_xlfn.CONCAT("weather.data[",V$1,"]")),MATCH(vp.data[[#This Row],[SDate]],weather.data[Date],0))</f>
        <v>7</v>
      </c>
      <c r="W1262" t="s">
        <v>44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 s="4">
        <f>IF(AND(vp.data[[#This Row],[SDate]]&gt;=DATE(YEAR(vp.data[[#This Row],[SDate]]),5,1),vp.data[[#This Row],[SDate]]&lt;=DATE(YEAR(vp.data[[#This Row],[SDate]]),9,15)),1,0)</f>
        <v>0</v>
      </c>
      <c r="AJ1262" s="4">
        <f>IF(vp.data[[#This Row],[SDate]]&lt;DATE(2016,12,1),0,1)</f>
        <v>1</v>
      </c>
      <c r="AK1262">
        <f>MONTH(vp.data[[#This Row],[SDate]])</f>
        <v>4</v>
      </c>
      <c r="AL1262" s="5">
        <f>(IF(post_aquisition_adj_bool,vp.data[[#This Row],[VP_Adjusted]],vp.data[[#This Row],[VP]])-INDEX(crudeBD.lkup[Mean_VP],MATCH(vp.data[[#This Row],[Crude_Breakdown]],crudeBD.lkup[Crude Breakdown],0)))^2</f>
        <v>236.08990548204162</v>
      </c>
      <c r="AM1262" s="5">
        <f>(vp.data[[#This Row],[Dens]]-INDEX(crudeBD.lkup[Mean_Dens],MATCH(vp.data[[#This Row],[Crude_Breakdown]],crudeBD.lkup[Crude Breakdown],0)))^2</f>
        <v>1.8005895078420513</v>
      </c>
      <c r="AN1262" s="5">
        <f>(vp.data[[#This Row],[Sulf]]-INDEX(crudeBD.lkup[Mean_Sulf],MATCH(vp.data[[#This Row],[Crude_Breakdown]],crudeBD.lkup[Crude Breakdown],0)))^2</f>
        <v>0.10859759255849449</v>
      </c>
      <c r="AO12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1" hidden="1" x14ac:dyDescent="0.25">
      <c r="A1263">
        <v>1262</v>
      </c>
      <c r="B1263" t="s">
        <v>107</v>
      </c>
      <c r="C1263" t="s">
        <v>107</v>
      </c>
      <c r="D1263" t="s">
        <v>230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Input]]="",INDEX([1]DATA!$O:$O,MATCH(1,(vp.data[[#This Row],[Battery]]=[1]DATA!$L:$L)*(EOMONTH(vp.data[[#This Row],[SDate]],-1)+1=[1]DATA!$G:$G),0)),vp.data[[#This Row],[Dens Input]]),"")</f>
        <v>886.7</v>
      </c>
      <c r="O1263" s="2">
        <f ca="1">INDEX(INDIRECT(_xlfn.CONCAT("weather.data[",O$1,"]")),MATCH(vp.data[[#This Row],[SDate]],weather.data[Date],0))</f>
        <v>6.75</v>
      </c>
      <c r="P1263" s="2">
        <f ca="1">INDEX(INDIRECT(_xlfn.CONCAT("weather.data[",P$1,"]")),MATCH(vp.data[[#This Row],[SDate]],weather.data[Date],0))</f>
        <v>5.2404761904761914</v>
      </c>
      <c r="Q1263" s="2">
        <f ca="1">INDEX(INDIRECT(_xlfn.CONCAT("weather.data[",Q$1,"]")),MATCH(vp.data[[#This Row],[SDate]],weather.data[Date],0))</f>
        <v>6.7</v>
      </c>
      <c r="R1263" s="2">
        <f ca="1">INDEX(INDIRECT(_xlfn.CONCAT("weather.data[",R$1,"]")),MATCH(vp.data[[#This Row],[SDate]],weather.data[Date],0))</f>
        <v>8.1999999999999993</v>
      </c>
      <c r="S1263" s="2">
        <f ca="1">INDEX(INDIRECT(_xlfn.CONCAT("weather.data[",S$1,"]")),MATCH(vp.data[[#This Row],[SDate]],weather.data[Date],0))</f>
        <v>6</v>
      </c>
      <c r="T1263" s="2">
        <f ca="1">INDEX(INDIRECT(_xlfn.CONCAT("weather.data[",T$1,"]")),MATCH(vp.data[[#This Row],[SDate]],weather.data[Date],0))</f>
        <v>7.2</v>
      </c>
      <c r="U1263" s="2">
        <f ca="1">INDEX(INDIRECT(_xlfn.CONCAT("weather.data[",U$1,"]")),MATCH(vp.data[[#This Row],[SDate]],weather.data[Date],0))</f>
        <v>5.4</v>
      </c>
      <c r="V1263" s="2">
        <f ca="1">INDEX(INDIRECT(_xlfn.CONCAT("weather.data[",V$1,"]")),MATCH(vp.data[[#This Row],[SDate]],weather.data[Date],0))</f>
        <v>7</v>
      </c>
      <c r="W1263" t="s">
        <v>44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 s="4">
        <f>IF(AND(vp.data[[#This Row],[SDate]]&gt;=DATE(YEAR(vp.data[[#This Row],[SDate]]),5,1),vp.data[[#This Row],[SDate]]&lt;=DATE(YEAR(vp.data[[#This Row],[SDate]]),9,15)),1,0)</f>
        <v>0</v>
      </c>
      <c r="AJ1263" s="4">
        <f>IF(vp.data[[#This Row],[SDate]]&lt;DATE(2016,12,1),0,1)</f>
        <v>1</v>
      </c>
      <c r="AK1263">
        <f>MONTH(vp.data[[#This Row],[SDate]])</f>
        <v>4</v>
      </c>
      <c r="AL1263" s="5">
        <f>(IF(post_aquisition_adj_bool,vp.data[[#This Row],[VP_Adjusted]],vp.data[[#This Row],[VP]])-INDEX(crudeBD.lkup[Mean_VP],MATCH(vp.data[[#This Row],[Crude_Breakdown]],crudeBD.lkup[Crude Breakdown],0)))^2</f>
        <v>11.120775047258995</v>
      </c>
      <c r="AM1263" s="5">
        <f>(vp.data[[#This Row],[Dens]]-INDEX(crudeBD.lkup[Mean_Dens],MATCH(vp.data[[#This Row],[Crude_Breakdown]],crudeBD.lkup[Crude Breakdown],0)))^2</f>
        <v>142.60803136830751</v>
      </c>
      <c r="AN1263" s="5">
        <f>(vp.data[[#This Row],[Sulf]]-INDEX(crudeBD.lkup[Mean_Sulf],MATCH(vp.data[[#This Row],[Crude_Breakdown]],crudeBD.lkup[Crude Breakdown],0)))^2</f>
        <v>0.23084038139570343</v>
      </c>
      <c r="AO12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1" hidden="1" x14ac:dyDescent="0.25">
      <c r="A1264">
        <v>1263</v>
      </c>
      <c r="B1264" t="s">
        <v>45</v>
      </c>
      <c r="C1264" t="s">
        <v>45</v>
      </c>
      <c r="D1264" t="s">
        <v>77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64" s="2">
        <f ca="1">INDEX(INDIRECT(_xlfn.CONCAT("weather.data[",O$1,"]")),MATCH(vp.data[[#This Row],[SDate]],weather.data[Date],0))</f>
        <v>8.9500000000000011</v>
      </c>
      <c r="P1264" s="2">
        <f ca="1">INDEX(INDIRECT(_xlfn.CONCAT("weather.data[",P$1,"]")),MATCH(vp.data[[#This Row],[SDate]],weather.data[Date],0))</f>
        <v>5.15</v>
      </c>
      <c r="Q1264" s="2">
        <f ca="1">INDEX(INDIRECT(_xlfn.CONCAT("weather.data[",Q$1,"]")),MATCH(vp.data[[#This Row],[SDate]],weather.data[Date],0))</f>
        <v>9.6</v>
      </c>
      <c r="R1264" s="2">
        <f ca="1">INDEX(INDIRECT(_xlfn.CONCAT("weather.data[",R$1,"]")),MATCH(vp.data[[#This Row],[SDate]],weather.data[Date],0))</f>
        <v>9.1</v>
      </c>
      <c r="S1264" s="2">
        <f ca="1">INDEX(INDIRECT(_xlfn.CONCAT("weather.data[",S$1,"]")),MATCH(vp.data[[#This Row],[SDate]],weather.data[Date],0))</f>
        <v>9.3000000000000007</v>
      </c>
      <c r="T1264" s="2">
        <f ca="1">INDEX(INDIRECT(_xlfn.CONCAT("weather.data[",T$1,"]")),MATCH(vp.data[[#This Row],[SDate]],weather.data[Date],0))</f>
        <v>8.8000000000000007</v>
      </c>
      <c r="U1264" s="2">
        <f ca="1">INDEX(INDIRECT(_xlfn.CONCAT("weather.data[",U$1,"]")),MATCH(vp.data[[#This Row],[SDate]],weather.data[Date],0))</f>
        <v>8.1</v>
      </c>
      <c r="V1264" s="2">
        <f ca="1">INDEX(INDIRECT(_xlfn.CONCAT("weather.data[",V$1,"]")),MATCH(vp.data[[#This Row],[SDate]],weather.data[Date],0))</f>
        <v>8.8000000000000007</v>
      </c>
      <c r="W1264" t="s">
        <v>44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 s="4">
        <f>IF(AND(vp.data[[#This Row],[SDate]]&gt;=DATE(YEAR(vp.data[[#This Row],[SDate]]),5,1),vp.data[[#This Row],[SDate]]&lt;=DATE(YEAR(vp.data[[#This Row],[SDate]]),9,15)),1,0)</f>
        <v>0</v>
      </c>
      <c r="AJ1264" s="4">
        <f>IF(vp.data[[#This Row],[SDate]]&lt;DATE(2016,12,1),0,1)</f>
        <v>1</v>
      </c>
      <c r="AK1264">
        <f>MONTH(vp.data[[#This Row],[SDate]])</f>
        <v>4</v>
      </c>
      <c r="AL1264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64" s="5">
        <f>(vp.data[[#This Row],[Dens]]-INDEX(crudeBD.lkup[Mean_Dens],MATCH(vp.data[[#This Row],[Crude_Breakdown]],crudeBD.lkup[Crude Breakdown],0)))^2</f>
        <v>12.570692508920608</v>
      </c>
      <c r="AN1264" s="5">
        <f>(vp.data[[#This Row],[Sulf]]-INDEX(crudeBD.lkup[Mean_Sulf],MATCH(vp.data[[#This Row],[Crude_Breakdown]],crudeBD.lkup[Crude Breakdown],0)))^2</f>
        <v>0.16510493505912979</v>
      </c>
      <c r="AO12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1" hidden="1" x14ac:dyDescent="0.25">
      <c r="A1265">
        <v>1264</v>
      </c>
      <c r="B1265" t="s">
        <v>45</v>
      </c>
      <c r="C1265" t="s">
        <v>45</v>
      </c>
      <c r="D1265" t="s">
        <v>66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Input]]="",INDEX([1]DATA!$O:$O,MATCH(1,(vp.data[[#This Row],[Battery]]=[1]DATA!$L:$L)*(EOMONTH(vp.data[[#This Row],[SDate]],-1)+1=[1]DATA!$G:$G),0)),vp.data[[#This Row],[Dens Input]]),"")</f>
        <v>813.5</v>
      </c>
      <c r="O1265" s="2">
        <f ca="1">INDEX(INDIRECT(_xlfn.CONCAT("weather.data[",O$1,"]")),MATCH(vp.data[[#This Row],[SDate]],weather.data[Date],0))</f>
        <v>8.9500000000000011</v>
      </c>
      <c r="P1265" s="2">
        <f ca="1">INDEX(INDIRECT(_xlfn.CONCAT("weather.data[",P$1,"]")),MATCH(vp.data[[#This Row],[SDate]],weather.data[Date],0))</f>
        <v>5.15</v>
      </c>
      <c r="Q1265" s="2">
        <f ca="1">INDEX(INDIRECT(_xlfn.CONCAT("weather.data[",Q$1,"]")),MATCH(vp.data[[#This Row],[SDate]],weather.data[Date],0))</f>
        <v>9.6</v>
      </c>
      <c r="R1265" s="2">
        <f ca="1">INDEX(INDIRECT(_xlfn.CONCAT("weather.data[",R$1,"]")),MATCH(vp.data[[#This Row],[SDate]],weather.data[Date],0))</f>
        <v>9.1</v>
      </c>
      <c r="S1265" s="2">
        <f ca="1">INDEX(INDIRECT(_xlfn.CONCAT("weather.data[",S$1,"]")),MATCH(vp.data[[#This Row],[SDate]],weather.data[Date],0))</f>
        <v>9.3000000000000007</v>
      </c>
      <c r="T1265" s="2">
        <f ca="1">INDEX(INDIRECT(_xlfn.CONCAT("weather.data[",T$1,"]")),MATCH(vp.data[[#This Row],[SDate]],weather.data[Date],0))</f>
        <v>8.8000000000000007</v>
      </c>
      <c r="U1265" s="2">
        <f ca="1">INDEX(INDIRECT(_xlfn.CONCAT("weather.data[",U$1,"]")),MATCH(vp.data[[#This Row],[SDate]],weather.data[Date],0))</f>
        <v>8.1</v>
      </c>
      <c r="V1265" s="2">
        <f ca="1">INDEX(INDIRECT(_xlfn.CONCAT("weather.data[",V$1,"]")),MATCH(vp.data[[#This Row],[SDate]],weather.data[Date],0))</f>
        <v>8.8000000000000007</v>
      </c>
      <c r="W1265" t="s">
        <v>44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 s="4">
        <f>IF(AND(vp.data[[#This Row],[SDate]]&gt;=DATE(YEAR(vp.data[[#This Row],[SDate]]),5,1),vp.data[[#This Row],[SDate]]&lt;=DATE(YEAR(vp.data[[#This Row],[SDate]]),9,15)),1,0)</f>
        <v>0</v>
      </c>
      <c r="AJ1265" s="4">
        <f>IF(vp.data[[#This Row],[SDate]]&lt;DATE(2016,12,1),0,1)</f>
        <v>1</v>
      </c>
      <c r="AK1265">
        <f>MONTH(vp.data[[#This Row],[SDate]])</f>
        <v>4</v>
      </c>
      <c r="AL1265" s="5">
        <f>(IF(post_aquisition_adj_bool,vp.data[[#This Row],[VP_Adjusted]],vp.data[[#This Row],[VP]])-INDEX(crudeBD.lkup[Mean_VP],MATCH(vp.data[[#This Row],[Crude_Breakdown]],crudeBD.lkup[Crude Breakdown],0)))^2</f>
        <v>0.11163760270379373</v>
      </c>
      <c r="AM1265" s="5">
        <f>(vp.data[[#This Row],[Dens]]-INDEX(crudeBD.lkup[Mean_Dens],MATCH(vp.data[[#This Row],[Crude_Breakdown]],crudeBD.lkup[Crude Breakdown],0)))^2</f>
        <v>28.670485612361979</v>
      </c>
      <c r="AN1265" s="5">
        <f>(vp.data[[#This Row],[Sulf]]-INDEX(crudeBD.lkup[Mean_Sulf],MATCH(vp.data[[#This Row],[Crude_Breakdown]],crudeBD.lkup[Crude Breakdown],0)))^2</f>
        <v>5.9800937425153258E-3</v>
      </c>
      <c r="AO12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1" hidden="1" x14ac:dyDescent="0.25">
      <c r="A1266">
        <v>1265</v>
      </c>
      <c r="B1266" t="s">
        <v>45</v>
      </c>
      <c r="C1266" t="s">
        <v>45</v>
      </c>
      <c r="D1266" t="s">
        <v>84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Input]]="",INDEX([1]DATA!$Q:$Q,MATCH(1,(vp.data[[#This Row],[Battery]]=[1]DATA!$L:$L)*(EOMONTH(vp.data[[#This Row],[SDate]],-1)+1=[1]DATA!$G:$G),0)),vp.data[[#This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Input]]="",INDEX([1]DATA!$O:$O,MATCH(1,(vp.data[[#This Row],[Battery]]=[1]DATA!$L:$L)*(EOMONTH(vp.data[[#This Row],[SDate]],-1)+1=[1]DATA!$G:$G),0)),vp.data[[#This Row],[Dens Input]]),"")</f>
        <v>844.7</v>
      </c>
      <c r="O1266" s="2">
        <f ca="1">INDEX(INDIRECT(_xlfn.CONCAT("weather.data[",O$1,"]")),MATCH(vp.data[[#This Row],[SDate]],weather.data[Date],0))</f>
        <v>8.9500000000000011</v>
      </c>
      <c r="P1266" s="2">
        <f ca="1">INDEX(INDIRECT(_xlfn.CONCAT("weather.data[",P$1,"]")),MATCH(vp.data[[#This Row],[SDate]],weather.data[Date],0))</f>
        <v>5.15</v>
      </c>
      <c r="Q1266" s="2">
        <f ca="1">INDEX(INDIRECT(_xlfn.CONCAT("weather.data[",Q$1,"]")),MATCH(vp.data[[#This Row],[SDate]],weather.data[Date],0))</f>
        <v>9.6</v>
      </c>
      <c r="R1266" s="2">
        <f ca="1">INDEX(INDIRECT(_xlfn.CONCAT("weather.data[",R$1,"]")),MATCH(vp.data[[#This Row],[SDate]],weather.data[Date],0))</f>
        <v>9.1</v>
      </c>
      <c r="S1266" s="2">
        <f ca="1">INDEX(INDIRECT(_xlfn.CONCAT("weather.data[",S$1,"]")),MATCH(vp.data[[#This Row],[SDate]],weather.data[Date],0))</f>
        <v>9.3000000000000007</v>
      </c>
      <c r="T1266" s="2">
        <f ca="1">INDEX(INDIRECT(_xlfn.CONCAT("weather.data[",T$1,"]")),MATCH(vp.data[[#This Row],[SDate]],weather.data[Date],0))</f>
        <v>8.8000000000000007</v>
      </c>
      <c r="U1266" s="2">
        <f ca="1">INDEX(INDIRECT(_xlfn.CONCAT("weather.data[",U$1,"]")),MATCH(vp.data[[#This Row],[SDate]],weather.data[Date],0))</f>
        <v>8.1</v>
      </c>
      <c r="V1266" s="2">
        <f ca="1">INDEX(INDIRECT(_xlfn.CONCAT("weather.data[",V$1,"]")),MATCH(vp.data[[#This Row],[SDate]],weather.data[Date],0))</f>
        <v>8.8000000000000007</v>
      </c>
      <c r="W1266" t="s">
        <v>44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 s="4">
        <f>IF(AND(vp.data[[#This Row],[SDate]]&gt;=DATE(YEAR(vp.data[[#This Row],[SDate]]),5,1),vp.data[[#This Row],[SDate]]&lt;=DATE(YEAR(vp.data[[#This Row],[SDate]]),9,15)),1,0)</f>
        <v>0</v>
      </c>
      <c r="AJ1266" s="4">
        <f>IF(vp.data[[#This Row],[SDate]]&lt;DATE(2016,12,1),0,1)</f>
        <v>1</v>
      </c>
      <c r="AK1266">
        <f>MONTH(vp.data[[#This Row],[SDate]])</f>
        <v>4</v>
      </c>
      <c r="AL1266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66" s="5">
        <f>(vp.data[[#This Row],[Dens]]-INDEX(crudeBD.lkup[Mean_Dens],MATCH(vp.data[[#This Row],[Crude_Breakdown]],crudeBD.lkup[Crude Breakdown],0)))^2</f>
        <v>0.78972117520419993</v>
      </c>
      <c r="AN1266" s="5">
        <f>(vp.data[[#This Row],[Sulf]]-INDEX(crudeBD.lkup[Mean_Sulf],MATCH(vp.data[[#This Row],[Crude_Breakdown]],crudeBD.lkup[Crude Breakdown],0)))^2</f>
        <v>0.19379674885755199</v>
      </c>
      <c r="AO12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1" hidden="1" x14ac:dyDescent="0.25">
      <c r="A1267">
        <v>1266</v>
      </c>
      <c r="B1267" t="s">
        <v>92</v>
      </c>
      <c r="C1267" t="s">
        <v>92</v>
      </c>
      <c r="D1267" t="s">
        <v>93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Input]]="",INDEX([1]DATA!$O:$O,MATCH(1,(vp.data[[#This Row],[Battery]]=[1]DATA!$L:$L)*(EOMONTH(vp.data[[#This Row],[SDate]],-1)+1=[1]DATA!$G:$G),0)),vp.data[[#This Row],[Dens Input]]),"")</f>
        <v>820.1</v>
      </c>
      <c r="O1267" s="2">
        <f ca="1">INDEX(INDIRECT(_xlfn.CONCAT("weather.data[",O$1,"]")),MATCH(vp.data[[#This Row],[SDate]],weather.data[Date],0))</f>
        <v>8.9500000000000011</v>
      </c>
      <c r="P1267" s="2">
        <f ca="1">INDEX(INDIRECT(_xlfn.CONCAT("weather.data[",P$1,"]")),MATCH(vp.data[[#This Row],[SDate]],weather.data[Date],0))</f>
        <v>5.15</v>
      </c>
      <c r="Q1267" s="2">
        <f ca="1">INDEX(INDIRECT(_xlfn.CONCAT("weather.data[",Q$1,"]")),MATCH(vp.data[[#This Row],[SDate]],weather.data[Date],0))</f>
        <v>9.6</v>
      </c>
      <c r="R1267" s="2">
        <f ca="1">INDEX(INDIRECT(_xlfn.CONCAT("weather.data[",R$1,"]")),MATCH(vp.data[[#This Row],[SDate]],weather.data[Date],0))</f>
        <v>9.1</v>
      </c>
      <c r="S1267" s="2">
        <f ca="1">INDEX(INDIRECT(_xlfn.CONCAT("weather.data[",S$1,"]")),MATCH(vp.data[[#This Row],[SDate]],weather.data[Date],0))</f>
        <v>9.3000000000000007</v>
      </c>
      <c r="T1267" s="2">
        <f ca="1">INDEX(INDIRECT(_xlfn.CONCAT("weather.data[",T$1,"]")),MATCH(vp.data[[#This Row],[SDate]],weather.data[Date],0))</f>
        <v>8.8000000000000007</v>
      </c>
      <c r="U1267" s="2">
        <f ca="1">INDEX(INDIRECT(_xlfn.CONCAT("weather.data[",U$1,"]")),MATCH(vp.data[[#This Row],[SDate]],weather.data[Date],0))</f>
        <v>8.1</v>
      </c>
      <c r="V1267" s="2">
        <f ca="1">INDEX(INDIRECT(_xlfn.CONCAT("weather.data[",V$1,"]")),MATCH(vp.data[[#This Row],[SDate]],weather.data[Date],0))</f>
        <v>8.8000000000000007</v>
      </c>
      <c r="W1267" t="s">
        <v>44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 s="4">
        <f>IF(AND(vp.data[[#This Row],[SDate]]&gt;=DATE(YEAR(vp.data[[#This Row],[SDate]]),5,1),vp.data[[#This Row],[SDate]]&lt;=DATE(YEAR(vp.data[[#This Row],[SDate]]),9,15)),1,0)</f>
        <v>0</v>
      </c>
      <c r="AJ1267" s="4">
        <f>IF(vp.data[[#This Row],[SDate]]&lt;DATE(2016,12,1),0,1)</f>
        <v>1</v>
      </c>
      <c r="AK1267">
        <f>MONTH(vp.data[[#This Row],[SDate]])</f>
        <v>4</v>
      </c>
      <c r="AL1267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267" s="5">
        <f>(vp.data[[#This Row],[Dens]]-INDEX(crudeBD.lkup[Mean_Dens],MATCH(vp.data[[#This Row],[Crude_Breakdown]],crudeBD.lkup[Crude Breakdown],0)))^2</f>
        <v>1.5513131985741726</v>
      </c>
      <c r="AN1267" s="5">
        <f>(vp.data[[#This Row],[Sulf]]-INDEX(crudeBD.lkup[Mean_Sulf],MATCH(vp.data[[#This Row],[Crude_Breakdown]],crudeBD.lkup[Crude Breakdown],0)))^2</f>
        <v>0.17751986703405145</v>
      </c>
      <c r="AO12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1" hidden="1" x14ac:dyDescent="0.25">
      <c r="A1268">
        <v>1267</v>
      </c>
      <c r="B1268" t="s">
        <v>47</v>
      </c>
      <c r="C1268" t="s">
        <v>47</v>
      </c>
      <c r="D1268" t="s">
        <v>68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68" s="2">
        <f ca="1">INDEX(INDIRECT(_xlfn.CONCAT("weather.data[",O$1,"]")),MATCH(vp.data[[#This Row],[SDate]],weather.data[Date],0))</f>
        <v>8.9500000000000011</v>
      </c>
      <c r="P1268" s="2">
        <f ca="1">INDEX(INDIRECT(_xlfn.CONCAT("weather.data[",P$1,"]")),MATCH(vp.data[[#This Row],[SDate]],weather.data[Date],0))</f>
        <v>5.15</v>
      </c>
      <c r="Q1268" s="2">
        <f ca="1">INDEX(INDIRECT(_xlfn.CONCAT("weather.data[",Q$1,"]")),MATCH(vp.data[[#This Row],[SDate]],weather.data[Date],0))</f>
        <v>9.6</v>
      </c>
      <c r="R1268" s="2">
        <f ca="1">INDEX(INDIRECT(_xlfn.CONCAT("weather.data[",R$1,"]")),MATCH(vp.data[[#This Row],[SDate]],weather.data[Date],0))</f>
        <v>9.1</v>
      </c>
      <c r="S1268" s="2">
        <f ca="1">INDEX(INDIRECT(_xlfn.CONCAT("weather.data[",S$1,"]")),MATCH(vp.data[[#This Row],[SDate]],weather.data[Date],0))</f>
        <v>9.3000000000000007</v>
      </c>
      <c r="T1268" s="2">
        <f ca="1">INDEX(INDIRECT(_xlfn.CONCAT("weather.data[",T$1,"]")),MATCH(vp.data[[#This Row],[SDate]],weather.data[Date],0))</f>
        <v>8.8000000000000007</v>
      </c>
      <c r="U1268" s="2">
        <f ca="1">INDEX(INDIRECT(_xlfn.CONCAT("weather.data[",U$1,"]")),MATCH(vp.data[[#This Row],[SDate]],weather.data[Date],0))</f>
        <v>8.1</v>
      </c>
      <c r="V1268" s="2">
        <f ca="1">INDEX(INDIRECT(_xlfn.CONCAT("weather.data[",V$1,"]")),MATCH(vp.data[[#This Row],[SDate]],weather.data[Date],0))</f>
        <v>8.8000000000000007</v>
      </c>
      <c r="W1268" t="s">
        <v>44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 s="4">
        <f>IF(AND(vp.data[[#This Row],[SDate]]&gt;=DATE(YEAR(vp.data[[#This Row],[SDate]]),5,1),vp.data[[#This Row],[SDate]]&lt;=DATE(YEAR(vp.data[[#This Row],[SDate]]),9,15)),1,0)</f>
        <v>0</v>
      </c>
      <c r="AJ1268" s="4">
        <f>IF(vp.data[[#This Row],[SDate]]&lt;DATE(2016,12,1),0,1)</f>
        <v>1</v>
      </c>
      <c r="AK1268">
        <f>MONTH(vp.data[[#This Row],[SDate]])</f>
        <v>4</v>
      </c>
      <c r="AL1268" s="5">
        <f>(IF(post_aquisition_adj_bool,vp.data[[#This Row],[VP_Adjusted]],vp.data[[#This Row],[VP]])-INDEX(crudeBD.lkup[Mean_VP],MATCH(vp.data[[#This Row],[Crude_Breakdown]],crudeBD.lkup[Crude Breakdown],0)))^2</f>
        <v>33.245347526368057</v>
      </c>
      <c r="AM1268" s="5">
        <f>(vp.data[[#This Row],[Dens]]-INDEX(crudeBD.lkup[Mean_Dens],MATCH(vp.data[[#This Row],[Crude_Breakdown]],crudeBD.lkup[Crude Breakdown],0)))^2</f>
        <v>20.661726991679977</v>
      </c>
      <c r="AN1268" s="5">
        <f>(vp.data[[#This Row],[Sulf]]-INDEX(crudeBD.lkup[Mean_Sulf],MATCH(vp.data[[#This Row],[Crude_Breakdown]],crudeBD.lkup[Crude Breakdown],0)))^2</f>
        <v>1.1808937253487075E-2</v>
      </c>
      <c r="AO12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1" hidden="1" x14ac:dyDescent="0.25">
      <c r="A1269">
        <v>1268</v>
      </c>
      <c r="B1269" t="s">
        <v>47</v>
      </c>
      <c r="C1269" t="s">
        <v>47</v>
      </c>
      <c r="D1269" t="s">
        <v>62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269" s="2">
        <f ca="1">INDEX(INDIRECT(_xlfn.CONCAT("weather.data[",O$1,"]")),MATCH(vp.data[[#This Row],[SDate]],weather.data[Date],0))</f>
        <v>8.9500000000000011</v>
      </c>
      <c r="P1269" s="2">
        <f ca="1">INDEX(INDIRECT(_xlfn.CONCAT("weather.data[",P$1,"]")),MATCH(vp.data[[#This Row],[SDate]],weather.data[Date],0))</f>
        <v>5.15</v>
      </c>
      <c r="Q1269" s="2">
        <f ca="1">INDEX(INDIRECT(_xlfn.CONCAT("weather.data[",Q$1,"]")),MATCH(vp.data[[#This Row],[SDate]],weather.data[Date],0))</f>
        <v>9.6</v>
      </c>
      <c r="R1269" s="2">
        <f ca="1">INDEX(INDIRECT(_xlfn.CONCAT("weather.data[",R$1,"]")),MATCH(vp.data[[#This Row],[SDate]],weather.data[Date],0))</f>
        <v>9.1</v>
      </c>
      <c r="S1269" s="2">
        <f ca="1">INDEX(INDIRECT(_xlfn.CONCAT("weather.data[",S$1,"]")),MATCH(vp.data[[#This Row],[SDate]],weather.data[Date],0))</f>
        <v>9.3000000000000007</v>
      </c>
      <c r="T1269" s="2">
        <f ca="1">INDEX(INDIRECT(_xlfn.CONCAT("weather.data[",T$1,"]")),MATCH(vp.data[[#This Row],[SDate]],weather.data[Date],0))</f>
        <v>8.8000000000000007</v>
      </c>
      <c r="U1269" s="2">
        <f ca="1">INDEX(INDIRECT(_xlfn.CONCAT("weather.data[",U$1,"]")),MATCH(vp.data[[#This Row],[SDate]],weather.data[Date],0))</f>
        <v>8.1</v>
      </c>
      <c r="V1269" s="2">
        <f ca="1">INDEX(INDIRECT(_xlfn.CONCAT("weather.data[",V$1,"]")),MATCH(vp.data[[#This Row],[SDate]],weather.data[Date],0))</f>
        <v>8.8000000000000007</v>
      </c>
      <c r="W1269" t="s">
        <v>44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 s="4">
        <f>IF(AND(vp.data[[#This Row],[SDate]]&gt;=DATE(YEAR(vp.data[[#This Row],[SDate]]),5,1),vp.data[[#This Row],[SDate]]&lt;=DATE(YEAR(vp.data[[#This Row],[SDate]]),9,15)),1,0)</f>
        <v>0</v>
      </c>
      <c r="AJ1269" s="4">
        <f>IF(vp.data[[#This Row],[SDate]]&lt;DATE(2016,12,1),0,1)</f>
        <v>1</v>
      </c>
      <c r="AK1269">
        <f>MONTH(vp.data[[#This Row],[SDate]])</f>
        <v>4</v>
      </c>
      <c r="AL1269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269" s="5">
        <f>(vp.data[[#This Row],[Dens]]-INDEX(crudeBD.lkup[Mean_Dens],MATCH(vp.data[[#This Row],[Crude_Breakdown]],crudeBD.lkup[Crude Breakdown],0)))^2</f>
        <v>30.752761474439346</v>
      </c>
      <c r="AN1269" s="5">
        <f>(vp.data[[#This Row],[Sulf]]-INDEX(crudeBD.lkup[Mean_Sulf],MATCH(vp.data[[#This Row],[Crude_Breakdown]],crudeBD.lkup[Crude Breakdown],0)))^2</f>
        <v>0.34653111405599479</v>
      </c>
      <c r="AO12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1" hidden="1" x14ac:dyDescent="0.25">
      <c r="A1270">
        <v>1269</v>
      </c>
      <c r="B1270" t="s">
        <v>47</v>
      </c>
      <c r="C1270" t="s">
        <v>47</v>
      </c>
      <c r="D1270" t="s">
        <v>67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270" s="2">
        <f ca="1">INDEX(INDIRECT(_xlfn.CONCAT("weather.data[",O$1,"]")),MATCH(vp.data[[#This Row],[SDate]],weather.data[Date],0))</f>
        <v>8.9500000000000011</v>
      </c>
      <c r="P1270" s="2">
        <f ca="1">INDEX(INDIRECT(_xlfn.CONCAT("weather.data[",P$1,"]")),MATCH(vp.data[[#This Row],[SDate]],weather.data[Date],0))</f>
        <v>5.15</v>
      </c>
      <c r="Q1270" s="2">
        <f ca="1">INDEX(INDIRECT(_xlfn.CONCAT("weather.data[",Q$1,"]")),MATCH(vp.data[[#This Row],[SDate]],weather.data[Date],0))</f>
        <v>9.6</v>
      </c>
      <c r="R1270" s="2">
        <f ca="1">INDEX(INDIRECT(_xlfn.CONCAT("weather.data[",R$1,"]")),MATCH(vp.data[[#This Row],[SDate]],weather.data[Date],0))</f>
        <v>9.1</v>
      </c>
      <c r="S1270" s="2">
        <f ca="1">INDEX(INDIRECT(_xlfn.CONCAT("weather.data[",S$1,"]")),MATCH(vp.data[[#This Row],[SDate]],weather.data[Date],0))</f>
        <v>9.3000000000000007</v>
      </c>
      <c r="T1270" s="2">
        <f ca="1">INDEX(INDIRECT(_xlfn.CONCAT("weather.data[",T$1,"]")),MATCH(vp.data[[#This Row],[SDate]],weather.data[Date],0))</f>
        <v>8.8000000000000007</v>
      </c>
      <c r="U1270" s="2">
        <f ca="1">INDEX(INDIRECT(_xlfn.CONCAT("weather.data[",U$1,"]")),MATCH(vp.data[[#This Row],[SDate]],weather.data[Date],0))</f>
        <v>8.1</v>
      </c>
      <c r="V1270" s="2">
        <f ca="1">INDEX(INDIRECT(_xlfn.CONCAT("weather.data[",V$1,"]")),MATCH(vp.data[[#This Row],[SDate]],weather.data[Date],0))</f>
        <v>8.8000000000000007</v>
      </c>
      <c r="W1270" t="s">
        <v>44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 s="4">
        <f>IF(AND(vp.data[[#This Row],[SDate]]&gt;=DATE(YEAR(vp.data[[#This Row],[SDate]]),5,1),vp.data[[#This Row],[SDate]]&lt;=DATE(YEAR(vp.data[[#This Row],[SDate]]),9,15)),1,0)</f>
        <v>0</v>
      </c>
      <c r="AJ1270" s="4">
        <f>IF(vp.data[[#This Row],[SDate]]&lt;DATE(2016,12,1),0,1)</f>
        <v>1</v>
      </c>
      <c r="AK1270">
        <f>MONTH(vp.data[[#This Row],[SDate]])</f>
        <v>4</v>
      </c>
      <c r="AL1270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1270" s="5">
        <f>(vp.data[[#This Row],[Dens]]-INDEX(crudeBD.lkup[Mean_Dens],MATCH(vp.data[[#This Row],[Crude_Breakdown]],crudeBD.lkup[Crude Breakdown],0)))^2</f>
        <v>201.96211135925367</v>
      </c>
      <c r="AN1270" s="5">
        <f>(vp.data[[#This Row],[Sulf]]-INDEX(crudeBD.lkup[Mean_Sulf],MATCH(vp.data[[#This Row],[Crude_Breakdown]],crudeBD.lkup[Crude Breakdown],0)))^2</f>
        <v>3.7335329250191278E-2</v>
      </c>
      <c r="AO12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1" hidden="1" x14ac:dyDescent="0.25">
      <c r="A1271">
        <v>1270</v>
      </c>
      <c r="B1271" t="s">
        <v>104</v>
      </c>
      <c r="C1271" t="s">
        <v>104</v>
      </c>
      <c r="D1271" t="s">
        <v>105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Input]]="",INDEX([1]DATA!$O:$O,MATCH(1,(vp.data[[#This Row],[Battery]]=[1]DATA!$L:$L)*(EOMONTH(vp.data[[#This Row],[SDate]],-1)+1=[1]DATA!$G:$G),0)),vp.data[[#This Row],[Dens Input]]),"")</f>
        <v>833</v>
      </c>
      <c r="O1271" s="2">
        <f ca="1">INDEX(INDIRECT(_xlfn.CONCAT("weather.data[",O$1,"]")),MATCH(vp.data[[#This Row],[SDate]],weather.data[Date],0))</f>
        <v>8.9500000000000011</v>
      </c>
      <c r="P1271" s="2">
        <f ca="1">INDEX(INDIRECT(_xlfn.CONCAT("weather.data[",P$1,"]")),MATCH(vp.data[[#This Row],[SDate]],weather.data[Date],0))</f>
        <v>5.15</v>
      </c>
      <c r="Q1271" s="2">
        <f ca="1">INDEX(INDIRECT(_xlfn.CONCAT("weather.data[",Q$1,"]")),MATCH(vp.data[[#This Row],[SDate]],weather.data[Date],0))</f>
        <v>9.6</v>
      </c>
      <c r="R1271" s="2">
        <f ca="1">INDEX(INDIRECT(_xlfn.CONCAT("weather.data[",R$1,"]")),MATCH(vp.data[[#This Row],[SDate]],weather.data[Date],0))</f>
        <v>9.1</v>
      </c>
      <c r="S1271" s="2">
        <f ca="1">INDEX(INDIRECT(_xlfn.CONCAT("weather.data[",S$1,"]")),MATCH(vp.data[[#This Row],[SDate]],weather.data[Date],0))</f>
        <v>9.3000000000000007</v>
      </c>
      <c r="T1271" s="2">
        <f ca="1">INDEX(INDIRECT(_xlfn.CONCAT("weather.data[",T$1,"]")),MATCH(vp.data[[#This Row],[SDate]],weather.data[Date],0))</f>
        <v>8.8000000000000007</v>
      </c>
      <c r="U1271" s="2">
        <f ca="1">INDEX(INDIRECT(_xlfn.CONCAT("weather.data[",U$1,"]")),MATCH(vp.data[[#This Row],[SDate]],weather.data[Date],0))</f>
        <v>8.1</v>
      </c>
      <c r="V1271" s="2">
        <f ca="1">INDEX(INDIRECT(_xlfn.CONCAT("weather.data[",V$1,"]")),MATCH(vp.data[[#This Row],[SDate]],weather.data[Date],0))</f>
        <v>8.8000000000000007</v>
      </c>
      <c r="W1271" t="s">
        <v>44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 s="4">
        <f>IF(AND(vp.data[[#This Row],[SDate]]&gt;=DATE(YEAR(vp.data[[#This Row],[SDate]]),5,1),vp.data[[#This Row],[SDate]]&lt;=DATE(YEAR(vp.data[[#This Row],[SDate]]),9,15)),1,0)</f>
        <v>0</v>
      </c>
      <c r="AJ1271" s="4">
        <f>IF(vp.data[[#This Row],[SDate]]&lt;DATE(2016,12,1),0,1)</f>
        <v>1</v>
      </c>
      <c r="AK1271">
        <f>MONTH(vp.data[[#This Row],[SDate]])</f>
        <v>4</v>
      </c>
      <c r="AL1271" s="5">
        <f>(IF(post_aquisition_adj_bool,vp.data[[#This Row],[VP_Adjusted]],vp.data[[#This Row],[VP]])-INDEX(crudeBD.lkup[Mean_VP],MATCH(vp.data[[#This Row],[Crude_Breakdown]],crudeBD.lkup[Crude Breakdown],0)))^2</f>
        <v>56.583408644568301</v>
      </c>
      <c r="AM1271" s="5">
        <f>(vp.data[[#This Row],[Dens]]-INDEX(crudeBD.lkup[Mean_Dens],MATCH(vp.data[[#This Row],[Crude_Breakdown]],crudeBD.lkup[Crude Breakdown],0)))^2</f>
        <v>116.88501688072647</v>
      </c>
      <c r="AN1271" s="5">
        <f>(vp.data[[#This Row],[Sulf]]-INDEX(crudeBD.lkup[Mean_Sulf],MATCH(vp.data[[#This Row],[Crude_Breakdown]],crudeBD.lkup[Crude Breakdown],0)))^2</f>
        <v>0.38041322446491904</v>
      </c>
      <c r="AO12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1" hidden="1" x14ac:dyDescent="0.25">
      <c r="A1272">
        <v>1271</v>
      </c>
      <c r="B1272" t="s">
        <v>47</v>
      </c>
      <c r="C1272" t="s">
        <v>47</v>
      </c>
      <c r="D1272" t="s">
        <v>91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272" s="2">
        <f ca="1">INDEX(INDIRECT(_xlfn.CONCAT("weather.data[",O$1,"]")),MATCH(vp.data[[#This Row],[SDate]],weather.data[Date],0))</f>
        <v>8.9500000000000011</v>
      </c>
      <c r="P1272" s="2">
        <f ca="1">INDEX(INDIRECT(_xlfn.CONCAT("weather.data[",P$1,"]")),MATCH(vp.data[[#This Row],[SDate]],weather.data[Date],0))</f>
        <v>5.15</v>
      </c>
      <c r="Q1272" s="2">
        <f ca="1">INDEX(INDIRECT(_xlfn.CONCAT("weather.data[",Q$1,"]")),MATCH(vp.data[[#This Row],[SDate]],weather.data[Date],0))</f>
        <v>9.6</v>
      </c>
      <c r="R1272" s="2">
        <f ca="1">INDEX(INDIRECT(_xlfn.CONCAT("weather.data[",R$1,"]")),MATCH(vp.data[[#This Row],[SDate]],weather.data[Date],0))</f>
        <v>9.1</v>
      </c>
      <c r="S1272" s="2">
        <f ca="1">INDEX(INDIRECT(_xlfn.CONCAT("weather.data[",S$1,"]")),MATCH(vp.data[[#This Row],[SDate]],weather.data[Date],0))</f>
        <v>9.3000000000000007</v>
      </c>
      <c r="T1272" s="2">
        <f ca="1">INDEX(INDIRECT(_xlfn.CONCAT("weather.data[",T$1,"]")),MATCH(vp.data[[#This Row],[SDate]],weather.data[Date],0))</f>
        <v>8.8000000000000007</v>
      </c>
      <c r="U1272" s="2">
        <f ca="1">INDEX(INDIRECT(_xlfn.CONCAT("weather.data[",U$1,"]")),MATCH(vp.data[[#This Row],[SDate]],weather.data[Date],0))</f>
        <v>8.1</v>
      </c>
      <c r="V1272" s="2">
        <f ca="1">INDEX(INDIRECT(_xlfn.CONCAT("weather.data[",V$1,"]")),MATCH(vp.data[[#This Row],[SDate]],weather.data[Date],0))</f>
        <v>8.8000000000000007</v>
      </c>
      <c r="W1272" t="s">
        <v>44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 s="4">
        <f>IF(AND(vp.data[[#This Row],[SDate]]&gt;=DATE(YEAR(vp.data[[#This Row],[SDate]]),5,1),vp.data[[#This Row],[SDate]]&lt;=DATE(YEAR(vp.data[[#This Row],[SDate]]),9,15)),1,0)</f>
        <v>0</v>
      </c>
      <c r="AJ1272" s="4">
        <f>IF(vp.data[[#This Row],[SDate]]&lt;DATE(2016,12,1),0,1)</f>
        <v>1</v>
      </c>
      <c r="AK1272">
        <f>MONTH(vp.data[[#This Row],[SDate]])</f>
        <v>4</v>
      </c>
      <c r="AL1272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1272" s="5">
        <f>(vp.data[[#This Row],[Dens]]-INDEX(crudeBD.lkup[Mean_Dens],MATCH(vp.data[[#This Row],[Crude_Breakdown]],crudeBD.lkup[Crude Breakdown],0)))^2</f>
        <v>6.8190831383943262</v>
      </c>
      <c r="AN1272" s="5">
        <f>(vp.data[[#This Row],[Sulf]]-INDEX(crudeBD.lkup[Mean_Sulf],MATCH(vp.data[[#This Row],[Crude_Breakdown]],crudeBD.lkup[Crude Breakdown],0)))^2</f>
        <v>3.488545293117469E-2</v>
      </c>
      <c r="AO12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1" hidden="1" x14ac:dyDescent="0.25">
      <c r="A1273">
        <v>1272</v>
      </c>
      <c r="B1273" t="s">
        <v>64</v>
      </c>
      <c r="C1273" t="s">
        <v>64</v>
      </c>
      <c r="D1273" t="s">
        <v>94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273" s="2">
        <f ca="1">INDEX(INDIRECT(_xlfn.CONCAT("weather.data[",O$1,"]")),MATCH(vp.data[[#This Row],[SDate]],weather.data[Date],0))</f>
        <v>8.9500000000000011</v>
      </c>
      <c r="P1273" s="2">
        <f ca="1">INDEX(INDIRECT(_xlfn.CONCAT("weather.data[",P$1,"]")),MATCH(vp.data[[#This Row],[SDate]],weather.data[Date],0))</f>
        <v>5.15</v>
      </c>
      <c r="Q1273" s="2">
        <f ca="1">INDEX(INDIRECT(_xlfn.CONCAT("weather.data[",Q$1,"]")),MATCH(vp.data[[#This Row],[SDate]],weather.data[Date],0))</f>
        <v>9.6</v>
      </c>
      <c r="R1273" s="2">
        <f ca="1">INDEX(INDIRECT(_xlfn.CONCAT("weather.data[",R$1,"]")),MATCH(vp.data[[#This Row],[SDate]],weather.data[Date],0))</f>
        <v>9.1</v>
      </c>
      <c r="S1273" s="2">
        <f ca="1">INDEX(INDIRECT(_xlfn.CONCAT("weather.data[",S$1,"]")),MATCH(vp.data[[#This Row],[SDate]],weather.data[Date],0))</f>
        <v>9.3000000000000007</v>
      </c>
      <c r="T1273" s="2">
        <f ca="1">INDEX(INDIRECT(_xlfn.CONCAT("weather.data[",T$1,"]")),MATCH(vp.data[[#This Row],[SDate]],weather.data[Date],0))</f>
        <v>8.8000000000000007</v>
      </c>
      <c r="U1273" s="2">
        <f ca="1">INDEX(INDIRECT(_xlfn.CONCAT("weather.data[",U$1,"]")),MATCH(vp.data[[#This Row],[SDate]],weather.data[Date],0))</f>
        <v>8.1</v>
      </c>
      <c r="V1273" s="2">
        <f ca="1">INDEX(INDIRECT(_xlfn.CONCAT("weather.data[",V$1,"]")),MATCH(vp.data[[#This Row],[SDate]],weather.data[Date],0))</f>
        <v>8.8000000000000007</v>
      </c>
      <c r="W1273" t="s">
        <v>44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 s="4">
        <f>IF(AND(vp.data[[#This Row],[SDate]]&gt;=DATE(YEAR(vp.data[[#This Row],[SDate]]),5,1),vp.data[[#This Row],[SDate]]&lt;=DATE(YEAR(vp.data[[#This Row],[SDate]]),9,15)),1,0)</f>
        <v>0</v>
      </c>
      <c r="AJ1273" s="4">
        <f>IF(vp.data[[#This Row],[SDate]]&lt;DATE(2016,12,1),0,1)</f>
        <v>1</v>
      </c>
      <c r="AK1273">
        <f>MONTH(vp.data[[#This Row],[SDate]])</f>
        <v>4</v>
      </c>
      <c r="AL1273" s="5">
        <f>(IF(post_aquisition_adj_bool,vp.data[[#This Row],[VP_Adjusted]],vp.data[[#This Row],[VP]])-INDEX(crudeBD.lkup[Mean_VP],MATCH(vp.data[[#This Row],[Crude_Breakdown]],crudeBD.lkup[Crude Breakdown],0)))^2</f>
        <v>457.01057212026404</v>
      </c>
      <c r="AM1273" s="5">
        <f>(vp.data[[#This Row],[Dens]]-INDEX(crudeBD.lkup[Mean_Dens],MATCH(vp.data[[#This Row],[Crude_Breakdown]],crudeBD.lkup[Crude Breakdown],0)))^2</f>
        <v>72.05739234084696</v>
      </c>
      <c r="AN1273" s="5">
        <f>(vp.data[[#This Row],[Sulf]]-INDEX(crudeBD.lkup[Mean_Sulf],MATCH(vp.data[[#This Row],[Crude_Breakdown]],crudeBD.lkup[Crude Breakdown],0)))^2</f>
        <v>7.1697980233954178E-4</v>
      </c>
      <c r="AO12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1" hidden="1" x14ac:dyDescent="0.25">
      <c r="A1274">
        <v>1273</v>
      </c>
      <c r="B1274" t="s">
        <v>64</v>
      </c>
      <c r="C1274" t="s">
        <v>64</v>
      </c>
      <c r="D1274" t="s">
        <v>65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Input]]="",INDEX([1]DATA!$O:$O,MATCH(1,(vp.data[[#This Row],[Battery]]=[1]DATA!$L:$L)*(EOMONTH(vp.data[[#This Row],[SDate]],-1)+1=[1]DATA!$G:$G),0)),vp.data[[#This Row],[Dens Input]]),"")</f>
        <v>852.7</v>
      </c>
      <c r="O1274" s="2">
        <f ca="1">INDEX(INDIRECT(_xlfn.CONCAT("weather.data[",O$1,"]")),MATCH(vp.data[[#This Row],[SDate]],weather.data[Date],0))</f>
        <v>8.9500000000000011</v>
      </c>
      <c r="P1274" s="2">
        <f ca="1">INDEX(INDIRECT(_xlfn.CONCAT("weather.data[",P$1,"]")),MATCH(vp.data[[#This Row],[SDate]],weather.data[Date],0))</f>
        <v>5.15</v>
      </c>
      <c r="Q1274" s="2">
        <f ca="1">INDEX(INDIRECT(_xlfn.CONCAT("weather.data[",Q$1,"]")),MATCH(vp.data[[#This Row],[SDate]],weather.data[Date],0))</f>
        <v>9.6</v>
      </c>
      <c r="R1274" s="2">
        <f ca="1">INDEX(INDIRECT(_xlfn.CONCAT("weather.data[",R$1,"]")),MATCH(vp.data[[#This Row],[SDate]],weather.data[Date],0))</f>
        <v>9.1</v>
      </c>
      <c r="S1274" s="2">
        <f ca="1">INDEX(INDIRECT(_xlfn.CONCAT("weather.data[",S$1,"]")),MATCH(vp.data[[#This Row],[SDate]],weather.data[Date],0))</f>
        <v>9.3000000000000007</v>
      </c>
      <c r="T1274" s="2">
        <f ca="1">INDEX(INDIRECT(_xlfn.CONCAT("weather.data[",T$1,"]")),MATCH(vp.data[[#This Row],[SDate]],weather.data[Date],0))</f>
        <v>8.8000000000000007</v>
      </c>
      <c r="U1274" s="2">
        <f ca="1">INDEX(INDIRECT(_xlfn.CONCAT("weather.data[",U$1,"]")),MATCH(vp.data[[#This Row],[SDate]],weather.data[Date],0))</f>
        <v>8.1</v>
      </c>
      <c r="V1274" s="2">
        <f ca="1">INDEX(INDIRECT(_xlfn.CONCAT("weather.data[",V$1,"]")),MATCH(vp.data[[#This Row],[SDate]],weather.data[Date],0))</f>
        <v>8.8000000000000007</v>
      </c>
      <c r="W1274" t="s">
        <v>44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 s="4">
        <f>IF(AND(vp.data[[#This Row],[SDate]]&gt;=DATE(YEAR(vp.data[[#This Row],[SDate]]),5,1),vp.data[[#This Row],[SDate]]&lt;=DATE(YEAR(vp.data[[#This Row],[SDate]]),9,15)),1,0)</f>
        <v>0</v>
      </c>
      <c r="AJ1274" s="4">
        <f>IF(vp.data[[#This Row],[SDate]]&lt;DATE(2016,12,1),0,1)</f>
        <v>1</v>
      </c>
      <c r="AK1274">
        <f>MONTH(vp.data[[#This Row],[SDate]])</f>
        <v>4</v>
      </c>
      <c r="AL1274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274" s="5">
        <f>(vp.data[[#This Row],[Dens]]-INDEX(crudeBD.lkup[Mean_Dens],MATCH(vp.data[[#This Row],[Crude_Breakdown]],crudeBD.lkup[Crude Breakdown],0)))^2</f>
        <v>79.008322402198203</v>
      </c>
      <c r="AN1274" s="5">
        <f>(vp.data[[#This Row],[Sulf]]-INDEX(crudeBD.lkup[Mean_Sulf],MATCH(vp.data[[#This Row],[Crude_Breakdown]],crudeBD.lkup[Crude Breakdown],0)))^2</f>
        <v>2.0512977102952232E-2</v>
      </c>
      <c r="AO12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1" hidden="1" x14ac:dyDescent="0.25">
      <c r="A1275">
        <v>1274</v>
      </c>
      <c r="B1275" t="s">
        <v>64</v>
      </c>
      <c r="C1275" t="s">
        <v>64</v>
      </c>
      <c r="D1275" t="s">
        <v>106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Input]]="",INDEX([1]DATA!$O:$O,MATCH(1,(vp.data[[#This Row],[Battery]]=[1]DATA!$L:$L)*(EOMONTH(vp.data[[#This Row],[SDate]],-1)+1=[1]DATA!$G:$G),0)),vp.data[[#This Row],[Dens Input]]),"")</f>
        <v>855</v>
      </c>
      <c r="O1275" s="2">
        <f ca="1">INDEX(INDIRECT(_xlfn.CONCAT("weather.data[",O$1,"]")),MATCH(vp.data[[#This Row],[SDate]],weather.data[Date],0))</f>
        <v>8.9500000000000011</v>
      </c>
      <c r="P1275" s="2">
        <f ca="1">INDEX(INDIRECT(_xlfn.CONCAT("weather.data[",P$1,"]")),MATCH(vp.data[[#This Row],[SDate]],weather.data[Date],0))</f>
        <v>5.15</v>
      </c>
      <c r="Q1275" s="2">
        <f ca="1">INDEX(INDIRECT(_xlfn.CONCAT("weather.data[",Q$1,"]")),MATCH(vp.data[[#This Row],[SDate]],weather.data[Date],0))</f>
        <v>9.6</v>
      </c>
      <c r="R1275" s="2">
        <f ca="1">INDEX(INDIRECT(_xlfn.CONCAT("weather.data[",R$1,"]")),MATCH(vp.data[[#This Row],[SDate]],weather.data[Date],0))</f>
        <v>9.1</v>
      </c>
      <c r="S1275" s="2">
        <f ca="1">INDEX(INDIRECT(_xlfn.CONCAT("weather.data[",S$1,"]")),MATCH(vp.data[[#This Row],[SDate]],weather.data[Date],0))</f>
        <v>9.3000000000000007</v>
      </c>
      <c r="T1275" s="2">
        <f ca="1">INDEX(INDIRECT(_xlfn.CONCAT("weather.data[",T$1,"]")),MATCH(vp.data[[#This Row],[SDate]],weather.data[Date],0))</f>
        <v>8.8000000000000007</v>
      </c>
      <c r="U1275" s="2">
        <f ca="1">INDEX(INDIRECT(_xlfn.CONCAT("weather.data[",U$1,"]")),MATCH(vp.data[[#This Row],[SDate]],weather.data[Date],0))</f>
        <v>8.1</v>
      </c>
      <c r="V1275" s="2">
        <f ca="1">INDEX(INDIRECT(_xlfn.CONCAT("weather.data[",V$1,"]")),MATCH(vp.data[[#This Row],[SDate]],weather.data[Date],0))</f>
        <v>8.8000000000000007</v>
      </c>
      <c r="W1275" t="s">
        <v>44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 s="4">
        <f>IF(AND(vp.data[[#This Row],[SDate]]&gt;=DATE(YEAR(vp.data[[#This Row],[SDate]]),5,1),vp.data[[#This Row],[SDate]]&lt;=DATE(YEAR(vp.data[[#This Row],[SDate]]),9,15)),1,0)</f>
        <v>0</v>
      </c>
      <c r="AJ1275" s="4">
        <f>IF(vp.data[[#This Row],[SDate]]&lt;DATE(2016,12,1),0,1)</f>
        <v>1</v>
      </c>
      <c r="AK1275">
        <f>MONTH(vp.data[[#This Row],[SDate]])</f>
        <v>4</v>
      </c>
      <c r="AL1275" s="5">
        <f>(IF(post_aquisition_adj_bool,vp.data[[#This Row],[VP_Adjusted]],vp.data[[#This Row],[VP]])-INDEX(crudeBD.lkup[Mean_VP],MATCH(vp.data[[#This Row],[Crude_Breakdown]],crudeBD.lkup[Crude Breakdown],0)))^2</f>
        <v>348.86042189935148</v>
      </c>
      <c r="AM1275" s="5">
        <f>(vp.data[[#This Row],[Dens]]-INDEX(crudeBD.lkup[Mean_Dens],MATCH(vp.data[[#This Row],[Crude_Breakdown]],crudeBD.lkup[Crude Breakdown],0)))^2</f>
        <v>125.18617025495796</v>
      </c>
      <c r="AN1275" s="5">
        <f>(vp.data[[#This Row],[Sulf]]-INDEX(crudeBD.lkup[Mean_Sulf],MATCH(vp.data[[#This Row],[Crude_Breakdown]],crudeBD.lkup[Crude Breakdown],0)))^2</f>
        <v>5.361684096817588E-3</v>
      </c>
      <c r="AO12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1" hidden="1" x14ac:dyDescent="0.25">
      <c r="A1276">
        <v>1275</v>
      </c>
      <c r="B1276" t="s">
        <v>49</v>
      </c>
      <c r="C1276" t="s">
        <v>49</v>
      </c>
      <c r="D1276" t="s">
        <v>50</v>
      </c>
      <c r="E1276" t="s">
        <v>69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Input]]="",INDEX([1]DATA!$Q:$Q,MATCH(1,(vp.data[[#This Row],[Battery]]=[1]DATA!$L:$L)*(EOMONTH(vp.data[[#This Row],[SDate]],-1)+1=[1]DATA!$G:$G),0)),vp.data[[#This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276" s="2">
        <f ca="1">INDEX(INDIRECT(_xlfn.CONCAT("weather.data[",O$1,"]")),MATCH(vp.data[[#This Row],[SDate]],weather.data[Date],0))</f>
        <v>9.3166666666666664</v>
      </c>
      <c r="P1276" s="2">
        <f ca="1">INDEX(INDIRECT(_xlfn.CONCAT("weather.data[",P$1,"]")),MATCH(vp.data[[#This Row],[SDate]],weather.data[Date],0))</f>
        <v>4.7857142857142856</v>
      </c>
      <c r="Q1276" s="2">
        <f ca="1">INDEX(INDIRECT(_xlfn.CONCAT("weather.data[",Q$1,"]")),MATCH(vp.data[[#This Row],[SDate]],weather.data[Date],0))</f>
        <v>9.9</v>
      </c>
      <c r="R1276" s="2">
        <f ca="1">INDEX(INDIRECT(_xlfn.CONCAT("weather.data[",R$1,"]")),MATCH(vp.data[[#This Row],[SDate]],weather.data[Date],0))</f>
        <v>9</v>
      </c>
      <c r="S1276" s="2">
        <f ca="1">INDEX(INDIRECT(_xlfn.CONCAT("weather.data[",S$1,"]")),MATCH(vp.data[[#This Row],[SDate]],weather.data[Date],0))</f>
        <v>9.3000000000000007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9.5</v>
      </c>
      <c r="W1276" t="s">
        <v>44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 s="4">
        <f>IF(AND(vp.data[[#This Row],[SDate]]&gt;=DATE(YEAR(vp.data[[#This Row],[SDate]]),5,1),vp.data[[#This Row],[SDate]]&lt;=DATE(YEAR(vp.data[[#This Row],[SDate]]),9,15)),1,0)</f>
        <v>0</v>
      </c>
      <c r="AJ1276" s="4">
        <f>IF(vp.data[[#This Row],[SDate]]&lt;DATE(2016,12,1),0,1)</f>
        <v>1</v>
      </c>
      <c r="AK1276">
        <f>MONTH(vp.data[[#This Row],[SDate]])</f>
        <v>4</v>
      </c>
      <c r="AL1276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276" s="5">
        <f>(vp.data[[#This Row],[Dens]]-INDEX(crudeBD.lkup[Mean_Dens],MATCH(vp.data[[#This Row],[Crude_Breakdown]],crudeBD.lkup[Crude Breakdown],0)))^2</f>
        <v>67.426062279498908</v>
      </c>
      <c r="AN1276" s="5">
        <f>(vp.data[[#This Row],[Sulf]]-INDEX(crudeBD.lkup[Mean_Sulf],MATCH(vp.data[[#This Row],[Crude_Breakdown]],crudeBD.lkup[Crude Breakdown],0)))^2</f>
        <v>3.1249923360622489E-2</v>
      </c>
      <c r="AO12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1" x14ac:dyDescent="0.25">
      <c r="A1277">
        <v>1384</v>
      </c>
      <c r="B1277" t="s">
        <v>47</v>
      </c>
      <c r="C1277" t="s">
        <v>47</v>
      </c>
      <c r="D1277" t="s">
        <v>48</v>
      </c>
      <c r="F1277" s="1">
        <v>42858</v>
      </c>
      <c r="G1277" s="2">
        <v>72.7</v>
      </c>
      <c r="H1277" s="2">
        <f>vp.data[[#This Row],[VP]]+IF(vp.data[[#This Row],[Post_Aquisition]]=0,INDEX(post_aquisition.tbl[Change_in_VP],MATCH(vp.data[[#This Row],[Crude_Breakdown]],post_aquisition.tbl[Crude_Breakdown],0)),0)</f>
        <v>72.7</v>
      </c>
      <c r="I1277" s="2"/>
      <c r="J1277" s="2">
        <f t="array" ref="J1277">_xlfn.IFNA(IF(vp.data[[#This Row],[Sulf Input]]="",INDEX([1]DATA!$Q:$Q,MATCH(1,(vp.data[[#This Row],[Battery]]=[1]DATA!$L:$L)*(EOMONTH(vp.data[[#This Row],[SDate]],-1)+1=[1]DATA!$G:$G),0)),vp.data[[#This Row],[Sulf Input]]),"")</f>
        <v>2.4</v>
      </c>
      <c r="K1277" s="2"/>
      <c r="L1277" s="2"/>
      <c r="M1277" s="2">
        <v>870.9</v>
      </c>
      <c r="N1277" s="2">
        <f t="array" ref="N1277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277" s="2">
        <f ca="1">INDEX(INDIRECT(_xlfn.CONCAT("weather.data[",O$1,"]")),MATCH(vp.data[[#This Row],[SDate]],weather.data[Date],0))</f>
        <v>9.5333333333333332</v>
      </c>
      <c r="P1277" s="2">
        <f ca="1">INDEX(INDIRECT(_xlfn.CONCAT("weather.data[",P$1,"]")),MATCH(vp.data[[#This Row],[SDate]],weather.data[Date],0))</f>
        <v>7.8952380952380965</v>
      </c>
      <c r="Q1277" s="2">
        <f ca="1">INDEX(INDIRECT(_xlfn.CONCAT("weather.data[",Q$1,"]")),MATCH(vp.data[[#This Row],[SDate]],weather.data[Date],0))</f>
        <v>9.5</v>
      </c>
      <c r="R1277" s="2">
        <f ca="1">INDEX(INDIRECT(_xlfn.CONCAT("weather.data[",R$1,"]")),MATCH(vp.data[[#This Row],[SDate]],weather.data[Date],0))</f>
        <v>9</v>
      </c>
      <c r="S1277" s="2">
        <f ca="1">INDEX(INDIRECT(_xlfn.CONCAT("weather.data[",S$1,"]")),MATCH(vp.data[[#This Row],[SDate]],weather.data[Date],0))</f>
        <v>10</v>
      </c>
      <c r="T1277" s="2">
        <f ca="1">INDEX(INDIRECT(_xlfn.CONCAT("weather.data[",T$1,"]")),MATCH(vp.data[[#This Row],[SDate]],weather.data[Date],0))</f>
        <v>9.4</v>
      </c>
      <c r="U1277" s="2">
        <f ca="1">INDEX(INDIRECT(_xlfn.CONCAT("weather.data[",U$1,"]")),MATCH(vp.data[[#This Row],[SDate]],weather.data[Date],0))</f>
        <v>10</v>
      </c>
      <c r="V1277" s="2">
        <f ca="1">INDEX(INDIRECT(_xlfn.CONCAT("weather.data[",V$1,"]")),MATCH(vp.data[[#This Row],[SDate]],weather.data[Date],0))</f>
        <v>9.3000000000000007</v>
      </c>
      <c r="W1277" t="s">
        <v>44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 s="4">
        <f>IF(AND(vp.data[[#This Row],[SDate]]&gt;=DATE(YEAR(vp.data[[#This Row],[SDate]]),5,1),vp.data[[#This Row],[SDate]]&lt;=DATE(YEAR(vp.data[[#This Row],[SDate]]),9,15)),1,0)</f>
        <v>1</v>
      </c>
      <c r="AJ1277" s="4">
        <f>IF(vp.data[[#This Row],[SDate]]&lt;DATE(2016,12,1),0,1)</f>
        <v>1</v>
      </c>
      <c r="AK1277">
        <f>MONTH(vp.data[[#This Row],[SDate]])</f>
        <v>5</v>
      </c>
      <c r="AL1277" s="5">
        <f>(IF(post_aquisition_adj_bool,vp.data[[#This Row],[VP_Adjusted]],vp.data[[#This Row],[VP]])-INDEX(crudeBD.lkup[Mean_VP],MATCH(vp.data[[#This Row],[Crude_Breakdown]],crudeBD.lkup[Crude Breakdown],0)))^2</f>
        <v>92.829035916824182</v>
      </c>
      <c r="AM1277" s="5">
        <f>(vp.data[[#This Row],[Dens]]-INDEX(crudeBD.lkup[Mean_Dens],MATCH(vp.data[[#This Row],[Crude_Breakdown]],crudeBD.lkup[Crude Breakdown],0)))^2</f>
        <v>14.885240670633198</v>
      </c>
      <c r="AN1277" s="5">
        <f>(vp.data[[#This Row],[Sulf]]-INDEX(crudeBD.lkup[Mean_Sulf],MATCH(vp.data[[#This Row],[Crude_Breakdown]],crudeBD.lkup[Crude Breakdown],0)))^2</f>
        <v>1.5635293026803863E-3</v>
      </c>
      <c r="AO12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1" x14ac:dyDescent="0.25">
      <c r="A1278">
        <v>1454</v>
      </c>
      <c r="B1278" t="s">
        <v>47</v>
      </c>
      <c r="C1278" t="s">
        <v>47</v>
      </c>
      <c r="D1278" t="s">
        <v>48</v>
      </c>
      <c r="F1278" s="1">
        <v>42864</v>
      </c>
      <c r="G1278" s="2">
        <v>72.2</v>
      </c>
      <c r="H1278" s="2">
        <f>vp.data[[#This Row],[VP]]+IF(vp.data[[#This Row],[Post_Aquisition]]=0,INDEX(post_aquisition.tbl[Change_in_VP],MATCH(vp.data[[#This Row],[Crude_Breakdown]],post_aquisition.tbl[Crude_Breakdown],0)),0)</f>
        <v>72.2</v>
      </c>
      <c r="I1278" s="2"/>
      <c r="J1278" s="2">
        <f t="array" ref="J1278">_xlfn.IFNA(IF(vp.data[[#This Row],[Sulf Input]]="",INDEX([1]DATA!$Q:$Q,MATCH(1,(vp.data[[#This Row],[Battery]]=[1]DATA!$L:$L)*(EOMONTH(vp.data[[#This Row],[SDate]],-1)+1=[1]DATA!$G:$G),0)),vp.data[[#This Row],[Sulf Input]]),"")</f>
        <v>2.4</v>
      </c>
      <c r="K1278" s="2"/>
      <c r="L1278" s="2"/>
      <c r="M1278" s="2"/>
      <c r="N1278" s="2">
        <f t="array" ref="N1278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278" s="2">
        <f ca="1">INDEX(INDIRECT(_xlfn.CONCAT("weather.data[",O$1,"]")),MATCH(vp.data[[#This Row],[SDate]],weather.data[Date],0))</f>
        <v>10.983333333333334</v>
      </c>
      <c r="P1278" s="2">
        <f ca="1">INDEX(INDIRECT(_xlfn.CONCAT("weather.data[",P$1,"]")),MATCH(vp.data[[#This Row],[SDate]],weather.data[Date],0))</f>
        <v>13.685714285714285</v>
      </c>
      <c r="Q1278" s="2">
        <f ca="1">INDEX(INDIRECT(_xlfn.CONCAT("weather.data[",Q$1,"]")),MATCH(vp.data[[#This Row],[SDate]],weather.data[Date],0))</f>
        <v>11.1</v>
      </c>
      <c r="R1278" s="2">
        <f ca="1">INDEX(INDIRECT(_xlfn.CONCAT("weather.data[",R$1,"]")),MATCH(vp.data[[#This Row],[SDate]],weather.data[Date],0))</f>
        <v>10.1</v>
      </c>
      <c r="S1278" s="2">
        <f ca="1">INDEX(INDIRECT(_xlfn.CONCAT("weather.data[",S$1,"]")),MATCH(vp.data[[#This Row],[SDate]],weather.data[Date],0))</f>
        <v>11.3</v>
      </c>
      <c r="T1278" s="2">
        <f ca="1">INDEX(INDIRECT(_xlfn.CONCAT("weather.data[",T$1,"]")),MATCH(vp.data[[#This Row],[SDate]],weather.data[Date],0))</f>
        <v>10</v>
      </c>
      <c r="U1278" s="2">
        <f ca="1">INDEX(INDIRECT(_xlfn.CONCAT("weather.data[",U$1,"]")),MATCH(vp.data[[#This Row],[SDate]],weather.data[Date],0))</f>
        <v>12.6</v>
      </c>
      <c r="V1278" s="2">
        <f ca="1">INDEX(INDIRECT(_xlfn.CONCAT("weather.data[",V$1,"]")),MATCH(vp.data[[#This Row],[SDate]],weather.data[Date],0))</f>
        <v>10.8</v>
      </c>
      <c r="W1278" t="s">
        <v>44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 s="4">
        <f>IF(AND(vp.data[[#This Row],[SDate]]&gt;=DATE(YEAR(vp.data[[#This Row],[SDate]]),5,1),vp.data[[#This Row],[SDate]]&lt;=DATE(YEAR(vp.data[[#This Row],[SDate]]),9,15)),1,0)</f>
        <v>1</v>
      </c>
      <c r="AJ1278" s="4">
        <f>IF(vp.data[[#This Row],[SDate]]&lt;DATE(2016,12,1),0,1)</f>
        <v>1</v>
      </c>
      <c r="AK1278">
        <f>MONTH(vp.data[[#This Row],[SDate]])</f>
        <v>5</v>
      </c>
      <c r="AL1278" s="5">
        <f>(IF(post_aquisition_adj_bool,vp.data[[#This Row],[VP_Adjusted]],vp.data[[#This Row],[VP]])-INDEX(crudeBD.lkup[Mean_VP],MATCH(vp.data[[#This Row],[Crude_Breakdown]],crudeBD.lkup[Crude Breakdown],0)))^2</f>
        <v>83.444253308128538</v>
      </c>
      <c r="AM1278" s="5">
        <f>(vp.data[[#This Row],[Dens]]-INDEX(crudeBD.lkup[Mean_Dens],MATCH(vp.data[[#This Row],[Crude_Breakdown]],crudeBD.lkup[Crude Breakdown],0)))^2</f>
        <v>14.885240670633198</v>
      </c>
      <c r="AN1278" s="5">
        <f>(vp.data[[#This Row],[Sulf]]-INDEX(crudeBD.lkup[Mean_Sulf],MATCH(vp.data[[#This Row],[Crude_Breakdown]],crudeBD.lkup[Crude Breakdown],0)))^2</f>
        <v>1.5635293026803863E-3</v>
      </c>
      <c r="AO12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1" hidden="1" x14ac:dyDescent="0.25">
      <c r="A1279">
        <v>1278</v>
      </c>
      <c r="B1279" t="s">
        <v>45</v>
      </c>
      <c r="C1279" t="s">
        <v>45</v>
      </c>
      <c r="D1279" t="s">
        <v>82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Input]]="",INDEX([1]DATA!$Q:$Q,MATCH(1,(vp.data[[#This Row],[Battery]]=[1]DATA!$L:$L)*(EOMONTH(vp.data[[#This Row],[SDate]],-1)+1=[1]DATA!$G:$G),0)),vp.data[[#This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Input]]="",INDEX([1]DATA!$O:$O,MATCH(1,(vp.data[[#This Row],[Battery]]=[1]DATA!$L:$L)*(EOMONTH(vp.data[[#This Row],[SDate]],-1)+1=[1]DATA!$G:$G),0)),vp.data[[#This Row],[Dens Input]]),"")</f>
        <v>886.2</v>
      </c>
      <c r="O1279" s="2">
        <f ca="1">INDEX(INDIRECT(_xlfn.CONCAT("weather.data[",O$1,"]")),MATCH(vp.data[[#This Row],[SDate]],weather.data[Date],0))</f>
        <v>9.3166666666666664</v>
      </c>
      <c r="P1279" s="2">
        <f ca="1">INDEX(INDIRECT(_xlfn.CONCAT("weather.data[",P$1,"]")),MATCH(vp.data[[#This Row],[SDate]],weather.data[Date],0))</f>
        <v>4.7857142857142856</v>
      </c>
      <c r="Q1279" s="2">
        <f ca="1">INDEX(INDIRECT(_xlfn.CONCAT("weather.data[",Q$1,"]")),MATCH(vp.data[[#This Row],[SDate]],weather.data[Date],0))</f>
        <v>9.9</v>
      </c>
      <c r="R1279" s="2">
        <f ca="1">INDEX(INDIRECT(_xlfn.CONCAT("weather.data[",R$1,"]")),MATCH(vp.data[[#This Row],[SDate]],weather.data[Date],0))</f>
        <v>9</v>
      </c>
      <c r="S1279" s="2">
        <f ca="1">INDEX(INDIRECT(_xlfn.CONCAT("weather.data[",S$1,"]")),MATCH(vp.data[[#This Row],[SDate]],weather.data[Date],0))</f>
        <v>9.3000000000000007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9.5</v>
      </c>
      <c r="W1279" t="s">
        <v>44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 s="4">
        <f>IF(AND(vp.data[[#This Row],[SDate]]&gt;=DATE(YEAR(vp.data[[#This Row],[SDate]]),5,1),vp.data[[#This Row],[SDate]]&lt;=DATE(YEAR(vp.data[[#This Row],[SDate]]),9,15)),1,0)</f>
        <v>0</v>
      </c>
      <c r="AJ1279" s="4">
        <f>IF(vp.data[[#This Row],[SDate]]&lt;DATE(2016,12,1),0,1)</f>
        <v>1</v>
      </c>
      <c r="AK1279">
        <f>MONTH(vp.data[[#This Row],[SDate]])</f>
        <v>4</v>
      </c>
      <c r="AL1279" s="5">
        <f>(IF(post_aquisition_adj_bool,vp.data[[#This Row],[VP_Adjusted]],vp.data[[#This Row],[VP]])-INDEX(crudeBD.lkup[Mean_VP],MATCH(vp.data[[#This Row],[Crude_Breakdown]],crudeBD.lkup[Crude Breakdown],0)))^2</f>
        <v>18.790340264650304</v>
      </c>
      <c r="AM1279" s="5">
        <f>(vp.data[[#This Row],[Dens]]-INDEX(crudeBD.lkup[Mean_Dens],MATCH(vp.data[[#This Row],[Crude_Breakdown]],crudeBD.lkup[Crude Breakdown],0)))^2</f>
        <v>130.91617090319122</v>
      </c>
      <c r="AN1279" s="5">
        <f>(vp.data[[#This Row],[Sulf]]-INDEX(crudeBD.lkup[Mean_Sulf],MATCH(vp.data[[#This Row],[Crude_Breakdown]],crudeBD.lkup[Crude Breakdown],0)))^2</f>
        <v>0.16439660465151762</v>
      </c>
      <c r="AO12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1" hidden="1" x14ac:dyDescent="0.25">
      <c r="A1280">
        <v>1279</v>
      </c>
      <c r="B1280" t="s">
        <v>58</v>
      </c>
      <c r="C1280" t="s">
        <v>58</v>
      </c>
      <c r="D1280" t="s">
        <v>79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Input]]="",INDEX([1]DATA!$O:$O,MATCH(1,(vp.data[[#This Row],[Battery]]=[1]DATA!$L:$L)*(EOMONTH(vp.data[[#This Row],[SDate]],-1)+1=[1]DATA!$G:$G),0)),vp.data[[#This Row],[Dens Input]]),"")</f>
        <v>809</v>
      </c>
      <c r="O1280" s="2">
        <f ca="1">INDEX(INDIRECT(_xlfn.CONCAT("weather.data[",O$1,"]")),MATCH(vp.data[[#This Row],[SDate]],weather.data[Date],0))</f>
        <v>9.3166666666666664</v>
      </c>
      <c r="P1280" s="2">
        <f ca="1">INDEX(INDIRECT(_xlfn.CONCAT("weather.data[",P$1,"]")),MATCH(vp.data[[#This Row],[SDate]],weather.data[Date],0))</f>
        <v>4.7857142857142856</v>
      </c>
      <c r="Q1280" s="2">
        <f ca="1">INDEX(INDIRECT(_xlfn.CONCAT("weather.data[",Q$1,"]")),MATCH(vp.data[[#This Row],[SDate]],weather.data[Date],0))</f>
        <v>9.9</v>
      </c>
      <c r="R1280" s="2">
        <f ca="1">INDEX(INDIRECT(_xlfn.CONCAT("weather.data[",R$1,"]")),MATCH(vp.data[[#This Row],[SDate]],weather.data[Date],0))</f>
        <v>9</v>
      </c>
      <c r="S1280" s="2">
        <f ca="1">INDEX(INDIRECT(_xlfn.CONCAT("weather.data[",S$1,"]")),MATCH(vp.data[[#This Row],[SDate]],weather.data[Date],0))</f>
        <v>9.3000000000000007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9.5</v>
      </c>
      <c r="W1280" t="s">
        <v>44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 s="4">
        <f>IF(AND(vp.data[[#This Row],[SDate]]&gt;=DATE(YEAR(vp.data[[#This Row],[SDate]]),5,1),vp.data[[#This Row],[SDate]]&lt;=DATE(YEAR(vp.data[[#This Row],[SDate]]),9,15)),1,0)</f>
        <v>0</v>
      </c>
      <c r="AJ1280" s="4">
        <f>IF(vp.data[[#This Row],[SDate]]&lt;DATE(2016,12,1),0,1)</f>
        <v>1</v>
      </c>
      <c r="AK1280">
        <f>MONTH(vp.data[[#This Row],[SDate]])</f>
        <v>4</v>
      </c>
      <c r="AL1280" s="5">
        <f>(IF(post_aquisition_adj_bool,vp.data[[#This Row],[VP_Adjusted]],vp.data[[#This Row],[VP]])-INDEX(crudeBD.lkup[Mean_VP],MATCH(vp.data[[#This Row],[Crude_Breakdown]],crudeBD.lkup[Crude Breakdown],0)))^2</f>
        <v>104.1618414765763</v>
      </c>
      <c r="AM1280" s="5">
        <f>(vp.data[[#This Row],[Dens]]-INDEX(crudeBD.lkup[Mean_Dens],MATCH(vp.data[[#This Row],[Crude_Breakdown]],crudeBD.lkup[Crude Breakdown],0)))^2</f>
        <v>0.11657031241808298</v>
      </c>
      <c r="AN1280" s="5">
        <f>(vp.data[[#This Row],[Sulf]]-INDEX(crudeBD.lkup[Mean_Sulf],MATCH(vp.data[[#This Row],[Crude_Breakdown]],crudeBD.lkup[Crude Breakdown],0)))^2</f>
        <v>6.4007249396214579E-3</v>
      </c>
      <c r="AO12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1" hidden="1" x14ac:dyDescent="0.25">
      <c r="A1281">
        <v>1280</v>
      </c>
      <c r="B1281" t="s">
        <v>130</v>
      </c>
      <c r="C1281" t="s">
        <v>130</v>
      </c>
      <c r="D1281" t="s">
        <v>259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Input]]="",INDEX([1]DATA!$O:$O,MATCH(1,(vp.data[[#This Row],[Battery]]=[1]DATA!$L:$L)*(EOMONTH(vp.data[[#This Row],[SDate]],-1)+1=[1]DATA!$G:$G),0)),vp.data[[#This Row],[Dens Input]]),"")</f>
        <v>867.8</v>
      </c>
      <c r="O1281" s="2">
        <f ca="1">INDEX(INDIRECT(_xlfn.CONCAT("weather.data[",O$1,"]")),MATCH(vp.data[[#This Row],[SDate]],weather.data[Date],0))</f>
        <v>9.3166666666666664</v>
      </c>
      <c r="P1281" s="2">
        <f ca="1">INDEX(INDIRECT(_xlfn.CONCAT("weather.data[",P$1,"]")),MATCH(vp.data[[#This Row],[SDate]],weather.data[Date],0))</f>
        <v>4.7857142857142856</v>
      </c>
      <c r="Q1281" s="2">
        <f ca="1">INDEX(INDIRECT(_xlfn.CONCAT("weather.data[",Q$1,"]")),MATCH(vp.data[[#This Row],[SDate]],weather.data[Date],0))</f>
        <v>9.9</v>
      </c>
      <c r="R1281" s="2">
        <f ca="1">INDEX(INDIRECT(_xlfn.CONCAT("weather.data[",R$1,"]")),MATCH(vp.data[[#This Row],[SDate]],weather.data[Date],0))</f>
        <v>9</v>
      </c>
      <c r="S1281" s="2">
        <f ca="1">INDEX(INDIRECT(_xlfn.CONCAT("weather.data[",S$1,"]")),MATCH(vp.data[[#This Row],[SDate]],weather.data[Date],0))</f>
        <v>9.3000000000000007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9.5</v>
      </c>
      <c r="W1281" t="s">
        <v>44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 s="4">
        <f>IF(AND(vp.data[[#This Row],[SDate]]&gt;=DATE(YEAR(vp.data[[#This Row],[SDate]]),5,1),vp.data[[#This Row],[SDate]]&lt;=DATE(YEAR(vp.data[[#This Row],[SDate]]),9,15)),1,0)</f>
        <v>0</v>
      </c>
      <c r="AJ1281" s="4">
        <f>IF(vp.data[[#This Row],[SDate]]&lt;DATE(2016,12,1),0,1)</f>
        <v>1</v>
      </c>
      <c r="AK1281">
        <f>MONTH(vp.data[[#This Row],[SDate]])</f>
        <v>4</v>
      </c>
      <c r="AL1281" s="5">
        <f>(IF(post_aquisition_adj_bool,vp.data[[#This Row],[VP_Adjusted]],vp.data[[#This Row],[VP]])-INDEX(crudeBD.lkup[Mean_VP],MATCH(vp.data[[#This Row],[Crude_Breakdown]],crudeBD.lkup[Crude Breakdown],0)))^2</f>
        <v>48.514253308128573</v>
      </c>
      <c r="AM1281" s="5">
        <f>(vp.data[[#This Row],[Dens]]-INDEX(crudeBD.lkup[Mean_Dens],MATCH(vp.data[[#This Row],[Crude_Breakdown]],crudeBD.lkup[Crude Breakdown],0)))^2</f>
        <v>48.415705786912923</v>
      </c>
      <c r="AN1281" s="5">
        <f>(vp.data[[#This Row],[Sulf]]-INDEX(crudeBD.lkup[Mean_Sulf],MATCH(vp.data[[#This Row],[Crude_Breakdown]],crudeBD.lkup[Crude Breakdown],0)))^2</f>
        <v>6.7361784186401291E-2</v>
      </c>
      <c r="AO12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1" hidden="1" x14ac:dyDescent="0.25">
      <c r="A1282">
        <v>1281</v>
      </c>
      <c r="B1282" t="s">
        <v>107</v>
      </c>
      <c r="C1282" t="s">
        <v>107</v>
      </c>
      <c r="D1282" t="s">
        <v>260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Input]]="",INDEX([1]DATA!$Q:$Q,MATCH(1,(vp.data[[#This Row],[Battery]]=[1]DATA!$L:$L)*(EOMONTH(vp.data[[#This Row],[SDate]],-1)+1=[1]DATA!$G:$G),0)),vp.data[[#This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Input]]="",INDEX([1]DATA!$O:$O,MATCH(1,(vp.data[[#This Row],[Battery]]=[1]DATA!$L:$L)*(EOMONTH(vp.data[[#This Row],[SDate]],-1)+1=[1]DATA!$G:$G),0)),vp.data[[#This Row],[Dens Input]]),"")</f>
        <v>886.5</v>
      </c>
      <c r="O1282" s="2">
        <f ca="1">INDEX(INDIRECT(_xlfn.CONCAT("weather.data[",O$1,"]")),MATCH(vp.data[[#This Row],[SDate]],weather.data[Date],0))</f>
        <v>9.3166666666666664</v>
      </c>
      <c r="P1282" s="2">
        <f ca="1">INDEX(INDIRECT(_xlfn.CONCAT("weather.data[",P$1,"]")),MATCH(vp.data[[#This Row],[SDate]],weather.data[Date],0))</f>
        <v>4.7857142857142856</v>
      </c>
      <c r="Q1282" s="2">
        <f ca="1">INDEX(INDIRECT(_xlfn.CONCAT("weather.data[",Q$1,"]")),MATCH(vp.data[[#This Row],[SDate]],weather.data[Date],0))</f>
        <v>9.9</v>
      </c>
      <c r="R1282" s="2">
        <f ca="1">INDEX(INDIRECT(_xlfn.CONCAT("weather.data[",R$1,"]")),MATCH(vp.data[[#This Row],[SDate]],weather.data[Date],0))</f>
        <v>9</v>
      </c>
      <c r="S1282" s="2">
        <f ca="1">INDEX(INDIRECT(_xlfn.CONCAT("weather.data[",S$1,"]")),MATCH(vp.data[[#This Row],[SDate]],weather.data[Date],0))</f>
        <v>9.3000000000000007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9.5</v>
      </c>
      <c r="W1282" t="s">
        <v>44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 s="4">
        <f>IF(AND(vp.data[[#This Row],[SDate]]&gt;=DATE(YEAR(vp.data[[#This Row],[SDate]]),5,1),vp.data[[#This Row],[SDate]]&lt;=DATE(YEAR(vp.data[[#This Row],[SDate]]),9,15)),1,0)</f>
        <v>0</v>
      </c>
      <c r="AJ1282" s="4">
        <f>IF(vp.data[[#This Row],[SDate]]&lt;DATE(2016,12,1),0,1)</f>
        <v>1</v>
      </c>
      <c r="AK1282">
        <f>MONTH(vp.data[[#This Row],[SDate]])</f>
        <v>4</v>
      </c>
      <c r="AL1282" s="5">
        <f>(IF(post_aquisition_adj_bool,vp.data[[#This Row],[VP_Adjusted]],vp.data[[#This Row],[VP]])-INDEX(crudeBD.lkup[Mean_VP],MATCH(vp.data[[#This Row],[Crude_Breakdown]],crudeBD.lkup[Crude Breakdown],0)))^2</f>
        <v>46.714253308128576</v>
      </c>
      <c r="AM1282" s="5">
        <f>(vp.data[[#This Row],[Dens]]-INDEX(crudeBD.lkup[Mean_Dens],MATCH(vp.data[[#This Row],[Crude_Breakdown]],crudeBD.lkup[Crude Breakdown],0)))^2</f>
        <v>137.87128718225992</v>
      </c>
      <c r="AN1282" s="5">
        <f>(vp.data[[#This Row],[Sulf]]-INDEX(crudeBD.lkup[Mean_Sulf],MATCH(vp.data[[#This Row],[Crude_Breakdown]],crudeBD.lkup[Crude Breakdown],0)))^2</f>
        <v>0.1684761897677966</v>
      </c>
      <c r="AO12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1" hidden="1" x14ac:dyDescent="0.25">
      <c r="A1283">
        <v>1282</v>
      </c>
      <c r="B1283" t="s">
        <v>49</v>
      </c>
      <c r="C1283" t="s">
        <v>49</v>
      </c>
      <c r="D1283" t="s">
        <v>50</v>
      </c>
      <c r="E1283" t="s">
        <v>51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Input]]="",INDEX([1]DATA!$Q:$Q,MATCH(1,(vp.data[[#This Row],[Battery]]=[1]DATA!$L:$L)*(EOMONTH(vp.data[[#This Row],[SDate]],-1)+1=[1]DATA!$G:$G),0)),vp.data[[#This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1283" s="2">
        <f ca="1">INDEX(INDIRECT(_xlfn.CONCAT("weather.data[",O$1,"]")),MATCH(vp.data[[#This Row],[SDate]],weather.data[Date],0))</f>
        <v>9.3166666666666664</v>
      </c>
      <c r="P1283" s="2">
        <f ca="1">INDEX(INDIRECT(_xlfn.CONCAT("weather.data[",P$1,"]")),MATCH(vp.data[[#This Row],[SDate]],weather.data[Date],0))</f>
        <v>4.7857142857142856</v>
      </c>
      <c r="Q1283" s="2">
        <f ca="1">INDEX(INDIRECT(_xlfn.CONCAT("weather.data[",Q$1,"]")),MATCH(vp.data[[#This Row],[SDate]],weather.data[Date],0))</f>
        <v>9.9</v>
      </c>
      <c r="R1283" s="2">
        <f ca="1">INDEX(INDIRECT(_xlfn.CONCAT("weather.data[",R$1,"]")),MATCH(vp.data[[#This Row],[SDate]],weather.data[Date],0))</f>
        <v>9</v>
      </c>
      <c r="S1283" s="2">
        <f ca="1">INDEX(INDIRECT(_xlfn.CONCAT("weather.data[",S$1,"]")),MATCH(vp.data[[#This Row],[SDate]],weather.data[Date],0))</f>
        <v>9.3000000000000007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9.5</v>
      </c>
      <c r="W1283" t="s">
        <v>44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 s="4">
        <f>IF(AND(vp.data[[#This Row],[SDate]]&gt;=DATE(YEAR(vp.data[[#This Row],[SDate]]),5,1),vp.data[[#This Row],[SDate]]&lt;=DATE(YEAR(vp.data[[#This Row],[SDate]]),9,15)),1,0)</f>
        <v>0</v>
      </c>
      <c r="AJ1283" s="4">
        <f>IF(vp.data[[#This Row],[SDate]]&lt;DATE(2016,12,1),0,1)</f>
        <v>1</v>
      </c>
      <c r="AK1283">
        <f>MONTH(vp.data[[#This Row],[SDate]])</f>
        <v>4</v>
      </c>
      <c r="AL1283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1283" s="5">
        <f>(vp.data[[#This Row],[Dens]]-INDEX(crudeBD.lkup[Mean_Dens],MATCH(vp.data[[#This Row],[Crude_Breakdown]],crudeBD.lkup[Crude Breakdown],0)))^2</f>
        <v>10.964955531032652</v>
      </c>
      <c r="AN1283" s="5">
        <f>(vp.data[[#This Row],[Sulf]]-INDEX(crudeBD.lkup[Mean_Sulf],MATCH(vp.data[[#This Row],[Crude_Breakdown]],crudeBD.lkup[Crude Breakdown],0)))^2</f>
        <v>3.1249923360622489E-2</v>
      </c>
      <c r="AO12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1" hidden="1" x14ac:dyDescent="0.25">
      <c r="A1284">
        <v>1283</v>
      </c>
      <c r="B1284" t="s">
        <v>45</v>
      </c>
      <c r="C1284" t="s">
        <v>45</v>
      </c>
      <c r="D1284" t="s">
        <v>76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Input]]="",INDEX([1]DATA!$Q:$Q,MATCH(1,(vp.data[[#This Row],[Battery]]=[1]DATA!$L:$L)*(EOMONTH(vp.data[[#This Row],[SDate]],-1)+1=[1]DATA!$G:$G),0)),vp.data[[#This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1284" s="2">
        <f ca="1">INDEX(INDIRECT(_xlfn.CONCAT("weather.data[",O$1,"]")),MATCH(vp.data[[#This Row],[SDate]],weather.data[Date],0))</f>
        <v>-1.6166666666666665</v>
      </c>
      <c r="P1284" s="2">
        <f ca="1">INDEX(INDIRECT(_xlfn.CONCAT("weather.data[",P$1,"]")),MATCH(vp.data[[#This Row],[SDate]],weather.data[Date],0))</f>
        <v>5.2714285714285722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-2.2999999999999998</v>
      </c>
      <c r="T1284" s="2">
        <f ca="1">INDEX(INDIRECT(_xlfn.CONCAT("weather.data[",T$1,"]")),MATCH(vp.data[[#This Row],[SDate]],weather.data[Date],0))</f>
        <v>-1.3</v>
      </c>
      <c r="U1284" s="2">
        <f ca="1">INDEX(INDIRECT(_xlfn.CONCAT("weather.data[",U$1,"]")),MATCH(vp.data[[#This Row],[SDate]],weather.data[Date],0))</f>
        <v>-0.8</v>
      </c>
      <c r="V1284" s="2">
        <f ca="1">INDEX(INDIRECT(_xlfn.CONCAT("weather.data[",V$1,"]")),MATCH(vp.data[[#This Row],[SDate]],weather.data[Date],0))</f>
        <v>-2.2999999999999998</v>
      </c>
      <c r="W1284" t="s">
        <v>44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 s="4">
        <f>IF(AND(vp.data[[#This Row],[SDate]]&gt;=DATE(YEAR(vp.data[[#This Row],[SDate]]),5,1),vp.data[[#This Row],[SDate]]&lt;=DATE(YEAR(vp.data[[#This Row],[SDate]]),9,15)),1,0)</f>
        <v>0</v>
      </c>
      <c r="AJ1284" s="4">
        <f>IF(vp.data[[#This Row],[SDate]]&lt;DATE(2016,12,1),0,1)</f>
        <v>1</v>
      </c>
      <c r="AK1284">
        <f>MONTH(vp.data[[#This Row],[SDate]])</f>
        <v>4</v>
      </c>
      <c r="AL1284" s="5">
        <f>(IF(post_aquisition_adj_bool,vp.data[[#This Row],[VP_Adjusted]],vp.data[[#This Row],[VP]])-INDEX(crudeBD.lkup[Mean_VP],MATCH(vp.data[[#This Row],[Crude_Breakdown]],crudeBD.lkup[Crude Breakdown],0)))^2</f>
        <v>3.3640040149174828</v>
      </c>
      <c r="AM1284" s="5">
        <f>(vp.data[[#This Row],[Dens]]-INDEX(crudeBD.lkup[Mean_Dens],MATCH(vp.data[[#This Row],[Crude_Breakdown]],crudeBD.lkup[Crude Breakdown],0)))^2</f>
        <v>9.9507614744324062</v>
      </c>
      <c r="AN1284" s="5">
        <f>(vp.data[[#This Row],[Sulf]]-INDEX(crudeBD.lkup[Mean_Sulf],MATCH(vp.data[[#This Row],[Crude_Breakdown]],crudeBD.lkup[Crude Breakdown],0)))^2</f>
        <v>0.14848003029423951</v>
      </c>
      <c r="AO12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1" hidden="1" x14ac:dyDescent="0.25">
      <c r="A1285">
        <v>1284</v>
      </c>
      <c r="B1285" t="s">
        <v>45</v>
      </c>
      <c r="C1285" t="s">
        <v>45</v>
      </c>
      <c r="D1285" t="s">
        <v>63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Input]]="",INDEX([1]DATA!$Q:$Q,MATCH(1,(vp.data[[#This Row],[Battery]]=[1]DATA!$L:$L)*(EOMONTH(vp.data[[#This Row],[SDate]],-1)+1=[1]DATA!$G:$G),0)),vp.data[[#This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285" s="2">
        <f ca="1">INDEX(INDIRECT(_xlfn.CONCAT("weather.data[",O$1,"]")),MATCH(vp.data[[#This Row],[SDate]],weather.data[Date],0))</f>
        <v>-1.6166666666666665</v>
      </c>
      <c r="P1285" s="2">
        <f ca="1">INDEX(INDIRECT(_xlfn.CONCAT("weather.data[",P$1,"]")),MATCH(vp.data[[#This Row],[SDate]],weather.data[Date],0))</f>
        <v>5.2714285714285722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-2.2999999999999998</v>
      </c>
      <c r="T1285" s="2">
        <f ca="1">INDEX(INDIRECT(_xlfn.CONCAT("weather.data[",T$1,"]")),MATCH(vp.data[[#This Row],[SDate]],weather.data[Date],0))</f>
        <v>-1.3</v>
      </c>
      <c r="U1285" s="2">
        <f ca="1">INDEX(INDIRECT(_xlfn.CONCAT("weather.data[",U$1,"]")),MATCH(vp.data[[#This Row],[SDate]],weather.data[Date],0))</f>
        <v>-0.8</v>
      </c>
      <c r="V1285" s="2">
        <f ca="1">INDEX(INDIRECT(_xlfn.CONCAT("weather.data[",V$1,"]")),MATCH(vp.data[[#This Row],[SDate]],weather.data[Date],0))</f>
        <v>-2.2999999999999998</v>
      </c>
      <c r="W1285" t="s">
        <v>44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 s="4">
        <f>IF(AND(vp.data[[#This Row],[SDate]]&gt;=DATE(YEAR(vp.data[[#This Row],[SDate]]),5,1),vp.data[[#This Row],[SDate]]&lt;=DATE(YEAR(vp.data[[#This Row],[SDate]]),9,15)),1,0)</f>
        <v>0</v>
      </c>
      <c r="AJ1285" s="4">
        <f>IF(vp.data[[#This Row],[SDate]]&lt;DATE(2016,12,1),0,1)</f>
        <v>1</v>
      </c>
      <c r="AK1285">
        <f>MONTH(vp.data[[#This Row],[SDate]])</f>
        <v>4</v>
      </c>
      <c r="AL1285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285" s="5">
        <f>(vp.data[[#This Row],[Dens]]-INDEX(crudeBD.lkup[Mean_Dens],MATCH(vp.data[[#This Row],[Crude_Breakdown]],crudeBD.lkup[Crude Breakdown],0)))^2</f>
        <v>7.5378649227133625</v>
      </c>
      <c r="AN1285" s="5">
        <f>(vp.data[[#This Row],[Sulf]]-INDEX(crudeBD.lkup[Mean_Sulf],MATCH(vp.data[[#This Row],[Crude_Breakdown]],crudeBD.lkup[Crude Breakdown],0)))^2</f>
        <v>9.568570828796992E-2</v>
      </c>
      <c r="AO12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1" hidden="1" x14ac:dyDescent="0.25">
      <c r="A1286">
        <v>1285</v>
      </c>
      <c r="B1286" t="s">
        <v>45</v>
      </c>
      <c r="C1286" t="s">
        <v>45</v>
      </c>
      <c r="D1286" t="s">
        <v>85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Input]]="",INDEX([1]DATA!$Q:$Q,MATCH(1,(vp.data[[#This Row],[Battery]]=[1]DATA!$L:$L)*(EOMONTH(vp.data[[#This Row],[SDate]],-1)+1=[1]DATA!$G:$G),0)),vp.data[[#This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286" s="2">
        <f ca="1">INDEX(INDIRECT(_xlfn.CONCAT("weather.data[",O$1,"]")),MATCH(vp.data[[#This Row],[SDate]],weather.data[Date],0))</f>
        <v>-1.6166666666666665</v>
      </c>
      <c r="P1286" s="2">
        <f ca="1">INDEX(INDIRECT(_xlfn.CONCAT("weather.data[",P$1,"]")),MATCH(vp.data[[#This Row],[SDate]],weather.data[Date],0))</f>
        <v>5.2714285714285722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-2.2999999999999998</v>
      </c>
      <c r="T1286" s="2">
        <f ca="1">INDEX(INDIRECT(_xlfn.CONCAT("weather.data[",T$1,"]")),MATCH(vp.data[[#This Row],[SDate]],weather.data[Date],0))</f>
        <v>-1.3</v>
      </c>
      <c r="U1286" s="2">
        <f ca="1">INDEX(INDIRECT(_xlfn.CONCAT("weather.data[",U$1,"]")),MATCH(vp.data[[#This Row],[SDate]],weather.data[Date],0))</f>
        <v>-0.8</v>
      </c>
      <c r="V1286" s="2">
        <f ca="1">INDEX(INDIRECT(_xlfn.CONCAT("weather.data[",V$1,"]")),MATCH(vp.data[[#This Row],[SDate]],weather.data[Date],0))</f>
        <v>-2.2999999999999998</v>
      </c>
      <c r="W1286" t="s">
        <v>44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 s="4">
        <f>IF(AND(vp.data[[#This Row],[SDate]]&gt;=DATE(YEAR(vp.data[[#This Row],[SDate]]),5,1),vp.data[[#This Row],[SDate]]&lt;=DATE(YEAR(vp.data[[#This Row],[SDate]]),9,15)),1,0)</f>
        <v>0</v>
      </c>
      <c r="AJ1286" s="4">
        <f>IF(vp.data[[#This Row],[SDate]]&lt;DATE(2016,12,1),0,1)</f>
        <v>1</v>
      </c>
      <c r="AK1286">
        <f>MONTH(vp.data[[#This Row],[SDate]])</f>
        <v>4</v>
      </c>
      <c r="AL1286" s="5">
        <f>(IF(post_aquisition_adj_bool,vp.data[[#This Row],[VP_Adjusted]],vp.data[[#This Row],[VP]])-INDEX(crudeBD.lkup[Mean_VP],MATCH(vp.data[[#This Row],[Crude_Breakdown]],crudeBD.lkup[Crude Breakdown],0)))^2</f>
        <v>12.012309358429095</v>
      </c>
      <c r="AM1286" s="5">
        <f>(vp.data[[#This Row],[Dens]]-INDEX(crudeBD.lkup[Mean_Dens],MATCH(vp.data[[#This Row],[Crude_Breakdown]],crudeBD.lkup[Crude Breakdown],0)))^2</f>
        <v>2.7077269916778817</v>
      </c>
      <c r="AN1286" s="5">
        <f>(vp.data[[#This Row],[Sulf]]-INDEX(crudeBD.lkup[Mean_Sulf],MATCH(vp.data[[#This Row],[Crude_Breakdown]],crudeBD.lkup[Crude Breakdown],0)))^2</f>
        <v>3.8939549541888399E-2</v>
      </c>
      <c r="AO12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1" hidden="1" x14ac:dyDescent="0.25">
      <c r="A1287">
        <v>1286</v>
      </c>
      <c r="B1287" t="s">
        <v>45</v>
      </c>
      <c r="C1287" t="s">
        <v>45</v>
      </c>
      <c r="D1287" t="s">
        <v>96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Input]]="",INDEX([1]DATA!$Q:$Q,MATCH(1,(vp.data[[#This Row],[Battery]]=[1]DATA!$L:$L)*(EOMONTH(vp.data[[#This Row],[SDate]],-1)+1=[1]DATA!$G:$G),0)),vp.data[[#This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87" s="2">
        <f ca="1">INDEX(INDIRECT(_xlfn.CONCAT("weather.data[",O$1,"]")),MATCH(vp.data[[#This Row],[SDate]],weather.data[Date],0))</f>
        <v>-1.6166666666666665</v>
      </c>
      <c r="P1287" s="2">
        <f ca="1">INDEX(INDIRECT(_xlfn.CONCAT("weather.data[",P$1,"]")),MATCH(vp.data[[#This Row],[SDate]],weather.data[Date],0))</f>
        <v>5.2714285714285722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-2.2999999999999998</v>
      </c>
      <c r="T1287" s="2">
        <f ca="1">INDEX(INDIRECT(_xlfn.CONCAT("weather.data[",T$1,"]")),MATCH(vp.data[[#This Row],[SDate]],weather.data[Date],0))</f>
        <v>-1.3</v>
      </c>
      <c r="U1287" s="2">
        <f ca="1">INDEX(INDIRECT(_xlfn.CONCAT("weather.data[",U$1,"]")),MATCH(vp.data[[#This Row],[SDate]],weather.data[Date],0))</f>
        <v>-0.8</v>
      </c>
      <c r="V1287" s="2">
        <f ca="1">INDEX(INDIRECT(_xlfn.CONCAT("weather.data[",V$1,"]")),MATCH(vp.data[[#This Row],[SDate]],weather.data[Date],0))</f>
        <v>-2.2999999999999998</v>
      </c>
      <c r="W1287" t="s">
        <v>44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 s="4">
        <f>IF(AND(vp.data[[#This Row],[SDate]]&gt;=DATE(YEAR(vp.data[[#This Row],[SDate]]),5,1),vp.data[[#This Row],[SDate]]&lt;=DATE(YEAR(vp.data[[#This Row],[SDate]]),9,15)),1,0)</f>
        <v>0</v>
      </c>
      <c r="AJ1287" s="4">
        <f>IF(vp.data[[#This Row],[SDate]]&lt;DATE(2016,12,1),0,1)</f>
        <v>1</v>
      </c>
      <c r="AK1287">
        <f>MONTH(vp.data[[#This Row],[SDate]])</f>
        <v>4</v>
      </c>
      <c r="AL1287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1287" s="5">
        <f>(vp.data[[#This Row],[Dens]]-INDEX(crudeBD.lkup[Mean_Dens],MATCH(vp.data[[#This Row],[Crude_Breakdown]],crudeBD.lkup[Crude Breakdown],0)))^2</f>
        <v>20.661726991679977</v>
      </c>
      <c r="AN1287" s="5">
        <f>(vp.data[[#This Row],[Sulf]]-INDEX(crudeBD.lkup[Mean_Sulf],MATCH(vp.data[[#This Row],[Crude_Breakdown]],crudeBD.lkup[Crude Breakdown],0)))^2</f>
        <v>3.2159631171982429E-2</v>
      </c>
      <c r="AO12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1" hidden="1" x14ac:dyDescent="0.25">
      <c r="A1288">
        <v>1287</v>
      </c>
      <c r="B1288" t="s">
        <v>58</v>
      </c>
      <c r="C1288" t="s">
        <v>58</v>
      </c>
      <c r="D1288" t="s">
        <v>75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1288" s="2">
        <f ca="1">INDEX(INDIRECT(_xlfn.CONCAT("weather.data[",O$1,"]")),MATCH(vp.data[[#This Row],[SDate]],weather.data[Date],0))</f>
        <v>-1.6166666666666665</v>
      </c>
      <c r="P1288" s="2">
        <f ca="1">INDEX(INDIRECT(_xlfn.CONCAT("weather.data[",P$1,"]")),MATCH(vp.data[[#This Row],[SDate]],weather.data[Date],0))</f>
        <v>5.2714285714285722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-2.2999999999999998</v>
      </c>
      <c r="T1288" s="2">
        <f ca="1">INDEX(INDIRECT(_xlfn.CONCAT("weather.data[",T$1,"]")),MATCH(vp.data[[#This Row],[SDate]],weather.data[Date],0))</f>
        <v>-1.3</v>
      </c>
      <c r="U1288" s="2">
        <f ca="1">INDEX(INDIRECT(_xlfn.CONCAT("weather.data[",U$1,"]")),MATCH(vp.data[[#This Row],[SDate]],weather.data[Date],0))</f>
        <v>-0.8</v>
      </c>
      <c r="V1288" s="2">
        <f ca="1">INDEX(INDIRECT(_xlfn.CONCAT("weather.data[",V$1,"]")),MATCH(vp.data[[#This Row],[SDate]],weather.data[Date],0))</f>
        <v>-2.2999999999999998</v>
      </c>
      <c r="W1288" t="s">
        <v>44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 s="4">
        <f>IF(AND(vp.data[[#This Row],[SDate]]&gt;=DATE(YEAR(vp.data[[#This Row],[SDate]]),5,1),vp.data[[#This Row],[SDate]]&lt;=DATE(YEAR(vp.data[[#This Row],[SDate]]),9,15)),1,0)</f>
        <v>0</v>
      </c>
      <c r="AJ1288" s="4">
        <f>IF(vp.data[[#This Row],[SDate]]&lt;DATE(2016,12,1),0,1)</f>
        <v>1</v>
      </c>
      <c r="AK1288">
        <f>MONTH(vp.data[[#This Row],[SDate]])</f>
        <v>4</v>
      </c>
      <c r="AL1288" s="5">
        <f>(IF(post_aquisition_adj_bool,vp.data[[#This Row],[VP_Adjusted]],vp.data[[#This Row],[VP]])-INDEX(crudeBD.lkup[Mean_VP],MATCH(vp.data[[#This Row],[Crude_Breakdown]],crudeBD.lkup[Crude Breakdown],0)))^2</f>
        <v>21.21496769016856</v>
      </c>
      <c r="AM1288" s="5">
        <f>(vp.data[[#This Row],[Dens]]-INDEX(crudeBD.lkup[Mean_Dens],MATCH(vp.data[[#This Row],[Crude_Breakdown]],crudeBD.lkup[Crude Breakdown],0)))^2</f>
        <v>6.0445962023862716</v>
      </c>
      <c r="AN1288" s="5">
        <f>(vp.data[[#This Row],[Sulf]]-INDEX(crudeBD.lkup[Mean_Sulf],MATCH(vp.data[[#This Row],[Crude_Breakdown]],crudeBD.lkup[Crude Breakdown],0)))^2</f>
        <v>9.9909405640917511E-5</v>
      </c>
      <c r="AO12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1" hidden="1" x14ac:dyDescent="0.25">
      <c r="A1289">
        <v>1288</v>
      </c>
      <c r="B1289" t="s">
        <v>58</v>
      </c>
      <c r="C1289" t="s">
        <v>58</v>
      </c>
      <c r="D1289" t="s">
        <v>79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Input]]="",INDEX([1]DATA!$O:$O,MATCH(1,(vp.data[[#This Row],[Battery]]=[1]DATA!$L:$L)*(EOMONTH(vp.data[[#This Row],[SDate]],-1)+1=[1]DATA!$G:$G),0)),vp.data[[#This Row],[Dens Input]]),"")</f>
        <v>808</v>
      </c>
      <c r="O1289" s="2">
        <f ca="1">INDEX(INDIRECT(_xlfn.CONCAT("weather.data[",O$1,"]")),MATCH(vp.data[[#This Row],[SDate]],weather.data[Date],0))</f>
        <v>-1.6166666666666665</v>
      </c>
      <c r="P1289" s="2">
        <f ca="1">INDEX(INDIRECT(_xlfn.CONCAT("weather.data[",P$1,"]")),MATCH(vp.data[[#This Row],[SDate]],weather.data[Date],0))</f>
        <v>5.2714285714285722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-2.2999999999999998</v>
      </c>
      <c r="T1289" s="2">
        <f ca="1">INDEX(INDIRECT(_xlfn.CONCAT("weather.data[",T$1,"]")),MATCH(vp.data[[#This Row],[SDate]],weather.data[Date],0))</f>
        <v>-1.3</v>
      </c>
      <c r="U1289" s="2">
        <f ca="1">INDEX(INDIRECT(_xlfn.CONCAT("weather.data[",U$1,"]")),MATCH(vp.data[[#This Row],[SDate]],weather.data[Date],0))</f>
        <v>-0.8</v>
      </c>
      <c r="V1289" s="2">
        <f ca="1">INDEX(INDIRECT(_xlfn.CONCAT("weather.data[",V$1,"]")),MATCH(vp.data[[#This Row],[SDate]],weather.data[Date],0))</f>
        <v>-2.2999999999999998</v>
      </c>
      <c r="W1289" t="s">
        <v>44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 s="4">
        <f>IF(AND(vp.data[[#This Row],[SDate]]&gt;=DATE(YEAR(vp.data[[#This Row],[SDate]]),5,1),vp.data[[#This Row],[SDate]]&lt;=DATE(YEAR(vp.data[[#This Row],[SDate]]),9,15)),1,0)</f>
        <v>0</v>
      </c>
      <c r="AJ1289" s="4">
        <f>IF(vp.data[[#This Row],[SDate]]&lt;DATE(2016,12,1),0,1)</f>
        <v>1</v>
      </c>
      <c r="AK1289">
        <f>MONTH(vp.data[[#This Row],[SDate]])</f>
        <v>4</v>
      </c>
      <c r="AL1289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1289" s="5">
        <f>(vp.data[[#This Row],[Dens]]-INDEX(crudeBD.lkup[Mean_Dens],MATCH(vp.data[[#This Row],[Crude_Breakdown]],crudeBD.lkup[Crude Breakdown],0)))^2</f>
        <v>0.43372241597823019</v>
      </c>
      <c r="AN1289" s="5">
        <f>(vp.data[[#This Row],[Sulf]]-INDEX(crudeBD.lkup[Mean_Sulf],MATCH(vp.data[[#This Row],[Crude_Breakdown]],crudeBD.lkup[Crude Breakdown],0)))^2</f>
        <v>6.4007249396214579E-3</v>
      </c>
      <c r="AO12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1" hidden="1" x14ac:dyDescent="0.25">
      <c r="A1290">
        <v>1289</v>
      </c>
      <c r="B1290" t="s">
        <v>58</v>
      </c>
      <c r="C1290" t="s">
        <v>58</v>
      </c>
      <c r="D1290" t="s">
        <v>83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290" s="2">
        <f ca="1">INDEX(INDIRECT(_xlfn.CONCAT("weather.data[",O$1,"]")),MATCH(vp.data[[#This Row],[SDate]],weather.data[Date],0))</f>
        <v>-1.6166666666666665</v>
      </c>
      <c r="P1290" s="2">
        <f ca="1">INDEX(INDIRECT(_xlfn.CONCAT("weather.data[",P$1,"]")),MATCH(vp.data[[#This Row],[SDate]],weather.data[Date],0))</f>
        <v>5.2714285714285722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-2.2999999999999998</v>
      </c>
      <c r="T1290" s="2">
        <f ca="1">INDEX(INDIRECT(_xlfn.CONCAT("weather.data[",T$1,"]")),MATCH(vp.data[[#This Row],[SDate]],weather.data[Date],0))</f>
        <v>-1.3</v>
      </c>
      <c r="U1290" s="2">
        <f ca="1">INDEX(INDIRECT(_xlfn.CONCAT("weather.data[",U$1,"]")),MATCH(vp.data[[#This Row],[SDate]],weather.data[Date],0))</f>
        <v>-0.8</v>
      </c>
      <c r="V1290" s="2">
        <f ca="1">INDEX(INDIRECT(_xlfn.CONCAT("weather.data[",V$1,"]")),MATCH(vp.data[[#This Row],[SDate]],weather.data[Date],0))</f>
        <v>-2.2999999999999998</v>
      </c>
      <c r="W1290" t="s">
        <v>44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 s="4">
        <f>IF(AND(vp.data[[#This Row],[SDate]]&gt;=DATE(YEAR(vp.data[[#This Row],[SDate]]),5,1),vp.data[[#This Row],[SDate]]&lt;=DATE(YEAR(vp.data[[#This Row],[SDate]]),9,15)),1,0)</f>
        <v>0</v>
      </c>
      <c r="AJ1290" s="4">
        <f>IF(vp.data[[#This Row],[SDate]]&lt;DATE(2016,12,1),0,1)</f>
        <v>1</v>
      </c>
      <c r="AK1290">
        <f>MONTH(vp.data[[#This Row],[SDate]])</f>
        <v>4</v>
      </c>
      <c r="AL1290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290" s="5">
        <f>(vp.data[[#This Row],[Dens]]-INDEX(crudeBD.lkup[Mean_Dens],MATCH(vp.data[[#This Row],[Crude_Breakdown]],crudeBD.lkup[Crude Breakdown],0)))^2</f>
        <v>13.998253160313412</v>
      </c>
      <c r="AN1290" s="5">
        <f>(vp.data[[#This Row],[Sulf]]-INDEX(crudeBD.lkup[Mean_Sulf],MATCH(vp.data[[#This Row],[Crude_Breakdown]],crudeBD.lkup[Crude Breakdown],0)))^2</f>
        <v>4.9006343247347296E-3</v>
      </c>
      <c r="AO12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1" hidden="1" x14ac:dyDescent="0.25">
      <c r="A1291">
        <v>1290</v>
      </c>
      <c r="B1291" t="s">
        <v>58</v>
      </c>
      <c r="C1291" t="s">
        <v>58</v>
      </c>
      <c r="D1291" t="s">
        <v>59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Input]]="",INDEX([1]DATA!$O:$O,MATCH(1,(vp.data[[#This Row],[Battery]]=[1]DATA!$L:$L)*(EOMONTH(vp.data[[#This Row],[SDate]],-1)+1=[1]DATA!$G:$G),0)),vp.data[[#This Row],[Dens Input]]),"")</f>
        <v>815.6</v>
      </c>
      <c r="O1291" s="2">
        <f ca="1">INDEX(INDIRECT(_xlfn.CONCAT("weather.data[",O$1,"]")),MATCH(vp.data[[#This Row],[SDate]],weather.data[Date],0))</f>
        <v>-1.6166666666666665</v>
      </c>
      <c r="P1291" s="2">
        <f ca="1">INDEX(INDIRECT(_xlfn.CONCAT("weather.data[",P$1,"]")),MATCH(vp.data[[#This Row],[SDate]],weather.data[Date],0))</f>
        <v>5.2714285714285722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-2.2999999999999998</v>
      </c>
      <c r="T1291" s="2">
        <f ca="1">INDEX(INDIRECT(_xlfn.CONCAT("weather.data[",T$1,"]")),MATCH(vp.data[[#This Row],[SDate]],weather.data[Date],0))</f>
        <v>-1.3</v>
      </c>
      <c r="U1291" s="2">
        <f ca="1">INDEX(INDIRECT(_xlfn.CONCAT("weather.data[",U$1,"]")),MATCH(vp.data[[#This Row],[SDate]],weather.data[Date],0))</f>
        <v>-0.8</v>
      </c>
      <c r="V1291" s="2">
        <f ca="1">INDEX(INDIRECT(_xlfn.CONCAT("weather.data[",V$1,"]")),MATCH(vp.data[[#This Row],[SDate]],weather.data[Date],0))</f>
        <v>-2.2999999999999998</v>
      </c>
      <c r="W1291" t="s">
        <v>44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 s="4">
        <f>IF(AND(vp.data[[#This Row],[SDate]]&gt;=DATE(YEAR(vp.data[[#This Row],[SDate]]),5,1),vp.data[[#This Row],[SDate]]&lt;=DATE(YEAR(vp.data[[#This Row],[SDate]]),9,15)),1,0)</f>
        <v>0</v>
      </c>
      <c r="AJ1291" s="4">
        <f>IF(vp.data[[#This Row],[SDate]]&lt;DATE(2016,12,1),0,1)</f>
        <v>1</v>
      </c>
      <c r="AK1291">
        <f>MONTH(vp.data[[#This Row],[SDate]])</f>
        <v>4</v>
      </c>
      <c r="AL1291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291" s="5">
        <f>(vp.data[[#This Row],[Dens]]-INDEX(crudeBD.lkup[Mean_Dens],MATCH(vp.data[[#This Row],[Crude_Breakdown]],crudeBD.lkup[Crude Breakdown],0)))^2</f>
        <v>10.591658026156603</v>
      </c>
      <c r="AN1291" s="5">
        <f>(vp.data[[#This Row],[Sulf]]-INDEX(crudeBD.lkup[Mean_Sulf],MATCH(vp.data[[#This Row],[Crude_Breakdown]],crudeBD.lkup[Crude Breakdown],0)))^2</f>
        <v>7.515041963129004E-5</v>
      </c>
      <c r="AO12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1" hidden="1" x14ac:dyDescent="0.25">
      <c r="A1292">
        <v>1291</v>
      </c>
      <c r="B1292" t="s">
        <v>58</v>
      </c>
      <c r="C1292" t="s">
        <v>58</v>
      </c>
      <c r="D1292" t="s">
        <v>89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Input]]="",INDEX([1]DATA!$O:$O,MATCH(1,(vp.data[[#This Row],[Battery]]=[1]DATA!$L:$L)*(EOMONTH(vp.data[[#This Row],[SDate]],-1)+1=[1]DATA!$G:$G),0)),vp.data[[#This Row],[Dens Input]]),"")</f>
        <v>819.6</v>
      </c>
      <c r="O1292" s="2">
        <f ca="1">INDEX(INDIRECT(_xlfn.CONCAT("weather.data[",O$1,"]")),MATCH(vp.data[[#This Row],[SDate]],weather.data[Date],0))</f>
        <v>-1.6166666666666665</v>
      </c>
      <c r="P1292" s="2">
        <f ca="1">INDEX(INDIRECT(_xlfn.CONCAT("weather.data[",P$1,"]")),MATCH(vp.data[[#This Row],[SDate]],weather.data[Date],0))</f>
        <v>5.2714285714285722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-2.2999999999999998</v>
      </c>
      <c r="T1292" s="2">
        <f ca="1">INDEX(INDIRECT(_xlfn.CONCAT("weather.data[",T$1,"]")),MATCH(vp.data[[#This Row],[SDate]],weather.data[Date],0))</f>
        <v>-1.3</v>
      </c>
      <c r="U1292" s="2">
        <f ca="1">INDEX(INDIRECT(_xlfn.CONCAT("weather.data[",U$1,"]")),MATCH(vp.data[[#This Row],[SDate]],weather.data[Date],0))</f>
        <v>-0.8</v>
      </c>
      <c r="V1292" s="2">
        <f ca="1">INDEX(INDIRECT(_xlfn.CONCAT("weather.data[",V$1,"]")),MATCH(vp.data[[#This Row],[SDate]],weather.data[Date],0))</f>
        <v>-2.2999999999999998</v>
      </c>
      <c r="W1292" t="s">
        <v>44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 s="4">
        <f>IF(AND(vp.data[[#This Row],[SDate]]&gt;=DATE(YEAR(vp.data[[#This Row],[SDate]]),5,1),vp.data[[#This Row],[SDate]]&lt;=DATE(YEAR(vp.data[[#This Row],[SDate]]),9,15)),1,0)</f>
        <v>0</v>
      </c>
      <c r="AJ1292" s="4">
        <f>IF(vp.data[[#This Row],[SDate]]&lt;DATE(2016,12,1),0,1)</f>
        <v>1</v>
      </c>
      <c r="AK1292">
        <f>MONTH(vp.data[[#This Row],[SDate]])</f>
        <v>4</v>
      </c>
      <c r="AL1292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1292" s="5">
        <f>(vp.data[[#This Row],[Dens]]-INDEX(crudeBD.lkup[Mean_Dens],MATCH(vp.data[[#This Row],[Crude_Breakdown]],crudeBD.lkup[Crude Breakdown],0)))^2</f>
        <v>0.55579595719444252</v>
      </c>
      <c r="AN1292" s="5">
        <f>(vp.data[[#This Row],[Sulf]]-INDEX(crudeBD.lkup[Mean_Sulf],MATCH(vp.data[[#This Row],[Crude_Breakdown]],crudeBD.lkup[Crude Breakdown],0)))^2</f>
        <v>2.8449209353800565E-2</v>
      </c>
      <c r="AO12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1" hidden="1" x14ac:dyDescent="0.25">
      <c r="A1293">
        <v>1292</v>
      </c>
      <c r="B1293" t="s">
        <v>47</v>
      </c>
      <c r="C1293" t="s">
        <v>47</v>
      </c>
      <c r="D1293" t="s">
        <v>91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1293" s="2">
        <f ca="1">INDEX(INDIRECT(_xlfn.CONCAT("weather.data[",O$1,"]")),MATCH(vp.data[[#This Row],[SDate]],weather.data[Date],0))</f>
        <v>-1.6166666666666665</v>
      </c>
      <c r="P1293" s="2">
        <f ca="1">INDEX(INDIRECT(_xlfn.CONCAT("weather.data[",P$1,"]")),MATCH(vp.data[[#This Row],[SDate]],weather.data[Date],0))</f>
        <v>5.2714285714285722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-2.2999999999999998</v>
      </c>
      <c r="T1293" s="2">
        <f ca="1">INDEX(INDIRECT(_xlfn.CONCAT("weather.data[",T$1,"]")),MATCH(vp.data[[#This Row],[SDate]],weather.data[Date],0))</f>
        <v>-1.3</v>
      </c>
      <c r="U1293" s="2">
        <f ca="1">INDEX(INDIRECT(_xlfn.CONCAT("weather.data[",U$1,"]")),MATCH(vp.data[[#This Row],[SDate]],weather.data[Date],0))</f>
        <v>-0.8</v>
      </c>
      <c r="V1293" s="2">
        <f ca="1">INDEX(INDIRECT(_xlfn.CONCAT("weather.data[",V$1,"]")),MATCH(vp.data[[#This Row],[SDate]],weather.data[Date],0))</f>
        <v>-2.2999999999999998</v>
      </c>
      <c r="W1293" t="s">
        <v>44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 s="4">
        <f>IF(AND(vp.data[[#This Row],[SDate]]&gt;=DATE(YEAR(vp.data[[#This Row],[SDate]]),5,1),vp.data[[#This Row],[SDate]]&lt;=DATE(YEAR(vp.data[[#This Row],[SDate]]),9,15)),1,0)</f>
        <v>0</v>
      </c>
      <c r="AJ1293" s="4">
        <f>IF(vp.data[[#This Row],[SDate]]&lt;DATE(2016,12,1),0,1)</f>
        <v>1</v>
      </c>
      <c r="AK1293">
        <f>MONTH(vp.data[[#This Row],[SDate]])</f>
        <v>4</v>
      </c>
      <c r="AL1293" s="5">
        <f>(IF(post_aquisition_adj_bool,vp.data[[#This Row],[VP_Adjusted]],vp.data[[#This Row],[VP]])-INDEX(crudeBD.lkup[Mean_VP],MATCH(vp.data[[#This Row],[Crude_Breakdown]],crudeBD.lkup[Crude Breakdown],0)))^2</f>
        <v>13.526254005391621</v>
      </c>
      <c r="AM1293" s="5">
        <f>(vp.data[[#This Row],[Dens]]-INDEX(crudeBD.lkup[Mean_Dens],MATCH(vp.data[[#This Row],[Crude_Breakdown]],crudeBD.lkup[Crude Breakdown],0)))^2</f>
        <v>9.0681530770451744</v>
      </c>
      <c r="AN1293" s="5">
        <f>(vp.data[[#This Row],[Sulf]]-INDEX(crudeBD.lkup[Mean_Sulf],MATCH(vp.data[[#This Row],[Crude_Breakdown]],crudeBD.lkup[Crude Breakdown],0)))^2</f>
        <v>3.488545293117469E-2</v>
      </c>
      <c r="AO12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1" hidden="1" x14ac:dyDescent="0.25">
      <c r="A1294">
        <v>1293</v>
      </c>
      <c r="B1294" t="s">
        <v>49</v>
      </c>
      <c r="C1294" t="s">
        <v>49</v>
      </c>
      <c r="D1294" t="s">
        <v>50</v>
      </c>
      <c r="E1294" t="s">
        <v>69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Input]]="",INDEX([1]DATA!$O:$O,MATCH(1,(vp.data[[#This Row],[Battery]]=[1]DATA!$L:$L)*(EOMONTH(vp.data[[#This Row],[SDate]],-1)+1=[1]DATA!$G:$G),0)),vp.data[[#This Row],[Dens Input]]),"")</f>
        <v>863</v>
      </c>
      <c r="O1294" s="2">
        <f ca="1">INDEX(INDIRECT(_xlfn.CONCAT("weather.data[",O$1,"]")),MATCH(vp.data[[#This Row],[SDate]],weather.data[Date],0))</f>
        <v>-1.6166666666666665</v>
      </c>
      <c r="P1294" s="2">
        <f ca="1">INDEX(INDIRECT(_xlfn.CONCAT("weather.data[",P$1,"]")),MATCH(vp.data[[#This Row],[SDate]],weather.data[Date],0))</f>
        <v>5.2714285714285722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-2.2999999999999998</v>
      </c>
      <c r="T1294" s="2">
        <f ca="1">INDEX(INDIRECT(_xlfn.CONCAT("weather.data[",T$1,"]")),MATCH(vp.data[[#This Row],[SDate]],weather.data[Date],0))</f>
        <v>-1.3</v>
      </c>
      <c r="U1294" s="2">
        <f ca="1">INDEX(INDIRECT(_xlfn.CONCAT("weather.data[",U$1,"]")),MATCH(vp.data[[#This Row],[SDate]],weather.data[Date],0))</f>
        <v>-0.8</v>
      </c>
      <c r="V1294" s="2">
        <f ca="1">INDEX(INDIRECT(_xlfn.CONCAT("weather.data[",V$1,"]")),MATCH(vp.data[[#This Row],[SDate]],weather.data[Date],0))</f>
        <v>-2.2999999999999998</v>
      </c>
      <c r="W1294" t="s">
        <v>44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 s="4">
        <f>IF(AND(vp.data[[#This Row],[SDate]]&gt;=DATE(YEAR(vp.data[[#This Row],[SDate]]),5,1),vp.data[[#This Row],[SDate]]&lt;=DATE(YEAR(vp.data[[#This Row],[SDate]]),9,15)),1,0)</f>
        <v>0</v>
      </c>
      <c r="AJ1294" s="4">
        <f>IF(vp.data[[#This Row],[SDate]]&lt;DATE(2016,12,1),0,1)</f>
        <v>1</v>
      </c>
      <c r="AK1294">
        <f>MONTH(vp.data[[#This Row],[SDate]])</f>
        <v>4</v>
      </c>
      <c r="AL1294" s="5">
        <f>(IF(post_aquisition_adj_bool,vp.data[[#This Row],[VP_Adjusted]],vp.data[[#This Row],[VP]])-INDEX(crudeBD.lkup[Mean_VP],MATCH(vp.data[[#This Row],[Crude_Breakdown]],crudeBD.lkup[Crude Breakdown],0)))^2</f>
        <v>0.52156475649680112</v>
      </c>
      <c r="AM1294" s="5">
        <f>(vp.data[[#This Row],[Dens]]-INDEX(crudeBD.lkup[Mean_Dens],MATCH(vp.data[[#This Row],[Crude_Breakdown]],crudeBD.lkup[Crude Breakdown],0)))^2</f>
        <v>368.20477148195124</v>
      </c>
      <c r="AN1294" s="5">
        <f>(vp.data[[#This Row],[Sulf]]-INDEX(crudeBD.lkup[Mean_Sulf],MATCH(vp.data[[#This Row],[Crude_Breakdown]],crudeBD.lkup[Crude Breakdown],0)))^2</f>
        <v>3.1249923360622489E-2</v>
      </c>
      <c r="AO12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1" hidden="1" x14ac:dyDescent="0.25">
      <c r="A1295">
        <v>1294</v>
      </c>
      <c r="B1295" t="s">
        <v>49</v>
      </c>
      <c r="C1295" t="s">
        <v>49</v>
      </c>
      <c r="D1295" t="s">
        <v>50</v>
      </c>
      <c r="E1295" t="s">
        <v>51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295" s="2">
        <f ca="1">INDEX(INDIRECT(_xlfn.CONCAT("weather.data[",O$1,"]")),MATCH(vp.data[[#This Row],[SDate]],weather.data[Date],0))</f>
        <v>-1.6166666666666665</v>
      </c>
      <c r="P1295" s="2">
        <f ca="1">INDEX(INDIRECT(_xlfn.CONCAT("weather.data[",P$1,"]")),MATCH(vp.data[[#This Row],[SDate]],weather.data[Date],0))</f>
        <v>5.2714285714285722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-2.2999999999999998</v>
      </c>
      <c r="T1295" s="2">
        <f ca="1">INDEX(INDIRECT(_xlfn.CONCAT("weather.data[",T$1,"]")),MATCH(vp.data[[#This Row],[SDate]],weather.data[Date],0))</f>
        <v>-1.3</v>
      </c>
      <c r="U1295" s="2">
        <f ca="1">INDEX(INDIRECT(_xlfn.CONCAT("weather.data[",U$1,"]")),MATCH(vp.data[[#This Row],[SDate]],weather.data[Date],0))</f>
        <v>-0.8</v>
      </c>
      <c r="V1295" s="2">
        <f ca="1">INDEX(INDIRECT(_xlfn.CONCAT("weather.data[",V$1,"]")),MATCH(vp.data[[#This Row],[SDate]],weather.data[Date],0))</f>
        <v>-2.2999999999999998</v>
      </c>
      <c r="W1295" t="s">
        <v>44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 s="4">
        <f>IF(AND(vp.data[[#This Row],[SDate]]&gt;=DATE(YEAR(vp.data[[#This Row],[SDate]]),5,1),vp.data[[#This Row],[SDate]]&lt;=DATE(YEAR(vp.data[[#This Row],[SDate]]),9,15)),1,0)</f>
        <v>0</v>
      </c>
      <c r="AJ1295" s="4">
        <f>IF(vp.data[[#This Row],[SDate]]&lt;DATE(2016,12,1),0,1)</f>
        <v>1</v>
      </c>
      <c r="AK1295">
        <f>MONTH(vp.data[[#This Row],[SDate]])</f>
        <v>4</v>
      </c>
      <c r="AL1295" s="5">
        <f>(IF(post_aquisition_adj_bool,vp.data[[#This Row],[VP_Adjusted]],vp.data[[#This Row],[VP]])-INDEX(crudeBD.lkup[Mean_VP],MATCH(vp.data[[#This Row],[Crude_Breakdown]],crudeBD.lkup[Crude Breakdown],0)))^2</f>
        <v>3.9117149774095816</v>
      </c>
      <c r="AM1295" s="5">
        <f>(vp.data[[#This Row],[Dens]]-INDEX(crudeBD.lkup[Mean_Dens],MATCH(vp.data[[#This Row],[Crude_Breakdown]],crudeBD.lkup[Crude Breakdown],0)))^2</f>
        <v>7.3513506230570247</v>
      </c>
      <c r="AN1295" s="5">
        <f>(vp.data[[#This Row],[Sulf]]-INDEX(crudeBD.lkup[Mean_Sulf],MATCH(vp.data[[#This Row],[Crude_Breakdown]],crudeBD.lkup[Crude Breakdown],0)))^2</f>
        <v>3.1249923360622489E-2</v>
      </c>
      <c r="AO12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1" hidden="1" x14ac:dyDescent="0.25">
      <c r="A1296">
        <v>1295</v>
      </c>
      <c r="B1296" t="s">
        <v>261</v>
      </c>
      <c r="C1296" t="s">
        <v>262</v>
      </c>
      <c r="D1296" t="s">
        <v>263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Input]]="",INDEX([1]DATA!$Q:$Q,MATCH(1,(vp.data[[#This Row],[Battery]]=[1]DATA!$L:$L)*(EOMONTH(vp.data[[#This Row],[SDate]],-1)+1=[1]DATA!$G:$G),0)),vp.data[[#This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Input]]="",INDEX([1]DATA!$O:$O,MATCH(1,(vp.data[[#This Row],[Battery]]=[1]DATA!$L:$L)*(EOMONTH(vp.data[[#This Row],[SDate]],-1)+1=[1]DATA!$G:$G),0)),vp.data[[#This Row],[Dens Input]]),"")</f>
        <v>657.8</v>
      </c>
      <c r="O1296" s="2">
        <f ca="1">INDEX(INDIRECT(_xlfn.CONCAT("weather.data[",O$1,"]")),MATCH(vp.data[[#This Row],[SDate]],weather.data[Date],0))</f>
        <v>-0.54999999999999993</v>
      </c>
      <c r="P1296" s="2">
        <f ca="1">INDEX(INDIRECT(_xlfn.CONCAT("weather.data[",P$1,"]")),MATCH(vp.data[[#This Row],[SDate]],weather.data[Date],0))</f>
        <v>-1.0261904761904761</v>
      </c>
      <c r="Q1296" s="2">
        <f ca="1">INDEX(INDIRECT(_xlfn.CONCAT("weather.data[",Q$1,"]")),MATCH(vp.data[[#This Row],[SDate]],weather.data[Date],0))</f>
        <v>-1.9</v>
      </c>
      <c r="R1296" s="2">
        <f ca="1">INDEX(INDIRECT(_xlfn.CONCAT("weather.data[",R$1,"]")),MATCH(vp.data[[#This Row],[SDate]],weather.data[Date],0))</f>
        <v>-1.6</v>
      </c>
      <c r="S1296" s="2">
        <f ca="1">INDEX(INDIRECT(_xlfn.CONCAT("weather.data[",S$1,"]")),MATCH(vp.data[[#This Row],[SDate]],weather.data[Date],0))</f>
        <v>-1</v>
      </c>
      <c r="T1296" s="2">
        <f ca="1">INDEX(INDIRECT(_xlfn.CONCAT("weather.data[",T$1,"]")),MATCH(vp.data[[#This Row],[SDate]],weather.data[Date],0))</f>
        <v>-0.6</v>
      </c>
      <c r="U1296" s="2">
        <f ca="1">INDEX(INDIRECT(_xlfn.CONCAT("weather.data[",U$1,"]")),MATCH(vp.data[[#This Row],[SDate]],weather.data[Date],0))</f>
        <v>-0.2</v>
      </c>
      <c r="V1296" s="2">
        <f ca="1">INDEX(INDIRECT(_xlfn.CONCAT("weather.data[",V$1,"]")),MATCH(vp.data[[#This Row],[SDate]],weather.data[Date],0))</f>
        <v>2</v>
      </c>
      <c r="W1296" t="s">
        <v>264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 s="4">
        <f>IF(AND(vp.data[[#This Row],[SDate]]&gt;=DATE(YEAR(vp.data[[#This Row],[SDate]]),5,1),vp.data[[#This Row],[SDate]]&lt;=DATE(YEAR(vp.data[[#This Row],[SDate]]),9,15)),1,0)</f>
        <v>0</v>
      </c>
      <c r="AJ1296" s="4">
        <f>IF(vp.data[[#This Row],[SDate]]&lt;DATE(2016,12,1),0,1)</f>
        <v>1</v>
      </c>
      <c r="AK1296">
        <f>MONTH(vp.data[[#This Row],[SDate]])</f>
        <v>2</v>
      </c>
      <c r="AL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1" hidden="1" x14ac:dyDescent="0.25">
      <c r="A1297">
        <v>1296</v>
      </c>
      <c r="B1297" t="s">
        <v>265</v>
      </c>
      <c r="C1297" t="s">
        <v>266</v>
      </c>
      <c r="D1297" t="s">
        <v>267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Input]]="",INDEX([1]DATA!$Q:$Q,MATCH(1,(vp.data[[#This Row],[Battery]]=[1]DATA!$L:$L)*(EOMONTH(vp.data[[#This Row],[SDate]],-1)+1=[1]DATA!$G:$G),0)),vp.data[[#This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Input]]="",INDEX([1]DATA!$O:$O,MATCH(1,(vp.data[[#This Row],[Battery]]=[1]DATA!$L:$L)*(EOMONTH(vp.data[[#This Row],[SDate]],-1)+1=[1]DATA!$G:$G),0)),vp.data[[#This Row],[Dens Input]]),"")</f>
        <v>662.7</v>
      </c>
      <c r="O1297" s="2">
        <f ca="1">INDEX(INDIRECT(_xlfn.CONCAT("weather.data[",O$1,"]")),MATCH(vp.data[[#This Row],[SDate]],weather.data[Date],0))</f>
        <v>-0.54999999999999993</v>
      </c>
      <c r="P1297" s="2">
        <f ca="1">INDEX(INDIRECT(_xlfn.CONCAT("weather.data[",P$1,"]")),MATCH(vp.data[[#This Row],[SDate]],weather.data[Date],0))</f>
        <v>-1.0261904761904761</v>
      </c>
      <c r="Q1297" s="2">
        <f ca="1">INDEX(INDIRECT(_xlfn.CONCAT("weather.data[",Q$1,"]")),MATCH(vp.data[[#This Row],[SDate]],weather.data[Date],0))</f>
        <v>-1.9</v>
      </c>
      <c r="R1297" s="2">
        <f ca="1">INDEX(INDIRECT(_xlfn.CONCAT("weather.data[",R$1,"]")),MATCH(vp.data[[#This Row],[SDate]],weather.data[Date],0))</f>
        <v>-1.6</v>
      </c>
      <c r="S1297" s="2">
        <f ca="1">INDEX(INDIRECT(_xlfn.CONCAT("weather.data[",S$1,"]")),MATCH(vp.data[[#This Row],[SDate]],weather.data[Date],0))</f>
        <v>-1</v>
      </c>
      <c r="T1297" s="2">
        <f ca="1">INDEX(INDIRECT(_xlfn.CONCAT("weather.data[",T$1,"]")),MATCH(vp.data[[#This Row],[SDate]],weather.data[Date],0))</f>
        <v>-0.6</v>
      </c>
      <c r="U1297" s="2">
        <f ca="1">INDEX(INDIRECT(_xlfn.CONCAT("weather.data[",U$1,"]")),MATCH(vp.data[[#This Row],[SDate]],weather.data[Date],0))</f>
        <v>-0.2</v>
      </c>
      <c r="V1297" s="2">
        <f ca="1">INDEX(INDIRECT(_xlfn.CONCAT("weather.data[",V$1,"]")),MATCH(vp.data[[#This Row],[SDate]],weather.data[Date],0))</f>
        <v>2</v>
      </c>
      <c r="W1297" t="s">
        <v>264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 s="4">
        <f>IF(AND(vp.data[[#This Row],[SDate]]&gt;=DATE(YEAR(vp.data[[#This Row],[SDate]]),5,1),vp.data[[#This Row],[SDate]]&lt;=DATE(YEAR(vp.data[[#This Row],[SDate]]),9,15)),1,0)</f>
        <v>0</v>
      </c>
      <c r="AJ1297" s="4">
        <f>IF(vp.data[[#This Row],[SDate]]&lt;DATE(2016,12,1),0,1)</f>
        <v>1</v>
      </c>
      <c r="AK1297">
        <f>MONTH(vp.data[[#This Row],[SDate]])</f>
        <v>2</v>
      </c>
      <c r="AL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1" hidden="1" x14ac:dyDescent="0.25">
      <c r="A1298">
        <v>1297</v>
      </c>
      <c r="B1298" t="s">
        <v>268</v>
      </c>
      <c r="C1298" t="s">
        <v>269</v>
      </c>
      <c r="D1298" t="s">
        <v>270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Input]]="",INDEX([1]DATA!$Q:$Q,MATCH(1,(vp.data[[#This Row],[Battery]]=[1]DATA!$L:$L)*(EOMONTH(vp.data[[#This Row],[SDate]],-1)+1=[1]DATA!$G:$G),0)),vp.data[[#This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Input]]="",INDEX([1]DATA!$O:$O,MATCH(1,(vp.data[[#This Row],[Battery]]=[1]DATA!$L:$L)*(EOMONTH(vp.data[[#This Row],[SDate]],-1)+1=[1]DATA!$G:$G),0)),vp.data[[#This Row],[Dens Input]]),"")</f>
        <v>656</v>
      </c>
      <c r="O1298" s="2">
        <f ca="1">INDEX(INDIRECT(_xlfn.CONCAT("weather.data[",O$1,"]")),MATCH(vp.data[[#This Row],[SDate]],weather.data[Date],0))</f>
        <v>-0.54999999999999993</v>
      </c>
      <c r="P1298" s="2">
        <f ca="1">INDEX(INDIRECT(_xlfn.CONCAT("weather.data[",P$1,"]")),MATCH(vp.data[[#This Row],[SDate]],weather.data[Date],0))</f>
        <v>-1.0261904761904761</v>
      </c>
      <c r="Q1298" s="2">
        <f ca="1">INDEX(INDIRECT(_xlfn.CONCAT("weather.data[",Q$1,"]")),MATCH(vp.data[[#This Row],[SDate]],weather.data[Date],0))</f>
        <v>-1.9</v>
      </c>
      <c r="R1298" s="2">
        <f ca="1">INDEX(INDIRECT(_xlfn.CONCAT("weather.data[",R$1,"]")),MATCH(vp.data[[#This Row],[SDate]],weather.data[Date],0))</f>
        <v>-1.6</v>
      </c>
      <c r="S1298" s="2">
        <f ca="1">INDEX(INDIRECT(_xlfn.CONCAT("weather.data[",S$1,"]")),MATCH(vp.data[[#This Row],[SDate]],weather.data[Date],0))</f>
        <v>-1</v>
      </c>
      <c r="T1298" s="2">
        <f ca="1">INDEX(INDIRECT(_xlfn.CONCAT("weather.data[",T$1,"]")),MATCH(vp.data[[#This Row],[SDate]],weather.data[Date],0))</f>
        <v>-0.6</v>
      </c>
      <c r="U1298" s="2">
        <f ca="1">INDEX(INDIRECT(_xlfn.CONCAT("weather.data[",U$1,"]")),MATCH(vp.data[[#This Row],[SDate]],weather.data[Date],0))</f>
        <v>-0.2</v>
      </c>
      <c r="V1298" s="2">
        <f ca="1">INDEX(INDIRECT(_xlfn.CONCAT("weather.data[",V$1,"]")),MATCH(vp.data[[#This Row],[SDate]],weather.data[Date],0))</f>
        <v>2</v>
      </c>
      <c r="W1298" t="s">
        <v>264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 s="4">
        <f>IF(AND(vp.data[[#This Row],[SDate]]&gt;=DATE(YEAR(vp.data[[#This Row],[SDate]]),5,1),vp.data[[#This Row],[SDate]]&lt;=DATE(YEAR(vp.data[[#This Row],[SDate]]),9,15)),1,0)</f>
        <v>0</v>
      </c>
      <c r="AJ1298" s="4">
        <f>IF(vp.data[[#This Row],[SDate]]&lt;DATE(2016,12,1),0,1)</f>
        <v>1</v>
      </c>
      <c r="AK1298">
        <f>MONTH(vp.data[[#This Row],[SDate]])</f>
        <v>2</v>
      </c>
      <c r="AL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1" hidden="1" x14ac:dyDescent="0.25">
      <c r="A1299">
        <v>1298</v>
      </c>
      <c r="B1299" t="s">
        <v>268</v>
      </c>
      <c r="C1299" t="s">
        <v>269</v>
      </c>
      <c r="D1299" t="s">
        <v>270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Input]]="",INDEX([1]DATA!$Q:$Q,MATCH(1,(vp.data[[#This Row],[Battery]]=[1]DATA!$L:$L)*(EOMONTH(vp.data[[#This Row],[SDate]],-1)+1=[1]DATA!$G:$G),0)),vp.data[[#This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Input]]="",INDEX([1]DATA!$O:$O,MATCH(1,(vp.data[[#This Row],[Battery]]=[1]DATA!$L:$L)*(EOMONTH(vp.data[[#This Row],[SDate]],-1)+1=[1]DATA!$G:$G),0)),vp.data[[#This Row],[Dens Input]]),"")</f>
        <v>658</v>
      </c>
      <c r="O1299" s="2">
        <f ca="1">INDEX(INDIRECT(_xlfn.CONCAT("weather.data[",O$1,"]")),MATCH(vp.data[[#This Row],[SDate]],weather.data[Date],0))</f>
        <v>-0.19999999999999998</v>
      </c>
      <c r="P1299" s="2">
        <f ca="1">INDEX(INDIRECT(_xlfn.CONCAT("weather.data[",P$1,"]")),MATCH(vp.data[[#This Row],[SDate]],weather.data[Date],0))</f>
        <v>-0.29047619047619061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-0.8</v>
      </c>
      <c r="T1299" s="2">
        <f ca="1">INDEX(INDIRECT(_xlfn.CONCAT("weather.data[",T$1,"]")),MATCH(vp.data[[#This Row],[SDate]],weather.data[Date],0))</f>
        <v>-0.4</v>
      </c>
      <c r="U1299" s="2">
        <f ca="1">INDEX(INDIRECT(_xlfn.CONCAT("weather.data[",U$1,"]")),MATCH(vp.data[[#This Row],[SDate]],weather.data[Date],0))</f>
        <v>0.2</v>
      </c>
      <c r="V1299" s="2">
        <f ca="1">INDEX(INDIRECT(_xlfn.CONCAT("weather.data[",V$1,"]")),MATCH(vp.data[[#This Row],[SDate]],weather.data[Date],0))</f>
        <v>0</v>
      </c>
      <c r="W1299" t="s">
        <v>264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 s="4">
        <f>IF(AND(vp.data[[#This Row],[SDate]]&gt;=DATE(YEAR(vp.data[[#This Row],[SDate]]),5,1),vp.data[[#This Row],[SDate]]&lt;=DATE(YEAR(vp.data[[#This Row],[SDate]]),9,15)),1,0)</f>
        <v>0</v>
      </c>
      <c r="AJ1299" s="4">
        <f>IF(vp.data[[#This Row],[SDate]]&lt;DATE(2016,12,1),0,1)</f>
        <v>1</v>
      </c>
      <c r="AK1299">
        <f>MONTH(vp.data[[#This Row],[SDate]])</f>
        <v>2</v>
      </c>
      <c r="AL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1" hidden="1" x14ac:dyDescent="0.25">
      <c r="A1300">
        <v>1299</v>
      </c>
      <c r="B1300" t="s">
        <v>271</v>
      </c>
      <c r="C1300" t="s">
        <v>272</v>
      </c>
      <c r="D1300" t="s">
        <v>273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Input]]="",INDEX([1]DATA!$Q:$Q,MATCH(1,(vp.data[[#This Row],[Battery]]=[1]DATA!$L:$L)*(EOMONTH(vp.data[[#This Row],[SDate]],-1)+1=[1]DATA!$G:$G),0)),vp.data[[#This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00" s="2">
        <f ca="1">INDEX(INDIRECT(_xlfn.CONCAT("weather.data[",O$1,"]")),MATCH(vp.data[[#This Row],[SDate]],weather.data[Date],0))</f>
        <v>-0.19999999999999998</v>
      </c>
      <c r="P1300" s="2">
        <f ca="1">INDEX(INDIRECT(_xlfn.CONCAT("weather.data[",P$1,"]")),MATCH(vp.data[[#This Row],[SDate]],weather.data[Date],0))</f>
        <v>-0.29047619047619061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-0.8</v>
      </c>
      <c r="T1300" s="2">
        <f ca="1">INDEX(INDIRECT(_xlfn.CONCAT("weather.data[",T$1,"]")),MATCH(vp.data[[#This Row],[SDate]],weather.data[Date],0))</f>
        <v>-0.4</v>
      </c>
      <c r="U1300" s="2">
        <f ca="1">INDEX(INDIRECT(_xlfn.CONCAT("weather.data[",U$1,"]")),MATCH(vp.data[[#This Row],[SDate]],weather.data[Date],0))</f>
        <v>0.2</v>
      </c>
      <c r="V1300" s="2">
        <f ca="1">INDEX(INDIRECT(_xlfn.CONCAT("weather.data[",V$1,"]")),MATCH(vp.data[[#This Row],[SDate]],weather.data[Date],0))</f>
        <v>0</v>
      </c>
      <c r="W1300" t="s">
        <v>264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 s="4">
        <f>IF(AND(vp.data[[#This Row],[SDate]]&gt;=DATE(YEAR(vp.data[[#This Row],[SDate]]),5,1),vp.data[[#This Row],[SDate]]&lt;=DATE(YEAR(vp.data[[#This Row],[SDate]]),9,15)),1,0)</f>
        <v>0</v>
      </c>
      <c r="AJ1300" s="4">
        <f>IF(vp.data[[#This Row],[SDate]]&lt;DATE(2016,12,1),0,1)</f>
        <v>1</v>
      </c>
      <c r="AK1300">
        <f>MONTH(vp.data[[#This Row],[SDate]])</f>
        <v>2</v>
      </c>
      <c r="AL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1" hidden="1" x14ac:dyDescent="0.25">
      <c r="A1301">
        <v>1300</v>
      </c>
      <c r="B1301" t="s">
        <v>261</v>
      </c>
      <c r="C1301" t="s">
        <v>262</v>
      </c>
      <c r="D1301" t="s">
        <v>263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Input]]="",INDEX([1]DATA!$Q:$Q,MATCH(1,(vp.data[[#This Row],[Battery]]=[1]DATA!$L:$L)*(EOMONTH(vp.data[[#This Row],[SDate]],-1)+1=[1]DATA!$G:$G),0)),vp.data[[#This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Input]]="",INDEX([1]DATA!$O:$O,MATCH(1,(vp.data[[#This Row],[Battery]]=[1]DATA!$L:$L)*(EOMONTH(vp.data[[#This Row],[SDate]],-1)+1=[1]DATA!$G:$G),0)),vp.data[[#This Row],[Dens Input]]),"")</f>
        <v>657.13</v>
      </c>
      <c r="O1301" s="2">
        <f ca="1">INDEX(INDIRECT(_xlfn.CONCAT("weather.data[",O$1,"]")),MATCH(vp.data[[#This Row],[SDate]],weather.data[Date],0))</f>
        <v>-4.083333333333333</v>
      </c>
      <c r="P1301" s="2">
        <f ca="1">INDEX(INDIRECT(_xlfn.CONCAT("weather.data[",P$1,"]")),MATCH(vp.data[[#This Row],[SDate]],weather.data[Date],0))</f>
        <v>-1.1904761904761862E-2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-4.5</v>
      </c>
      <c r="T1301" s="2">
        <f ca="1">INDEX(INDIRECT(_xlfn.CONCAT("weather.data[",T$1,"]")),MATCH(vp.data[[#This Row],[SDate]],weather.data[Date],0))</f>
        <v>-3.4</v>
      </c>
      <c r="U1301" s="2">
        <f ca="1">INDEX(INDIRECT(_xlfn.CONCAT("weather.data[",U$1,"]")),MATCH(vp.data[[#This Row],[SDate]],weather.data[Date],0))</f>
        <v>-3.6</v>
      </c>
      <c r="V1301" s="2">
        <f ca="1">INDEX(INDIRECT(_xlfn.CONCAT("weather.data[",V$1,"]")),MATCH(vp.data[[#This Row],[SDate]],weather.data[Date],0))</f>
        <v>-6</v>
      </c>
      <c r="W1301" t="s">
        <v>264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 s="4">
        <f>IF(AND(vp.data[[#This Row],[SDate]]&gt;=DATE(YEAR(vp.data[[#This Row],[SDate]]),5,1),vp.data[[#This Row],[SDate]]&lt;=DATE(YEAR(vp.data[[#This Row],[SDate]]),9,15)),1,0)</f>
        <v>0</v>
      </c>
      <c r="AJ1301" s="4">
        <f>IF(vp.data[[#This Row],[SDate]]&lt;DATE(2016,12,1),0,1)</f>
        <v>1</v>
      </c>
      <c r="AK1301">
        <f>MONTH(vp.data[[#This Row],[SDate]])</f>
        <v>2</v>
      </c>
      <c r="AL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1" hidden="1" x14ac:dyDescent="0.25">
      <c r="A1302">
        <v>1301</v>
      </c>
      <c r="B1302" t="s">
        <v>271</v>
      </c>
      <c r="C1302" t="s">
        <v>274</v>
      </c>
      <c r="D1302" t="s">
        <v>275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Input]]="",INDEX([1]DATA!$Q:$Q,MATCH(1,(vp.data[[#This Row],[Battery]]=[1]DATA!$L:$L)*(EOMONTH(vp.data[[#This Row],[SDate]],-1)+1=[1]DATA!$G:$G),0)),vp.data[[#This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Input]]="",INDEX([1]DATA!$O:$O,MATCH(1,(vp.data[[#This Row],[Battery]]=[1]DATA!$L:$L)*(EOMONTH(vp.data[[#This Row],[SDate]],-1)+1=[1]DATA!$G:$G),0)),vp.data[[#This Row],[Dens Input]]),"")</f>
        <v>672.3</v>
      </c>
      <c r="O1302" s="2">
        <f ca="1">INDEX(INDIRECT(_xlfn.CONCAT("weather.data[",O$1,"]")),MATCH(vp.data[[#This Row],[SDate]],weather.data[Date],0))</f>
        <v>-4.083333333333333</v>
      </c>
      <c r="P1302" s="2">
        <f ca="1">INDEX(INDIRECT(_xlfn.CONCAT("weather.data[",P$1,"]")),MATCH(vp.data[[#This Row],[SDate]],weather.data[Date],0))</f>
        <v>-1.1904761904761862E-2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-4.5</v>
      </c>
      <c r="T1302" s="2">
        <f ca="1">INDEX(INDIRECT(_xlfn.CONCAT("weather.data[",T$1,"]")),MATCH(vp.data[[#This Row],[SDate]],weather.data[Date],0))</f>
        <v>-3.4</v>
      </c>
      <c r="U1302" s="2">
        <f ca="1">INDEX(INDIRECT(_xlfn.CONCAT("weather.data[",U$1,"]")),MATCH(vp.data[[#This Row],[SDate]],weather.data[Date],0))</f>
        <v>-3.6</v>
      </c>
      <c r="V1302" s="2">
        <f ca="1">INDEX(INDIRECT(_xlfn.CONCAT("weather.data[",V$1,"]")),MATCH(vp.data[[#This Row],[SDate]],weather.data[Date],0))</f>
        <v>-6</v>
      </c>
      <c r="W1302" t="s">
        <v>264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 s="4">
        <f>IF(AND(vp.data[[#This Row],[SDate]]&gt;=DATE(YEAR(vp.data[[#This Row],[SDate]]),5,1),vp.data[[#This Row],[SDate]]&lt;=DATE(YEAR(vp.data[[#This Row],[SDate]]),9,15)),1,0)</f>
        <v>0</v>
      </c>
      <c r="AJ1302" s="4">
        <f>IF(vp.data[[#This Row],[SDate]]&lt;DATE(2016,12,1),0,1)</f>
        <v>1</v>
      </c>
      <c r="AK1302">
        <f>MONTH(vp.data[[#This Row],[SDate]])</f>
        <v>2</v>
      </c>
      <c r="AL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1" hidden="1" x14ac:dyDescent="0.25">
      <c r="A1303">
        <v>1302</v>
      </c>
      <c r="B1303" t="s">
        <v>268</v>
      </c>
      <c r="C1303" t="s">
        <v>269</v>
      </c>
      <c r="D1303" t="s">
        <v>270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Input]]="",INDEX([1]DATA!$Q:$Q,MATCH(1,(vp.data[[#This Row],[Battery]]=[1]DATA!$L:$L)*(EOMONTH(vp.data[[#This Row],[SDate]],-1)+1=[1]DATA!$G:$G),0)),vp.data[[#This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03" s="2">
        <f ca="1">INDEX(INDIRECT(_xlfn.CONCAT("weather.data[",O$1,"]")),MATCH(vp.data[[#This Row],[SDate]],weather.data[Date],0))</f>
        <v>-4.083333333333333</v>
      </c>
      <c r="P1303" s="2">
        <f ca="1">INDEX(INDIRECT(_xlfn.CONCAT("weather.data[",P$1,"]")),MATCH(vp.data[[#This Row],[SDate]],weather.data[Date],0))</f>
        <v>-1.1904761904761862E-2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-4.5</v>
      </c>
      <c r="T1303" s="2">
        <f ca="1">INDEX(INDIRECT(_xlfn.CONCAT("weather.data[",T$1,"]")),MATCH(vp.data[[#This Row],[SDate]],weather.data[Date],0))</f>
        <v>-3.4</v>
      </c>
      <c r="U1303" s="2">
        <f ca="1">INDEX(INDIRECT(_xlfn.CONCAT("weather.data[",U$1,"]")),MATCH(vp.data[[#This Row],[SDate]],weather.data[Date],0))</f>
        <v>-3.6</v>
      </c>
      <c r="V1303" s="2">
        <f ca="1">INDEX(INDIRECT(_xlfn.CONCAT("weather.data[",V$1,"]")),MATCH(vp.data[[#This Row],[SDate]],weather.data[Date],0))</f>
        <v>-6</v>
      </c>
      <c r="W1303" t="s">
        <v>264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 s="4">
        <f>IF(AND(vp.data[[#This Row],[SDate]]&gt;=DATE(YEAR(vp.data[[#This Row],[SDate]]),5,1),vp.data[[#This Row],[SDate]]&lt;=DATE(YEAR(vp.data[[#This Row],[SDate]]),9,15)),1,0)</f>
        <v>0</v>
      </c>
      <c r="AJ1303" s="4">
        <f>IF(vp.data[[#This Row],[SDate]]&lt;DATE(2016,12,1),0,1)</f>
        <v>1</v>
      </c>
      <c r="AK1303">
        <f>MONTH(vp.data[[#This Row],[SDate]])</f>
        <v>2</v>
      </c>
      <c r="AL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1" hidden="1" x14ac:dyDescent="0.25">
      <c r="A1304">
        <v>1303</v>
      </c>
      <c r="B1304" t="s">
        <v>271</v>
      </c>
      <c r="C1304" t="s">
        <v>272</v>
      </c>
      <c r="D1304" t="s">
        <v>273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Input]]="",INDEX([1]DATA!$Q:$Q,MATCH(1,(vp.data[[#This Row],[Battery]]=[1]DATA!$L:$L)*(EOMONTH(vp.data[[#This Row],[SDate]],-1)+1=[1]DATA!$G:$G),0)),vp.data[[#This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Input]]="",INDEX([1]DATA!$O:$O,MATCH(1,(vp.data[[#This Row],[Battery]]=[1]DATA!$L:$L)*(EOMONTH(vp.data[[#This Row],[SDate]],-1)+1=[1]DATA!$G:$G),0)),vp.data[[#This Row],[Dens Input]]),"")</f>
        <v>666.84</v>
      </c>
      <c r="O1304" s="2">
        <f ca="1">INDEX(INDIRECT(_xlfn.CONCAT("weather.data[",O$1,"]")),MATCH(vp.data[[#This Row],[SDate]],weather.data[Date],0))</f>
        <v>-11.833333333333334</v>
      </c>
      <c r="P1304" s="2">
        <f ca="1">INDEX(INDIRECT(_xlfn.CONCAT("weather.data[",P$1,"]")),MATCH(vp.data[[#This Row],[SDate]],weather.data[Date],0))</f>
        <v>-3.1214285714285714</v>
      </c>
      <c r="Q1304" s="2">
        <f ca="1">INDEX(INDIRECT(_xlfn.CONCAT("weather.data[",Q$1,"]")),MATCH(vp.data[[#This Row],[SDate]],weather.data[Date],0))</f>
        <v>-12.3</v>
      </c>
      <c r="R1304" s="2">
        <f ca="1">INDEX(INDIRECT(_xlfn.CONCAT("weather.data[",R$1,"]")),MATCH(vp.data[[#This Row],[SDate]],weather.data[Date],0))</f>
        <v>-11.9</v>
      </c>
      <c r="S1304" s="2">
        <f ca="1">INDEX(INDIRECT(_xlfn.CONCAT("weather.data[",S$1,"]")),MATCH(vp.data[[#This Row],[SDate]],weather.data[Date],0))</f>
        <v>-10</v>
      </c>
      <c r="T1304" s="2">
        <f ca="1">INDEX(INDIRECT(_xlfn.CONCAT("weather.data[",T$1,"]")),MATCH(vp.data[[#This Row],[SDate]],weather.data[Date],0))</f>
        <v>-11.3</v>
      </c>
      <c r="U1304" s="2">
        <f ca="1">INDEX(INDIRECT(_xlfn.CONCAT("weather.data[",U$1,"]")),MATCH(vp.data[[#This Row],[SDate]],weather.data[Date],0))</f>
        <v>-13.5</v>
      </c>
      <c r="V1304" s="2">
        <f ca="1">INDEX(INDIRECT(_xlfn.CONCAT("weather.data[",V$1,"]")),MATCH(vp.data[[#This Row],[SDate]],weather.data[Date],0))</f>
        <v>-12</v>
      </c>
      <c r="W1304" t="s">
        <v>264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 s="4">
        <f>IF(AND(vp.data[[#This Row],[SDate]]&gt;=DATE(YEAR(vp.data[[#This Row],[SDate]]),5,1),vp.data[[#This Row],[SDate]]&lt;=DATE(YEAR(vp.data[[#This Row],[SDate]]),9,15)),1,0)</f>
        <v>0</v>
      </c>
      <c r="AJ1304" s="4">
        <f>IF(vp.data[[#This Row],[SDate]]&lt;DATE(2016,12,1),0,1)</f>
        <v>1</v>
      </c>
      <c r="AK1304">
        <f>MONTH(vp.data[[#This Row],[SDate]])</f>
        <v>2</v>
      </c>
      <c r="AL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1" hidden="1" x14ac:dyDescent="0.25">
      <c r="A1305">
        <v>1304</v>
      </c>
      <c r="B1305" t="s">
        <v>271</v>
      </c>
      <c r="C1305" t="s">
        <v>266</v>
      </c>
      <c r="D1305" t="s">
        <v>267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Input]]="",INDEX([1]DATA!$Q:$Q,MATCH(1,(vp.data[[#This Row],[Battery]]=[1]DATA!$L:$L)*(EOMONTH(vp.data[[#This Row],[SDate]],-1)+1=[1]DATA!$G:$G),0)),vp.data[[#This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Input]]="",INDEX([1]DATA!$O:$O,MATCH(1,(vp.data[[#This Row],[Battery]]=[1]DATA!$L:$L)*(EOMONTH(vp.data[[#This Row],[SDate]],-1)+1=[1]DATA!$G:$G),0)),vp.data[[#This Row],[Dens Input]]),"")</f>
        <v>667</v>
      </c>
      <c r="O1305" s="2">
        <f ca="1">INDEX(INDIRECT(_xlfn.CONCAT("weather.data[",O$1,"]")),MATCH(vp.data[[#This Row],[SDate]],weather.data[Date],0))</f>
        <v>-11.916666666666666</v>
      </c>
      <c r="P1305" s="2">
        <f ca="1">INDEX(INDIRECT(_xlfn.CONCAT("weather.data[",P$1,"]")),MATCH(vp.data[[#This Row],[SDate]],weather.data[Date],0))</f>
        <v>-4.7952380952380951</v>
      </c>
      <c r="Q1305" s="2">
        <f ca="1">INDEX(INDIRECT(_xlfn.CONCAT("weather.data[",Q$1,"]")),MATCH(vp.data[[#This Row],[SDate]],weather.data[Date],0))</f>
        <v>-12.6</v>
      </c>
      <c r="R1305" s="2">
        <f ca="1">INDEX(INDIRECT(_xlfn.CONCAT("weather.data[",R$1,"]")),MATCH(vp.data[[#This Row],[SDate]],weather.data[Date],0))</f>
        <v>-10.4</v>
      </c>
      <c r="S1305" s="2">
        <f ca="1">INDEX(INDIRECT(_xlfn.CONCAT("weather.data[",S$1,"]")),MATCH(vp.data[[#This Row],[SDate]],weather.data[Date],0))</f>
        <v>-12.3</v>
      </c>
      <c r="T1305" s="2">
        <f ca="1">INDEX(INDIRECT(_xlfn.CONCAT("weather.data[",T$1,"]")),MATCH(vp.data[[#This Row],[SDate]],weather.data[Date],0))</f>
        <v>-9.4</v>
      </c>
      <c r="U1305" s="2">
        <f ca="1">INDEX(INDIRECT(_xlfn.CONCAT("weather.data[",U$1,"]")),MATCH(vp.data[[#This Row],[SDate]],weather.data[Date],0))</f>
        <v>-14.5</v>
      </c>
      <c r="V1305" s="2">
        <f ca="1">INDEX(INDIRECT(_xlfn.CONCAT("weather.data[",V$1,"]")),MATCH(vp.data[[#This Row],[SDate]],weather.data[Date],0))</f>
        <v>-12.3</v>
      </c>
      <c r="W1305" t="s">
        <v>264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 s="4">
        <f>IF(AND(vp.data[[#This Row],[SDate]]&gt;=DATE(YEAR(vp.data[[#This Row],[SDate]]),5,1),vp.data[[#This Row],[SDate]]&lt;=DATE(YEAR(vp.data[[#This Row],[SDate]]),9,15)),1,0)</f>
        <v>0</v>
      </c>
      <c r="AJ1305" s="4">
        <f>IF(vp.data[[#This Row],[SDate]]&lt;DATE(2016,12,1),0,1)</f>
        <v>1</v>
      </c>
      <c r="AK1305">
        <f>MONTH(vp.data[[#This Row],[SDate]])</f>
        <v>2</v>
      </c>
      <c r="AL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1" hidden="1" x14ac:dyDescent="0.25">
      <c r="A1306">
        <v>1305</v>
      </c>
      <c r="B1306" t="s">
        <v>261</v>
      </c>
      <c r="C1306" t="s">
        <v>262</v>
      </c>
      <c r="D1306" t="s">
        <v>263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Input]]="",INDEX([1]DATA!$Q:$Q,MATCH(1,(vp.data[[#This Row],[Battery]]=[1]DATA!$L:$L)*(EOMONTH(vp.data[[#This Row],[SDate]],-1)+1=[1]DATA!$G:$G),0)),vp.data[[#This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Input]]="",INDEX([1]DATA!$O:$O,MATCH(1,(vp.data[[#This Row],[Battery]]=[1]DATA!$L:$L)*(EOMONTH(vp.data[[#This Row],[SDate]],-1)+1=[1]DATA!$G:$G),0)),vp.data[[#This Row],[Dens Input]]),"")</f>
        <v>657.4</v>
      </c>
      <c r="O1306" s="2">
        <f ca="1">INDEX(INDIRECT(_xlfn.CONCAT("weather.data[",O$1,"]")),MATCH(vp.data[[#This Row],[SDate]],weather.data[Date],0))</f>
        <v>-4.9999999999999968E-2</v>
      </c>
      <c r="P1306" s="2">
        <f ca="1">INDEX(INDIRECT(_xlfn.CONCAT("weather.data[",P$1,"]")),MATCH(vp.data[[#This Row],[SDate]],weather.data[Date],0))</f>
        <v>-9.1476190476190471</v>
      </c>
      <c r="Q1306" s="2">
        <f ca="1">INDEX(INDIRECT(_xlfn.CONCAT("weather.data[",Q$1,"]")),MATCH(vp.data[[#This Row],[SDate]],weather.data[Date],0))</f>
        <v>0.8</v>
      </c>
      <c r="R1306" s="2">
        <f ca="1">INDEX(INDIRECT(_xlfn.CONCAT("weather.data[",R$1,"]")),MATCH(vp.data[[#This Row],[SDate]],weather.data[Date],0))</f>
        <v>-0.5</v>
      </c>
      <c r="S1306" s="2">
        <f ca="1">INDEX(INDIRECT(_xlfn.CONCAT("weather.data[",S$1,"]")),MATCH(vp.data[[#This Row],[SDate]],weather.data[Date],0))</f>
        <v>-1.8</v>
      </c>
      <c r="T1306" s="2">
        <f ca="1">INDEX(INDIRECT(_xlfn.CONCAT("weather.data[",T$1,"]")),MATCH(vp.data[[#This Row],[SDate]],weather.data[Date],0))</f>
        <v>1.1000000000000001</v>
      </c>
      <c r="U1306" s="2">
        <f ca="1">INDEX(INDIRECT(_xlfn.CONCAT("weather.data[",U$1,"]")),MATCH(vp.data[[#This Row],[SDate]],weather.data[Date],0))</f>
        <v>-0.7</v>
      </c>
      <c r="V1306" s="2">
        <f ca="1">INDEX(INDIRECT(_xlfn.CONCAT("weather.data[",V$1,"]")),MATCH(vp.data[[#This Row],[SDate]],weather.data[Date],0))</f>
        <v>0.8</v>
      </c>
      <c r="W1306" t="s">
        <v>264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 s="4">
        <f>IF(AND(vp.data[[#This Row],[SDate]]&gt;=DATE(YEAR(vp.data[[#This Row],[SDate]]),5,1),vp.data[[#This Row],[SDate]]&lt;=DATE(YEAR(vp.data[[#This Row],[SDate]]),9,15)),1,0)</f>
        <v>0</v>
      </c>
      <c r="AJ1306" s="4">
        <f>IF(vp.data[[#This Row],[SDate]]&lt;DATE(2016,12,1),0,1)</f>
        <v>1</v>
      </c>
      <c r="AK1306">
        <f>MONTH(vp.data[[#This Row],[SDate]])</f>
        <v>3</v>
      </c>
      <c r="AL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1" hidden="1" x14ac:dyDescent="0.25">
      <c r="A1307">
        <v>1306</v>
      </c>
      <c r="B1307" t="s">
        <v>268</v>
      </c>
      <c r="C1307" t="s">
        <v>269</v>
      </c>
      <c r="D1307" t="s">
        <v>270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Input]]="",INDEX([1]DATA!$Q:$Q,MATCH(1,(vp.data[[#This Row],[Battery]]=[1]DATA!$L:$L)*(EOMONTH(vp.data[[#This Row],[SDate]],-1)+1=[1]DATA!$G:$G),0)),vp.data[[#This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Input]]="",INDEX([1]DATA!$O:$O,MATCH(1,(vp.data[[#This Row],[Battery]]=[1]DATA!$L:$L)*(EOMONTH(vp.data[[#This Row],[SDate]],-1)+1=[1]DATA!$G:$G),0)),vp.data[[#This Row],[Dens Input]]),"")</f>
        <v>654.29999999999995</v>
      </c>
      <c r="O1307" s="2">
        <f ca="1">INDEX(INDIRECT(_xlfn.CONCAT("weather.data[",O$1,"]")),MATCH(vp.data[[#This Row],[SDate]],weather.data[Date],0))</f>
        <v>-4.9999999999999968E-2</v>
      </c>
      <c r="P1307" s="2">
        <f ca="1">INDEX(INDIRECT(_xlfn.CONCAT("weather.data[",P$1,"]")),MATCH(vp.data[[#This Row],[SDate]],weather.data[Date],0))</f>
        <v>-9.1476190476190471</v>
      </c>
      <c r="Q1307" s="2">
        <f ca="1">INDEX(INDIRECT(_xlfn.CONCAT("weather.data[",Q$1,"]")),MATCH(vp.data[[#This Row],[SDate]],weather.data[Date],0))</f>
        <v>0.8</v>
      </c>
      <c r="R1307" s="2">
        <f ca="1">INDEX(INDIRECT(_xlfn.CONCAT("weather.data[",R$1,"]")),MATCH(vp.data[[#This Row],[SDate]],weather.data[Date],0))</f>
        <v>-0.5</v>
      </c>
      <c r="S1307" s="2">
        <f ca="1">INDEX(INDIRECT(_xlfn.CONCAT("weather.data[",S$1,"]")),MATCH(vp.data[[#This Row],[SDate]],weather.data[Date],0))</f>
        <v>-1.8</v>
      </c>
      <c r="T1307" s="2">
        <f ca="1">INDEX(INDIRECT(_xlfn.CONCAT("weather.data[",T$1,"]")),MATCH(vp.data[[#This Row],[SDate]],weather.data[Date],0))</f>
        <v>1.1000000000000001</v>
      </c>
      <c r="U1307" s="2">
        <f ca="1">INDEX(INDIRECT(_xlfn.CONCAT("weather.data[",U$1,"]")),MATCH(vp.data[[#This Row],[SDate]],weather.data[Date],0))</f>
        <v>-0.7</v>
      </c>
      <c r="V1307" s="2">
        <f ca="1">INDEX(INDIRECT(_xlfn.CONCAT("weather.data[",V$1,"]")),MATCH(vp.data[[#This Row],[SDate]],weather.data[Date],0))</f>
        <v>0.8</v>
      </c>
      <c r="W1307" t="s">
        <v>264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 s="4">
        <f>IF(AND(vp.data[[#This Row],[SDate]]&gt;=DATE(YEAR(vp.data[[#This Row],[SDate]]),5,1),vp.data[[#This Row],[SDate]]&lt;=DATE(YEAR(vp.data[[#This Row],[SDate]]),9,15)),1,0)</f>
        <v>0</v>
      </c>
      <c r="AJ1307" s="4">
        <f>IF(vp.data[[#This Row],[SDate]]&lt;DATE(2016,12,1),0,1)</f>
        <v>1</v>
      </c>
      <c r="AK1307">
        <f>MONTH(vp.data[[#This Row],[SDate]])</f>
        <v>3</v>
      </c>
      <c r="AL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1" hidden="1" x14ac:dyDescent="0.25">
      <c r="A1308">
        <v>1307</v>
      </c>
      <c r="B1308" t="s">
        <v>271</v>
      </c>
      <c r="C1308" t="s">
        <v>272</v>
      </c>
      <c r="D1308" t="s">
        <v>273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Input]]="",INDEX([1]DATA!$Q:$Q,MATCH(1,(vp.data[[#This Row],[Battery]]=[1]DATA!$L:$L)*(EOMONTH(vp.data[[#This Row],[SDate]],-1)+1=[1]DATA!$G:$G),0)),vp.data[[#This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Input]]="",INDEX([1]DATA!$O:$O,MATCH(1,(vp.data[[#This Row],[Battery]]=[1]DATA!$L:$L)*(EOMONTH(vp.data[[#This Row],[SDate]],-1)+1=[1]DATA!$G:$G),0)),vp.data[[#This Row],[Dens Input]]),"")</f>
        <v>659.1</v>
      </c>
      <c r="O1308" s="2">
        <f ca="1">INDEX(INDIRECT(_xlfn.CONCAT("weather.data[",O$1,"]")),MATCH(vp.data[[#This Row],[SDate]],weather.data[Date],0))</f>
        <v>-4.9999999999999968E-2</v>
      </c>
      <c r="P1308" s="2">
        <f ca="1">INDEX(INDIRECT(_xlfn.CONCAT("weather.data[",P$1,"]")),MATCH(vp.data[[#This Row],[SDate]],weather.data[Date],0))</f>
        <v>-9.1476190476190471</v>
      </c>
      <c r="Q1308" s="2">
        <f ca="1">INDEX(INDIRECT(_xlfn.CONCAT("weather.data[",Q$1,"]")),MATCH(vp.data[[#This Row],[SDate]],weather.data[Date],0))</f>
        <v>0.8</v>
      </c>
      <c r="R1308" s="2">
        <f ca="1">INDEX(INDIRECT(_xlfn.CONCAT("weather.data[",R$1,"]")),MATCH(vp.data[[#This Row],[SDate]],weather.data[Date],0))</f>
        <v>-0.5</v>
      </c>
      <c r="S1308" s="2">
        <f ca="1">INDEX(INDIRECT(_xlfn.CONCAT("weather.data[",S$1,"]")),MATCH(vp.data[[#This Row],[SDate]],weather.data[Date],0))</f>
        <v>-1.8</v>
      </c>
      <c r="T1308" s="2">
        <f ca="1">INDEX(INDIRECT(_xlfn.CONCAT("weather.data[",T$1,"]")),MATCH(vp.data[[#This Row],[SDate]],weather.data[Date],0))</f>
        <v>1.1000000000000001</v>
      </c>
      <c r="U1308" s="2">
        <f ca="1">INDEX(INDIRECT(_xlfn.CONCAT("weather.data[",U$1,"]")),MATCH(vp.data[[#This Row],[SDate]],weather.data[Date],0))</f>
        <v>-0.7</v>
      </c>
      <c r="V1308" s="2">
        <f ca="1">INDEX(INDIRECT(_xlfn.CONCAT("weather.data[",V$1,"]")),MATCH(vp.data[[#This Row],[SDate]],weather.data[Date],0))</f>
        <v>0.8</v>
      </c>
      <c r="W1308" t="s">
        <v>264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 s="4">
        <f>IF(AND(vp.data[[#This Row],[SDate]]&gt;=DATE(YEAR(vp.data[[#This Row],[SDate]]),5,1),vp.data[[#This Row],[SDate]]&lt;=DATE(YEAR(vp.data[[#This Row],[SDate]]),9,15)),1,0)</f>
        <v>0</v>
      </c>
      <c r="AJ1308" s="4">
        <f>IF(vp.data[[#This Row],[SDate]]&lt;DATE(2016,12,1),0,1)</f>
        <v>1</v>
      </c>
      <c r="AK1308">
        <f>MONTH(vp.data[[#This Row],[SDate]])</f>
        <v>3</v>
      </c>
      <c r="AL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1" hidden="1" x14ac:dyDescent="0.25">
      <c r="A1309">
        <v>1308</v>
      </c>
      <c r="B1309" t="s">
        <v>261</v>
      </c>
      <c r="C1309" t="s">
        <v>262</v>
      </c>
      <c r="D1309" t="s">
        <v>263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Input]]="",INDEX([1]DATA!$Q:$Q,MATCH(1,(vp.data[[#This Row],[Battery]]=[1]DATA!$L:$L)*(EOMONTH(vp.data[[#This Row],[SDate]],-1)+1=[1]DATA!$G:$G),0)),vp.data[[#This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Input]]="",INDEX([1]DATA!$O:$O,MATCH(1,(vp.data[[#This Row],[Battery]]=[1]DATA!$L:$L)*(EOMONTH(vp.data[[#This Row],[SDate]],-1)+1=[1]DATA!$G:$G),0)),vp.data[[#This Row],[Dens Input]]),"")</f>
        <v>660.9</v>
      </c>
      <c r="O1309" s="2">
        <f ca="1">INDEX(INDIRECT(_xlfn.CONCAT("weather.data[",O$1,"]")),MATCH(vp.data[[#This Row],[SDate]],weather.data[Date],0))</f>
        <v>-18</v>
      </c>
      <c r="P1309" s="2">
        <f ca="1">INDEX(INDIRECT(_xlfn.CONCAT("weather.data[",P$1,"]")),MATCH(vp.data[[#This Row],[SDate]],weather.data[Date],0))</f>
        <v>-13.185714285714285</v>
      </c>
      <c r="Q1309" s="2">
        <f ca="1">INDEX(INDIRECT(_xlfn.CONCAT("weather.data[",Q$1,"]")),MATCH(vp.data[[#This Row],[SDate]],weather.data[Date],0))</f>
        <v>-17.7</v>
      </c>
      <c r="R1309" s="2">
        <f ca="1">INDEX(INDIRECT(_xlfn.CONCAT("weather.data[",R$1,"]")),MATCH(vp.data[[#This Row],[SDate]],weather.data[Date],0))</f>
        <v>-18.100000000000001</v>
      </c>
      <c r="S1309" s="2">
        <f ca="1">INDEX(INDIRECT(_xlfn.CONCAT("weather.data[",S$1,"]")),MATCH(vp.data[[#This Row],[SDate]],weather.data[Date],0))</f>
        <v>-18.5</v>
      </c>
      <c r="T1309" s="2">
        <f ca="1">INDEX(INDIRECT(_xlfn.CONCAT("weather.data[",T$1,"]")),MATCH(vp.data[[#This Row],[SDate]],weather.data[Date],0))</f>
        <v>-17.600000000000001</v>
      </c>
      <c r="U1309" s="2">
        <f ca="1">INDEX(INDIRECT(_xlfn.CONCAT("weather.data[",U$1,"]")),MATCH(vp.data[[#This Row],[SDate]],weather.data[Date],0))</f>
        <v>-18.100000000000001</v>
      </c>
      <c r="V1309" s="2">
        <f ca="1">INDEX(INDIRECT(_xlfn.CONCAT("weather.data[",V$1,"]")),MATCH(vp.data[[#This Row],[SDate]],weather.data[Date],0))</f>
        <v>-18</v>
      </c>
      <c r="W1309" t="s">
        <v>264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 s="4">
        <f>IF(AND(vp.data[[#This Row],[SDate]]&gt;=DATE(YEAR(vp.data[[#This Row],[SDate]]),5,1),vp.data[[#This Row],[SDate]]&lt;=DATE(YEAR(vp.data[[#This Row],[SDate]]),9,15)),1,0)</f>
        <v>0</v>
      </c>
      <c r="AJ1309" s="4">
        <f>IF(vp.data[[#This Row],[SDate]]&lt;DATE(2016,12,1),0,1)</f>
        <v>1</v>
      </c>
      <c r="AK1309">
        <f>MONTH(vp.data[[#This Row],[SDate]])</f>
        <v>3</v>
      </c>
      <c r="AL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1" hidden="1" x14ac:dyDescent="0.25">
      <c r="A1310">
        <v>1309</v>
      </c>
      <c r="B1310" t="s">
        <v>268</v>
      </c>
      <c r="C1310" t="s">
        <v>269</v>
      </c>
      <c r="D1310" t="s">
        <v>270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Input]]="",INDEX([1]DATA!$Q:$Q,MATCH(1,(vp.data[[#This Row],[Battery]]=[1]DATA!$L:$L)*(EOMONTH(vp.data[[#This Row],[SDate]],-1)+1=[1]DATA!$G:$G),0)),vp.data[[#This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Input]]="",INDEX([1]DATA!$O:$O,MATCH(1,(vp.data[[#This Row],[Battery]]=[1]DATA!$L:$L)*(EOMONTH(vp.data[[#This Row],[SDate]],-1)+1=[1]DATA!$G:$G),0)),vp.data[[#This Row],[Dens Input]]),"")</f>
        <v>661.94</v>
      </c>
      <c r="O1310" s="2">
        <f ca="1">INDEX(INDIRECT(_xlfn.CONCAT("weather.data[",O$1,"]")),MATCH(vp.data[[#This Row],[SDate]],weather.data[Date],0))</f>
        <v>-18</v>
      </c>
      <c r="P1310" s="2">
        <f ca="1">INDEX(INDIRECT(_xlfn.CONCAT("weather.data[",P$1,"]")),MATCH(vp.data[[#This Row],[SDate]],weather.data[Date],0))</f>
        <v>-13.185714285714285</v>
      </c>
      <c r="Q1310" s="2">
        <f ca="1">INDEX(INDIRECT(_xlfn.CONCAT("weather.data[",Q$1,"]")),MATCH(vp.data[[#This Row],[SDate]],weather.data[Date],0))</f>
        <v>-17.7</v>
      </c>
      <c r="R1310" s="2">
        <f ca="1">INDEX(INDIRECT(_xlfn.CONCAT("weather.data[",R$1,"]")),MATCH(vp.data[[#This Row],[SDate]],weather.data[Date],0))</f>
        <v>-18.100000000000001</v>
      </c>
      <c r="S1310" s="2">
        <f ca="1">INDEX(INDIRECT(_xlfn.CONCAT("weather.data[",S$1,"]")),MATCH(vp.data[[#This Row],[SDate]],weather.data[Date],0))</f>
        <v>-18.5</v>
      </c>
      <c r="T1310" s="2">
        <f ca="1">INDEX(INDIRECT(_xlfn.CONCAT("weather.data[",T$1,"]")),MATCH(vp.data[[#This Row],[SDate]],weather.data[Date],0))</f>
        <v>-17.600000000000001</v>
      </c>
      <c r="U1310" s="2">
        <f ca="1">INDEX(INDIRECT(_xlfn.CONCAT("weather.data[",U$1,"]")),MATCH(vp.data[[#This Row],[SDate]],weather.data[Date],0))</f>
        <v>-18.100000000000001</v>
      </c>
      <c r="V1310" s="2">
        <f ca="1">INDEX(INDIRECT(_xlfn.CONCAT("weather.data[",V$1,"]")),MATCH(vp.data[[#This Row],[SDate]],weather.data[Date],0))</f>
        <v>-18</v>
      </c>
      <c r="W1310" t="s">
        <v>264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 s="4">
        <f>IF(AND(vp.data[[#This Row],[SDate]]&gt;=DATE(YEAR(vp.data[[#This Row],[SDate]]),5,1),vp.data[[#This Row],[SDate]]&lt;=DATE(YEAR(vp.data[[#This Row],[SDate]]),9,15)),1,0)</f>
        <v>0</v>
      </c>
      <c r="AJ1310" s="4">
        <f>IF(vp.data[[#This Row],[SDate]]&lt;DATE(2016,12,1),0,1)</f>
        <v>1</v>
      </c>
      <c r="AK1310">
        <f>MONTH(vp.data[[#This Row],[SDate]])</f>
        <v>3</v>
      </c>
      <c r="AL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1" hidden="1" x14ac:dyDescent="0.25">
      <c r="A1311">
        <v>1310</v>
      </c>
      <c r="B1311" t="s">
        <v>271</v>
      </c>
      <c r="C1311" t="s">
        <v>272</v>
      </c>
      <c r="D1311" t="s">
        <v>273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Input]]="",INDEX([1]DATA!$Q:$Q,MATCH(1,(vp.data[[#This Row],[Battery]]=[1]DATA!$L:$L)*(EOMONTH(vp.data[[#This Row],[SDate]],-1)+1=[1]DATA!$G:$G),0)),vp.data[[#This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Input]]="",INDEX([1]DATA!$O:$O,MATCH(1,(vp.data[[#This Row],[Battery]]=[1]DATA!$L:$L)*(EOMONTH(vp.data[[#This Row],[SDate]],-1)+1=[1]DATA!$G:$G),0)),vp.data[[#This Row],[Dens Input]]),"")</f>
        <v>666.59</v>
      </c>
      <c r="O1311" s="2">
        <f ca="1">INDEX(INDIRECT(_xlfn.CONCAT("weather.data[",O$1,"]")),MATCH(vp.data[[#This Row],[SDate]],weather.data[Date],0))</f>
        <v>-18</v>
      </c>
      <c r="P1311" s="2">
        <f ca="1">INDEX(INDIRECT(_xlfn.CONCAT("weather.data[",P$1,"]")),MATCH(vp.data[[#This Row],[SDate]],weather.data[Date],0))</f>
        <v>-13.185714285714285</v>
      </c>
      <c r="Q1311" s="2">
        <f ca="1">INDEX(INDIRECT(_xlfn.CONCAT("weather.data[",Q$1,"]")),MATCH(vp.data[[#This Row],[SDate]],weather.data[Date],0))</f>
        <v>-17.7</v>
      </c>
      <c r="R1311" s="2">
        <f ca="1">INDEX(INDIRECT(_xlfn.CONCAT("weather.data[",R$1,"]")),MATCH(vp.data[[#This Row],[SDate]],weather.data[Date],0))</f>
        <v>-18.100000000000001</v>
      </c>
      <c r="S1311" s="2">
        <f ca="1">INDEX(INDIRECT(_xlfn.CONCAT("weather.data[",S$1,"]")),MATCH(vp.data[[#This Row],[SDate]],weather.data[Date],0))</f>
        <v>-18.5</v>
      </c>
      <c r="T1311" s="2">
        <f ca="1">INDEX(INDIRECT(_xlfn.CONCAT("weather.data[",T$1,"]")),MATCH(vp.data[[#This Row],[SDate]],weather.data[Date],0))</f>
        <v>-17.600000000000001</v>
      </c>
      <c r="U1311" s="2">
        <f ca="1">INDEX(INDIRECT(_xlfn.CONCAT("weather.data[",U$1,"]")),MATCH(vp.data[[#This Row],[SDate]],weather.data[Date],0))</f>
        <v>-18.100000000000001</v>
      </c>
      <c r="V1311" s="2">
        <f ca="1">INDEX(INDIRECT(_xlfn.CONCAT("weather.data[",V$1,"]")),MATCH(vp.data[[#This Row],[SDate]],weather.data[Date],0))</f>
        <v>-18</v>
      </c>
      <c r="W1311" t="s">
        <v>264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 s="4">
        <f>IF(AND(vp.data[[#This Row],[SDate]]&gt;=DATE(YEAR(vp.data[[#This Row],[SDate]]),5,1),vp.data[[#This Row],[SDate]]&lt;=DATE(YEAR(vp.data[[#This Row],[SDate]]),9,15)),1,0)</f>
        <v>0</v>
      </c>
      <c r="AJ1311" s="4">
        <f>IF(vp.data[[#This Row],[SDate]]&lt;DATE(2016,12,1),0,1)</f>
        <v>1</v>
      </c>
      <c r="AK1311">
        <f>MONTH(vp.data[[#This Row],[SDate]])</f>
        <v>3</v>
      </c>
      <c r="AL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1" hidden="1" x14ac:dyDescent="0.25">
      <c r="A1312">
        <v>1311</v>
      </c>
      <c r="B1312" t="s">
        <v>265</v>
      </c>
      <c r="C1312" t="s">
        <v>274</v>
      </c>
      <c r="D1312" t="s">
        <v>275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Input]]="",INDEX([1]DATA!$Q:$Q,MATCH(1,(vp.data[[#This Row],[Battery]]=[1]DATA!$L:$L)*(EOMONTH(vp.data[[#This Row],[SDate]],-1)+1=[1]DATA!$G:$G),0)),vp.data[[#This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Input]]="",INDEX([1]DATA!$O:$O,MATCH(1,(vp.data[[#This Row],[Battery]]=[1]DATA!$L:$L)*(EOMONTH(vp.data[[#This Row],[SDate]],-1)+1=[1]DATA!$G:$G),0)),vp.data[[#This Row],[Dens Input]]),"")</f>
        <v>673.33</v>
      </c>
      <c r="O1312" s="2">
        <f ca="1">INDEX(INDIRECT(_xlfn.CONCAT("weather.data[",O$1,"]")),MATCH(vp.data[[#This Row],[SDate]],weather.data[Date],0))</f>
        <v>-18</v>
      </c>
      <c r="P1312" s="2">
        <f ca="1">INDEX(INDIRECT(_xlfn.CONCAT("weather.data[",P$1,"]")),MATCH(vp.data[[#This Row],[SDate]],weather.data[Date],0))</f>
        <v>-13.185714285714285</v>
      </c>
      <c r="Q1312" s="2">
        <f ca="1">INDEX(INDIRECT(_xlfn.CONCAT("weather.data[",Q$1,"]")),MATCH(vp.data[[#This Row],[SDate]],weather.data[Date],0))</f>
        <v>-17.7</v>
      </c>
      <c r="R1312" s="2">
        <f ca="1">INDEX(INDIRECT(_xlfn.CONCAT("weather.data[",R$1,"]")),MATCH(vp.data[[#This Row],[SDate]],weather.data[Date],0))</f>
        <v>-18.100000000000001</v>
      </c>
      <c r="S1312" s="2">
        <f ca="1">INDEX(INDIRECT(_xlfn.CONCAT("weather.data[",S$1,"]")),MATCH(vp.data[[#This Row],[SDate]],weather.data[Date],0))</f>
        <v>-18.5</v>
      </c>
      <c r="T1312" s="2">
        <f ca="1">INDEX(INDIRECT(_xlfn.CONCAT("weather.data[",T$1,"]")),MATCH(vp.data[[#This Row],[SDate]],weather.data[Date],0))</f>
        <v>-17.600000000000001</v>
      </c>
      <c r="U1312" s="2">
        <f ca="1">INDEX(INDIRECT(_xlfn.CONCAT("weather.data[",U$1,"]")),MATCH(vp.data[[#This Row],[SDate]],weather.data[Date],0))</f>
        <v>-18.100000000000001</v>
      </c>
      <c r="V1312" s="2">
        <f ca="1">INDEX(INDIRECT(_xlfn.CONCAT("weather.data[",V$1,"]")),MATCH(vp.data[[#This Row],[SDate]],weather.data[Date],0))</f>
        <v>-18</v>
      </c>
      <c r="W1312" t="s">
        <v>264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 s="4">
        <f>IF(AND(vp.data[[#This Row],[SDate]]&gt;=DATE(YEAR(vp.data[[#This Row],[SDate]]),5,1),vp.data[[#This Row],[SDate]]&lt;=DATE(YEAR(vp.data[[#This Row],[SDate]]),9,15)),1,0)</f>
        <v>0</v>
      </c>
      <c r="AJ1312" s="4">
        <f>IF(vp.data[[#This Row],[SDate]]&lt;DATE(2016,12,1),0,1)</f>
        <v>1</v>
      </c>
      <c r="AK1312">
        <f>MONTH(vp.data[[#This Row],[SDate]])</f>
        <v>3</v>
      </c>
      <c r="AL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1" hidden="1" x14ac:dyDescent="0.25">
      <c r="A1313">
        <v>1312</v>
      </c>
      <c r="B1313" t="s">
        <v>261</v>
      </c>
      <c r="C1313" t="s">
        <v>262</v>
      </c>
      <c r="D1313" t="s">
        <v>263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Input]]="",INDEX([1]DATA!$Q:$Q,MATCH(1,(vp.data[[#This Row],[Battery]]=[1]DATA!$L:$L)*(EOMONTH(vp.data[[#This Row],[SDate]],-1)+1=[1]DATA!$G:$G),0)),vp.data[[#This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Input]]="",INDEX([1]DATA!$O:$O,MATCH(1,(vp.data[[#This Row],[Battery]]=[1]DATA!$L:$L)*(EOMONTH(vp.data[[#This Row],[SDate]],-1)+1=[1]DATA!$G:$G),0)),vp.data[[#This Row],[Dens Input]]),"")</f>
        <v>666</v>
      </c>
      <c r="O1313" s="2">
        <f ca="1">INDEX(INDIRECT(_xlfn.CONCAT("weather.data[",O$1,"]")),MATCH(vp.data[[#This Row],[SDate]],weather.data[Date],0))</f>
        <v>-1.05</v>
      </c>
      <c r="P1313" s="2">
        <f ca="1">INDEX(INDIRECT(_xlfn.CONCAT("weather.data[",P$1,"]")),MATCH(vp.data[[#This Row],[SDate]],weather.data[Date],0))</f>
        <v>-6.9571428571428573</v>
      </c>
      <c r="Q1313" s="2">
        <f ca="1">INDEX(INDIRECT(_xlfn.CONCAT("weather.data[",Q$1,"]")),MATCH(vp.data[[#This Row],[SDate]],weather.data[Date],0))</f>
        <v>-0.7</v>
      </c>
      <c r="R1313" s="2">
        <f ca="1">INDEX(INDIRECT(_xlfn.CONCAT("weather.data[",R$1,"]")),MATCH(vp.data[[#This Row],[SDate]],weather.data[Date],0))</f>
        <v>-0.3</v>
      </c>
      <c r="S1313" s="2">
        <f ca="1">INDEX(INDIRECT(_xlfn.CONCAT("weather.data[",S$1,"]")),MATCH(vp.data[[#This Row],[SDate]],weather.data[Date],0))</f>
        <v>-2.8</v>
      </c>
      <c r="T1313" s="2">
        <f ca="1">INDEX(INDIRECT(_xlfn.CONCAT("weather.data[",T$1,"]")),MATCH(vp.data[[#This Row],[SDate]],weather.data[Date],0))</f>
        <v>2.2000000000000002</v>
      </c>
      <c r="U1313" s="2">
        <f ca="1">INDEX(INDIRECT(_xlfn.CONCAT("weather.data[",U$1,"]")),MATCH(vp.data[[#This Row],[SDate]],weather.data[Date],0))</f>
        <v>-4.7</v>
      </c>
      <c r="V1313" s="2">
        <f ca="1">INDEX(INDIRECT(_xlfn.CONCAT("weather.data[",V$1,"]")),MATCH(vp.data[[#This Row],[SDate]],weather.data[Date],0))</f>
        <v>0</v>
      </c>
      <c r="W1313" t="s">
        <v>264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 s="4">
        <f>IF(AND(vp.data[[#This Row],[SDate]]&gt;=DATE(YEAR(vp.data[[#This Row],[SDate]]),5,1),vp.data[[#This Row],[SDate]]&lt;=DATE(YEAR(vp.data[[#This Row],[SDate]]),9,15)),1,0)</f>
        <v>0</v>
      </c>
      <c r="AJ1313" s="4">
        <f>IF(vp.data[[#This Row],[SDate]]&lt;DATE(2016,12,1),0,1)</f>
        <v>1</v>
      </c>
      <c r="AK1313">
        <f>MONTH(vp.data[[#This Row],[SDate]])</f>
        <v>3</v>
      </c>
      <c r="AL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1" hidden="1" x14ac:dyDescent="0.25">
      <c r="A1314">
        <v>1313</v>
      </c>
      <c r="B1314" t="s">
        <v>268</v>
      </c>
      <c r="C1314" t="s">
        <v>269</v>
      </c>
      <c r="D1314" t="s">
        <v>270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Input]]="",INDEX([1]DATA!$Q:$Q,MATCH(1,(vp.data[[#This Row],[Battery]]=[1]DATA!$L:$L)*(EOMONTH(vp.data[[#This Row],[SDate]],-1)+1=[1]DATA!$G:$G),0)),vp.data[[#This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Input]]="",INDEX([1]DATA!$O:$O,MATCH(1,(vp.data[[#This Row],[Battery]]=[1]DATA!$L:$L)*(EOMONTH(vp.data[[#This Row],[SDate]],-1)+1=[1]DATA!$G:$G),0)),vp.data[[#This Row],[Dens Input]]),"")</f>
        <v>657.01</v>
      </c>
      <c r="O1314" s="2">
        <f ca="1">INDEX(INDIRECT(_xlfn.CONCAT("weather.data[",O$1,"]")),MATCH(vp.data[[#This Row],[SDate]],weather.data[Date],0))</f>
        <v>-1.05</v>
      </c>
      <c r="P1314" s="2">
        <f ca="1">INDEX(INDIRECT(_xlfn.CONCAT("weather.data[",P$1,"]")),MATCH(vp.data[[#This Row],[SDate]],weather.data[Date],0))</f>
        <v>-6.9571428571428573</v>
      </c>
      <c r="Q1314" s="2">
        <f ca="1">INDEX(INDIRECT(_xlfn.CONCAT("weather.data[",Q$1,"]")),MATCH(vp.data[[#This Row],[SDate]],weather.data[Date],0))</f>
        <v>-0.7</v>
      </c>
      <c r="R1314" s="2">
        <f ca="1">INDEX(INDIRECT(_xlfn.CONCAT("weather.data[",R$1,"]")),MATCH(vp.data[[#This Row],[SDate]],weather.data[Date],0))</f>
        <v>-0.3</v>
      </c>
      <c r="S1314" s="2">
        <f ca="1">INDEX(INDIRECT(_xlfn.CONCAT("weather.data[",S$1,"]")),MATCH(vp.data[[#This Row],[SDate]],weather.data[Date],0))</f>
        <v>-2.8</v>
      </c>
      <c r="T1314" s="2">
        <f ca="1">INDEX(INDIRECT(_xlfn.CONCAT("weather.data[",T$1,"]")),MATCH(vp.data[[#This Row],[SDate]],weather.data[Date],0))</f>
        <v>2.2000000000000002</v>
      </c>
      <c r="U1314" s="2">
        <f ca="1">INDEX(INDIRECT(_xlfn.CONCAT("weather.data[",U$1,"]")),MATCH(vp.data[[#This Row],[SDate]],weather.data[Date],0))</f>
        <v>-4.7</v>
      </c>
      <c r="V1314" s="2">
        <f ca="1">INDEX(INDIRECT(_xlfn.CONCAT("weather.data[",V$1,"]")),MATCH(vp.data[[#This Row],[SDate]],weather.data[Date],0))</f>
        <v>0</v>
      </c>
      <c r="W1314" t="s">
        <v>264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 s="4">
        <f>IF(AND(vp.data[[#This Row],[SDate]]&gt;=DATE(YEAR(vp.data[[#This Row],[SDate]]),5,1),vp.data[[#This Row],[SDate]]&lt;=DATE(YEAR(vp.data[[#This Row],[SDate]]),9,15)),1,0)</f>
        <v>0</v>
      </c>
      <c r="AJ1314" s="4">
        <f>IF(vp.data[[#This Row],[SDate]]&lt;DATE(2016,12,1),0,1)</f>
        <v>1</v>
      </c>
      <c r="AK1314">
        <f>MONTH(vp.data[[#This Row],[SDate]])</f>
        <v>3</v>
      </c>
      <c r="AL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1" hidden="1" x14ac:dyDescent="0.25">
      <c r="A1315">
        <v>1314</v>
      </c>
      <c r="B1315" t="s">
        <v>271</v>
      </c>
      <c r="C1315" t="s">
        <v>272</v>
      </c>
      <c r="D1315" t="s">
        <v>273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Input]]="",INDEX([1]DATA!$Q:$Q,MATCH(1,(vp.data[[#This Row],[Battery]]=[1]DATA!$L:$L)*(EOMONTH(vp.data[[#This Row],[SDate]],-1)+1=[1]DATA!$G:$G),0)),vp.data[[#This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15" s="2">
        <f ca="1">INDEX(INDIRECT(_xlfn.CONCAT("weather.data[",O$1,"]")),MATCH(vp.data[[#This Row],[SDate]],weather.data[Date],0))</f>
        <v>-1.05</v>
      </c>
      <c r="P1315" s="2">
        <f ca="1">INDEX(INDIRECT(_xlfn.CONCAT("weather.data[",P$1,"]")),MATCH(vp.data[[#This Row],[SDate]],weather.data[Date],0))</f>
        <v>-6.9571428571428573</v>
      </c>
      <c r="Q1315" s="2">
        <f ca="1">INDEX(INDIRECT(_xlfn.CONCAT("weather.data[",Q$1,"]")),MATCH(vp.data[[#This Row],[SDate]],weather.data[Date],0))</f>
        <v>-0.7</v>
      </c>
      <c r="R1315" s="2">
        <f ca="1">INDEX(INDIRECT(_xlfn.CONCAT("weather.data[",R$1,"]")),MATCH(vp.data[[#This Row],[SDate]],weather.data[Date],0))</f>
        <v>-0.3</v>
      </c>
      <c r="S1315" s="2">
        <f ca="1">INDEX(INDIRECT(_xlfn.CONCAT("weather.data[",S$1,"]")),MATCH(vp.data[[#This Row],[SDate]],weather.data[Date],0))</f>
        <v>-2.8</v>
      </c>
      <c r="T1315" s="2">
        <f ca="1">INDEX(INDIRECT(_xlfn.CONCAT("weather.data[",T$1,"]")),MATCH(vp.data[[#This Row],[SDate]],weather.data[Date],0))</f>
        <v>2.2000000000000002</v>
      </c>
      <c r="U1315" s="2">
        <f ca="1">INDEX(INDIRECT(_xlfn.CONCAT("weather.data[",U$1,"]")),MATCH(vp.data[[#This Row],[SDate]],weather.data[Date],0))</f>
        <v>-4.7</v>
      </c>
      <c r="V1315" s="2">
        <f ca="1">INDEX(INDIRECT(_xlfn.CONCAT("weather.data[",V$1,"]")),MATCH(vp.data[[#This Row],[SDate]],weather.data[Date],0))</f>
        <v>0</v>
      </c>
      <c r="W1315" t="s">
        <v>264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 s="4">
        <f>IF(AND(vp.data[[#This Row],[SDate]]&gt;=DATE(YEAR(vp.data[[#This Row],[SDate]]),5,1),vp.data[[#This Row],[SDate]]&lt;=DATE(YEAR(vp.data[[#This Row],[SDate]]),9,15)),1,0)</f>
        <v>0</v>
      </c>
      <c r="AJ1315" s="4">
        <f>IF(vp.data[[#This Row],[SDate]]&lt;DATE(2016,12,1),0,1)</f>
        <v>1</v>
      </c>
      <c r="AK1315">
        <f>MONTH(vp.data[[#This Row],[SDate]])</f>
        <v>3</v>
      </c>
      <c r="AL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1" hidden="1" x14ac:dyDescent="0.25">
      <c r="A1316">
        <v>1315</v>
      </c>
      <c r="B1316" t="s">
        <v>265</v>
      </c>
      <c r="C1316" t="s">
        <v>266</v>
      </c>
      <c r="D1316" t="s">
        <v>267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Input]]="",INDEX([1]DATA!$Q:$Q,MATCH(1,(vp.data[[#This Row],[Battery]]=[1]DATA!$L:$L)*(EOMONTH(vp.data[[#This Row],[SDate]],-1)+1=[1]DATA!$G:$G),0)),vp.data[[#This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Input]]="",INDEX([1]DATA!$O:$O,MATCH(1,(vp.data[[#This Row],[Battery]]=[1]DATA!$L:$L)*(EOMONTH(vp.data[[#This Row],[SDate]],-1)+1=[1]DATA!$G:$G),0)),vp.data[[#This Row],[Dens Input]]),"")</f>
        <v>665.2</v>
      </c>
      <c r="O1316" s="2">
        <f ca="1">INDEX(INDIRECT(_xlfn.CONCAT("weather.data[",O$1,"]")),MATCH(vp.data[[#This Row],[SDate]],weather.data[Date],0))</f>
        <v>2.8499999999999996</v>
      </c>
      <c r="P1316" s="2">
        <f ca="1">INDEX(INDIRECT(_xlfn.CONCAT("weather.data[",P$1,"]")),MATCH(vp.data[[#This Row],[SDate]],weather.data[Date],0))</f>
        <v>-4.0904761904761902</v>
      </c>
      <c r="Q1316" s="2">
        <f ca="1">INDEX(INDIRECT(_xlfn.CONCAT("weather.data[",Q$1,"]")),MATCH(vp.data[[#This Row],[SDate]],weather.data[Date],0))</f>
        <v>1.8</v>
      </c>
      <c r="R1316" s="2">
        <f ca="1">INDEX(INDIRECT(_xlfn.CONCAT("weather.data[",R$1,"]")),MATCH(vp.data[[#This Row],[SDate]],weather.data[Date],0))</f>
        <v>4.0999999999999996</v>
      </c>
      <c r="S1316" s="2">
        <f ca="1">INDEX(INDIRECT(_xlfn.CONCAT("weather.data[",S$1,"]")),MATCH(vp.data[[#This Row],[SDate]],weather.data[Date],0))</f>
        <v>2</v>
      </c>
      <c r="T1316" s="2">
        <f ca="1">INDEX(INDIRECT(_xlfn.CONCAT("weather.data[",T$1,"]")),MATCH(vp.data[[#This Row],[SDate]],weather.data[Date],0))</f>
        <v>3.7</v>
      </c>
      <c r="U1316" s="2">
        <f ca="1">INDEX(INDIRECT(_xlfn.CONCAT("weather.data[",U$1,"]")),MATCH(vp.data[[#This Row],[SDate]],weather.data[Date],0))</f>
        <v>1.7</v>
      </c>
      <c r="V1316" s="2">
        <f ca="1">INDEX(INDIRECT(_xlfn.CONCAT("weather.data[",V$1,"]")),MATCH(vp.data[[#This Row],[SDate]],weather.data[Date],0))</f>
        <v>3.8</v>
      </c>
      <c r="W1316" t="s">
        <v>264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 s="4">
        <f>IF(AND(vp.data[[#This Row],[SDate]]&gt;=DATE(YEAR(vp.data[[#This Row],[SDate]]),5,1),vp.data[[#This Row],[SDate]]&lt;=DATE(YEAR(vp.data[[#This Row],[SDate]]),9,15)),1,0)</f>
        <v>0</v>
      </c>
      <c r="AJ1316" s="4">
        <f>IF(vp.data[[#This Row],[SDate]]&lt;DATE(2016,12,1),0,1)</f>
        <v>1</v>
      </c>
      <c r="AK1316">
        <f>MONTH(vp.data[[#This Row],[SDate]])</f>
        <v>3</v>
      </c>
      <c r="AL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1" hidden="1" x14ac:dyDescent="0.25">
      <c r="A1317">
        <v>1316</v>
      </c>
      <c r="B1317" t="s">
        <v>265</v>
      </c>
      <c r="C1317" t="s">
        <v>274</v>
      </c>
      <c r="D1317" t="s">
        <v>275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Input]]="",INDEX([1]DATA!$Q:$Q,MATCH(1,(vp.data[[#This Row],[Battery]]=[1]DATA!$L:$L)*(EOMONTH(vp.data[[#This Row],[SDate]],-1)+1=[1]DATA!$G:$G),0)),vp.data[[#This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Input]]="",INDEX([1]DATA!$O:$O,MATCH(1,(vp.data[[#This Row],[Battery]]=[1]DATA!$L:$L)*(EOMONTH(vp.data[[#This Row],[SDate]],-1)+1=[1]DATA!$G:$G),0)),vp.data[[#This Row],[Dens Input]]),"")</f>
        <v>658</v>
      </c>
      <c r="O1317" s="2">
        <f ca="1">INDEX(INDIRECT(_xlfn.CONCAT("weather.data[",O$1,"]")),MATCH(vp.data[[#This Row],[SDate]],weather.data[Date],0))</f>
        <v>2.8499999999999996</v>
      </c>
      <c r="P1317" s="2">
        <f ca="1">INDEX(INDIRECT(_xlfn.CONCAT("weather.data[",P$1,"]")),MATCH(vp.data[[#This Row],[SDate]],weather.data[Date],0))</f>
        <v>-4.0904761904761902</v>
      </c>
      <c r="Q1317" s="2">
        <f ca="1">INDEX(INDIRECT(_xlfn.CONCAT("weather.data[",Q$1,"]")),MATCH(vp.data[[#This Row],[SDate]],weather.data[Date],0))</f>
        <v>1.8</v>
      </c>
      <c r="R1317" s="2">
        <f ca="1">INDEX(INDIRECT(_xlfn.CONCAT("weather.data[",R$1,"]")),MATCH(vp.data[[#This Row],[SDate]],weather.data[Date],0))</f>
        <v>4.0999999999999996</v>
      </c>
      <c r="S1317" s="2">
        <f ca="1">INDEX(INDIRECT(_xlfn.CONCAT("weather.data[",S$1,"]")),MATCH(vp.data[[#This Row],[SDate]],weather.data[Date],0))</f>
        <v>2</v>
      </c>
      <c r="T1317" s="2">
        <f ca="1">INDEX(INDIRECT(_xlfn.CONCAT("weather.data[",T$1,"]")),MATCH(vp.data[[#This Row],[SDate]],weather.data[Date],0))</f>
        <v>3.7</v>
      </c>
      <c r="U1317" s="2">
        <f ca="1">INDEX(INDIRECT(_xlfn.CONCAT("weather.data[",U$1,"]")),MATCH(vp.data[[#This Row],[SDate]],weather.data[Date],0))</f>
        <v>1.7</v>
      </c>
      <c r="V1317" s="2">
        <f ca="1">INDEX(INDIRECT(_xlfn.CONCAT("weather.data[",V$1,"]")),MATCH(vp.data[[#This Row],[SDate]],weather.data[Date],0))</f>
        <v>3.8</v>
      </c>
      <c r="W1317" t="s">
        <v>264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 s="4">
        <f>IF(AND(vp.data[[#This Row],[SDate]]&gt;=DATE(YEAR(vp.data[[#This Row],[SDate]]),5,1),vp.data[[#This Row],[SDate]]&lt;=DATE(YEAR(vp.data[[#This Row],[SDate]]),9,15)),1,0)</f>
        <v>0</v>
      </c>
      <c r="AJ1317" s="4">
        <f>IF(vp.data[[#This Row],[SDate]]&lt;DATE(2016,12,1),0,1)</f>
        <v>1</v>
      </c>
      <c r="AK1317">
        <f>MONTH(vp.data[[#This Row],[SDate]])</f>
        <v>3</v>
      </c>
      <c r="AL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1" hidden="1" x14ac:dyDescent="0.25">
      <c r="A1318">
        <v>1317</v>
      </c>
      <c r="B1318" t="s">
        <v>261</v>
      </c>
      <c r="C1318" t="s">
        <v>262</v>
      </c>
      <c r="D1318" t="s">
        <v>263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Input]]="",INDEX([1]DATA!$Q:$Q,MATCH(1,(vp.data[[#This Row],[Battery]]=[1]DATA!$L:$L)*(EOMONTH(vp.data[[#This Row],[SDate]],-1)+1=[1]DATA!$G:$G),0)),vp.data[[#This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Input]]="",INDEX([1]DATA!$O:$O,MATCH(1,(vp.data[[#This Row],[Battery]]=[1]DATA!$L:$L)*(EOMONTH(vp.data[[#This Row],[SDate]],-1)+1=[1]DATA!$G:$G),0)),vp.data[[#This Row],[Dens Input]]),"")</f>
        <v>653.70000000000005</v>
      </c>
      <c r="O1318" s="2">
        <f ca="1">INDEX(INDIRECT(_xlfn.CONCAT("weather.data[",O$1,"]")),MATCH(vp.data[[#This Row],[SDate]],weather.data[Date],0))</f>
        <v>-2.2833333333333337</v>
      </c>
      <c r="P1318" s="2">
        <f ca="1">INDEX(INDIRECT(_xlfn.CONCAT("weather.data[",P$1,"]")),MATCH(vp.data[[#This Row],[SDate]],weather.data[Date],0))</f>
        <v>-2.7095238095238097</v>
      </c>
      <c r="Q1318" s="2">
        <f ca="1">INDEX(INDIRECT(_xlfn.CONCAT("weather.data[",Q$1,"]")),MATCH(vp.data[[#This Row],[SDate]],weather.data[Date],0))</f>
        <v>-0.1</v>
      </c>
      <c r="R1318" s="2">
        <f ca="1">INDEX(INDIRECT(_xlfn.CONCAT("weather.data[",R$1,"]")),MATCH(vp.data[[#This Row],[SDate]],weather.data[Date],0))</f>
        <v>0.3</v>
      </c>
      <c r="S1318" s="2">
        <f ca="1">INDEX(INDIRECT(_xlfn.CONCAT("weather.data[",S$1,"]")),MATCH(vp.data[[#This Row],[SDate]],weather.data[Date],0))</f>
        <v>-11.8</v>
      </c>
      <c r="T1318" s="2">
        <f ca="1">INDEX(INDIRECT(_xlfn.CONCAT("weather.data[",T$1,"]")),MATCH(vp.data[[#This Row],[SDate]],weather.data[Date],0))</f>
        <v>1.1000000000000001</v>
      </c>
      <c r="U1318" s="2">
        <f ca="1">INDEX(INDIRECT(_xlfn.CONCAT("weather.data[",U$1,"]")),MATCH(vp.data[[#This Row],[SDate]],weather.data[Date],0))</f>
        <v>-2.7</v>
      </c>
      <c r="V1318" s="2">
        <f ca="1">INDEX(INDIRECT(_xlfn.CONCAT("weather.data[",V$1,"]")),MATCH(vp.data[[#This Row],[SDate]],weather.data[Date],0))</f>
        <v>-0.5</v>
      </c>
      <c r="W1318" t="s">
        <v>264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 s="4">
        <f>IF(AND(vp.data[[#This Row],[SDate]]&gt;=DATE(YEAR(vp.data[[#This Row],[SDate]]),5,1),vp.data[[#This Row],[SDate]]&lt;=DATE(YEAR(vp.data[[#This Row],[SDate]]),9,15)),1,0)</f>
        <v>0</v>
      </c>
      <c r="AJ1318" s="4">
        <f>IF(vp.data[[#This Row],[SDate]]&lt;DATE(2016,12,1),0,1)</f>
        <v>1</v>
      </c>
      <c r="AK1318">
        <f>MONTH(vp.data[[#This Row],[SDate]])</f>
        <v>3</v>
      </c>
      <c r="AL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1" hidden="1" x14ac:dyDescent="0.25">
      <c r="A1319">
        <v>1318</v>
      </c>
      <c r="B1319" t="s">
        <v>268</v>
      </c>
      <c r="C1319" t="s">
        <v>269</v>
      </c>
      <c r="D1319" t="s">
        <v>270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Input]]="",INDEX([1]DATA!$Q:$Q,MATCH(1,(vp.data[[#This Row],[Battery]]=[1]DATA!$L:$L)*(EOMONTH(vp.data[[#This Row],[SDate]],-1)+1=[1]DATA!$G:$G),0)),vp.data[[#This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Input]]="",INDEX([1]DATA!$O:$O,MATCH(1,(vp.data[[#This Row],[Battery]]=[1]DATA!$L:$L)*(EOMONTH(vp.data[[#This Row],[SDate]],-1)+1=[1]DATA!$G:$G),0)),vp.data[[#This Row],[Dens Input]]),"")</f>
        <v>655.9</v>
      </c>
      <c r="O1319" s="2">
        <f ca="1">INDEX(INDIRECT(_xlfn.CONCAT("weather.data[",O$1,"]")),MATCH(vp.data[[#This Row],[SDate]],weather.data[Date],0))</f>
        <v>-2.2833333333333337</v>
      </c>
      <c r="P1319" s="2">
        <f ca="1">INDEX(INDIRECT(_xlfn.CONCAT("weather.data[",P$1,"]")),MATCH(vp.data[[#This Row],[SDate]],weather.data[Date],0))</f>
        <v>-2.7095238095238097</v>
      </c>
      <c r="Q1319" s="2">
        <f ca="1">INDEX(INDIRECT(_xlfn.CONCAT("weather.data[",Q$1,"]")),MATCH(vp.data[[#This Row],[SDate]],weather.data[Date],0))</f>
        <v>-0.1</v>
      </c>
      <c r="R1319" s="2">
        <f ca="1">INDEX(INDIRECT(_xlfn.CONCAT("weather.data[",R$1,"]")),MATCH(vp.data[[#This Row],[SDate]],weather.data[Date],0))</f>
        <v>0.3</v>
      </c>
      <c r="S1319" s="2">
        <f ca="1">INDEX(INDIRECT(_xlfn.CONCAT("weather.data[",S$1,"]")),MATCH(vp.data[[#This Row],[SDate]],weather.data[Date],0))</f>
        <v>-11.8</v>
      </c>
      <c r="T1319" s="2">
        <f ca="1">INDEX(INDIRECT(_xlfn.CONCAT("weather.data[",T$1,"]")),MATCH(vp.data[[#This Row],[SDate]],weather.data[Date],0))</f>
        <v>1.1000000000000001</v>
      </c>
      <c r="U1319" s="2">
        <f ca="1">INDEX(INDIRECT(_xlfn.CONCAT("weather.data[",U$1,"]")),MATCH(vp.data[[#This Row],[SDate]],weather.data[Date],0))</f>
        <v>-2.7</v>
      </c>
      <c r="V1319" s="2">
        <f ca="1">INDEX(INDIRECT(_xlfn.CONCAT("weather.data[",V$1,"]")),MATCH(vp.data[[#This Row],[SDate]],weather.data[Date],0))</f>
        <v>-0.5</v>
      </c>
      <c r="W1319" t="s">
        <v>264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 s="4">
        <f>IF(AND(vp.data[[#This Row],[SDate]]&gt;=DATE(YEAR(vp.data[[#This Row],[SDate]]),5,1),vp.data[[#This Row],[SDate]]&lt;=DATE(YEAR(vp.data[[#This Row],[SDate]]),9,15)),1,0)</f>
        <v>0</v>
      </c>
      <c r="AJ1319" s="4">
        <f>IF(vp.data[[#This Row],[SDate]]&lt;DATE(2016,12,1),0,1)</f>
        <v>1</v>
      </c>
      <c r="AK1319">
        <f>MONTH(vp.data[[#This Row],[SDate]])</f>
        <v>3</v>
      </c>
      <c r="AL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1" hidden="1" x14ac:dyDescent="0.25">
      <c r="A1320">
        <v>1319</v>
      </c>
      <c r="B1320" t="s">
        <v>271</v>
      </c>
      <c r="C1320" t="s">
        <v>272</v>
      </c>
      <c r="D1320" t="s">
        <v>273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Input]]="",INDEX([1]DATA!$Q:$Q,MATCH(1,(vp.data[[#This Row],[Battery]]=[1]DATA!$L:$L)*(EOMONTH(vp.data[[#This Row],[SDate]],-1)+1=[1]DATA!$G:$G),0)),vp.data[[#This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20" s="2">
        <f ca="1">INDEX(INDIRECT(_xlfn.CONCAT("weather.data[",O$1,"]")),MATCH(vp.data[[#This Row],[SDate]],weather.data[Date],0))</f>
        <v>-2.2833333333333337</v>
      </c>
      <c r="P1320" s="2">
        <f ca="1">INDEX(INDIRECT(_xlfn.CONCAT("weather.data[",P$1,"]")),MATCH(vp.data[[#This Row],[SDate]],weather.data[Date],0))</f>
        <v>-2.7095238095238097</v>
      </c>
      <c r="Q1320" s="2">
        <f ca="1">INDEX(INDIRECT(_xlfn.CONCAT("weather.data[",Q$1,"]")),MATCH(vp.data[[#This Row],[SDate]],weather.data[Date],0))</f>
        <v>-0.1</v>
      </c>
      <c r="R1320" s="2">
        <f ca="1">INDEX(INDIRECT(_xlfn.CONCAT("weather.data[",R$1,"]")),MATCH(vp.data[[#This Row],[SDate]],weather.data[Date],0))</f>
        <v>0.3</v>
      </c>
      <c r="S1320" s="2">
        <f ca="1">INDEX(INDIRECT(_xlfn.CONCAT("weather.data[",S$1,"]")),MATCH(vp.data[[#This Row],[SDate]],weather.data[Date],0))</f>
        <v>-11.8</v>
      </c>
      <c r="T1320" s="2">
        <f ca="1">INDEX(INDIRECT(_xlfn.CONCAT("weather.data[",T$1,"]")),MATCH(vp.data[[#This Row],[SDate]],weather.data[Date],0))</f>
        <v>1.1000000000000001</v>
      </c>
      <c r="U1320" s="2">
        <f ca="1">INDEX(INDIRECT(_xlfn.CONCAT("weather.data[",U$1,"]")),MATCH(vp.data[[#This Row],[SDate]],weather.data[Date],0))</f>
        <v>-2.7</v>
      </c>
      <c r="V1320" s="2">
        <f ca="1">INDEX(INDIRECT(_xlfn.CONCAT("weather.data[",V$1,"]")),MATCH(vp.data[[#This Row],[SDate]],weather.data[Date],0))</f>
        <v>-0.5</v>
      </c>
      <c r="W1320" t="s">
        <v>264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 s="4">
        <f>IF(AND(vp.data[[#This Row],[SDate]]&gt;=DATE(YEAR(vp.data[[#This Row],[SDate]]),5,1),vp.data[[#This Row],[SDate]]&lt;=DATE(YEAR(vp.data[[#This Row],[SDate]]),9,15)),1,0)</f>
        <v>0</v>
      </c>
      <c r="AJ1320" s="4">
        <f>IF(vp.data[[#This Row],[SDate]]&lt;DATE(2016,12,1),0,1)</f>
        <v>1</v>
      </c>
      <c r="AK1320">
        <f>MONTH(vp.data[[#This Row],[SDate]])</f>
        <v>3</v>
      </c>
      <c r="AL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1" hidden="1" x14ac:dyDescent="0.25">
      <c r="A1321">
        <v>1320</v>
      </c>
      <c r="B1321" t="s">
        <v>265</v>
      </c>
      <c r="C1321" t="s">
        <v>274</v>
      </c>
      <c r="D1321" t="s">
        <v>275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Input]]="",INDEX([1]DATA!$Q:$Q,MATCH(1,(vp.data[[#This Row],[Battery]]=[1]DATA!$L:$L)*(EOMONTH(vp.data[[#This Row],[SDate]],-1)+1=[1]DATA!$G:$G),0)),vp.data[[#This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21" s="2">
        <f ca="1">INDEX(INDIRECT(_xlfn.CONCAT("weather.data[",O$1,"]")),MATCH(vp.data[[#This Row],[SDate]],weather.data[Date],0))</f>
        <v>5.2</v>
      </c>
      <c r="P1321" s="2">
        <f ca="1">INDEX(INDIRECT(_xlfn.CONCAT("weather.data[",P$1,"]")),MATCH(vp.data[[#This Row],[SDate]],weather.data[Date],0))</f>
        <v>-1.8166666666666675</v>
      </c>
      <c r="Q1321" s="2">
        <f ca="1">INDEX(INDIRECT(_xlfn.CONCAT("weather.data[",Q$1,"]")),MATCH(vp.data[[#This Row],[SDate]],weather.data[Date],0))</f>
        <v>6.4</v>
      </c>
      <c r="R1321" s="2">
        <f ca="1">INDEX(INDIRECT(_xlfn.CONCAT("weather.data[",R$1,"]")),MATCH(vp.data[[#This Row],[SDate]],weather.data[Date],0))</f>
        <v>7.7</v>
      </c>
      <c r="S1321" s="2">
        <f ca="1">INDEX(INDIRECT(_xlfn.CONCAT("weather.data[",S$1,"]")),MATCH(vp.data[[#This Row],[SDate]],weather.data[Date],0))</f>
        <v>3</v>
      </c>
      <c r="T1321" s="2">
        <f ca="1">INDEX(INDIRECT(_xlfn.CONCAT("weather.data[",T$1,"]")),MATCH(vp.data[[#This Row],[SDate]],weather.data[Date],0))</f>
        <v>8.1</v>
      </c>
      <c r="U1321" s="2">
        <f ca="1">INDEX(INDIRECT(_xlfn.CONCAT("weather.data[",U$1,"]")),MATCH(vp.data[[#This Row],[SDate]],weather.data[Date],0))</f>
        <v>0.7</v>
      </c>
      <c r="V1321" s="2">
        <f ca="1">INDEX(INDIRECT(_xlfn.CONCAT("weather.data[",V$1,"]")),MATCH(vp.data[[#This Row],[SDate]],weather.data[Date],0))</f>
        <v>5.3</v>
      </c>
      <c r="W1321" t="s">
        <v>264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 s="4">
        <f>IF(AND(vp.data[[#This Row],[SDate]]&gt;=DATE(YEAR(vp.data[[#This Row],[SDate]]),5,1),vp.data[[#This Row],[SDate]]&lt;=DATE(YEAR(vp.data[[#This Row],[SDate]]),9,15)),1,0)</f>
        <v>0</v>
      </c>
      <c r="AJ1321" s="4">
        <f>IF(vp.data[[#This Row],[SDate]]&lt;DATE(2016,12,1),0,1)</f>
        <v>1</v>
      </c>
      <c r="AK1321">
        <f>MONTH(vp.data[[#This Row],[SDate]])</f>
        <v>3</v>
      </c>
      <c r="AL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1" hidden="1" x14ac:dyDescent="0.25">
      <c r="A1322">
        <v>1321</v>
      </c>
      <c r="B1322" t="s">
        <v>261</v>
      </c>
      <c r="C1322" t="s">
        <v>262</v>
      </c>
      <c r="D1322" t="s">
        <v>263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Input]]="",INDEX([1]DATA!$Q:$Q,MATCH(1,(vp.data[[#This Row],[Battery]]=[1]DATA!$L:$L)*(EOMONTH(vp.data[[#This Row],[SDate]],-1)+1=[1]DATA!$G:$G),0)),vp.data[[#This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Input]]="",INDEX([1]DATA!$O:$O,MATCH(1,(vp.data[[#This Row],[Battery]]=[1]DATA!$L:$L)*(EOMONTH(vp.data[[#This Row],[SDate]],-1)+1=[1]DATA!$G:$G),0)),vp.data[[#This Row],[Dens Input]]),"")</f>
        <v>657.5</v>
      </c>
      <c r="O1322" s="2">
        <f ca="1">INDEX(INDIRECT(_xlfn.CONCAT("weather.data[",O$1,"]")),MATCH(vp.data[[#This Row],[SDate]],weather.data[Date],0))</f>
        <v>1.4666666666666668</v>
      </c>
      <c r="P1322" s="2">
        <f ca="1">INDEX(INDIRECT(_xlfn.CONCAT("weather.data[",P$1,"]")),MATCH(vp.data[[#This Row],[SDate]],weather.data[Date],0))</f>
        <v>-0.90238095238095273</v>
      </c>
      <c r="Q1322" s="2">
        <f ca="1">INDEX(INDIRECT(_xlfn.CONCAT("weather.data[",Q$1,"]")),MATCH(vp.data[[#This Row],[SDate]],weather.data[Date],0))</f>
        <v>0.7</v>
      </c>
      <c r="R1322" s="2">
        <f ca="1">INDEX(INDIRECT(_xlfn.CONCAT("weather.data[",R$1,"]")),MATCH(vp.data[[#This Row],[SDate]],weather.data[Date],0))</f>
        <v>3</v>
      </c>
      <c r="S1322" s="2">
        <f ca="1">INDEX(INDIRECT(_xlfn.CONCAT("weather.data[",S$1,"]")),MATCH(vp.data[[#This Row],[SDate]],weather.data[Date],0))</f>
        <v>1.3</v>
      </c>
      <c r="T1322" s="2">
        <f ca="1">INDEX(INDIRECT(_xlfn.CONCAT("weather.data[",T$1,"]")),MATCH(vp.data[[#This Row],[SDate]],weather.data[Date],0))</f>
        <v>3.3</v>
      </c>
      <c r="U1322" s="2">
        <f ca="1">INDEX(INDIRECT(_xlfn.CONCAT("weather.data[",U$1,"]")),MATCH(vp.data[[#This Row],[SDate]],weather.data[Date],0))</f>
        <v>-0.3</v>
      </c>
      <c r="V1322" s="2">
        <f ca="1">INDEX(INDIRECT(_xlfn.CONCAT("weather.data[",V$1,"]")),MATCH(vp.data[[#This Row],[SDate]],weather.data[Date],0))</f>
        <v>0.8</v>
      </c>
      <c r="W1322" t="s">
        <v>264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 s="4">
        <f>IF(AND(vp.data[[#This Row],[SDate]]&gt;=DATE(YEAR(vp.data[[#This Row],[SDate]]),5,1),vp.data[[#This Row],[SDate]]&lt;=DATE(YEAR(vp.data[[#This Row],[SDate]]),9,15)),1,0)</f>
        <v>0</v>
      </c>
      <c r="AJ1322" s="4">
        <f>IF(vp.data[[#This Row],[SDate]]&lt;DATE(2016,12,1),0,1)</f>
        <v>1</v>
      </c>
      <c r="AK1322">
        <f>MONTH(vp.data[[#This Row],[SDate]])</f>
        <v>3</v>
      </c>
      <c r="AL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1" hidden="1" x14ac:dyDescent="0.25">
      <c r="A1323">
        <v>1322</v>
      </c>
      <c r="B1323" t="s">
        <v>271</v>
      </c>
      <c r="C1323" t="s">
        <v>272</v>
      </c>
      <c r="D1323" t="s">
        <v>273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Input]]="",INDEX([1]DATA!$Q:$Q,MATCH(1,(vp.data[[#This Row],[Battery]]=[1]DATA!$L:$L)*(EOMONTH(vp.data[[#This Row],[SDate]],-1)+1=[1]DATA!$G:$G),0)),vp.data[[#This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Input]]="",INDEX([1]DATA!$O:$O,MATCH(1,(vp.data[[#This Row],[Battery]]=[1]DATA!$L:$L)*(EOMONTH(vp.data[[#This Row],[SDate]],-1)+1=[1]DATA!$G:$G),0)),vp.data[[#This Row],[Dens Input]]),"")</f>
        <v>660.8</v>
      </c>
      <c r="O1323" s="2">
        <f ca="1">INDEX(INDIRECT(_xlfn.CONCAT("weather.data[",O$1,"]")),MATCH(vp.data[[#This Row],[SDate]],weather.data[Date],0))</f>
        <v>1.4666666666666668</v>
      </c>
      <c r="P1323" s="2">
        <f ca="1">INDEX(INDIRECT(_xlfn.CONCAT("weather.data[",P$1,"]")),MATCH(vp.data[[#This Row],[SDate]],weather.data[Date],0))</f>
        <v>-0.90238095238095273</v>
      </c>
      <c r="Q1323" s="2">
        <f ca="1">INDEX(INDIRECT(_xlfn.CONCAT("weather.data[",Q$1,"]")),MATCH(vp.data[[#This Row],[SDate]],weather.data[Date],0))</f>
        <v>0.7</v>
      </c>
      <c r="R1323" s="2">
        <f ca="1">INDEX(INDIRECT(_xlfn.CONCAT("weather.data[",R$1,"]")),MATCH(vp.data[[#This Row],[SDate]],weather.data[Date],0))</f>
        <v>3</v>
      </c>
      <c r="S1323" s="2">
        <f ca="1">INDEX(INDIRECT(_xlfn.CONCAT("weather.data[",S$1,"]")),MATCH(vp.data[[#This Row],[SDate]],weather.data[Date],0))</f>
        <v>1.3</v>
      </c>
      <c r="T1323" s="2">
        <f ca="1">INDEX(INDIRECT(_xlfn.CONCAT("weather.data[",T$1,"]")),MATCH(vp.data[[#This Row],[SDate]],weather.data[Date],0))</f>
        <v>3.3</v>
      </c>
      <c r="U1323" s="2">
        <f ca="1">INDEX(INDIRECT(_xlfn.CONCAT("weather.data[",U$1,"]")),MATCH(vp.data[[#This Row],[SDate]],weather.data[Date],0))</f>
        <v>-0.3</v>
      </c>
      <c r="V1323" s="2">
        <f ca="1">INDEX(INDIRECT(_xlfn.CONCAT("weather.data[",V$1,"]")),MATCH(vp.data[[#This Row],[SDate]],weather.data[Date],0))</f>
        <v>0.8</v>
      </c>
      <c r="W1323" t="s">
        <v>264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 s="4">
        <f>IF(AND(vp.data[[#This Row],[SDate]]&gt;=DATE(YEAR(vp.data[[#This Row],[SDate]]),5,1),vp.data[[#This Row],[SDate]]&lt;=DATE(YEAR(vp.data[[#This Row],[SDate]]),9,15)),1,0)</f>
        <v>0</v>
      </c>
      <c r="AJ1323" s="4">
        <f>IF(vp.data[[#This Row],[SDate]]&lt;DATE(2016,12,1),0,1)</f>
        <v>1</v>
      </c>
      <c r="AK1323">
        <f>MONTH(vp.data[[#This Row],[SDate]])</f>
        <v>3</v>
      </c>
      <c r="AL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1" hidden="1" x14ac:dyDescent="0.25">
      <c r="A1324">
        <v>1323</v>
      </c>
      <c r="B1324" t="s">
        <v>268</v>
      </c>
      <c r="C1324" t="s">
        <v>276</v>
      </c>
      <c r="D1324" t="s">
        <v>277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Input]]="",INDEX([1]DATA!$Q:$Q,MATCH(1,(vp.data[[#This Row],[Battery]]=[1]DATA!$L:$L)*(EOMONTH(vp.data[[#This Row],[SDate]],-1)+1=[1]DATA!$G:$G),0)),vp.data[[#This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Input]]="",INDEX([1]DATA!$O:$O,MATCH(1,(vp.data[[#This Row],[Battery]]=[1]DATA!$L:$L)*(EOMONTH(vp.data[[#This Row],[SDate]],-1)+1=[1]DATA!$G:$G),0)),vp.data[[#This Row],[Dens Input]]),"")</f>
        <v>646.4</v>
      </c>
      <c r="O1324" s="2">
        <f ca="1">INDEX(INDIRECT(_xlfn.CONCAT("weather.data[",O$1,"]")),MATCH(vp.data[[#This Row],[SDate]],weather.data[Date],0))</f>
        <v>1.4666666666666668</v>
      </c>
      <c r="P1324" s="2">
        <f ca="1">INDEX(INDIRECT(_xlfn.CONCAT("weather.data[",P$1,"]")),MATCH(vp.data[[#This Row],[SDate]],weather.data[Date],0))</f>
        <v>-0.90238095238095273</v>
      </c>
      <c r="Q1324" s="2">
        <f ca="1">INDEX(INDIRECT(_xlfn.CONCAT("weather.data[",Q$1,"]")),MATCH(vp.data[[#This Row],[SDate]],weather.data[Date],0))</f>
        <v>0.7</v>
      </c>
      <c r="R1324" s="2">
        <f ca="1">INDEX(INDIRECT(_xlfn.CONCAT("weather.data[",R$1,"]")),MATCH(vp.data[[#This Row],[SDate]],weather.data[Date],0))</f>
        <v>3</v>
      </c>
      <c r="S1324" s="2">
        <f ca="1">INDEX(INDIRECT(_xlfn.CONCAT("weather.data[",S$1,"]")),MATCH(vp.data[[#This Row],[SDate]],weather.data[Date],0))</f>
        <v>1.3</v>
      </c>
      <c r="T1324" s="2">
        <f ca="1">INDEX(INDIRECT(_xlfn.CONCAT("weather.data[",T$1,"]")),MATCH(vp.data[[#This Row],[SDate]],weather.data[Date],0))</f>
        <v>3.3</v>
      </c>
      <c r="U1324" s="2">
        <f ca="1">INDEX(INDIRECT(_xlfn.CONCAT("weather.data[",U$1,"]")),MATCH(vp.data[[#This Row],[SDate]],weather.data[Date],0))</f>
        <v>-0.3</v>
      </c>
      <c r="V1324" s="2">
        <f ca="1">INDEX(INDIRECT(_xlfn.CONCAT("weather.data[",V$1,"]")),MATCH(vp.data[[#This Row],[SDate]],weather.data[Date],0))</f>
        <v>0.8</v>
      </c>
      <c r="W1324" t="s">
        <v>264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 s="4">
        <f>IF(AND(vp.data[[#This Row],[SDate]]&gt;=DATE(YEAR(vp.data[[#This Row],[SDate]]),5,1),vp.data[[#This Row],[SDate]]&lt;=DATE(YEAR(vp.data[[#This Row],[SDate]]),9,15)),1,0)</f>
        <v>0</v>
      </c>
      <c r="AJ1324" s="4">
        <f>IF(vp.data[[#This Row],[SDate]]&lt;DATE(2016,12,1),0,1)</f>
        <v>1</v>
      </c>
      <c r="AK1324">
        <f>MONTH(vp.data[[#This Row],[SDate]])</f>
        <v>3</v>
      </c>
      <c r="AL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1" hidden="1" x14ac:dyDescent="0.25">
      <c r="A1325">
        <v>1324</v>
      </c>
      <c r="B1325" t="s">
        <v>268</v>
      </c>
      <c r="C1325" t="s">
        <v>269</v>
      </c>
      <c r="D1325" t="s">
        <v>270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Input]]="",INDEX([1]DATA!$Q:$Q,MATCH(1,(vp.data[[#This Row],[Battery]]=[1]DATA!$L:$L)*(EOMONTH(vp.data[[#This Row],[SDate]],-1)+1=[1]DATA!$G:$G),0)),vp.data[[#This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Input]]="",INDEX([1]DATA!$O:$O,MATCH(1,(vp.data[[#This Row],[Battery]]=[1]DATA!$L:$L)*(EOMONTH(vp.data[[#This Row],[SDate]],-1)+1=[1]DATA!$G:$G),0)),vp.data[[#This Row],[Dens Input]]),"")</f>
        <v>659.05</v>
      </c>
      <c r="O1325" s="2">
        <f ca="1">INDEX(INDIRECT(_xlfn.CONCAT("weather.data[",O$1,"]")),MATCH(vp.data[[#This Row],[SDate]],weather.data[Date],0))</f>
        <v>1.5833333333333333</v>
      </c>
      <c r="P1325" s="2">
        <f ca="1">INDEX(INDIRECT(_xlfn.CONCAT("weather.data[",P$1,"]")),MATCH(vp.data[[#This Row],[SDate]],weather.data[Date],0))</f>
        <v>0.72619047619047616</v>
      </c>
      <c r="Q1325" s="2">
        <f ca="1">INDEX(INDIRECT(_xlfn.CONCAT("weather.data[",Q$1,"]")),MATCH(vp.data[[#This Row],[SDate]],weather.data[Date],0))</f>
        <v>2</v>
      </c>
      <c r="R1325" s="2">
        <f ca="1">INDEX(INDIRECT(_xlfn.CONCAT("weather.data[",R$1,"]")),MATCH(vp.data[[#This Row],[SDate]],weather.data[Date],0))</f>
        <v>2.1</v>
      </c>
      <c r="S1325" s="2">
        <f ca="1">INDEX(INDIRECT(_xlfn.CONCAT("weather.data[",S$1,"]")),MATCH(vp.data[[#This Row],[SDate]],weather.data[Date],0))</f>
        <v>1.3</v>
      </c>
      <c r="T1325" s="2">
        <f ca="1">INDEX(INDIRECT(_xlfn.CONCAT("weather.data[",T$1,"]")),MATCH(vp.data[[#This Row],[SDate]],weather.data[Date],0))</f>
        <v>1.8</v>
      </c>
      <c r="U1325" s="2">
        <f ca="1">INDEX(INDIRECT(_xlfn.CONCAT("weather.data[",U$1,"]")),MATCH(vp.data[[#This Row],[SDate]],weather.data[Date],0))</f>
        <v>1</v>
      </c>
      <c r="V1325" s="2">
        <f ca="1">INDEX(INDIRECT(_xlfn.CONCAT("weather.data[",V$1,"]")),MATCH(vp.data[[#This Row],[SDate]],weather.data[Date],0))</f>
        <v>1.3</v>
      </c>
      <c r="W1325" t="s">
        <v>264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 s="4">
        <f>IF(AND(vp.data[[#This Row],[SDate]]&gt;=DATE(YEAR(vp.data[[#This Row],[SDate]]),5,1),vp.data[[#This Row],[SDate]]&lt;=DATE(YEAR(vp.data[[#This Row],[SDate]]),9,15)),1,0)</f>
        <v>0</v>
      </c>
      <c r="AJ1325" s="4">
        <f>IF(vp.data[[#This Row],[SDate]]&lt;DATE(2016,12,1),0,1)</f>
        <v>1</v>
      </c>
      <c r="AK1325">
        <f>MONTH(vp.data[[#This Row],[SDate]])</f>
        <v>3</v>
      </c>
      <c r="AL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1" hidden="1" x14ac:dyDescent="0.25">
      <c r="A1326">
        <v>1325</v>
      </c>
      <c r="B1326" t="s">
        <v>265</v>
      </c>
      <c r="C1326" t="s">
        <v>266</v>
      </c>
      <c r="D1326" t="s">
        <v>267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Input]]="",INDEX([1]DATA!$Q:$Q,MATCH(1,(vp.data[[#This Row],[Battery]]=[1]DATA!$L:$L)*(EOMONTH(vp.data[[#This Row],[SDate]],-1)+1=[1]DATA!$G:$G),0)),vp.data[[#This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Input]]="",INDEX([1]DATA!$O:$O,MATCH(1,(vp.data[[#This Row],[Battery]]=[1]DATA!$L:$L)*(EOMONTH(vp.data[[#This Row],[SDate]],-1)+1=[1]DATA!$G:$G),0)),vp.data[[#This Row],[Dens Input]]),"")</f>
        <v>664.31</v>
      </c>
      <c r="O1326" s="2">
        <f ca="1">INDEX(INDIRECT(_xlfn.CONCAT("weather.data[",O$1,"]")),MATCH(vp.data[[#This Row],[SDate]],weather.data[Date],0))</f>
        <v>1.5833333333333333</v>
      </c>
      <c r="P1326" s="2">
        <f ca="1">INDEX(INDIRECT(_xlfn.CONCAT("weather.data[",P$1,"]")),MATCH(vp.data[[#This Row],[SDate]],weather.data[Date],0))</f>
        <v>0.72619047619047616</v>
      </c>
      <c r="Q1326" s="2">
        <f ca="1">INDEX(INDIRECT(_xlfn.CONCAT("weather.data[",Q$1,"]")),MATCH(vp.data[[#This Row],[SDate]],weather.data[Date],0))</f>
        <v>2</v>
      </c>
      <c r="R1326" s="2">
        <f ca="1">INDEX(INDIRECT(_xlfn.CONCAT("weather.data[",R$1,"]")),MATCH(vp.data[[#This Row],[SDate]],weather.data[Date],0))</f>
        <v>2.1</v>
      </c>
      <c r="S1326" s="2">
        <f ca="1">INDEX(INDIRECT(_xlfn.CONCAT("weather.data[",S$1,"]")),MATCH(vp.data[[#This Row],[SDate]],weather.data[Date],0))</f>
        <v>1.3</v>
      </c>
      <c r="T1326" s="2">
        <f ca="1">INDEX(INDIRECT(_xlfn.CONCAT("weather.data[",T$1,"]")),MATCH(vp.data[[#This Row],[SDate]],weather.data[Date],0))</f>
        <v>1.8</v>
      </c>
      <c r="U1326" s="2">
        <f ca="1">INDEX(INDIRECT(_xlfn.CONCAT("weather.data[",U$1,"]")),MATCH(vp.data[[#This Row],[SDate]],weather.data[Date],0))</f>
        <v>1</v>
      </c>
      <c r="V1326" s="2">
        <f ca="1">INDEX(INDIRECT(_xlfn.CONCAT("weather.data[",V$1,"]")),MATCH(vp.data[[#This Row],[SDate]],weather.data[Date],0))</f>
        <v>1.3</v>
      </c>
      <c r="W1326" t="s">
        <v>264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 s="4">
        <f>IF(AND(vp.data[[#This Row],[SDate]]&gt;=DATE(YEAR(vp.data[[#This Row],[SDate]]),5,1),vp.data[[#This Row],[SDate]]&lt;=DATE(YEAR(vp.data[[#This Row],[SDate]]),9,15)),1,0)</f>
        <v>0</v>
      </c>
      <c r="AJ1326" s="4">
        <f>IF(vp.data[[#This Row],[SDate]]&lt;DATE(2016,12,1),0,1)</f>
        <v>1</v>
      </c>
      <c r="AK1326">
        <f>MONTH(vp.data[[#This Row],[SDate]])</f>
        <v>3</v>
      </c>
      <c r="AL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1" hidden="1" x14ac:dyDescent="0.25">
      <c r="A1327">
        <v>1326</v>
      </c>
      <c r="B1327" t="s">
        <v>268</v>
      </c>
      <c r="C1327" t="s">
        <v>278</v>
      </c>
      <c r="D1327" t="s">
        <v>279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Input]]="",INDEX([1]DATA!$Q:$Q,MATCH(1,(vp.data[[#This Row],[Battery]]=[1]DATA!$L:$L)*(EOMONTH(vp.data[[#This Row],[SDate]],-1)+1=[1]DATA!$G:$G),0)),vp.data[[#This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Input]]="",INDEX([1]DATA!$O:$O,MATCH(1,(vp.data[[#This Row],[Battery]]=[1]DATA!$L:$L)*(EOMONTH(vp.data[[#This Row],[SDate]],-1)+1=[1]DATA!$G:$G),0)),vp.data[[#This Row],[Dens Input]]),"")</f>
        <v>650.5</v>
      </c>
      <c r="O1327" s="2">
        <f ca="1">INDEX(INDIRECT(_xlfn.CONCAT("weather.data[",O$1,"]")),MATCH(vp.data[[#This Row],[SDate]],weather.data[Date],0))</f>
        <v>7.5833333333333348</v>
      </c>
      <c r="P1327" s="2">
        <f ca="1">INDEX(INDIRECT(_xlfn.CONCAT("weather.data[",P$1,"]")),MATCH(vp.data[[#This Row],[SDate]],weather.data[Date],0))</f>
        <v>4.8857142857142852</v>
      </c>
      <c r="Q1327" s="2">
        <f ca="1">INDEX(INDIRECT(_xlfn.CONCAT("weather.data[",Q$1,"]")),MATCH(vp.data[[#This Row],[SDate]],weather.data[Date],0))</f>
        <v>7.7</v>
      </c>
      <c r="R1327" s="2">
        <f ca="1">INDEX(INDIRECT(_xlfn.CONCAT("weather.data[",R$1,"]")),MATCH(vp.data[[#This Row],[SDate]],weather.data[Date],0))</f>
        <v>6.9</v>
      </c>
      <c r="S1327" s="2">
        <f ca="1">INDEX(INDIRECT(_xlfn.CONCAT("weather.data[",S$1,"]")),MATCH(vp.data[[#This Row],[SDate]],weather.data[Date],0))</f>
        <v>8.3000000000000007</v>
      </c>
      <c r="T1327" s="2">
        <f ca="1">INDEX(INDIRECT(_xlfn.CONCAT("weather.data[",T$1,"]")),MATCH(vp.data[[#This Row],[SDate]],weather.data[Date],0))</f>
        <v>6.9</v>
      </c>
      <c r="U1327" s="2">
        <f ca="1">INDEX(INDIRECT(_xlfn.CONCAT("weather.data[",U$1,"]")),MATCH(vp.data[[#This Row],[SDate]],weather.data[Date],0))</f>
        <v>7.7</v>
      </c>
      <c r="V1327" s="2">
        <f ca="1">INDEX(INDIRECT(_xlfn.CONCAT("weather.data[",V$1,"]")),MATCH(vp.data[[#This Row],[SDate]],weather.data[Date],0))</f>
        <v>8</v>
      </c>
      <c r="W1327" t="s">
        <v>264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 s="4">
        <f>IF(AND(vp.data[[#This Row],[SDate]]&gt;=DATE(YEAR(vp.data[[#This Row],[SDate]]),5,1),vp.data[[#This Row],[SDate]]&lt;=DATE(YEAR(vp.data[[#This Row],[SDate]]),9,15)),1,0)</f>
        <v>0</v>
      </c>
      <c r="AJ1327" s="4">
        <f>IF(vp.data[[#This Row],[SDate]]&lt;DATE(2016,12,1),0,1)</f>
        <v>1</v>
      </c>
      <c r="AK1327">
        <f>MONTH(vp.data[[#This Row],[SDate]])</f>
        <v>4</v>
      </c>
      <c r="AL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1" hidden="1" x14ac:dyDescent="0.25">
      <c r="A1328">
        <v>1327</v>
      </c>
      <c r="B1328" t="s">
        <v>268</v>
      </c>
      <c r="C1328" t="s">
        <v>269</v>
      </c>
      <c r="D1328" t="s">
        <v>270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Input]]="",INDEX([1]DATA!$Q:$Q,MATCH(1,(vp.data[[#This Row],[Battery]]=[1]DATA!$L:$L)*(EOMONTH(vp.data[[#This Row],[SDate]],-1)+1=[1]DATA!$G:$G),0)),vp.data[[#This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Input]]="",INDEX([1]DATA!$O:$O,MATCH(1,(vp.data[[#This Row],[Battery]]=[1]DATA!$L:$L)*(EOMONTH(vp.data[[#This Row],[SDate]],-1)+1=[1]DATA!$G:$G),0)),vp.data[[#This Row],[Dens Input]]),"")</f>
        <v>653.6</v>
      </c>
      <c r="O1328" s="2">
        <f ca="1">INDEX(INDIRECT(_xlfn.CONCAT("weather.data[",O$1,"]")),MATCH(vp.data[[#This Row],[SDate]],weather.data[Date],0))</f>
        <v>3.2666666666666671</v>
      </c>
      <c r="P1328" s="2">
        <f ca="1">INDEX(INDIRECT(_xlfn.CONCAT("weather.data[",P$1,"]")),MATCH(vp.data[[#This Row],[SDate]],weather.data[Date],0))</f>
        <v>5.4857142857142858</v>
      </c>
      <c r="Q1328" s="2">
        <f ca="1">INDEX(INDIRECT(_xlfn.CONCAT("weather.data[",Q$1,"]")),MATCH(vp.data[[#This Row],[SDate]],weather.data[Date],0))</f>
        <v>3.2</v>
      </c>
      <c r="R1328" s="2">
        <f ca="1">INDEX(INDIRECT(_xlfn.CONCAT("weather.data[",R$1,"]")),MATCH(vp.data[[#This Row],[SDate]],weather.data[Date],0))</f>
        <v>3.4</v>
      </c>
      <c r="S1328" s="2">
        <f ca="1">INDEX(INDIRECT(_xlfn.CONCAT("weather.data[",S$1,"]")),MATCH(vp.data[[#This Row],[SDate]],weather.data[Date],0))</f>
        <v>3.5</v>
      </c>
      <c r="T1328" s="2">
        <f ca="1">INDEX(INDIRECT(_xlfn.CONCAT("weather.data[",T$1,"]")),MATCH(vp.data[[#This Row],[SDate]],weather.data[Date],0))</f>
        <v>3</v>
      </c>
      <c r="U1328" s="2">
        <f ca="1">INDEX(INDIRECT(_xlfn.CONCAT("weather.data[",U$1,"]")),MATCH(vp.data[[#This Row],[SDate]],weather.data[Date],0))</f>
        <v>3.7</v>
      </c>
      <c r="V1328" s="2">
        <f ca="1">INDEX(INDIRECT(_xlfn.CONCAT("weather.data[",V$1,"]")),MATCH(vp.data[[#This Row],[SDate]],weather.data[Date],0))</f>
        <v>2.8</v>
      </c>
      <c r="W1328" t="s">
        <v>264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 s="4">
        <f>IF(AND(vp.data[[#This Row],[SDate]]&gt;=DATE(YEAR(vp.data[[#This Row],[SDate]]),5,1),vp.data[[#This Row],[SDate]]&lt;=DATE(YEAR(vp.data[[#This Row],[SDate]]),9,15)),1,0)</f>
        <v>0</v>
      </c>
      <c r="AJ1328" s="4">
        <f>IF(vp.data[[#This Row],[SDate]]&lt;DATE(2016,12,1),0,1)</f>
        <v>1</v>
      </c>
      <c r="AK1328">
        <f>MONTH(vp.data[[#This Row],[SDate]])</f>
        <v>4</v>
      </c>
      <c r="AL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1" hidden="1" x14ac:dyDescent="0.25">
      <c r="A1329">
        <v>1328</v>
      </c>
      <c r="B1329" t="s">
        <v>261</v>
      </c>
      <c r="C1329" t="s">
        <v>262</v>
      </c>
      <c r="D1329" t="s">
        <v>263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Input]]="",INDEX([1]DATA!$Q:$Q,MATCH(1,(vp.data[[#This Row],[Battery]]=[1]DATA!$L:$L)*(EOMONTH(vp.data[[#This Row],[SDate]],-1)+1=[1]DATA!$G:$G),0)),vp.data[[#This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Input]]="",INDEX([1]DATA!$O:$O,MATCH(1,(vp.data[[#This Row],[Battery]]=[1]DATA!$L:$L)*(EOMONTH(vp.data[[#This Row],[SDate]],-1)+1=[1]DATA!$G:$G),0)),vp.data[[#This Row],[Dens Input]]),"")</f>
        <v>661.2</v>
      </c>
      <c r="O1329" s="2">
        <f ca="1">INDEX(INDIRECT(_xlfn.CONCAT("weather.data[",O$1,"]")),MATCH(vp.data[[#This Row],[SDate]],weather.data[Date],0))</f>
        <v>13.133333333333333</v>
      </c>
      <c r="P1329" s="2">
        <f ca="1">INDEX(INDIRECT(_xlfn.CONCAT("weather.data[",P$1,"]")),MATCH(vp.data[[#This Row],[SDate]],weather.data[Date],0))</f>
        <v>6.6547619047619051</v>
      </c>
      <c r="Q1329" s="2">
        <f ca="1">INDEX(INDIRECT(_xlfn.CONCAT("weather.data[",Q$1,"]")),MATCH(vp.data[[#This Row],[SDate]],weather.data[Date],0))</f>
        <v>13.3</v>
      </c>
      <c r="R1329" s="2">
        <f ca="1">INDEX(INDIRECT(_xlfn.CONCAT("weather.data[",R$1,"]")),MATCH(vp.data[[#This Row],[SDate]],weather.data[Date],0))</f>
        <v>14.7</v>
      </c>
      <c r="S1329" s="2">
        <f ca="1">INDEX(INDIRECT(_xlfn.CONCAT("weather.data[",S$1,"]")),MATCH(vp.data[[#This Row],[SDate]],weather.data[Date],0))</f>
        <v>11.3</v>
      </c>
      <c r="T1329" s="2">
        <f ca="1">INDEX(INDIRECT(_xlfn.CONCAT("weather.data[",T$1,"]")),MATCH(vp.data[[#This Row],[SDate]],weather.data[Date],0))</f>
        <v>15.2</v>
      </c>
      <c r="U1329" s="2">
        <f ca="1">INDEX(INDIRECT(_xlfn.CONCAT("weather.data[",U$1,"]")),MATCH(vp.data[[#This Row],[SDate]],weather.data[Date],0))</f>
        <v>11</v>
      </c>
      <c r="V1329" s="2">
        <f ca="1">INDEX(INDIRECT(_xlfn.CONCAT("weather.data[",V$1,"]")),MATCH(vp.data[[#This Row],[SDate]],weather.data[Date],0))</f>
        <v>13.3</v>
      </c>
      <c r="W1329" t="s">
        <v>264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 s="4">
        <f>IF(AND(vp.data[[#This Row],[SDate]]&gt;=DATE(YEAR(vp.data[[#This Row],[SDate]]),5,1),vp.data[[#This Row],[SDate]]&lt;=DATE(YEAR(vp.data[[#This Row],[SDate]]),9,15)),1,0)</f>
        <v>0</v>
      </c>
      <c r="AJ1329" s="4">
        <f>IF(vp.data[[#This Row],[SDate]]&lt;DATE(2016,12,1),0,1)</f>
        <v>1</v>
      </c>
      <c r="AK1329">
        <f>MONTH(vp.data[[#This Row],[SDate]])</f>
        <v>4</v>
      </c>
      <c r="AL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1" hidden="1" x14ac:dyDescent="0.25">
      <c r="A1330">
        <v>1329</v>
      </c>
      <c r="B1330" t="s">
        <v>265</v>
      </c>
      <c r="C1330" t="s">
        <v>266</v>
      </c>
      <c r="D1330" t="s">
        <v>267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Input]]="",INDEX([1]DATA!$Q:$Q,MATCH(1,(vp.data[[#This Row],[Battery]]=[1]DATA!$L:$L)*(EOMONTH(vp.data[[#This Row],[SDate]],-1)+1=[1]DATA!$G:$G),0)),vp.data[[#This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Input]]="",INDEX([1]DATA!$O:$O,MATCH(1,(vp.data[[#This Row],[Battery]]=[1]DATA!$L:$L)*(EOMONTH(vp.data[[#This Row],[SDate]],-1)+1=[1]DATA!$G:$G),0)),vp.data[[#This Row],[Dens Input]]),"")</f>
        <v>659.5</v>
      </c>
      <c r="O1330" s="2">
        <f ca="1">INDEX(INDIRECT(_xlfn.CONCAT("weather.data[",O$1,"]")),MATCH(vp.data[[#This Row],[SDate]],weather.data[Date],0))</f>
        <v>13.133333333333333</v>
      </c>
      <c r="P1330" s="2">
        <f ca="1">INDEX(INDIRECT(_xlfn.CONCAT("weather.data[",P$1,"]")),MATCH(vp.data[[#This Row],[SDate]],weather.data[Date],0))</f>
        <v>6.6547619047619051</v>
      </c>
      <c r="Q1330" s="2">
        <f ca="1">INDEX(INDIRECT(_xlfn.CONCAT("weather.data[",Q$1,"]")),MATCH(vp.data[[#This Row],[SDate]],weather.data[Date],0))</f>
        <v>13.3</v>
      </c>
      <c r="R1330" s="2">
        <f ca="1">INDEX(INDIRECT(_xlfn.CONCAT("weather.data[",R$1,"]")),MATCH(vp.data[[#This Row],[SDate]],weather.data[Date],0))</f>
        <v>14.7</v>
      </c>
      <c r="S1330" s="2">
        <f ca="1">INDEX(INDIRECT(_xlfn.CONCAT("weather.data[",S$1,"]")),MATCH(vp.data[[#This Row],[SDate]],weather.data[Date],0))</f>
        <v>11.3</v>
      </c>
      <c r="T1330" s="2">
        <f ca="1">INDEX(INDIRECT(_xlfn.CONCAT("weather.data[",T$1,"]")),MATCH(vp.data[[#This Row],[SDate]],weather.data[Date],0))</f>
        <v>15.2</v>
      </c>
      <c r="U1330" s="2">
        <f ca="1">INDEX(INDIRECT(_xlfn.CONCAT("weather.data[",U$1,"]")),MATCH(vp.data[[#This Row],[SDate]],weather.data[Date],0))</f>
        <v>11</v>
      </c>
      <c r="V1330" s="2">
        <f ca="1">INDEX(INDIRECT(_xlfn.CONCAT("weather.data[",V$1,"]")),MATCH(vp.data[[#This Row],[SDate]],weather.data[Date],0))</f>
        <v>13.3</v>
      </c>
      <c r="W1330" t="s">
        <v>264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 s="4">
        <f>IF(AND(vp.data[[#This Row],[SDate]]&gt;=DATE(YEAR(vp.data[[#This Row],[SDate]]),5,1),vp.data[[#This Row],[SDate]]&lt;=DATE(YEAR(vp.data[[#This Row],[SDate]]),9,15)),1,0)</f>
        <v>0</v>
      </c>
      <c r="AJ1330" s="4">
        <f>IF(vp.data[[#This Row],[SDate]]&lt;DATE(2016,12,1),0,1)</f>
        <v>1</v>
      </c>
      <c r="AK1330">
        <f>MONTH(vp.data[[#This Row],[SDate]])</f>
        <v>4</v>
      </c>
      <c r="AL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1" hidden="1" x14ac:dyDescent="0.25">
      <c r="A1331">
        <v>1330</v>
      </c>
      <c r="B1331" t="s">
        <v>271</v>
      </c>
      <c r="C1331" t="s">
        <v>272</v>
      </c>
      <c r="D1331" t="s">
        <v>273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Input]]="",INDEX([1]DATA!$Q:$Q,MATCH(1,(vp.data[[#This Row],[Battery]]=[1]DATA!$L:$L)*(EOMONTH(vp.data[[#This Row],[SDate]],-1)+1=[1]DATA!$G:$G),0)),vp.data[[#This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Input]]="",INDEX([1]DATA!$O:$O,MATCH(1,(vp.data[[#This Row],[Battery]]=[1]DATA!$L:$L)*(EOMONTH(vp.data[[#This Row],[SDate]],-1)+1=[1]DATA!$G:$G),0)),vp.data[[#This Row],[Dens Input]]),"")</f>
        <v>658.7</v>
      </c>
      <c r="O1331" s="2">
        <f ca="1">INDEX(INDIRECT(_xlfn.CONCAT("weather.data[",O$1,"]")),MATCH(vp.data[[#This Row],[SDate]],weather.data[Date],0))</f>
        <v>13.133333333333333</v>
      </c>
      <c r="P1331" s="2">
        <f ca="1">INDEX(INDIRECT(_xlfn.CONCAT("weather.data[",P$1,"]")),MATCH(vp.data[[#This Row],[SDate]],weather.data[Date],0))</f>
        <v>6.6547619047619051</v>
      </c>
      <c r="Q1331" s="2">
        <f ca="1">INDEX(INDIRECT(_xlfn.CONCAT("weather.data[",Q$1,"]")),MATCH(vp.data[[#This Row],[SDate]],weather.data[Date],0))</f>
        <v>13.3</v>
      </c>
      <c r="R1331" s="2">
        <f ca="1">INDEX(INDIRECT(_xlfn.CONCAT("weather.data[",R$1,"]")),MATCH(vp.data[[#This Row],[SDate]],weather.data[Date],0))</f>
        <v>14.7</v>
      </c>
      <c r="S1331" s="2">
        <f ca="1">INDEX(INDIRECT(_xlfn.CONCAT("weather.data[",S$1,"]")),MATCH(vp.data[[#This Row],[SDate]],weather.data[Date],0))</f>
        <v>11.3</v>
      </c>
      <c r="T1331" s="2">
        <f ca="1">INDEX(INDIRECT(_xlfn.CONCAT("weather.data[",T$1,"]")),MATCH(vp.data[[#This Row],[SDate]],weather.data[Date],0))</f>
        <v>15.2</v>
      </c>
      <c r="U1331" s="2">
        <f ca="1">INDEX(INDIRECT(_xlfn.CONCAT("weather.data[",U$1,"]")),MATCH(vp.data[[#This Row],[SDate]],weather.data[Date],0))</f>
        <v>11</v>
      </c>
      <c r="V1331" s="2">
        <f ca="1">INDEX(INDIRECT(_xlfn.CONCAT("weather.data[",V$1,"]")),MATCH(vp.data[[#This Row],[SDate]],weather.data[Date],0))</f>
        <v>13.3</v>
      </c>
      <c r="W1331" t="s">
        <v>264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 s="4">
        <f>IF(AND(vp.data[[#This Row],[SDate]]&gt;=DATE(YEAR(vp.data[[#This Row],[SDate]]),5,1),vp.data[[#This Row],[SDate]]&lt;=DATE(YEAR(vp.data[[#This Row],[SDate]]),9,15)),1,0)</f>
        <v>0</v>
      </c>
      <c r="AJ1331" s="4">
        <f>IF(vp.data[[#This Row],[SDate]]&lt;DATE(2016,12,1),0,1)</f>
        <v>1</v>
      </c>
      <c r="AK1331">
        <f>MONTH(vp.data[[#This Row],[SDate]])</f>
        <v>4</v>
      </c>
      <c r="AL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1" hidden="1" x14ac:dyDescent="0.25">
      <c r="A1332">
        <v>1331</v>
      </c>
      <c r="B1332" t="s">
        <v>268</v>
      </c>
      <c r="C1332" t="s">
        <v>276</v>
      </c>
      <c r="D1332" t="s">
        <v>277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Input]]="",INDEX([1]DATA!$Q:$Q,MATCH(1,(vp.data[[#This Row],[Battery]]=[1]DATA!$L:$L)*(EOMONTH(vp.data[[#This Row],[SDate]],-1)+1=[1]DATA!$G:$G),0)),vp.data[[#This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Input]]="",INDEX([1]DATA!$O:$O,MATCH(1,(vp.data[[#This Row],[Battery]]=[1]DATA!$L:$L)*(EOMONTH(vp.data[[#This Row],[SDate]],-1)+1=[1]DATA!$G:$G),0)),vp.data[[#This Row],[Dens Input]]),"")</f>
        <v>665.9</v>
      </c>
      <c r="O1332" s="2">
        <f ca="1">INDEX(INDIRECT(_xlfn.CONCAT("weather.data[",O$1,"]")),MATCH(vp.data[[#This Row],[SDate]],weather.data[Date],0))</f>
        <v>11.366666666666667</v>
      </c>
      <c r="P1332" s="2">
        <f ca="1">INDEX(INDIRECT(_xlfn.CONCAT("weather.data[",P$1,"]")),MATCH(vp.data[[#This Row],[SDate]],weather.data[Date],0))</f>
        <v>7.4285714285714288</v>
      </c>
      <c r="Q1332" s="2">
        <f ca="1">INDEX(INDIRECT(_xlfn.CONCAT("weather.data[",Q$1,"]")),MATCH(vp.data[[#This Row],[SDate]],weather.data[Date],0))</f>
        <v>11.6</v>
      </c>
      <c r="R1332" s="2">
        <f ca="1">INDEX(INDIRECT(_xlfn.CONCAT("weather.data[",R$1,"]")),MATCH(vp.data[[#This Row],[SDate]],weather.data[Date],0))</f>
        <v>9.1999999999999993</v>
      </c>
      <c r="S1332" s="2">
        <f ca="1">INDEX(INDIRECT(_xlfn.CONCAT("weather.data[",S$1,"]")),MATCH(vp.data[[#This Row],[SDate]],weather.data[Date],0))</f>
        <v>13</v>
      </c>
      <c r="T1332" s="2">
        <f ca="1">INDEX(INDIRECT(_xlfn.CONCAT("weather.data[",T$1,"]")),MATCH(vp.data[[#This Row],[SDate]],weather.data[Date],0))</f>
        <v>9.6999999999999993</v>
      </c>
      <c r="U1332" s="2">
        <f ca="1">INDEX(INDIRECT(_xlfn.CONCAT("weather.data[",U$1,"]")),MATCH(vp.data[[#This Row],[SDate]],weather.data[Date],0))</f>
        <v>12.2</v>
      </c>
      <c r="V1332" s="2">
        <f ca="1">INDEX(INDIRECT(_xlfn.CONCAT("weather.data[",V$1,"]")),MATCH(vp.data[[#This Row],[SDate]],weather.data[Date],0))</f>
        <v>12.5</v>
      </c>
      <c r="W1332" t="s">
        <v>264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 s="4">
        <f>IF(AND(vp.data[[#This Row],[SDate]]&gt;=DATE(YEAR(vp.data[[#This Row],[SDate]]),5,1),vp.data[[#This Row],[SDate]]&lt;=DATE(YEAR(vp.data[[#This Row],[SDate]]),9,15)),1,0)</f>
        <v>0</v>
      </c>
      <c r="AJ1332" s="4">
        <f>IF(vp.data[[#This Row],[SDate]]&lt;DATE(2016,12,1),0,1)</f>
        <v>1</v>
      </c>
      <c r="AK1332">
        <f>MONTH(vp.data[[#This Row],[SDate]])</f>
        <v>4</v>
      </c>
      <c r="AL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1" hidden="1" x14ac:dyDescent="0.25">
      <c r="A1333">
        <v>1332</v>
      </c>
      <c r="B1333" t="s">
        <v>268</v>
      </c>
      <c r="C1333" t="s">
        <v>278</v>
      </c>
      <c r="D1333" t="s">
        <v>279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Input]]="",INDEX([1]DATA!$Q:$Q,MATCH(1,(vp.data[[#This Row],[Battery]]=[1]DATA!$L:$L)*(EOMONTH(vp.data[[#This Row],[SDate]],-1)+1=[1]DATA!$G:$G),0)),vp.data[[#This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33" s="2">
        <f ca="1">INDEX(INDIRECT(_xlfn.CONCAT("weather.data[",O$1,"]")),MATCH(vp.data[[#This Row],[SDate]],weather.data[Date],0))</f>
        <v>2.6666666666666665</v>
      </c>
      <c r="P1333" s="2">
        <f ca="1">INDEX(INDIRECT(_xlfn.CONCAT("weather.data[",P$1,"]")),MATCH(vp.data[[#This Row],[SDate]],weather.data[Date],0))</f>
        <v>6.7261904761904754</v>
      </c>
      <c r="Q1333" s="2">
        <f ca="1">INDEX(INDIRECT(_xlfn.CONCAT("weather.data[",Q$1,"]")),MATCH(vp.data[[#This Row],[SDate]],weather.data[Date],0))</f>
        <v>2.2999999999999998</v>
      </c>
      <c r="R1333" s="2">
        <f ca="1">INDEX(INDIRECT(_xlfn.CONCAT("weather.data[",R$1,"]")),MATCH(vp.data[[#This Row],[SDate]],weather.data[Date],0))</f>
        <v>0.6</v>
      </c>
      <c r="S1333" s="2">
        <f ca="1">INDEX(INDIRECT(_xlfn.CONCAT("weather.data[",S$1,"]")),MATCH(vp.data[[#This Row],[SDate]],weather.data[Date],0))</f>
        <v>13</v>
      </c>
      <c r="T1333" s="2">
        <f ca="1">INDEX(INDIRECT(_xlfn.CONCAT("weather.data[",T$1,"]")),MATCH(vp.data[[#This Row],[SDate]],weather.data[Date],0))</f>
        <v>-1</v>
      </c>
      <c r="U1333" s="2">
        <f ca="1">INDEX(INDIRECT(_xlfn.CONCAT("weather.data[",U$1,"]")),MATCH(vp.data[[#This Row],[SDate]],weather.data[Date],0))</f>
        <v>1.9</v>
      </c>
      <c r="V1333" s="2">
        <f ca="1">INDEX(INDIRECT(_xlfn.CONCAT("weather.data[",V$1,"]")),MATCH(vp.data[[#This Row],[SDate]],weather.data[Date],0))</f>
        <v>-0.8</v>
      </c>
      <c r="W1333" t="s">
        <v>264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 s="4">
        <f>IF(AND(vp.data[[#This Row],[SDate]]&gt;=DATE(YEAR(vp.data[[#This Row],[SDate]]),5,1),vp.data[[#This Row],[SDate]]&lt;=DATE(YEAR(vp.data[[#This Row],[SDate]]),9,15)),1,0)</f>
        <v>0</v>
      </c>
      <c r="AJ1333" s="4">
        <f>IF(vp.data[[#This Row],[SDate]]&lt;DATE(2016,12,1),0,1)</f>
        <v>1</v>
      </c>
      <c r="AK1333">
        <f>MONTH(vp.data[[#This Row],[SDate]])</f>
        <v>4</v>
      </c>
      <c r="AL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1" hidden="1" x14ac:dyDescent="0.25">
      <c r="A1334">
        <v>1333</v>
      </c>
      <c r="B1334" t="s">
        <v>268</v>
      </c>
      <c r="C1334" t="s">
        <v>278</v>
      </c>
      <c r="D1334" t="s">
        <v>279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Input]]="",INDEX([1]DATA!$Q:$Q,MATCH(1,(vp.data[[#This Row],[Battery]]=[1]DATA!$L:$L)*(EOMONTH(vp.data[[#This Row],[SDate]],-1)+1=[1]DATA!$G:$G),0)),vp.data[[#This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34" s="2">
        <f ca="1">INDEX(INDIRECT(_xlfn.CONCAT("weather.data[",O$1,"]")),MATCH(vp.data[[#This Row],[SDate]],weather.data[Date],0))</f>
        <v>5.2833333333333341</v>
      </c>
      <c r="P1334" s="2">
        <f ca="1">INDEX(INDIRECT(_xlfn.CONCAT("weather.data[",P$1,"]")),MATCH(vp.data[[#This Row],[SDate]],weather.data[Date],0))</f>
        <v>5.9023809523809518</v>
      </c>
      <c r="Q1334" s="2">
        <f ca="1">INDEX(INDIRECT(_xlfn.CONCAT("weather.data[",Q$1,"]")),MATCH(vp.data[[#This Row],[SDate]],weather.data[Date],0))</f>
        <v>6.1</v>
      </c>
      <c r="R1334" s="2">
        <f ca="1">INDEX(INDIRECT(_xlfn.CONCAT("weather.data[",R$1,"]")),MATCH(vp.data[[#This Row],[SDate]],weather.data[Date],0))</f>
        <v>5.5</v>
      </c>
      <c r="S1334" s="2">
        <f ca="1">INDEX(INDIRECT(_xlfn.CONCAT("weather.data[",S$1,"]")),MATCH(vp.data[[#This Row],[SDate]],weather.data[Date],0))</f>
        <v>4.5</v>
      </c>
      <c r="T1334" s="2">
        <f ca="1">INDEX(INDIRECT(_xlfn.CONCAT("weather.data[",T$1,"]")),MATCH(vp.data[[#This Row],[SDate]],weather.data[Date],0))</f>
        <v>5.5</v>
      </c>
      <c r="U1334" s="2">
        <f ca="1">INDEX(INDIRECT(_xlfn.CONCAT("weather.data[",U$1,"]")),MATCH(vp.data[[#This Row],[SDate]],weather.data[Date],0))</f>
        <v>5.0999999999999996</v>
      </c>
      <c r="V1334" s="2">
        <f ca="1">INDEX(INDIRECT(_xlfn.CONCAT("weather.data[",V$1,"]")),MATCH(vp.data[[#This Row],[SDate]],weather.data[Date],0))</f>
        <v>5</v>
      </c>
      <c r="W1334" t="s">
        <v>264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 s="4">
        <f>IF(AND(vp.data[[#This Row],[SDate]]&gt;=DATE(YEAR(vp.data[[#This Row],[SDate]]),5,1),vp.data[[#This Row],[SDate]]&lt;=DATE(YEAR(vp.data[[#This Row],[SDate]]),9,15)),1,0)</f>
        <v>0</v>
      </c>
      <c r="AJ1334" s="4">
        <f>IF(vp.data[[#This Row],[SDate]]&lt;DATE(2016,12,1),0,1)</f>
        <v>1</v>
      </c>
      <c r="AK1334">
        <f>MONTH(vp.data[[#This Row],[SDate]])</f>
        <v>4</v>
      </c>
      <c r="AL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1" hidden="1" x14ac:dyDescent="0.25">
      <c r="A1335">
        <v>1334</v>
      </c>
      <c r="B1335" t="s">
        <v>268</v>
      </c>
      <c r="C1335" t="s">
        <v>269</v>
      </c>
      <c r="D1335" t="s">
        <v>270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Input]]="",INDEX([1]DATA!$Q:$Q,MATCH(1,(vp.data[[#This Row],[Battery]]=[1]DATA!$L:$L)*(EOMONTH(vp.data[[#This Row],[SDate]],-1)+1=[1]DATA!$G:$G),0)),vp.data[[#This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Input]]="",INDEX([1]DATA!$O:$O,MATCH(1,(vp.data[[#This Row],[Battery]]=[1]DATA!$L:$L)*(EOMONTH(vp.data[[#This Row],[SDate]],-1)+1=[1]DATA!$G:$G),0)),vp.data[[#This Row],[Dens Input]]),"")</f>
        <v>641.5</v>
      </c>
      <c r="O1335" s="2">
        <f ca="1">INDEX(INDIRECT(_xlfn.CONCAT("weather.data[",O$1,"]")),MATCH(vp.data[[#This Row],[SDate]],weather.data[Date],0))</f>
        <v>6.0166666666666666</v>
      </c>
      <c r="P1335" s="2">
        <f ca="1">INDEX(INDIRECT(_xlfn.CONCAT("weather.data[",P$1,"]")),MATCH(vp.data[[#This Row],[SDate]],weather.data[Date],0))</f>
        <v>6.2952380952380951</v>
      </c>
      <c r="Q1335" s="2">
        <f ca="1">INDEX(INDIRECT(_xlfn.CONCAT("weather.data[",Q$1,"]")),MATCH(vp.data[[#This Row],[SDate]],weather.data[Date],0))</f>
        <v>6.2</v>
      </c>
      <c r="R1335" s="2">
        <f ca="1">INDEX(INDIRECT(_xlfn.CONCAT("weather.data[",R$1,"]")),MATCH(vp.data[[#This Row],[SDate]],weather.data[Date],0))</f>
        <v>5.4</v>
      </c>
      <c r="S1335" s="2">
        <f ca="1">INDEX(INDIRECT(_xlfn.CONCAT("weather.data[",S$1,"]")),MATCH(vp.data[[#This Row],[SDate]],weather.data[Date],0))</f>
        <v>6</v>
      </c>
      <c r="T1335" s="2">
        <f ca="1">INDEX(INDIRECT(_xlfn.CONCAT("weather.data[",T$1,"]")),MATCH(vp.data[[#This Row],[SDate]],weather.data[Date],0))</f>
        <v>5.7</v>
      </c>
      <c r="U1335" s="2">
        <f ca="1">INDEX(INDIRECT(_xlfn.CONCAT("weather.data[",U$1,"]")),MATCH(vp.data[[#This Row],[SDate]],weather.data[Date],0))</f>
        <v>6.8</v>
      </c>
      <c r="V1335" s="2">
        <f ca="1">INDEX(INDIRECT(_xlfn.CONCAT("weather.data[",V$1,"]")),MATCH(vp.data[[#This Row],[SDate]],weather.data[Date],0))</f>
        <v>6</v>
      </c>
      <c r="W1335" t="s">
        <v>264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 s="4">
        <f>IF(AND(vp.data[[#This Row],[SDate]]&gt;=DATE(YEAR(vp.data[[#This Row],[SDate]]),5,1),vp.data[[#This Row],[SDate]]&lt;=DATE(YEAR(vp.data[[#This Row],[SDate]]),9,15)),1,0)</f>
        <v>0</v>
      </c>
      <c r="AJ1335" s="4">
        <f>IF(vp.data[[#This Row],[SDate]]&lt;DATE(2016,12,1),0,1)</f>
        <v>1</v>
      </c>
      <c r="AK1335">
        <f>MONTH(vp.data[[#This Row],[SDate]])</f>
        <v>4</v>
      </c>
      <c r="AL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1" hidden="1" x14ac:dyDescent="0.25">
      <c r="A1336">
        <v>1335</v>
      </c>
      <c r="B1336" t="s">
        <v>271</v>
      </c>
      <c r="C1336" t="s">
        <v>272</v>
      </c>
      <c r="D1336" t="s">
        <v>273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Input]]="",INDEX([1]DATA!$Q:$Q,MATCH(1,(vp.data[[#This Row],[Battery]]=[1]DATA!$L:$L)*(EOMONTH(vp.data[[#This Row],[SDate]],-1)+1=[1]DATA!$G:$G),0)),vp.data[[#This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Input]]="",INDEX([1]DATA!$O:$O,MATCH(1,(vp.data[[#This Row],[Battery]]=[1]DATA!$L:$L)*(EOMONTH(vp.data[[#This Row],[SDate]],-1)+1=[1]DATA!$G:$G),0)),vp.data[[#This Row],[Dens Input]]),"")</f>
        <v>661.6</v>
      </c>
      <c r="O1336" s="2">
        <f ca="1">INDEX(INDIRECT(_xlfn.CONCAT("weather.data[",O$1,"]")),MATCH(vp.data[[#This Row],[SDate]],weather.data[Date],0))</f>
        <v>6.0166666666666666</v>
      </c>
      <c r="P1336" s="2">
        <f ca="1">INDEX(INDIRECT(_xlfn.CONCAT("weather.data[",P$1,"]")),MATCH(vp.data[[#This Row],[SDate]],weather.data[Date],0))</f>
        <v>6.2952380952380951</v>
      </c>
      <c r="Q1336" s="2">
        <f ca="1">INDEX(INDIRECT(_xlfn.CONCAT("weather.data[",Q$1,"]")),MATCH(vp.data[[#This Row],[SDate]],weather.data[Date],0))</f>
        <v>6.2</v>
      </c>
      <c r="R1336" s="2">
        <f ca="1">INDEX(INDIRECT(_xlfn.CONCAT("weather.data[",R$1,"]")),MATCH(vp.data[[#This Row],[SDate]],weather.data[Date],0))</f>
        <v>5.4</v>
      </c>
      <c r="S1336" s="2">
        <f ca="1">INDEX(INDIRECT(_xlfn.CONCAT("weather.data[",S$1,"]")),MATCH(vp.data[[#This Row],[SDate]],weather.data[Date],0))</f>
        <v>6</v>
      </c>
      <c r="T1336" s="2">
        <f ca="1">INDEX(INDIRECT(_xlfn.CONCAT("weather.data[",T$1,"]")),MATCH(vp.data[[#This Row],[SDate]],weather.data[Date],0))</f>
        <v>5.7</v>
      </c>
      <c r="U1336" s="2">
        <f ca="1">INDEX(INDIRECT(_xlfn.CONCAT("weather.data[",U$1,"]")),MATCH(vp.data[[#This Row],[SDate]],weather.data[Date],0))</f>
        <v>6.8</v>
      </c>
      <c r="V1336" s="2">
        <f ca="1">INDEX(INDIRECT(_xlfn.CONCAT("weather.data[",V$1,"]")),MATCH(vp.data[[#This Row],[SDate]],weather.data[Date],0))</f>
        <v>6</v>
      </c>
      <c r="W1336" t="s">
        <v>264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 s="4">
        <f>IF(AND(vp.data[[#This Row],[SDate]]&gt;=DATE(YEAR(vp.data[[#This Row],[SDate]]),5,1),vp.data[[#This Row],[SDate]]&lt;=DATE(YEAR(vp.data[[#This Row],[SDate]]),9,15)),1,0)</f>
        <v>0</v>
      </c>
      <c r="AJ1336" s="4">
        <f>IF(vp.data[[#This Row],[SDate]]&lt;DATE(2016,12,1),0,1)</f>
        <v>1</v>
      </c>
      <c r="AK1336">
        <f>MONTH(vp.data[[#This Row],[SDate]])</f>
        <v>4</v>
      </c>
      <c r="AL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1" hidden="1" x14ac:dyDescent="0.25">
      <c r="A1337">
        <v>1336</v>
      </c>
      <c r="B1337" t="s">
        <v>265</v>
      </c>
      <c r="C1337" t="s">
        <v>266</v>
      </c>
      <c r="D1337" t="s">
        <v>267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Input]]="",INDEX([1]DATA!$Q:$Q,MATCH(1,(vp.data[[#This Row],[Battery]]=[1]DATA!$L:$L)*(EOMONTH(vp.data[[#This Row],[SDate]],-1)+1=[1]DATA!$G:$G),0)),vp.data[[#This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Input]]="",INDEX([1]DATA!$O:$O,MATCH(1,(vp.data[[#This Row],[Battery]]=[1]DATA!$L:$L)*(EOMONTH(vp.data[[#This Row],[SDate]],-1)+1=[1]DATA!$G:$G),0)),vp.data[[#This Row],[Dens Input]]),"")</f>
        <v>657</v>
      </c>
      <c r="O1337" s="2">
        <f ca="1">INDEX(INDIRECT(_xlfn.CONCAT("weather.data[",O$1,"]")),MATCH(vp.data[[#This Row],[SDate]],weather.data[Date],0))</f>
        <v>6.0166666666666666</v>
      </c>
      <c r="P1337" s="2">
        <f ca="1">INDEX(INDIRECT(_xlfn.CONCAT("weather.data[",P$1,"]")),MATCH(vp.data[[#This Row],[SDate]],weather.data[Date],0))</f>
        <v>6.2952380952380951</v>
      </c>
      <c r="Q1337" s="2">
        <f ca="1">INDEX(INDIRECT(_xlfn.CONCAT("weather.data[",Q$1,"]")),MATCH(vp.data[[#This Row],[SDate]],weather.data[Date],0))</f>
        <v>6.2</v>
      </c>
      <c r="R1337" s="2">
        <f ca="1">INDEX(INDIRECT(_xlfn.CONCAT("weather.data[",R$1,"]")),MATCH(vp.data[[#This Row],[SDate]],weather.data[Date],0))</f>
        <v>5.4</v>
      </c>
      <c r="S1337" s="2">
        <f ca="1">INDEX(INDIRECT(_xlfn.CONCAT("weather.data[",S$1,"]")),MATCH(vp.data[[#This Row],[SDate]],weather.data[Date],0))</f>
        <v>6</v>
      </c>
      <c r="T1337" s="2">
        <f ca="1">INDEX(INDIRECT(_xlfn.CONCAT("weather.data[",T$1,"]")),MATCH(vp.data[[#This Row],[SDate]],weather.data[Date],0))</f>
        <v>5.7</v>
      </c>
      <c r="U1337" s="2">
        <f ca="1">INDEX(INDIRECT(_xlfn.CONCAT("weather.data[",U$1,"]")),MATCH(vp.data[[#This Row],[SDate]],weather.data[Date],0))</f>
        <v>6.8</v>
      </c>
      <c r="V1337" s="2">
        <f ca="1">INDEX(INDIRECT(_xlfn.CONCAT("weather.data[",V$1,"]")),MATCH(vp.data[[#This Row],[SDate]],weather.data[Date],0))</f>
        <v>6</v>
      </c>
      <c r="W1337" t="s">
        <v>264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 s="4">
        <f>IF(AND(vp.data[[#This Row],[SDate]]&gt;=DATE(YEAR(vp.data[[#This Row],[SDate]]),5,1),vp.data[[#This Row],[SDate]]&lt;=DATE(YEAR(vp.data[[#This Row],[SDate]]),9,15)),1,0)</f>
        <v>0</v>
      </c>
      <c r="AJ1337" s="4">
        <f>IF(vp.data[[#This Row],[SDate]]&lt;DATE(2016,12,1),0,1)</f>
        <v>1</v>
      </c>
      <c r="AK1337">
        <f>MONTH(vp.data[[#This Row],[SDate]])</f>
        <v>4</v>
      </c>
      <c r="AL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1" hidden="1" x14ac:dyDescent="0.25">
      <c r="A1338">
        <v>1337</v>
      </c>
      <c r="B1338" t="s">
        <v>280</v>
      </c>
      <c r="C1338" t="s">
        <v>262</v>
      </c>
      <c r="D1338" t="s">
        <v>263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Input]]="",INDEX([1]DATA!$Q:$Q,MATCH(1,(vp.data[[#This Row],[Battery]]=[1]DATA!$L:$L)*(EOMONTH(vp.data[[#This Row],[SDate]],-1)+1=[1]DATA!$G:$G),0)),vp.data[[#This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Input]]="",INDEX([1]DATA!$O:$O,MATCH(1,(vp.data[[#This Row],[Battery]]=[1]DATA!$L:$L)*(EOMONTH(vp.data[[#This Row],[SDate]],-1)+1=[1]DATA!$G:$G),0)),vp.data[[#This Row],[Dens Input]]),"")</f>
        <v>665.93</v>
      </c>
      <c r="O1338" s="2">
        <f ca="1">INDEX(INDIRECT(_xlfn.CONCAT("weather.data[",O$1,"]")),MATCH(vp.data[[#This Row],[SDate]],weather.data[Date],0))</f>
        <v>6.0166666666666666</v>
      </c>
      <c r="P1338" s="2">
        <f ca="1">INDEX(INDIRECT(_xlfn.CONCAT("weather.data[",P$1,"]")),MATCH(vp.data[[#This Row],[SDate]],weather.data[Date],0))</f>
        <v>6.2952380952380951</v>
      </c>
      <c r="Q1338" s="2">
        <f ca="1">INDEX(INDIRECT(_xlfn.CONCAT("weather.data[",Q$1,"]")),MATCH(vp.data[[#This Row],[SDate]],weather.data[Date],0))</f>
        <v>6.2</v>
      </c>
      <c r="R1338" s="2">
        <f ca="1">INDEX(INDIRECT(_xlfn.CONCAT("weather.data[",R$1,"]")),MATCH(vp.data[[#This Row],[SDate]],weather.data[Date],0))</f>
        <v>5.4</v>
      </c>
      <c r="S1338" s="2">
        <f ca="1">INDEX(INDIRECT(_xlfn.CONCAT("weather.data[",S$1,"]")),MATCH(vp.data[[#This Row],[SDate]],weather.data[Date],0))</f>
        <v>6</v>
      </c>
      <c r="T1338" s="2">
        <f ca="1">INDEX(INDIRECT(_xlfn.CONCAT("weather.data[",T$1,"]")),MATCH(vp.data[[#This Row],[SDate]],weather.data[Date],0))</f>
        <v>5.7</v>
      </c>
      <c r="U1338" s="2">
        <f ca="1">INDEX(INDIRECT(_xlfn.CONCAT("weather.data[",U$1,"]")),MATCH(vp.data[[#This Row],[SDate]],weather.data[Date],0))</f>
        <v>6.8</v>
      </c>
      <c r="V1338" s="2">
        <f ca="1">INDEX(INDIRECT(_xlfn.CONCAT("weather.data[",V$1,"]")),MATCH(vp.data[[#This Row],[SDate]],weather.data[Date],0))</f>
        <v>6</v>
      </c>
      <c r="W1338" t="s">
        <v>264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 s="4">
        <f>IF(AND(vp.data[[#This Row],[SDate]]&gt;=DATE(YEAR(vp.data[[#This Row],[SDate]]),5,1),vp.data[[#This Row],[SDate]]&lt;=DATE(YEAR(vp.data[[#This Row],[SDate]]),9,15)),1,0)</f>
        <v>0</v>
      </c>
      <c r="AJ1338" s="4">
        <f>IF(vp.data[[#This Row],[SDate]]&lt;DATE(2016,12,1),0,1)</f>
        <v>1</v>
      </c>
      <c r="AK1338">
        <f>MONTH(vp.data[[#This Row],[SDate]])</f>
        <v>4</v>
      </c>
      <c r="AL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1" hidden="1" x14ac:dyDescent="0.25">
      <c r="A1339">
        <v>1338</v>
      </c>
      <c r="B1339" t="s">
        <v>268</v>
      </c>
      <c r="C1339" t="s">
        <v>278</v>
      </c>
      <c r="D1339" t="s">
        <v>279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Input]]="",INDEX([1]DATA!$Q:$Q,MATCH(1,(vp.data[[#This Row],[Battery]]=[1]DATA!$L:$L)*(EOMONTH(vp.data[[#This Row],[SDate]],-1)+1=[1]DATA!$G:$G),0)),vp.data[[#This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Input]]="",INDEX([1]DATA!$O:$O,MATCH(1,(vp.data[[#This Row],[Battery]]=[1]DATA!$L:$L)*(EOMONTH(vp.data[[#This Row],[SDate]],-1)+1=[1]DATA!$G:$G),0)),vp.data[[#This Row],[Dens Input]]),"")</f>
        <v>630.20000000000005</v>
      </c>
      <c r="O1339" s="2">
        <f ca="1">INDEX(INDIRECT(_xlfn.CONCAT("weather.data[",O$1,"]")),MATCH(vp.data[[#This Row],[SDate]],weather.data[Date],0))</f>
        <v>6.4499999999999993</v>
      </c>
      <c r="P1339" s="2">
        <f ca="1">INDEX(INDIRECT(_xlfn.CONCAT("weather.data[",P$1,"]")),MATCH(vp.data[[#This Row],[SDate]],weather.data[Date],0))</f>
        <v>5.9380952380952374</v>
      </c>
      <c r="Q1339" s="2">
        <f ca="1">INDEX(INDIRECT(_xlfn.CONCAT("weather.data[",Q$1,"]")),MATCH(vp.data[[#This Row],[SDate]],weather.data[Date],0))</f>
        <v>6.7</v>
      </c>
      <c r="R1339" s="2">
        <f ca="1">INDEX(INDIRECT(_xlfn.CONCAT("weather.data[",R$1,"]")),MATCH(vp.data[[#This Row],[SDate]],weather.data[Date],0))</f>
        <v>4.8</v>
      </c>
      <c r="S1339" s="2">
        <f ca="1">INDEX(INDIRECT(_xlfn.CONCAT("weather.data[",S$1,"]")),MATCH(vp.data[[#This Row],[SDate]],weather.data[Date],0))</f>
        <v>6</v>
      </c>
      <c r="T1339" s="2">
        <f ca="1">INDEX(INDIRECT(_xlfn.CONCAT("weather.data[",T$1,"]")),MATCH(vp.data[[#This Row],[SDate]],weather.data[Date],0))</f>
        <v>6.4</v>
      </c>
      <c r="U1339" s="2">
        <f ca="1">INDEX(INDIRECT(_xlfn.CONCAT("weather.data[",U$1,"]")),MATCH(vp.data[[#This Row],[SDate]],weather.data[Date],0))</f>
        <v>8.5</v>
      </c>
      <c r="V1339" s="2">
        <f ca="1">INDEX(INDIRECT(_xlfn.CONCAT("weather.data[",V$1,"]")),MATCH(vp.data[[#This Row],[SDate]],weather.data[Date],0))</f>
        <v>6.3</v>
      </c>
      <c r="W1339" t="s">
        <v>264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 s="4">
        <f>IF(AND(vp.data[[#This Row],[SDate]]&gt;=DATE(YEAR(vp.data[[#This Row],[SDate]]),5,1),vp.data[[#This Row],[SDate]]&lt;=DATE(YEAR(vp.data[[#This Row],[SDate]]),9,15)),1,0)</f>
        <v>0</v>
      </c>
      <c r="AJ1339" s="4">
        <f>IF(vp.data[[#This Row],[SDate]]&lt;DATE(2016,12,1),0,1)</f>
        <v>1</v>
      </c>
      <c r="AK1339">
        <f>MONTH(vp.data[[#This Row],[SDate]])</f>
        <v>4</v>
      </c>
      <c r="AL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1" hidden="1" x14ac:dyDescent="0.25">
      <c r="A1340">
        <v>1339</v>
      </c>
      <c r="B1340" t="s">
        <v>271</v>
      </c>
      <c r="C1340" t="s">
        <v>281</v>
      </c>
      <c r="D1340" t="s">
        <v>282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Input]]="",INDEX([1]DATA!$Q:$Q,MATCH(1,(vp.data[[#This Row],[Battery]]=[1]DATA!$L:$L)*(EOMONTH(vp.data[[#This Row],[SDate]],-1)+1=[1]DATA!$G:$G),0)),vp.data[[#This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0" s="2">
        <f ca="1">INDEX(INDIRECT(_xlfn.CONCAT("weather.data[",O$1,"]")),MATCH(vp.data[[#This Row],[SDate]],weather.data[Date],0))</f>
        <v>6.4499999999999993</v>
      </c>
      <c r="P1340" s="2">
        <f ca="1">INDEX(INDIRECT(_xlfn.CONCAT("weather.data[",P$1,"]")),MATCH(vp.data[[#This Row],[SDate]],weather.data[Date],0))</f>
        <v>5.9380952380952374</v>
      </c>
      <c r="Q1340" s="2">
        <f ca="1">INDEX(INDIRECT(_xlfn.CONCAT("weather.data[",Q$1,"]")),MATCH(vp.data[[#This Row],[SDate]],weather.data[Date],0))</f>
        <v>6.7</v>
      </c>
      <c r="R1340" s="2">
        <f ca="1">INDEX(INDIRECT(_xlfn.CONCAT("weather.data[",R$1,"]")),MATCH(vp.data[[#This Row],[SDate]],weather.data[Date],0))</f>
        <v>4.8</v>
      </c>
      <c r="S1340" s="2">
        <f ca="1">INDEX(INDIRECT(_xlfn.CONCAT("weather.data[",S$1,"]")),MATCH(vp.data[[#This Row],[SDate]],weather.data[Date],0))</f>
        <v>6</v>
      </c>
      <c r="T1340" s="2">
        <f ca="1">INDEX(INDIRECT(_xlfn.CONCAT("weather.data[",T$1,"]")),MATCH(vp.data[[#This Row],[SDate]],weather.data[Date],0))</f>
        <v>6.4</v>
      </c>
      <c r="U1340" s="2">
        <f ca="1">INDEX(INDIRECT(_xlfn.CONCAT("weather.data[",U$1,"]")),MATCH(vp.data[[#This Row],[SDate]],weather.data[Date],0))</f>
        <v>8.5</v>
      </c>
      <c r="V1340" s="2">
        <f ca="1">INDEX(INDIRECT(_xlfn.CONCAT("weather.data[",V$1,"]")),MATCH(vp.data[[#This Row],[SDate]],weather.data[Date],0))</f>
        <v>6.3</v>
      </c>
      <c r="W1340" t="s">
        <v>264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 s="4">
        <f>IF(AND(vp.data[[#This Row],[SDate]]&gt;=DATE(YEAR(vp.data[[#This Row],[SDate]]),5,1),vp.data[[#This Row],[SDate]]&lt;=DATE(YEAR(vp.data[[#This Row],[SDate]]),9,15)),1,0)</f>
        <v>0</v>
      </c>
      <c r="AJ1340" s="4">
        <f>IF(vp.data[[#This Row],[SDate]]&lt;DATE(2016,12,1),0,1)</f>
        <v>1</v>
      </c>
      <c r="AK1340">
        <f>MONTH(vp.data[[#This Row],[SDate]])</f>
        <v>4</v>
      </c>
      <c r="AL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1" hidden="1" x14ac:dyDescent="0.25">
      <c r="A1341">
        <v>1340</v>
      </c>
      <c r="B1341" t="s">
        <v>268</v>
      </c>
      <c r="C1341" t="s">
        <v>278</v>
      </c>
      <c r="D1341" t="s">
        <v>279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Input]]="",INDEX([1]DATA!$Q:$Q,MATCH(1,(vp.data[[#This Row],[Battery]]=[1]DATA!$L:$L)*(EOMONTH(vp.data[[#This Row],[SDate]],-1)+1=[1]DATA!$G:$G),0)),vp.data[[#This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Input]]="",INDEX([1]DATA!$O:$O,MATCH(1,(vp.data[[#This Row],[Battery]]=[1]DATA!$L:$L)*(EOMONTH(vp.data[[#This Row],[SDate]],-1)+1=[1]DATA!$G:$G),0)),vp.data[[#This Row],[Dens Input]]),"")</f>
        <v>658.2</v>
      </c>
      <c r="O1341" s="2">
        <f ca="1">INDEX(INDIRECT(_xlfn.CONCAT("weather.data[",O$1,"]")),MATCH(vp.data[[#This Row],[SDate]],weather.data[Date],0))</f>
        <v>6.75</v>
      </c>
      <c r="P1341" s="2">
        <f ca="1">INDEX(INDIRECT(_xlfn.CONCAT("weather.data[",P$1,"]")),MATCH(vp.data[[#This Row],[SDate]],weather.data[Date],0))</f>
        <v>5.2404761904761914</v>
      </c>
      <c r="Q1341" s="2">
        <f ca="1">INDEX(INDIRECT(_xlfn.CONCAT("weather.data[",Q$1,"]")),MATCH(vp.data[[#This Row],[SDate]],weather.data[Date],0))</f>
        <v>6.7</v>
      </c>
      <c r="R1341" s="2">
        <f ca="1">INDEX(INDIRECT(_xlfn.CONCAT("weather.data[",R$1,"]")),MATCH(vp.data[[#This Row],[SDate]],weather.data[Date],0))</f>
        <v>8.1999999999999993</v>
      </c>
      <c r="S1341" s="2">
        <f ca="1">INDEX(INDIRECT(_xlfn.CONCAT("weather.data[",S$1,"]")),MATCH(vp.data[[#This Row],[SDate]],weather.data[Date],0))</f>
        <v>6</v>
      </c>
      <c r="T1341" s="2">
        <f ca="1">INDEX(INDIRECT(_xlfn.CONCAT("weather.data[",T$1,"]")),MATCH(vp.data[[#This Row],[SDate]],weather.data[Date],0))</f>
        <v>7.2</v>
      </c>
      <c r="U1341" s="2">
        <f ca="1">INDEX(INDIRECT(_xlfn.CONCAT("weather.data[",U$1,"]")),MATCH(vp.data[[#This Row],[SDate]],weather.data[Date],0))</f>
        <v>5.4</v>
      </c>
      <c r="V1341" s="2">
        <f ca="1">INDEX(INDIRECT(_xlfn.CONCAT("weather.data[",V$1,"]")),MATCH(vp.data[[#This Row],[SDate]],weather.data[Date],0))</f>
        <v>7</v>
      </c>
      <c r="W1341" t="s">
        <v>264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 s="4">
        <f>IF(AND(vp.data[[#This Row],[SDate]]&gt;=DATE(YEAR(vp.data[[#This Row],[SDate]]),5,1),vp.data[[#This Row],[SDate]]&lt;=DATE(YEAR(vp.data[[#This Row],[SDate]]),9,15)),1,0)</f>
        <v>0</v>
      </c>
      <c r="AJ1341" s="4">
        <f>IF(vp.data[[#This Row],[SDate]]&lt;DATE(2016,12,1),0,1)</f>
        <v>1</v>
      </c>
      <c r="AK1341">
        <f>MONTH(vp.data[[#This Row],[SDate]])</f>
        <v>4</v>
      </c>
      <c r="AL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1" hidden="1" x14ac:dyDescent="0.25">
      <c r="A1342">
        <v>1341</v>
      </c>
      <c r="B1342" t="s">
        <v>265</v>
      </c>
      <c r="C1342" t="s">
        <v>266</v>
      </c>
      <c r="D1342" t="s">
        <v>267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Input]]="",INDEX([1]DATA!$Q:$Q,MATCH(1,(vp.data[[#This Row],[Battery]]=[1]DATA!$L:$L)*(EOMONTH(vp.data[[#This Row],[SDate]],-1)+1=[1]DATA!$G:$G),0)),vp.data[[#This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Input]]="",INDEX([1]DATA!$O:$O,MATCH(1,(vp.data[[#This Row],[Battery]]=[1]DATA!$L:$L)*(EOMONTH(vp.data[[#This Row],[SDate]],-1)+1=[1]DATA!$G:$G),0)),vp.data[[#This Row],[Dens Input]]),"")</f>
        <v>663.1</v>
      </c>
      <c r="O1342" s="2">
        <f ca="1">INDEX(INDIRECT(_xlfn.CONCAT("weather.data[",O$1,"]")),MATCH(vp.data[[#This Row],[SDate]],weather.data[Date],0))</f>
        <v>5.7833333333333341</v>
      </c>
      <c r="P1342" s="2">
        <f ca="1">INDEX(INDIRECT(_xlfn.CONCAT("weather.data[",P$1,"]")),MATCH(vp.data[[#This Row],[SDate]],weather.data[Date],0))</f>
        <v>4.6904761904761907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9.3000000000000007</v>
      </c>
      <c r="T1342" s="2">
        <f ca="1">INDEX(INDIRECT(_xlfn.CONCAT("weather.data[",T$1,"]")),MATCH(vp.data[[#This Row],[SDate]],weather.data[Date],0))</f>
        <v>6.1</v>
      </c>
      <c r="U1342" s="2">
        <f ca="1">INDEX(INDIRECT(_xlfn.CONCAT("weather.data[",U$1,"]")),MATCH(vp.data[[#This Row],[SDate]],weather.data[Date],0))</f>
        <v>4.2</v>
      </c>
      <c r="V1342" s="2">
        <f ca="1">INDEX(INDIRECT(_xlfn.CONCAT("weather.data[",V$1,"]")),MATCH(vp.data[[#This Row],[SDate]],weather.data[Date],0))</f>
        <v>4.3</v>
      </c>
      <c r="W1342" t="s">
        <v>264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 s="4">
        <f>IF(AND(vp.data[[#This Row],[SDate]]&gt;=DATE(YEAR(vp.data[[#This Row],[SDate]]),5,1),vp.data[[#This Row],[SDate]]&lt;=DATE(YEAR(vp.data[[#This Row],[SDate]]),9,15)),1,0)</f>
        <v>0</v>
      </c>
      <c r="AJ1342" s="4">
        <f>IF(vp.data[[#This Row],[SDate]]&lt;DATE(2016,12,1),0,1)</f>
        <v>1</v>
      </c>
      <c r="AK1342">
        <f>MONTH(vp.data[[#This Row],[SDate]])</f>
        <v>4</v>
      </c>
      <c r="AL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1" hidden="1" x14ac:dyDescent="0.25">
      <c r="A1343">
        <v>1342</v>
      </c>
      <c r="B1343" t="s">
        <v>283</v>
      </c>
      <c r="C1343" t="s">
        <v>262</v>
      </c>
      <c r="D1343" t="s">
        <v>263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Input]]="",INDEX([1]DATA!$Q:$Q,MATCH(1,(vp.data[[#This Row],[Battery]]=[1]DATA!$L:$L)*(EOMONTH(vp.data[[#This Row],[SDate]],-1)+1=[1]DATA!$G:$G),0)),vp.data[[#This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Input]]="",INDEX([1]DATA!$O:$O,MATCH(1,(vp.data[[#This Row],[Battery]]=[1]DATA!$L:$L)*(EOMONTH(vp.data[[#This Row],[SDate]],-1)+1=[1]DATA!$G:$G),0)),vp.data[[#This Row],[Dens Input]]),"")</f>
        <v>662.1</v>
      </c>
      <c r="O1343" s="2">
        <f ca="1">INDEX(INDIRECT(_xlfn.CONCAT("weather.data[",O$1,"]")),MATCH(vp.data[[#This Row],[SDate]],weather.data[Date],0))</f>
        <v>5.7833333333333341</v>
      </c>
      <c r="P1343" s="2">
        <f ca="1">INDEX(INDIRECT(_xlfn.CONCAT("weather.data[",P$1,"]")),MATCH(vp.data[[#This Row],[SDate]],weather.data[Date],0))</f>
        <v>4.6904761904761907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9.3000000000000007</v>
      </c>
      <c r="T1343" s="2">
        <f ca="1">INDEX(INDIRECT(_xlfn.CONCAT("weather.data[",T$1,"]")),MATCH(vp.data[[#This Row],[SDate]],weather.data[Date],0))</f>
        <v>6.1</v>
      </c>
      <c r="U1343" s="2">
        <f ca="1">INDEX(INDIRECT(_xlfn.CONCAT("weather.data[",U$1,"]")),MATCH(vp.data[[#This Row],[SDate]],weather.data[Date],0))</f>
        <v>4.2</v>
      </c>
      <c r="V1343" s="2">
        <f ca="1">INDEX(INDIRECT(_xlfn.CONCAT("weather.data[",V$1,"]")),MATCH(vp.data[[#This Row],[SDate]],weather.data[Date],0))</f>
        <v>4.3</v>
      </c>
      <c r="W1343" t="s">
        <v>264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 s="4">
        <f>IF(AND(vp.data[[#This Row],[SDate]]&gt;=DATE(YEAR(vp.data[[#This Row],[SDate]]),5,1),vp.data[[#This Row],[SDate]]&lt;=DATE(YEAR(vp.data[[#This Row],[SDate]]),9,15)),1,0)</f>
        <v>0</v>
      </c>
      <c r="AJ1343" s="4">
        <f>IF(vp.data[[#This Row],[SDate]]&lt;DATE(2016,12,1),0,1)</f>
        <v>1</v>
      </c>
      <c r="AK1343">
        <f>MONTH(vp.data[[#This Row],[SDate]])</f>
        <v>4</v>
      </c>
      <c r="AL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1" hidden="1" x14ac:dyDescent="0.25">
      <c r="A1344">
        <v>1343</v>
      </c>
      <c r="B1344" t="s">
        <v>271</v>
      </c>
      <c r="C1344" t="s">
        <v>272</v>
      </c>
      <c r="D1344" t="s">
        <v>273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Input]]="",INDEX([1]DATA!$Q:$Q,MATCH(1,(vp.data[[#This Row],[Battery]]=[1]DATA!$L:$L)*(EOMONTH(vp.data[[#This Row],[SDate]],-1)+1=[1]DATA!$G:$G),0)),vp.data[[#This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Input]]="",INDEX([1]DATA!$O:$O,MATCH(1,(vp.data[[#This Row],[Battery]]=[1]DATA!$L:$L)*(EOMONTH(vp.data[[#This Row],[SDate]],-1)+1=[1]DATA!$G:$G),0)),vp.data[[#This Row],[Dens Input]]),"")</f>
        <v>673.8</v>
      </c>
      <c r="O1344" s="2">
        <f ca="1">INDEX(INDIRECT(_xlfn.CONCAT("weather.data[",O$1,"]")),MATCH(vp.data[[#This Row],[SDate]],weather.data[Date],0))</f>
        <v>2.3666666666666667</v>
      </c>
      <c r="P1344" s="2">
        <f ca="1">INDEX(INDIRECT(_xlfn.CONCAT("weather.data[",P$1,"]")),MATCH(vp.data[[#This Row],[SDate]],weather.data[Date],0))</f>
        <v>5.3214285714285712</v>
      </c>
      <c r="Q1344" s="2">
        <f ca="1">INDEX(INDIRECT(_xlfn.CONCAT("weather.data[",Q$1,"]")),MATCH(vp.data[[#This Row],[SDate]],weather.data[Date],0))</f>
        <v>-0.2</v>
      </c>
      <c r="R1344" s="2">
        <f ca="1">INDEX(INDIRECT(_xlfn.CONCAT("weather.data[",R$1,"]")),MATCH(vp.data[[#This Row],[SDate]],weather.data[Date],0))</f>
        <v>1.4</v>
      </c>
      <c r="S1344" s="2">
        <f ca="1">INDEX(INDIRECT(_xlfn.CONCAT("weather.data[",S$1,"]")),MATCH(vp.data[[#This Row],[SDate]],weather.data[Date],0))</f>
        <v>9.3000000000000007</v>
      </c>
      <c r="T1344" s="2">
        <f ca="1">INDEX(INDIRECT(_xlfn.CONCAT("weather.data[",T$1,"]")),MATCH(vp.data[[#This Row],[SDate]],weather.data[Date],0))</f>
        <v>1.3</v>
      </c>
      <c r="U1344" s="2">
        <f ca="1">INDEX(INDIRECT(_xlfn.CONCAT("weather.data[",U$1,"]")),MATCH(vp.data[[#This Row],[SDate]],weather.data[Date],0))</f>
        <v>0.9</v>
      </c>
      <c r="V1344" s="2">
        <f ca="1">INDEX(INDIRECT(_xlfn.CONCAT("weather.data[",V$1,"]")),MATCH(vp.data[[#This Row],[SDate]],weather.data[Date],0))</f>
        <v>1.5</v>
      </c>
      <c r="W1344" t="s">
        <v>264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 s="4">
        <f>IF(AND(vp.data[[#This Row],[SDate]]&gt;=DATE(YEAR(vp.data[[#This Row],[SDate]]),5,1),vp.data[[#This Row],[SDate]]&lt;=DATE(YEAR(vp.data[[#This Row],[SDate]]),9,15)),1,0)</f>
        <v>0</v>
      </c>
      <c r="AJ1344" s="4">
        <f>IF(vp.data[[#This Row],[SDate]]&lt;DATE(2016,12,1),0,1)</f>
        <v>1</v>
      </c>
      <c r="AK1344">
        <f>MONTH(vp.data[[#This Row],[SDate]])</f>
        <v>4</v>
      </c>
      <c r="AL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1" hidden="1" x14ac:dyDescent="0.25">
      <c r="A1345">
        <v>1344</v>
      </c>
      <c r="B1345" t="s">
        <v>265</v>
      </c>
      <c r="C1345" t="s">
        <v>266</v>
      </c>
      <c r="D1345" t="s">
        <v>267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Input]]="",INDEX([1]DATA!$Q:$Q,MATCH(1,(vp.data[[#This Row],[Battery]]=[1]DATA!$L:$L)*(EOMONTH(vp.data[[#This Row],[SDate]],-1)+1=[1]DATA!$G:$G),0)),vp.data[[#This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45" s="2">
        <f ca="1">INDEX(INDIRECT(_xlfn.CONCAT("weather.data[",O$1,"]")),MATCH(vp.data[[#This Row],[SDate]],weather.data[Date],0))</f>
        <v>1.3166666666666667</v>
      </c>
      <c r="P1345" s="2">
        <f ca="1">INDEX(INDIRECT(_xlfn.CONCAT("weather.data[",P$1,"]")),MATCH(vp.data[[#This Row],[SDate]],weather.data[Date],0))</f>
        <v>3.878571428571429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1.8</v>
      </c>
      <c r="T1345" s="2">
        <f ca="1">INDEX(INDIRECT(_xlfn.CONCAT("weather.data[",T$1,"]")),MATCH(vp.data[[#This Row],[SDate]],weather.data[Date],0))</f>
        <v>0.7</v>
      </c>
      <c r="U1345" s="2">
        <f ca="1">INDEX(INDIRECT(_xlfn.CONCAT("weather.data[",U$1,"]")),MATCH(vp.data[[#This Row],[SDate]],weather.data[Date],0))</f>
        <v>2</v>
      </c>
      <c r="V1345" s="2">
        <f ca="1">INDEX(INDIRECT(_xlfn.CONCAT("weather.data[",V$1,"]")),MATCH(vp.data[[#This Row],[SDate]],weather.data[Date],0))</f>
        <v>0.8</v>
      </c>
      <c r="W1345" t="s">
        <v>264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 s="4">
        <f>IF(AND(vp.data[[#This Row],[SDate]]&gt;=DATE(YEAR(vp.data[[#This Row],[SDate]]),5,1),vp.data[[#This Row],[SDate]]&lt;=DATE(YEAR(vp.data[[#This Row],[SDate]]),9,15)),1,0)</f>
        <v>0</v>
      </c>
      <c r="AJ1345" s="4">
        <f>IF(vp.data[[#This Row],[SDate]]&lt;DATE(2016,12,1),0,1)</f>
        <v>1</v>
      </c>
      <c r="AK1345">
        <f>MONTH(vp.data[[#This Row],[SDate]])</f>
        <v>4</v>
      </c>
      <c r="AL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1" hidden="1" x14ac:dyDescent="0.25">
      <c r="A1346">
        <v>1345</v>
      </c>
      <c r="B1346" t="s">
        <v>268</v>
      </c>
      <c r="C1346" t="s">
        <v>278</v>
      </c>
      <c r="D1346" t="s">
        <v>279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Input]]="",INDEX([1]DATA!$Q:$Q,MATCH(1,(vp.data[[#This Row],[Battery]]=[1]DATA!$L:$L)*(EOMONTH(vp.data[[#This Row],[SDate]],-1)+1=[1]DATA!$G:$G),0)),vp.data[[#This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Input]]="",INDEX([1]DATA!$O:$O,MATCH(1,(vp.data[[#This Row],[Battery]]=[1]DATA!$L:$L)*(EOMONTH(vp.data[[#This Row],[SDate]],-1)+1=[1]DATA!$G:$G),0)),vp.data[[#This Row],[Dens Input]]),"")</f>
        <v>647.79999999999995</v>
      </c>
      <c r="O1346" s="2">
        <f ca="1">INDEX(INDIRECT(_xlfn.CONCAT("weather.data[",O$1,"]")),MATCH(vp.data[[#This Row],[SDate]],weather.data[Date],0))</f>
        <v>1.3166666666666667</v>
      </c>
      <c r="P1346" s="2">
        <f ca="1">INDEX(INDIRECT(_xlfn.CONCAT("weather.data[",P$1,"]")),MATCH(vp.data[[#This Row],[SDate]],weather.data[Date],0))</f>
        <v>3.878571428571429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1.8</v>
      </c>
      <c r="T1346" s="2">
        <f ca="1">INDEX(INDIRECT(_xlfn.CONCAT("weather.data[",T$1,"]")),MATCH(vp.data[[#This Row],[SDate]],weather.data[Date],0))</f>
        <v>0.7</v>
      </c>
      <c r="U1346" s="2">
        <f ca="1">INDEX(INDIRECT(_xlfn.CONCAT("weather.data[",U$1,"]")),MATCH(vp.data[[#This Row],[SDate]],weather.data[Date],0))</f>
        <v>2</v>
      </c>
      <c r="V1346" s="2">
        <f ca="1">INDEX(INDIRECT(_xlfn.CONCAT("weather.data[",V$1,"]")),MATCH(vp.data[[#This Row],[SDate]],weather.data[Date],0))</f>
        <v>0.8</v>
      </c>
      <c r="W1346" t="s">
        <v>264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 s="4">
        <f>IF(AND(vp.data[[#This Row],[SDate]]&gt;=DATE(YEAR(vp.data[[#This Row],[SDate]]),5,1),vp.data[[#This Row],[SDate]]&lt;=DATE(YEAR(vp.data[[#This Row],[SDate]]),9,15)),1,0)</f>
        <v>0</v>
      </c>
      <c r="AJ1346" s="4">
        <f>IF(vp.data[[#This Row],[SDate]]&lt;DATE(2016,12,1),0,1)</f>
        <v>1</v>
      </c>
      <c r="AK1346">
        <f>MONTH(vp.data[[#This Row],[SDate]])</f>
        <v>4</v>
      </c>
      <c r="AL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1" hidden="1" x14ac:dyDescent="0.25">
      <c r="A1347">
        <v>1346</v>
      </c>
      <c r="B1347" t="s">
        <v>280</v>
      </c>
      <c r="C1347" t="s">
        <v>262</v>
      </c>
      <c r="D1347" t="s">
        <v>263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Input]]="",INDEX([1]DATA!$Q:$Q,MATCH(1,(vp.data[[#This Row],[Battery]]=[1]DATA!$L:$L)*(EOMONTH(vp.data[[#This Row],[SDate]],-1)+1=[1]DATA!$G:$G),0)),vp.data[[#This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47" s="2">
        <f ca="1">INDEX(INDIRECT(_xlfn.CONCAT("weather.data[",O$1,"]")),MATCH(vp.data[[#This Row],[SDate]],weather.data[Date],0))</f>
        <v>1.3166666666666667</v>
      </c>
      <c r="P1347" s="2">
        <f ca="1">INDEX(INDIRECT(_xlfn.CONCAT("weather.data[",P$1,"]")),MATCH(vp.data[[#This Row],[SDate]],weather.data[Date],0))</f>
        <v>3.878571428571429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1.8</v>
      </c>
      <c r="T1347" s="2">
        <f ca="1">INDEX(INDIRECT(_xlfn.CONCAT("weather.data[",T$1,"]")),MATCH(vp.data[[#This Row],[SDate]],weather.data[Date],0))</f>
        <v>0.7</v>
      </c>
      <c r="U1347" s="2">
        <f ca="1">INDEX(INDIRECT(_xlfn.CONCAT("weather.data[",U$1,"]")),MATCH(vp.data[[#This Row],[SDate]],weather.data[Date],0))</f>
        <v>2</v>
      </c>
      <c r="V1347" s="2">
        <f ca="1">INDEX(INDIRECT(_xlfn.CONCAT("weather.data[",V$1,"]")),MATCH(vp.data[[#This Row],[SDate]],weather.data[Date],0))</f>
        <v>0.8</v>
      </c>
      <c r="W1347" t="s">
        <v>264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 s="4">
        <f>IF(AND(vp.data[[#This Row],[SDate]]&gt;=DATE(YEAR(vp.data[[#This Row],[SDate]]),5,1),vp.data[[#This Row],[SDate]]&lt;=DATE(YEAR(vp.data[[#This Row],[SDate]]),9,15)),1,0)</f>
        <v>0</v>
      </c>
      <c r="AJ1347" s="4">
        <f>IF(vp.data[[#This Row],[SDate]]&lt;DATE(2016,12,1),0,1)</f>
        <v>1</v>
      </c>
      <c r="AK1347">
        <f>MONTH(vp.data[[#This Row],[SDate]])</f>
        <v>4</v>
      </c>
      <c r="AL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1" hidden="1" x14ac:dyDescent="0.25">
      <c r="A1348">
        <v>1347</v>
      </c>
      <c r="B1348" t="s">
        <v>271</v>
      </c>
      <c r="C1348" t="s">
        <v>272</v>
      </c>
      <c r="D1348" t="s">
        <v>273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Input]]="",INDEX([1]DATA!$Q:$Q,MATCH(1,(vp.data[[#This Row],[Battery]]=[1]DATA!$L:$L)*(EOMONTH(vp.data[[#This Row],[SDate]],-1)+1=[1]DATA!$G:$G),0)),vp.data[[#This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48" s="2">
        <f ca="1">INDEX(INDIRECT(_xlfn.CONCAT("weather.data[",O$1,"]")),MATCH(vp.data[[#This Row],[SDate]],weather.data[Date],0))</f>
        <v>5.0666666666666673</v>
      </c>
      <c r="P1348" s="2">
        <f ca="1">INDEX(INDIRECT(_xlfn.CONCAT("weather.data[",P$1,"]")),MATCH(vp.data[[#This Row],[SDate]],weather.data[Date],0))</f>
        <v>2.35952380952381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4.8</v>
      </c>
      <c r="T1348" s="2">
        <f ca="1">INDEX(INDIRECT(_xlfn.CONCAT("weather.data[",T$1,"]")),MATCH(vp.data[[#This Row],[SDate]],weather.data[Date],0))</f>
        <v>5</v>
      </c>
      <c r="U1348" s="2">
        <f ca="1">INDEX(INDIRECT(_xlfn.CONCAT("weather.data[",U$1,"]")),MATCH(vp.data[[#This Row],[SDate]],weather.data[Date],0))</f>
        <v>4.8</v>
      </c>
      <c r="V1348" s="2">
        <f ca="1">INDEX(INDIRECT(_xlfn.CONCAT("weather.data[",V$1,"]")),MATCH(vp.data[[#This Row],[SDate]],weather.data[Date],0))</f>
        <v>5</v>
      </c>
      <c r="W1348" t="s">
        <v>264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 s="4">
        <f>IF(AND(vp.data[[#This Row],[SDate]]&gt;=DATE(YEAR(vp.data[[#This Row],[SDate]]),5,1),vp.data[[#This Row],[SDate]]&lt;=DATE(YEAR(vp.data[[#This Row],[SDate]]),9,15)),1,0)</f>
        <v>0</v>
      </c>
      <c r="AJ1348" s="4">
        <f>IF(vp.data[[#This Row],[SDate]]&lt;DATE(2016,12,1),0,1)</f>
        <v>1</v>
      </c>
      <c r="AK1348">
        <f>MONTH(vp.data[[#This Row],[SDate]])</f>
        <v>4</v>
      </c>
      <c r="AL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1" hidden="1" x14ac:dyDescent="0.25">
      <c r="A1349">
        <v>1348</v>
      </c>
      <c r="B1349" t="s">
        <v>271</v>
      </c>
      <c r="C1349" t="s">
        <v>272</v>
      </c>
      <c r="D1349" t="s">
        <v>273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Input]]="",INDEX([1]DATA!$Q:$Q,MATCH(1,(vp.data[[#This Row],[Battery]]=[1]DATA!$L:$L)*(EOMONTH(vp.data[[#This Row],[SDate]],-1)+1=[1]DATA!$G:$G),0)),vp.data[[#This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9" s="2">
        <f ca="1">INDEX(INDIRECT(_xlfn.CONCAT("weather.data[",O$1,"]")),MATCH(vp.data[[#This Row],[SDate]],weather.data[Date],0))</f>
        <v>9.5333333333333332</v>
      </c>
      <c r="P1349" s="2">
        <f ca="1">INDEX(INDIRECT(_xlfn.CONCAT("weather.data[",P$1,"]")),MATCH(vp.data[[#This Row],[SDate]],weather.data[Date],0))</f>
        <v>7.8952380952380965</v>
      </c>
      <c r="Q1349" s="2">
        <f ca="1">INDEX(INDIRECT(_xlfn.CONCAT("weather.data[",Q$1,"]")),MATCH(vp.data[[#This Row],[SDate]],weather.data[Date],0))</f>
        <v>9.5</v>
      </c>
      <c r="R1349" s="2">
        <f ca="1">INDEX(INDIRECT(_xlfn.CONCAT("weather.data[",R$1,"]")),MATCH(vp.data[[#This Row],[SDate]],weather.data[Date],0))</f>
        <v>9</v>
      </c>
      <c r="S1349" s="2">
        <f ca="1">INDEX(INDIRECT(_xlfn.CONCAT("weather.data[",S$1,"]")),MATCH(vp.data[[#This Row],[SDate]],weather.data[Date],0))</f>
        <v>10</v>
      </c>
      <c r="T1349" s="2">
        <f ca="1">INDEX(INDIRECT(_xlfn.CONCAT("weather.data[",T$1,"]")),MATCH(vp.data[[#This Row],[SDate]],weather.data[Date],0))</f>
        <v>9.4</v>
      </c>
      <c r="U1349" s="2">
        <f ca="1">INDEX(INDIRECT(_xlfn.CONCAT("weather.data[",U$1,"]")),MATCH(vp.data[[#This Row],[SDate]],weather.data[Date],0))</f>
        <v>10</v>
      </c>
      <c r="V1349" s="2">
        <f ca="1">INDEX(INDIRECT(_xlfn.CONCAT("weather.data[",V$1,"]")),MATCH(vp.data[[#This Row],[SDate]],weather.data[Date],0))</f>
        <v>9.3000000000000007</v>
      </c>
      <c r="W1349" t="s">
        <v>264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 s="4">
        <f>IF(AND(vp.data[[#This Row],[SDate]]&gt;=DATE(YEAR(vp.data[[#This Row],[SDate]]),5,1),vp.data[[#This Row],[SDate]]&lt;=DATE(YEAR(vp.data[[#This Row],[SDate]]),9,15)),1,0)</f>
        <v>1</v>
      </c>
      <c r="AJ1349" s="4">
        <f>IF(vp.data[[#This Row],[SDate]]&lt;DATE(2016,12,1),0,1)</f>
        <v>1</v>
      </c>
      <c r="AK1349">
        <f>MONTH(vp.data[[#This Row],[SDate]])</f>
        <v>5</v>
      </c>
      <c r="AL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1" hidden="1" x14ac:dyDescent="0.25">
      <c r="A1350">
        <v>1349</v>
      </c>
      <c r="B1350" t="s">
        <v>265</v>
      </c>
      <c r="C1350" t="s">
        <v>266</v>
      </c>
      <c r="D1350" t="s">
        <v>267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Input]]="",INDEX([1]DATA!$Q:$Q,MATCH(1,(vp.data[[#This Row],[Battery]]=[1]DATA!$L:$L)*(EOMONTH(vp.data[[#This Row],[SDate]],-1)+1=[1]DATA!$G:$G),0)),vp.data[[#This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50" s="2">
        <f ca="1">INDEX(INDIRECT(_xlfn.CONCAT("weather.data[",O$1,"]")),MATCH(vp.data[[#This Row],[SDate]],weather.data[Date],0))</f>
        <v>9.5333333333333332</v>
      </c>
      <c r="P1350" s="2">
        <f ca="1">INDEX(INDIRECT(_xlfn.CONCAT("weather.data[",P$1,"]")),MATCH(vp.data[[#This Row],[SDate]],weather.data[Date],0))</f>
        <v>7.8952380952380965</v>
      </c>
      <c r="Q1350" s="2">
        <f ca="1">INDEX(INDIRECT(_xlfn.CONCAT("weather.data[",Q$1,"]")),MATCH(vp.data[[#This Row],[SDate]],weather.data[Date],0))</f>
        <v>9.5</v>
      </c>
      <c r="R1350" s="2">
        <f ca="1">INDEX(INDIRECT(_xlfn.CONCAT("weather.data[",R$1,"]")),MATCH(vp.data[[#This Row],[SDate]],weather.data[Date],0))</f>
        <v>9</v>
      </c>
      <c r="S1350" s="2">
        <f ca="1">INDEX(INDIRECT(_xlfn.CONCAT("weather.data[",S$1,"]")),MATCH(vp.data[[#This Row],[SDate]],weather.data[Date],0))</f>
        <v>10</v>
      </c>
      <c r="T1350" s="2">
        <f ca="1">INDEX(INDIRECT(_xlfn.CONCAT("weather.data[",T$1,"]")),MATCH(vp.data[[#This Row],[SDate]],weather.data[Date],0))</f>
        <v>9.4</v>
      </c>
      <c r="U1350" s="2">
        <f ca="1">INDEX(INDIRECT(_xlfn.CONCAT("weather.data[",U$1,"]")),MATCH(vp.data[[#This Row],[SDate]],weather.data[Date],0))</f>
        <v>10</v>
      </c>
      <c r="V1350" s="2">
        <f ca="1">INDEX(INDIRECT(_xlfn.CONCAT("weather.data[",V$1,"]")),MATCH(vp.data[[#This Row],[SDate]],weather.data[Date],0))</f>
        <v>9.3000000000000007</v>
      </c>
      <c r="W1350" t="s">
        <v>264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 s="4">
        <f>IF(AND(vp.data[[#This Row],[SDate]]&gt;=DATE(YEAR(vp.data[[#This Row],[SDate]]),5,1),vp.data[[#This Row],[SDate]]&lt;=DATE(YEAR(vp.data[[#This Row],[SDate]]),9,15)),1,0)</f>
        <v>1</v>
      </c>
      <c r="AJ1350" s="4">
        <f>IF(vp.data[[#This Row],[SDate]]&lt;DATE(2016,12,1),0,1)</f>
        <v>1</v>
      </c>
      <c r="AK1350">
        <f>MONTH(vp.data[[#This Row],[SDate]])</f>
        <v>5</v>
      </c>
      <c r="AL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1" hidden="1" x14ac:dyDescent="0.25">
      <c r="A1351">
        <v>1350</v>
      </c>
      <c r="B1351" t="s">
        <v>268</v>
      </c>
      <c r="C1351" t="s">
        <v>278</v>
      </c>
      <c r="D1351" t="s">
        <v>279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Input]]="",INDEX([1]DATA!$Q:$Q,MATCH(1,(vp.data[[#This Row],[Battery]]=[1]DATA!$L:$L)*(EOMONTH(vp.data[[#This Row],[SDate]],-1)+1=[1]DATA!$G:$G),0)),vp.data[[#This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Input]]="",INDEX([1]DATA!$O:$O,MATCH(1,(vp.data[[#This Row],[Battery]]=[1]DATA!$L:$L)*(EOMONTH(vp.data[[#This Row],[SDate]],-1)+1=[1]DATA!$G:$G),0)),vp.data[[#This Row],[Dens Input]]),"")</f>
        <v>633.1</v>
      </c>
      <c r="O1351" s="2">
        <f ca="1">INDEX(INDIRECT(_xlfn.CONCAT("weather.data[",O$1,"]")),MATCH(vp.data[[#This Row],[SDate]],weather.data[Date],0))</f>
        <v>9.5333333333333332</v>
      </c>
      <c r="P1351" s="2">
        <f ca="1">INDEX(INDIRECT(_xlfn.CONCAT("weather.data[",P$1,"]")),MATCH(vp.data[[#This Row],[SDate]],weather.data[Date],0))</f>
        <v>7.8952380952380965</v>
      </c>
      <c r="Q1351" s="2">
        <f ca="1">INDEX(INDIRECT(_xlfn.CONCAT("weather.data[",Q$1,"]")),MATCH(vp.data[[#This Row],[SDate]],weather.data[Date],0))</f>
        <v>9.5</v>
      </c>
      <c r="R1351" s="2">
        <f ca="1">INDEX(INDIRECT(_xlfn.CONCAT("weather.data[",R$1,"]")),MATCH(vp.data[[#This Row],[SDate]],weather.data[Date],0))</f>
        <v>9</v>
      </c>
      <c r="S1351" s="2">
        <f ca="1">INDEX(INDIRECT(_xlfn.CONCAT("weather.data[",S$1,"]")),MATCH(vp.data[[#This Row],[SDate]],weather.data[Date],0))</f>
        <v>10</v>
      </c>
      <c r="T1351" s="2">
        <f ca="1">INDEX(INDIRECT(_xlfn.CONCAT("weather.data[",T$1,"]")),MATCH(vp.data[[#This Row],[SDate]],weather.data[Date],0))</f>
        <v>9.4</v>
      </c>
      <c r="U1351" s="2">
        <f ca="1">INDEX(INDIRECT(_xlfn.CONCAT("weather.data[",U$1,"]")),MATCH(vp.data[[#This Row],[SDate]],weather.data[Date],0))</f>
        <v>10</v>
      </c>
      <c r="V1351" s="2">
        <f ca="1">INDEX(INDIRECT(_xlfn.CONCAT("weather.data[",V$1,"]")),MATCH(vp.data[[#This Row],[SDate]],weather.data[Date],0))</f>
        <v>9.3000000000000007</v>
      </c>
      <c r="W1351" t="s">
        <v>264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 s="4">
        <f>IF(AND(vp.data[[#This Row],[SDate]]&gt;=DATE(YEAR(vp.data[[#This Row],[SDate]]),5,1),vp.data[[#This Row],[SDate]]&lt;=DATE(YEAR(vp.data[[#This Row],[SDate]]),9,15)),1,0)</f>
        <v>1</v>
      </c>
      <c r="AJ1351" s="4">
        <f>IF(vp.data[[#This Row],[SDate]]&lt;DATE(2016,12,1),0,1)</f>
        <v>1</v>
      </c>
      <c r="AK1351">
        <f>MONTH(vp.data[[#This Row],[SDate]])</f>
        <v>5</v>
      </c>
      <c r="AL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1" hidden="1" x14ac:dyDescent="0.25">
      <c r="A1352">
        <v>1351</v>
      </c>
      <c r="B1352" t="s">
        <v>280</v>
      </c>
      <c r="C1352" t="s">
        <v>262</v>
      </c>
      <c r="D1352" t="s">
        <v>263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Input]]="",INDEX([1]DATA!$Q:$Q,MATCH(1,(vp.data[[#This Row],[Battery]]=[1]DATA!$L:$L)*(EOMONTH(vp.data[[#This Row],[SDate]],-1)+1=[1]DATA!$G:$G),0)),vp.data[[#This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2" s="2">
        <f ca="1">INDEX(INDIRECT(_xlfn.CONCAT("weather.data[",O$1,"]")),MATCH(vp.data[[#This Row],[SDate]],weather.data[Date],0))</f>
        <v>9.5333333333333332</v>
      </c>
      <c r="P1352" s="2">
        <f ca="1">INDEX(INDIRECT(_xlfn.CONCAT("weather.data[",P$1,"]")),MATCH(vp.data[[#This Row],[SDate]],weather.data[Date],0))</f>
        <v>7.8952380952380965</v>
      </c>
      <c r="Q1352" s="2">
        <f ca="1">INDEX(INDIRECT(_xlfn.CONCAT("weather.data[",Q$1,"]")),MATCH(vp.data[[#This Row],[SDate]],weather.data[Date],0))</f>
        <v>9.5</v>
      </c>
      <c r="R1352" s="2">
        <f ca="1">INDEX(INDIRECT(_xlfn.CONCAT("weather.data[",R$1,"]")),MATCH(vp.data[[#This Row],[SDate]],weather.data[Date],0))</f>
        <v>9</v>
      </c>
      <c r="S1352" s="2">
        <f ca="1">INDEX(INDIRECT(_xlfn.CONCAT("weather.data[",S$1,"]")),MATCH(vp.data[[#This Row],[SDate]],weather.data[Date],0))</f>
        <v>10</v>
      </c>
      <c r="T1352" s="2">
        <f ca="1">INDEX(INDIRECT(_xlfn.CONCAT("weather.data[",T$1,"]")),MATCH(vp.data[[#This Row],[SDate]],weather.data[Date],0))</f>
        <v>9.4</v>
      </c>
      <c r="U1352" s="2">
        <f ca="1">INDEX(INDIRECT(_xlfn.CONCAT("weather.data[",U$1,"]")),MATCH(vp.data[[#This Row],[SDate]],weather.data[Date],0))</f>
        <v>10</v>
      </c>
      <c r="V1352" s="2">
        <f ca="1">INDEX(INDIRECT(_xlfn.CONCAT("weather.data[",V$1,"]")),MATCH(vp.data[[#This Row],[SDate]],weather.data[Date],0))</f>
        <v>9.3000000000000007</v>
      </c>
      <c r="W1352" t="s">
        <v>264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 s="4">
        <f>IF(AND(vp.data[[#This Row],[SDate]]&gt;=DATE(YEAR(vp.data[[#This Row],[SDate]]),5,1),vp.data[[#This Row],[SDate]]&lt;=DATE(YEAR(vp.data[[#This Row],[SDate]]),9,15)),1,0)</f>
        <v>1</v>
      </c>
      <c r="AJ1352" s="4">
        <f>IF(vp.data[[#This Row],[SDate]]&lt;DATE(2016,12,1),0,1)</f>
        <v>1</v>
      </c>
      <c r="AK1352">
        <f>MONTH(vp.data[[#This Row],[SDate]])</f>
        <v>5</v>
      </c>
      <c r="AL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1" hidden="1" x14ac:dyDescent="0.25">
      <c r="A1353">
        <v>1352</v>
      </c>
      <c r="B1353" t="s">
        <v>284</v>
      </c>
      <c r="C1353" t="s">
        <v>276</v>
      </c>
      <c r="D1353" t="s">
        <v>277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Input]]="",INDEX([1]DATA!$Q:$Q,MATCH(1,(vp.data[[#This Row],[Battery]]=[1]DATA!$L:$L)*(EOMONTH(vp.data[[#This Row],[SDate]],-1)+1=[1]DATA!$G:$G),0)),vp.data[[#This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3" s="2">
        <f ca="1">INDEX(INDIRECT(_xlfn.CONCAT("weather.data[",O$1,"]")),MATCH(vp.data[[#This Row],[SDate]],weather.data[Date],0))</f>
        <v>18.116666666666667</v>
      </c>
      <c r="P1353" s="2">
        <f ca="1">INDEX(INDIRECT(_xlfn.CONCAT("weather.data[",P$1,"]")),MATCH(vp.data[[#This Row],[SDate]],weather.data[Date],0))</f>
        <v>12.52857142857143</v>
      </c>
      <c r="Q1353" s="2">
        <f ca="1">INDEX(INDIRECT(_xlfn.CONCAT("weather.data[",Q$1,"]")),MATCH(vp.data[[#This Row],[SDate]],weather.data[Date],0))</f>
        <v>18.8</v>
      </c>
      <c r="R1353" s="2">
        <f ca="1">INDEX(INDIRECT(_xlfn.CONCAT("weather.data[",R$1,"]")),MATCH(vp.data[[#This Row],[SDate]],weather.data[Date],0))</f>
        <v>19.8</v>
      </c>
      <c r="S1353" s="2">
        <f ca="1">INDEX(INDIRECT(_xlfn.CONCAT("weather.data[",S$1,"]")),MATCH(vp.data[[#This Row],[SDate]],weather.data[Date],0))</f>
        <v>16.8</v>
      </c>
      <c r="T1353" s="2">
        <f ca="1">INDEX(INDIRECT(_xlfn.CONCAT("weather.data[",T$1,"]")),MATCH(vp.data[[#This Row],[SDate]],weather.data[Date],0))</f>
        <v>20.7</v>
      </c>
      <c r="U1353" s="2">
        <f ca="1">INDEX(INDIRECT(_xlfn.CONCAT("weather.data[",U$1,"]")),MATCH(vp.data[[#This Row],[SDate]],weather.data[Date],0))</f>
        <v>15.8</v>
      </c>
      <c r="V1353" s="2">
        <f ca="1">INDEX(INDIRECT(_xlfn.CONCAT("weather.data[",V$1,"]")),MATCH(vp.data[[#This Row],[SDate]],weather.data[Date],0))</f>
        <v>16.8</v>
      </c>
      <c r="W1353" t="s">
        <v>264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 s="4">
        <f>IF(AND(vp.data[[#This Row],[SDate]]&gt;=DATE(YEAR(vp.data[[#This Row],[SDate]]),5,1),vp.data[[#This Row],[SDate]]&lt;=DATE(YEAR(vp.data[[#This Row],[SDate]]),9,15)),1,0)</f>
        <v>1</v>
      </c>
      <c r="AJ1353" s="4">
        <f>IF(vp.data[[#This Row],[SDate]]&lt;DATE(2016,12,1),0,1)</f>
        <v>1</v>
      </c>
      <c r="AK1353">
        <f>MONTH(vp.data[[#This Row],[SDate]])</f>
        <v>5</v>
      </c>
      <c r="AL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1" hidden="1" x14ac:dyDescent="0.25">
      <c r="A1354">
        <v>1353</v>
      </c>
      <c r="B1354" t="s">
        <v>271</v>
      </c>
      <c r="C1354" t="s">
        <v>272</v>
      </c>
      <c r="D1354" t="s">
        <v>273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Input]]="",INDEX([1]DATA!$Q:$Q,MATCH(1,(vp.data[[#This Row],[Battery]]=[1]DATA!$L:$L)*(EOMONTH(vp.data[[#This Row],[SDate]],-1)+1=[1]DATA!$G:$G),0)),vp.data[[#This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54" s="2">
        <f ca="1">INDEX(INDIRECT(_xlfn.CONCAT("weather.data[",O$1,"]")),MATCH(vp.data[[#This Row],[SDate]],weather.data[Date],0))</f>
        <v>14.466666666666667</v>
      </c>
      <c r="P1354" s="2">
        <f ca="1">INDEX(INDIRECT(_xlfn.CONCAT("weather.data[",P$1,"]")),MATCH(vp.data[[#This Row],[SDate]],weather.data[Date],0))</f>
        <v>12.423809523809524</v>
      </c>
      <c r="Q1354" s="2">
        <f ca="1">INDEX(INDIRECT(_xlfn.CONCAT("weather.data[",Q$1,"]")),MATCH(vp.data[[#This Row],[SDate]],weather.data[Date],0))</f>
        <v>14.8</v>
      </c>
      <c r="R1354" s="2">
        <f ca="1">INDEX(INDIRECT(_xlfn.CONCAT("weather.data[",R$1,"]")),MATCH(vp.data[[#This Row],[SDate]],weather.data[Date],0))</f>
        <v>15.5</v>
      </c>
      <c r="S1354" s="2">
        <f ca="1">INDEX(INDIRECT(_xlfn.CONCAT("weather.data[",S$1,"]")),MATCH(vp.data[[#This Row],[SDate]],weather.data[Date],0))</f>
        <v>14</v>
      </c>
      <c r="T1354" s="2">
        <f ca="1">INDEX(INDIRECT(_xlfn.CONCAT("weather.data[",T$1,"]")),MATCH(vp.data[[#This Row],[SDate]],weather.data[Date],0))</f>
        <v>16.100000000000001</v>
      </c>
      <c r="U1354" s="2">
        <f ca="1">INDEX(INDIRECT(_xlfn.CONCAT("weather.data[",U$1,"]")),MATCH(vp.data[[#This Row],[SDate]],weather.data[Date],0))</f>
        <v>14.4</v>
      </c>
      <c r="V1354" s="2">
        <f ca="1">INDEX(INDIRECT(_xlfn.CONCAT("weather.data[",V$1,"]")),MATCH(vp.data[[#This Row],[SDate]],weather.data[Date],0))</f>
        <v>12</v>
      </c>
      <c r="W1354" t="s">
        <v>264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 s="4">
        <f>IF(AND(vp.data[[#This Row],[SDate]]&gt;=DATE(YEAR(vp.data[[#This Row],[SDate]]),5,1),vp.data[[#This Row],[SDate]]&lt;=DATE(YEAR(vp.data[[#This Row],[SDate]]),9,15)),1,0)</f>
        <v>1</v>
      </c>
      <c r="AJ1354" s="4">
        <f>IF(vp.data[[#This Row],[SDate]]&lt;DATE(2016,12,1),0,1)</f>
        <v>1</v>
      </c>
      <c r="AK1354">
        <f>MONTH(vp.data[[#This Row],[SDate]])</f>
        <v>5</v>
      </c>
      <c r="AL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1" hidden="1" x14ac:dyDescent="0.25">
      <c r="A1355">
        <v>1354</v>
      </c>
      <c r="B1355" t="s">
        <v>265</v>
      </c>
      <c r="C1355" t="s">
        <v>266</v>
      </c>
      <c r="D1355" t="s">
        <v>267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Input]]="",INDEX([1]DATA!$Q:$Q,MATCH(1,(vp.data[[#This Row],[Battery]]=[1]DATA!$L:$L)*(EOMONTH(vp.data[[#This Row],[SDate]],-1)+1=[1]DATA!$G:$G),0)),vp.data[[#This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Input]]="",INDEX([1]DATA!$O:$O,MATCH(1,(vp.data[[#This Row],[Battery]]=[1]DATA!$L:$L)*(EOMONTH(vp.data[[#This Row],[SDate]],-1)+1=[1]DATA!$G:$G),0)),vp.data[[#This Row],[Dens Input]]),"")</f>
        <v>661.3</v>
      </c>
      <c r="O1355" s="2">
        <f ca="1">INDEX(INDIRECT(_xlfn.CONCAT("weather.data[",O$1,"]")),MATCH(vp.data[[#This Row],[SDate]],weather.data[Date],0))</f>
        <v>14.466666666666667</v>
      </c>
      <c r="P1355" s="2">
        <f ca="1">INDEX(INDIRECT(_xlfn.CONCAT("weather.data[",P$1,"]")),MATCH(vp.data[[#This Row],[SDate]],weather.data[Date],0))</f>
        <v>12.423809523809524</v>
      </c>
      <c r="Q1355" s="2">
        <f ca="1">INDEX(INDIRECT(_xlfn.CONCAT("weather.data[",Q$1,"]")),MATCH(vp.data[[#This Row],[SDate]],weather.data[Date],0))</f>
        <v>14.8</v>
      </c>
      <c r="R1355" s="2">
        <f ca="1">INDEX(INDIRECT(_xlfn.CONCAT("weather.data[",R$1,"]")),MATCH(vp.data[[#This Row],[SDate]],weather.data[Date],0))</f>
        <v>15.5</v>
      </c>
      <c r="S1355" s="2">
        <f ca="1">INDEX(INDIRECT(_xlfn.CONCAT("weather.data[",S$1,"]")),MATCH(vp.data[[#This Row],[SDate]],weather.data[Date],0))</f>
        <v>14</v>
      </c>
      <c r="T1355" s="2">
        <f ca="1">INDEX(INDIRECT(_xlfn.CONCAT("weather.data[",T$1,"]")),MATCH(vp.data[[#This Row],[SDate]],weather.data[Date],0))</f>
        <v>16.100000000000001</v>
      </c>
      <c r="U1355" s="2">
        <f ca="1">INDEX(INDIRECT(_xlfn.CONCAT("weather.data[",U$1,"]")),MATCH(vp.data[[#This Row],[SDate]],weather.data[Date],0))</f>
        <v>14.4</v>
      </c>
      <c r="V1355" s="2">
        <f ca="1">INDEX(INDIRECT(_xlfn.CONCAT("weather.data[",V$1,"]")),MATCH(vp.data[[#This Row],[SDate]],weather.data[Date],0))</f>
        <v>12</v>
      </c>
      <c r="W1355" t="s">
        <v>264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 s="4">
        <f>IF(AND(vp.data[[#This Row],[SDate]]&gt;=DATE(YEAR(vp.data[[#This Row],[SDate]]),5,1),vp.data[[#This Row],[SDate]]&lt;=DATE(YEAR(vp.data[[#This Row],[SDate]]),9,15)),1,0)</f>
        <v>1</v>
      </c>
      <c r="AJ1355" s="4">
        <f>IF(vp.data[[#This Row],[SDate]]&lt;DATE(2016,12,1),0,1)</f>
        <v>1</v>
      </c>
      <c r="AK1355">
        <f>MONTH(vp.data[[#This Row],[SDate]])</f>
        <v>5</v>
      </c>
      <c r="AL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1" hidden="1" x14ac:dyDescent="0.25">
      <c r="A1356">
        <v>1355</v>
      </c>
      <c r="B1356" t="s">
        <v>268</v>
      </c>
      <c r="C1356" t="s">
        <v>278</v>
      </c>
      <c r="D1356" t="s">
        <v>279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Input]]="",INDEX([1]DATA!$Q:$Q,MATCH(1,(vp.data[[#This Row],[Battery]]=[1]DATA!$L:$L)*(EOMONTH(vp.data[[#This Row],[SDate]],-1)+1=[1]DATA!$G:$G),0)),vp.data[[#This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Input]]="",INDEX([1]DATA!$O:$O,MATCH(1,(vp.data[[#This Row],[Battery]]=[1]DATA!$L:$L)*(EOMONTH(vp.data[[#This Row],[SDate]],-1)+1=[1]DATA!$G:$G),0)),vp.data[[#This Row],[Dens Input]]),"")</f>
        <v>632.79999999999995</v>
      </c>
      <c r="O1356" s="2">
        <f ca="1">INDEX(INDIRECT(_xlfn.CONCAT("weather.data[",O$1,"]")),MATCH(vp.data[[#This Row],[SDate]],weather.data[Date],0))</f>
        <v>14.466666666666667</v>
      </c>
      <c r="P1356" s="2">
        <f ca="1">INDEX(INDIRECT(_xlfn.CONCAT("weather.data[",P$1,"]")),MATCH(vp.data[[#This Row],[SDate]],weather.data[Date],0))</f>
        <v>12.423809523809524</v>
      </c>
      <c r="Q1356" s="2">
        <f ca="1">INDEX(INDIRECT(_xlfn.CONCAT("weather.data[",Q$1,"]")),MATCH(vp.data[[#This Row],[SDate]],weather.data[Date],0))</f>
        <v>14.8</v>
      </c>
      <c r="R1356" s="2">
        <f ca="1">INDEX(INDIRECT(_xlfn.CONCAT("weather.data[",R$1,"]")),MATCH(vp.data[[#This Row],[SDate]],weather.data[Date],0))</f>
        <v>15.5</v>
      </c>
      <c r="S1356" s="2">
        <f ca="1">INDEX(INDIRECT(_xlfn.CONCAT("weather.data[",S$1,"]")),MATCH(vp.data[[#This Row],[SDate]],weather.data[Date],0))</f>
        <v>14</v>
      </c>
      <c r="T1356" s="2">
        <f ca="1">INDEX(INDIRECT(_xlfn.CONCAT("weather.data[",T$1,"]")),MATCH(vp.data[[#This Row],[SDate]],weather.data[Date],0))</f>
        <v>16.100000000000001</v>
      </c>
      <c r="U1356" s="2">
        <f ca="1">INDEX(INDIRECT(_xlfn.CONCAT("weather.data[",U$1,"]")),MATCH(vp.data[[#This Row],[SDate]],weather.data[Date],0))</f>
        <v>14.4</v>
      </c>
      <c r="V1356" s="2">
        <f ca="1">INDEX(INDIRECT(_xlfn.CONCAT("weather.data[",V$1,"]")),MATCH(vp.data[[#This Row],[SDate]],weather.data[Date],0))</f>
        <v>12</v>
      </c>
      <c r="W1356" t="s">
        <v>264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 s="4">
        <f>IF(AND(vp.data[[#This Row],[SDate]]&gt;=DATE(YEAR(vp.data[[#This Row],[SDate]]),5,1),vp.data[[#This Row],[SDate]]&lt;=DATE(YEAR(vp.data[[#This Row],[SDate]]),9,15)),1,0)</f>
        <v>1</v>
      </c>
      <c r="AJ1356" s="4">
        <f>IF(vp.data[[#This Row],[SDate]]&lt;DATE(2016,12,1),0,1)</f>
        <v>1</v>
      </c>
      <c r="AK1356">
        <f>MONTH(vp.data[[#This Row],[SDate]])</f>
        <v>5</v>
      </c>
      <c r="AL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1" hidden="1" x14ac:dyDescent="0.25">
      <c r="A1357">
        <v>1356</v>
      </c>
      <c r="B1357" t="s">
        <v>280</v>
      </c>
      <c r="C1357" t="s">
        <v>262</v>
      </c>
      <c r="D1357" t="s">
        <v>263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Input]]="",INDEX([1]DATA!$Q:$Q,MATCH(1,(vp.data[[#This Row],[Battery]]=[1]DATA!$L:$L)*(EOMONTH(vp.data[[#This Row],[SDate]],-1)+1=[1]DATA!$G:$G),0)),vp.data[[#This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Input]]="",INDEX([1]DATA!$O:$O,MATCH(1,(vp.data[[#This Row],[Battery]]=[1]DATA!$L:$L)*(EOMONTH(vp.data[[#This Row],[SDate]],-1)+1=[1]DATA!$G:$G),0)),vp.data[[#This Row],[Dens Input]]),"")</f>
        <v>652.9</v>
      </c>
      <c r="O1357" s="2">
        <f ca="1">INDEX(INDIRECT(_xlfn.CONCAT("weather.data[",O$1,"]")),MATCH(vp.data[[#This Row],[SDate]],weather.data[Date],0))</f>
        <v>14.466666666666667</v>
      </c>
      <c r="P1357" s="2">
        <f ca="1">INDEX(INDIRECT(_xlfn.CONCAT("weather.data[",P$1,"]")),MATCH(vp.data[[#This Row],[SDate]],weather.data[Date],0))</f>
        <v>12.423809523809524</v>
      </c>
      <c r="Q1357" s="2">
        <f ca="1">INDEX(INDIRECT(_xlfn.CONCAT("weather.data[",Q$1,"]")),MATCH(vp.data[[#This Row],[SDate]],weather.data[Date],0))</f>
        <v>14.8</v>
      </c>
      <c r="R1357" s="2">
        <f ca="1">INDEX(INDIRECT(_xlfn.CONCAT("weather.data[",R$1,"]")),MATCH(vp.data[[#This Row],[SDate]],weather.data[Date],0))</f>
        <v>15.5</v>
      </c>
      <c r="S1357" s="2">
        <f ca="1">INDEX(INDIRECT(_xlfn.CONCAT("weather.data[",S$1,"]")),MATCH(vp.data[[#This Row],[SDate]],weather.data[Date],0))</f>
        <v>14</v>
      </c>
      <c r="T1357" s="2">
        <f ca="1">INDEX(INDIRECT(_xlfn.CONCAT("weather.data[",T$1,"]")),MATCH(vp.data[[#This Row],[SDate]],weather.data[Date],0))</f>
        <v>16.100000000000001</v>
      </c>
      <c r="U1357" s="2">
        <f ca="1">INDEX(INDIRECT(_xlfn.CONCAT("weather.data[",U$1,"]")),MATCH(vp.data[[#This Row],[SDate]],weather.data[Date],0))</f>
        <v>14.4</v>
      </c>
      <c r="V1357" s="2">
        <f ca="1">INDEX(INDIRECT(_xlfn.CONCAT("weather.data[",V$1,"]")),MATCH(vp.data[[#This Row],[SDate]],weather.data[Date],0))</f>
        <v>12</v>
      </c>
      <c r="W1357" t="s">
        <v>264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 s="4">
        <f>IF(AND(vp.data[[#This Row],[SDate]]&gt;=DATE(YEAR(vp.data[[#This Row],[SDate]]),5,1),vp.data[[#This Row],[SDate]]&lt;=DATE(YEAR(vp.data[[#This Row],[SDate]]),9,15)),1,0)</f>
        <v>1</v>
      </c>
      <c r="AJ1357" s="4">
        <f>IF(vp.data[[#This Row],[SDate]]&lt;DATE(2016,12,1),0,1)</f>
        <v>1</v>
      </c>
      <c r="AK1357">
        <f>MONTH(vp.data[[#This Row],[SDate]])</f>
        <v>5</v>
      </c>
      <c r="AL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1" hidden="1" x14ac:dyDescent="0.25">
      <c r="A1358">
        <v>1357</v>
      </c>
      <c r="B1358" t="s">
        <v>268</v>
      </c>
      <c r="C1358" t="s">
        <v>276</v>
      </c>
      <c r="D1358" t="s">
        <v>277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Input]]="",INDEX([1]DATA!$Q:$Q,MATCH(1,(vp.data[[#This Row],[Battery]]=[1]DATA!$L:$L)*(EOMONTH(vp.data[[#This Row],[SDate]],-1)+1=[1]DATA!$G:$G),0)),vp.data[[#This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58" s="2">
        <f ca="1">INDEX(INDIRECT(_xlfn.CONCAT("weather.data[",O$1,"]")),MATCH(vp.data[[#This Row],[SDate]],weather.data[Date],0))</f>
        <v>7.0666666666666655</v>
      </c>
      <c r="P1358" s="2">
        <f ca="1">INDEX(INDIRECT(_xlfn.CONCAT("weather.data[",P$1,"]")),MATCH(vp.data[[#This Row],[SDate]],weather.data[Date],0))</f>
        <v>11.778571428571427</v>
      </c>
      <c r="Q1358" s="2">
        <f ca="1">INDEX(INDIRECT(_xlfn.CONCAT("weather.data[",Q$1,"]")),MATCH(vp.data[[#This Row],[SDate]],weather.data[Date],0))</f>
        <v>7</v>
      </c>
      <c r="R1358" s="2">
        <f ca="1">INDEX(INDIRECT(_xlfn.CONCAT("weather.data[",R$1,"]")),MATCH(vp.data[[#This Row],[SDate]],weather.data[Date],0))</f>
        <v>6.4</v>
      </c>
      <c r="S1358" s="2">
        <f ca="1">INDEX(INDIRECT(_xlfn.CONCAT("weather.data[",S$1,"]")),MATCH(vp.data[[#This Row],[SDate]],weather.data[Date],0))</f>
        <v>8</v>
      </c>
      <c r="T1358" s="2">
        <f ca="1">INDEX(INDIRECT(_xlfn.CONCAT("weather.data[",T$1,"]")),MATCH(vp.data[[#This Row],[SDate]],weather.data[Date],0))</f>
        <v>5.9</v>
      </c>
      <c r="U1358" s="2">
        <f ca="1">INDEX(INDIRECT(_xlfn.CONCAT("weather.data[",U$1,"]")),MATCH(vp.data[[#This Row],[SDate]],weather.data[Date],0))</f>
        <v>7.3</v>
      </c>
      <c r="V1358" s="2">
        <f ca="1">INDEX(INDIRECT(_xlfn.CONCAT("weather.data[",V$1,"]")),MATCH(vp.data[[#This Row],[SDate]],weather.data[Date],0))</f>
        <v>7.8</v>
      </c>
      <c r="W1358" t="s">
        <v>264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 s="4">
        <f>IF(AND(vp.data[[#This Row],[SDate]]&gt;=DATE(YEAR(vp.data[[#This Row],[SDate]]),5,1),vp.data[[#This Row],[SDate]]&lt;=DATE(YEAR(vp.data[[#This Row],[SDate]]),9,15)),1,0)</f>
        <v>1</v>
      </c>
      <c r="AJ1358" s="4">
        <f>IF(vp.data[[#This Row],[SDate]]&lt;DATE(2016,12,1),0,1)</f>
        <v>1</v>
      </c>
      <c r="AK1358">
        <f>MONTH(vp.data[[#This Row],[SDate]])</f>
        <v>5</v>
      </c>
      <c r="AL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1" hidden="1" x14ac:dyDescent="0.25">
      <c r="A1359">
        <v>1358</v>
      </c>
      <c r="B1359" t="s">
        <v>265</v>
      </c>
      <c r="C1359" t="s">
        <v>266</v>
      </c>
      <c r="D1359" t="s">
        <v>267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Input]]="",INDEX([1]DATA!$Q:$Q,MATCH(1,(vp.data[[#This Row],[Battery]]=[1]DATA!$L:$L)*(EOMONTH(vp.data[[#This Row],[SDate]],-1)+1=[1]DATA!$G:$G),0)),vp.data[[#This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59" s="2">
        <f ca="1">INDEX(INDIRECT(_xlfn.CONCAT("weather.data[",O$1,"]")),MATCH(vp.data[[#This Row],[SDate]],weather.data[Date],0))</f>
        <v>7.0666666666666655</v>
      </c>
      <c r="P1359" s="2">
        <f ca="1">INDEX(INDIRECT(_xlfn.CONCAT("weather.data[",P$1,"]")),MATCH(vp.data[[#This Row],[SDate]],weather.data[Date],0))</f>
        <v>11.778571428571427</v>
      </c>
      <c r="Q1359" s="2">
        <f ca="1">INDEX(INDIRECT(_xlfn.CONCAT("weather.data[",Q$1,"]")),MATCH(vp.data[[#This Row],[SDate]],weather.data[Date],0))</f>
        <v>7</v>
      </c>
      <c r="R1359" s="2">
        <f ca="1">INDEX(INDIRECT(_xlfn.CONCAT("weather.data[",R$1,"]")),MATCH(vp.data[[#This Row],[SDate]],weather.data[Date],0))</f>
        <v>6.4</v>
      </c>
      <c r="S1359" s="2">
        <f ca="1">INDEX(INDIRECT(_xlfn.CONCAT("weather.data[",S$1,"]")),MATCH(vp.data[[#This Row],[SDate]],weather.data[Date],0))</f>
        <v>8</v>
      </c>
      <c r="T1359" s="2">
        <f ca="1">INDEX(INDIRECT(_xlfn.CONCAT("weather.data[",T$1,"]")),MATCH(vp.data[[#This Row],[SDate]],weather.data[Date],0))</f>
        <v>5.9</v>
      </c>
      <c r="U1359" s="2">
        <f ca="1">INDEX(INDIRECT(_xlfn.CONCAT("weather.data[",U$1,"]")),MATCH(vp.data[[#This Row],[SDate]],weather.data[Date],0))</f>
        <v>7.3</v>
      </c>
      <c r="V1359" s="2">
        <f ca="1">INDEX(INDIRECT(_xlfn.CONCAT("weather.data[",V$1,"]")),MATCH(vp.data[[#This Row],[SDate]],weather.data[Date],0))</f>
        <v>7.8</v>
      </c>
      <c r="W1359" t="s">
        <v>264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 s="4">
        <f>IF(AND(vp.data[[#This Row],[SDate]]&gt;=DATE(YEAR(vp.data[[#This Row],[SDate]]),5,1),vp.data[[#This Row],[SDate]]&lt;=DATE(YEAR(vp.data[[#This Row],[SDate]]),9,15)),1,0)</f>
        <v>1</v>
      </c>
      <c r="AJ1359" s="4">
        <f>IF(vp.data[[#This Row],[SDate]]&lt;DATE(2016,12,1),0,1)</f>
        <v>1</v>
      </c>
      <c r="AK1359">
        <f>MONTH(vp.data[[#This Row],[SDate]])</f>
        <v>5</v>
      </c>
      <c r="AL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1" hidden="1" x14ac:dyDescent="0.25">
      <c r="A1360">
        <v>1359</v>
      </c>
      <c r="B1360" t="s">
        <v>268</v>
      </c>
      <c r="C1360" t="s">
        <v>278</v>
      </c>
      <c r="D1360" t="s">
        <v>279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Input]]="",INDEX([1]DATA!$Q:$Q,MATCH(1,(vp.data[[#This Row],[Battery]]=[1]DATA!$L:$L)*(EOMONTH(vp.data[[#This Row],[SDate]],-1)+1=[1]DATA!$G:$G),0)),vp.data[[#This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Input]]="",INDEX([1]DATA!$O:$O,MATCH(1,(vp.data[[#This Row],[Battery]]=[1]DATA!$L:$L)*(EOMONTH(vp.data[[#This Row],[SDate]],-1)+1=[1]DATA!$G:$G),0)),vp.data[[#This Row],[Dens Input]]),"")</f>
        <v>639.70000000000005</v>
      </c>
      <c r="O1360" s="2">
        <f ca="1">INDEX(INDIRECT(_xlfn.CONCAT("weather.data[",O$1,"]")),MATCH(vp.data[[#This Row],[SDate]],weather.data[Date],0))</f>
        <v>7.0666666666666655</v>
      </c>
      <c r="P1360" s="2">
        <f ca="1">INDEX(INDIRECT(_xlfn.CONCAT("weather.data[",P$1,"]")),MATCH(vp.data[[#This Row],[SDate]],weather.data[Date],0))</f>
        <v>11.778571428571427</v>
      </c>
      <c r="Q1360" s="2">
        <f ca="1">INDEX(INDIRECT(_xlfn.CONCAT("weather.data[",Q$1,"]")),MATCH(vp.data[[#This Row],[SDate]],weather.data[Date],0))</f>
        <v>7</v>
      </c>
      <c r="R1360" s="2">
        <f ca="1">INDEX(INDIRECT(_xlfn.CONCAT("weather.data[",R$1,"]")),MATCH(vp.data[[#This Row],[SDate]],weather.data[Date],0))</f>
        <v>6.4</v>
      </c>
      <c r="S1360" s="2">
        <f ca="1">INDEX(INDIRECT(_xlfn.CONCAT("weather.data[",S$1,"]")),MATCH(vp.data[[#This Row],[SDate]],weather.data[Date],0))</f>
        <v>8</v>
      </c>
      <c r="T1360" s="2">
        <f ca="1">INDEX(INDIRECT(_xlfn.CONCAT("weather.data[",T$1,"]")),MATCH(vp.data[[#This Row],[SDate]],weather.data[Date],0))</f>
        <v>5.9</v>
      </c>
      <c r="U1360" s="2">
        <f ca="1">INDEX(INDIRECT(_xlfn.CONCAT("weather.data[",U$1,"]")),MATCH(vp.data[[#This Row],[SDate]],weather.data[Date],0))</f>
        <v>7.3</v>
      </c>
      <c r="V1360" s="2">
        <f ca="1">INDEX(INDIRECT(_xlfn.CONCAT("weather.data[",V$1,"]")),MATCH(vp.data[[#This Row],[SDate]],weather.data[Date],0))</f>
        <v>7.8</v>
      </c>
      <c r="W1360" t="s">
        <v>264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 s="4">
        <f>IF(AND(vp.data[[#This Row],[SDate]]&gt;=DATE(YEAR(vp.data[[#This Row],[SDate]]),5,1),vp.data[[#This Row],[SDate]]&lt;=DATE(YEAR(vp.data[[#This Row],[SDate]]),9,15)),1,0)</f>
        <v>1</v>
      </c>
      <c r="AJ1360" s="4">
        <f>IF(vp.data[[#This Row],[SDate]]&lt;DATE(2016,12,1),0,1)</f>
        <v>1</v>
      </c>
      <c r="AK1360">
        <f>MONTH(vp.data[[#This Row],[SDate]])</f>
        <v>5</v>
      </c>
      <c r="AL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1" hidden="1" x14ac:dyDescent="0.25">
      <c r="A1361">
        <v>1360</v>
      </c>
      <c r="B1361" t="s">
        <v>280</v>
      </c>
      <c r="C1361" t="s">
        <v>262</v>
      </c>
      <c r="D1361" t="s">
        <v>263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Input]]="",INDEX([1]DATA!$Q:$Q,MATCH(1,(vp.data[[#This Row],[Battery]]=[1]DATA!$L:$L)*(EOMONTH(vp.data[[#This Row],[SDate]],-1)+1=[1]DATA!$G:$G),0)),vp.data[[#This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61" s="2">
        <f ca="1">INDEX(INDIRECT(_xlfn.CONCAT("weather.data[",O$1,"]")),MATCH(vp.data[[#This Row],[SDate]],weather.data[Date],0))</f>
        <v>7.0666666666666655</v>
      </c>
      <c r="P1361" s="2">
        <f ca="1">INDEX(INDIRECT(_xlfn.CONCAT("weather.data[",P$1,"]")),MATCH(vp.data[[#This Row],[SDate]],weather.data[Date],0))</f>
        <v>11.778571428571427</v>
      </c>
      <c r="Q1361" s="2">
        <f ca="1">INDEX(INDIRECT(_xlfn.CONCAT("weather.data[",Q$1,"]")),MATCH(vp.data[[#This Row],[SDate]],weather.data[Date],0))</f>
        <v>7</v>
      </c>
      <c r="R1361" s="2">
        <f ca="1">INDEX(INDIRECT(_xlfn.CONCAT("weather.data[",R$1,"]")),MATCH(vp.data[[#This Row],[SDate]],weather.data[Date],0))</f>
        <v>6.4</v>
      </c>
      <c r="S1361" s="2">
        <f ca="1">INDEX(INDIRECT(_xlfn.CONCAT("weather.data[",S$1,"]")),MATCH(vp.data[[#This Row],[SDate]],weather.data[Date],0))</f>
        <v>8</v>
      </c>
      <c r="T1361" s="2">
        <f ca="1">INDEX(INDIRECT(_xlfn.CONCAT("weather.data[",T$1,"]")),MATCH(vp.data[[#This Row],[SDate]],weather.data[Date],0))</f>
        <v>5.9</v>
      </c>
      <c r="U1361" s="2">
        <f ca="1">INDEX(INDIRECT(_xlfn.CONCAT("weather.data[",U$1,"]")),MATCH(vp.data[[#This Row],[SDate]],weather.data[Date],0))</f>
        <v>7.3</v>
      </c>
      <c r="V1361" s="2">
        <f ca="1">INDEX(INDIRECT(_xlfn.CONCAT("weather.data[",V$1,"]")),MATCH(vp.data[[#This Row],[SDate]],weather.data[Date],0))</f>
        <v>7.8</v>
      </c>
      <c r="W1361" t="s">
        <v>264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 s="4">
        <f>IF(AND(vp.data[[#This Row],[SDate]]&gt;=DATE(YEAR(vp.data[[#This Row],[SDate]]),5,1),vp.data[[#This Row],[SDate]]&lt;=DATE(YEAR(vp.data[[#This Row],[SDate]]),9,15)),1,0)</f>
        <v>1</v>
      </c>
      <c r="AJ1361" s="4">
        <f>IF(vp.data[[#This Row],[SDate]]&lt;DATE(2016,12,1),0,1)</f>
        <v>1</v>
      </c>
      <c r="AK1361">
        <f>MONTH(vp.data[[#This Row],[SDate]])</f>
        <v>5</v>
      </c>
      <c r="AL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1" hidden="1" x14ac:dyDescent="0.25">
      <c r="A1362">
        <v>1361</v>
      </c>
      <c r="B1362" t="s">
        <v>42</v>
      </c>
      <c r="C1362" t="s">
        <v>42</v>
      </c>
      <c r="D1362" t="s">
        <v>43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Input]]="",INDEX([1]DATA!$Q:$Q,MATCH(1,(vp.data[[#This Row],[Battery]]=[1]DATA!$L:$L)*(EOMONTH(vp.data[[#This Row],[SDate]],-1)+1=[1]DATA!$G:$G),0)),vp.data[[#This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362" s="2">
        <f ca="1">INDEX(INDIRECT(_xlfn.CONCAT("weather.data[",O$1,"]")),MATCH(vp.data[[#This Row],[SDate]],weather.data[Date],0))</f>
        <v>9.8000000000000025</v>
      </c>
      <c r="P1362" s="2">
        <f ca="1">INDEX(INDIRECT(_xlfn.CONCAT("weather.data[",P$1,"]")),MATCH(vp.data[[#This Row],[SDate]],weather.data[Date],0))</f>
        <v>5.5333333333333341</v>
      </c>
      <c r="Q1362" s="2">
        <f ca="1">INDEX(INDIRECT(_xlfn.CONCAT("weather.data[",Q$1,"]")),MATCH(vp.data[[#This Row],[SDate]],weather.data[Date],0))</f>
        <v>9.4</v>
      </c>
      <c r="R1362" s="2">
        <f ca="1">INDEX(INDIRECT(_xlfn.CONCAT("weather.data[",R$1,"]")),MATCH(vp.data[[#This Row],[SDate]],weather.data[Date],0))</f>
        <v>10.8</v>
      </c>
      <c r="S1362" s="2">
        <f ca="1">INDEX(INDIRECT(_xlfn.CONCAT("weather.data[",S$1,"]")),MATCH(vp.data[[#This Row],[SDate]],weather.data[Date],0))</f>
        <v>9.3000000000000007</v>
      </c>
      <c r="T1362" s="2">
        <f ca="1">INDEX(INDIRECT(_xlfn.CONCAT("weather.data[",T$1,"]")),MATCH(vp.data[[#This Row],[SDate]],weather.data[Date],0))</f>
        <v>8.9</v>
      </c>
      <c r="U1362" s="2">
        <f ca="1">INDEX(INDIRECT(_xlfn.CONCAT("weather.data[",U$1,"]")),MATCH(vp.data[[#This Row],[SDate]],weather.data[Date],0))</f>
        <v>10.6</v>
      </c>
      <c r="V1362" s="2">
        <f ca="1">INDEX(INDIRECT(_xlfn.CONCAT("weather.data[",V$1,"]")),MATCH(vp.data[[#This Row],[SDate]],weather.data[Date],0))</f>
        <v>9.8000000000000007</v>
      </c>
      <c r="W1362" t="s">
        <v>44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 s="4">
        <f>IF(AND(vp.data[[#This Row],[SDate]]&gt;=DATE(YEAR(vp.data[[#This Row],[SDate]]),5,1),vp.data[[#This Row],[SDate]]&lt;=DATE(YEAR(vp.data[[#This Row],[SDate]]),9,15)),1,0)</f>
        <v>1</v>
      </c>
      <c r="AJ1362" s="4">
        <f>IF(vp.data[[#This Row],[SDate]]&lt;DATE(2016,12,1),0,1)</f>
        <v>1</v>
      </c>
      <c r="AK1362">
        <f>MONTH(vp.data[[#This Row],[SDate]])</f>
        <v>5</v>
      </c>
      <c r="AL1362" s="5">
        <f>(IF(post_aquisition_adj_bool,vp.data[[#This Row],[VP_Adjusted]],vp.data[[#This Row],[VP]])-INDEX(crudeBD.lkup[Mean_VP],MATCH(vp.data[[#This Row],[Crude_Breakdown]],crudeBD.lkup[Crude Breakdown],0)))^2</f>
        <v>10.661644612476412</v>
      </c>
      <c r="AM1362" s="5">
        <f>(vp.data[[#This Row],[Dens]]-INDEX(crudeBD.lkup[Mean_Dens],MATCH(vp.data[[#This Row],[Crude_Breakdown]],crudeBD.lkup[Crude Breakdown],0)))^2</f>
        <v>39.164310438075042</v>
      </c>
      <c r="AN1362" s="5">
        <f>(vp.data[[#This Row],[Sulf]]-INDEX(crudeBD.lkup[Mean_Sulf],MATCH(vp.data[[#This Row],[Crude_Breakdown]],crudeBD.lkup[Crude Breakdown],0)))^2</f>
        <v>3.5925975814308328E-2</v>
      </c>
      <c r="AO13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1" hidden="1" x14ac:dyDescent="0.25">
      <c r="A1363">
        <v>1362</v>
      </c>
      <c r="B1363" t="s">
        <v>56</v>
      </c>
      <c r="C1363" t="s">
        <v>56</v>
      </c>
      <c r="D1363" t="s">
        <v>57</v>
      </c>
      <c r="E1363" t="s">
        <v>285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363" s="2">
        <f ca="1">INDEX(INDIRECT(_xlfn.CONCAT("weather.data[",O$1,"]")),MATCH(vp.data[[#This Row],[SDate]],weather.data[Date],0))</f>
        <v>9.8000000000000025</v>
      </c>
      <c r="P1363" s="2">
        <f ca="1">INDEX(INDIRECT(_xlfn.CONCAT("weather.data[",P$1,"]")),MATCH(vp.data[[#This Row],[SDate]],weather.data[Date],0))</f>
        <v>5.5333333333333341</v>
      </c>
      <c r="Q1363" s="2">
        <f ca="1">INDEX(INDIRECT(_xlfn.CONCAT("weather.data[",Q$1,"]")),MATCH(vp.data[[#This Row],[SDate]],weather.data[Date],0))</f>
        <v>9.4</v>
      </c>
      <c r="R1363" s="2">
        <f ca="1">INDEX(INDIRECT(_xlfn.CONCAT("weather.data[",R$1,"]")),MATCH(vp.data[[#This Row],[SDate]],weather.data[Date],0))</f>
        <v>10.8</v>
      </c>
      <c r="S1363" s="2">
        <f ca="1">INDEX(INDIRECT(_xlfn.CONCAT("weather.data[",S$1,"]")),MATCH(vp.data[[#This Row],[SDate]],weather.data[Date],0))</f>
        <v>9.3000000000000007</v>
      </c>
      <c r="T1363" s="2">
        <f ca="1">INDEX(INDIRECT(_xlfn.CONCAT("weather.data[",T$1,"]")),MATCH(vp.data[[#This Row],[SDate]],weather.data[Date],0))</f>
        <v>8.9</v>
      </c>
      <c r="U1363" s="2">
        <f ca="1">INDEX(INDIRECT(_xlfn.CONCAT("weather.data[",U$1,"]")),MATCH(vp.data[[#This Row],[SDate]],weather.data[Date],0))</f>
        <v>10.6</v>
      </c>
      <c r="V1363" s="2">
        <f ca="1">INDEX(INDIRECT(_xlfn.CONCAT("weather.data[",V$1,"]")),MATCH(vp.data[[#This Row],[SDate]],weather.data[Date],0))</f>
        <v>9.8000000000000007</v>
      </c>
      <c r="W1363" t="s">
        <v>44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 s="4">
        <f>IF(AND(vp.data[[#This Row],[SDate]]&gt;=DATE(YEAR(vp.data[[#This Row],[SDate]]),5,1),vp.data[[#This Row],[SDate]]&lt;=DATE(YEAR(vp.data[[#This Row],[SDate]]),9,15)),1,0)</f>
        <v>1</v>
      </c>
      <c r="AJ1363" s="4">
        <f>IF(vp.data[[#This Row],[SDate]]&lt;DATE(2016,12,1),0,1)</f>
        <v>1</v>
      </c>
      <c r="AK1363">
        <f>MONTH(vp.data[[#This Row],[SDate]])</f>
        <v>5</v>
      </c>
      <c r="AL1363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1363" s="5">
        <f>(vp.data[[#This Row],[Dens]]-INDEX(crudeBD.lkup[Mean_Dens],MATCH(vp.data[[#This Row],[Crude_Breakdown]],crudeBD.lkup[Crude Breakdown],0)))^2</f>
        <v>201.96211135925367</v>
      </c>
      <c r="AN1363" s="5">
        <f>(vp.data[[#This Row],[Sulf]]-INDEX(crudeBD.lkup[Mean_Sulf],MATCH(vp.data[[#This Row],[Crude_Breakdown]],crudeBD.lkup[Crude Breakdown],0)))^2</f>
        <v>8.2240748636696573E-2</v>
      </c>
      <c r="AO13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1" hidden="1" x14ac:dyDescent="0.25">
      <c r="A1364">
        <v>1363</v>
      </c>
      <c r="B1364" t="s">
        <v>56</v>
      </c>
      <c r="C1364" t="s">
        <v>56</v>
      </c>
      <c r="D1364" t="s">
        <v>57</v>
      </c>
      <c r="E1364" t="s">
        <v>286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364" s="2">
        <f ca="1">INDEX(INDIRECT(_xlfn.CONCAT("weather.data[",O$1,"]")),MATCH(vp.data[[#This Row],[SDate]],weather.data[Date],0))</f>
        <v>9.8000000000000025</v>
      </c>
      <c r="P1364" s="2">
        <f ca="1">INDEX(INDIRECT(_xlfn.CONCAT("weather.data[",P$1,"]")),MATCH(vp.data[[#This Row],[SDate]],weather.data[Date],0))</f>
        <v>5.5333333333333341</v>
      </c>
      <c r="Q1364" s="2">
        <f ca="1">INDEX(INDIRECT(_xlfn.CONCAT("weather.data[",Q$1,"]")),MATCH(vp.data[[#This Row],[SDate]],weather.data[Date],0))</f>
        <v>9.4</v>
      </c>
      <c r="R1364" s="2">
        <f ca="1">INDEX(INDIRECT(_xlfn.CONCAT("weather.data[",R$1,"]")),MATCH(vp.data[[#This Row],[SDate]],weather.data[Date],0))</f>
        <v>10.8</v>
      </c>
      <c r="S1364" s="2">
        <f ca="1">INDEX(INDIRECT(_xlfn.CONCAT("weather.data[",S$1,"]")),MATCH(vp.data[[#This Row],[SDate]],weather.data[Date],0))</f>
        <v>9.3000000000000007</v>
      </c>
      <c r="T1364" s="2">
        <f ca="1">INDEX(INDIRECT(_xlfn.CONCAT("weather.data[",T$1,"]")),MATCH(vp.data[[#This Row],[SDate]],weather.data[Date],0))</f>
        <v>8.9</v>
      </c>
      <c r="U1364" s="2">
        <f ca="1">INDEX(INDIRECT(_xlfn.CONCAT("weather.data[",U$1,"]")),MATCH(vp.data[[#This Row],[SDate]],weather.data[Date],0))</f>
        <v>10.6</v>
      </c>
      <c r="V1364" s="2">
        <f ca="1">INDEX(INDIRECT(_xlfn.CONCAT("weather.data[",V$1,"]")),MATCH(vp.data[[#This Row],[SDate]],weather.data[Date],0))</f>
        <v>9.8000000000000007</v>
      </c>
      <c r="W1364" t="s">
        <v>44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 s="4">
        <f>IF(AND(vp.data[[#This Row],[SDate]]&gt;=DATE(YEAR(vp.data[[#This Row],[SDate]]),5,1),vp.data[[#This Row],[SDate]]&lt;=DATE(YEAR(vp.data[[#This Row],[SDate]]),9,15)),1,0)</f>
        <v>1</v>
      </c>
      <c r="AJ1364" s="4">
        <f>IF(vp.data[[#This Row],[SDate]]&lt;DATE(2016,12,1),0,1)</f>
        <v>1</v>
      </c>
      <c r="AK1364">
        <f>MONTH(vp.data[[#This Row],[SDate]])</f>
        <v>5</v>
      </c>
      <c r="AL1364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1364" s="5">
        <f>(vp.data[[#This Row],[Dens]]-INDEX(crudeBD.lkup[Mean_Dens],MATCH(vp.data[[#This Row],[Crude_Breakdown]],crudeBD.lkup[Crude Breakdown],0)))^2</f>
        <v>32.619375162934411</v>
      </c>
      <c r="AN1364" s="5">
        <f>(vp.data[[#This Row],[Sulf]]-INDEX(crudeBD.lkup[Mean_Sulf],MATCH(vp.data[[#This Row],[Crude_Breakdown]],crudeBD.lkup[Crude Breakdown],0)))^2</f>
        <v>8.2240748636696573E-2</v>
      </c>
      <c r="AO13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1" hidden="1" x14ac:dyDescent="0.25">
      <c r="A1365">
        <v>1364</v>
      </c>
      <c r="B1365" t="s">
        <v>45</v>
      </c>
      <c r="C1365" t="s">
        <v>45</v>
      </c>
      <c r="D1365" t="s">
        <v>55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Input]]="",INDEX([1]DATA!$Q:$Q,MATCH(1,(vp.data[[#This Row],[Battery]]=[1]DATA!$L:$L)*(EOMONTH(vp.data[[#This Row],[SDate]],-1)+1=[1]DATA!$G:$G),0)),vp.data[[#This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Input]]="",INDEX([1]DATA!$O:$O,MATCH(1,(vp.data[[#This Row],[Battery]]=[1]DATA!$L:$L)*(EOMONTH(vp.data[[#This Row],[SDate]],-1)+1=[1]DATA!$G:$G),0)),vp.data[[#This Row],[Dens Input]]),"")</f>
        <v>845</v>
      </c>
      <c r="O1365" s="2">
        <f ca="1">INDEX(INDIRECT(_xlfn.CONCAT("weather.data[",O$1,"]")),MATCH(vp.data[[#This Row],[SDate]],weather.data[Date],0))</f>
        <v>9.8000000000000025</v>
      </c>
      <c r="P1365" s="2">
        <f ca="1">INDEX(INDIRECT(_xlfn.CONCAT("weather.data[",P$1,"]")),MATCH(vp.data[[#This Row],[SDate]],weather.data[Date],0))</f>
        <v>5.5333333333333341</v>
      </c>
      <c r="Q1365" s="2">
        <f ca="1">INDEX(INDIRECT(_xlfn.CONCAT("weather.data[",Q$1,"]")),MATCH(vp.data[[#This Row],[SDate]],weather.data[Date],0))</f>
        <v>9.4</v>
      </c>
      <c r="R1365" s="2">
        <f ca="1">INDEX(INDIRECT(_xlfn.CONCAT("weather.data[",R$1,"]")),MATCH(vp.data[[#This Row],[SDate]],weather.data[Date],0))</f>
        <v>10.8</v>
      </c>
      <c r="S1365" s="2">
        <f ca="1">INDEX(INDIRECT(_xlfn.CONCAT("weather.data[",S$1,"]")),MATCH(vp.data[[#This Row],[SDate]],weather.data[Date],0))</f>
        <v>9.3000000000000007</v>
      </c>
      <c r="T1365" s="2">
        <f ca="1">INDEX(INDIRECT(_xlfn.CONCAT("weather.data[",T$1,"]")),MATCH(vp.data[[#This Row],[SDate]],weather.data[Date],0))</f>
        <v>8.9</v>
      </c>
      <c r="U1365" s="2">
        <f ca="1">INDEX(INDIRECT(_xlfn.CONCAT("weather.data[",U$1,"]")),MATCH(vp.data[[#This Row],[SDate]],weather.data[Date],0))</f>
        <v>10.6</v>
      </c>
      <c r="V1365" s="2">
        <f ca="1">INDEX(INDIRECT(_xlfn.CONCAT("weather.data[",V$1,"]")),MATCH(vp.data[[#This Row],[SDate]],weather.data[Date],0))</f>
        <v>9.8000000000000007</v>
      </c>
      <c r="W1365" t="s">
        <v>44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 s="4">
        <f>IF(AND(vp.data[[#This Row],[SDate]]&gt;=DATE(YEAR(vp.data[[#This Row],[SDate]]),5,1),vp.data[[#This Row],[SDate]]&lt;=DATE(YEAR(vp.data[[#This Row],[SDate]]),9,15)),1,0)</f>
        <v>1</v>
      </c>
      <c r="AJ1365" s="4">
        <f>IF(vp.data[[#This Row],[SDate]]&lt;DATE(2016,12,1),0,1)</f>
        <v>1</v>
      </c>
      <c r="AK1365">
        <f>MONTH(vp.data[[#This Row],[SDate]])</f>
        <v>5</v>
      </c>
      <c r="AL1365" s="5">
        <f>(IF(post_aquisition_adj_bool,vp.data[[#This Row],[VP_Adjusted]],vp.data[[#This Row],[VP]])-INDEX(crudeBD.lkup[Mean_VP],MATCH(vp.data[[#This Row],[Crude_Breakdown]],crudeBD.lkup[Crude Breakdown],0)))^2</f>
        <v>7.7175949427456467E-2</v>
      </c>
      <c r="AM1365" s="5">
        <f>(vp.data[[#This Row],[Dens]]-INDEX(crudeBD.lkup[Mean_Dens],MATCH(vp.data[[#This Row],[Crude_Breakdown]],crudeBD.lkup[Crude Breakdown],0)))^2</f>
        <v>1.4129187212163667</v>
      </c>
      <c r="AN1365" s="5">
        <f>(vp.data[[#This Row],[Sulf]]-INDEX(crudeBD.lkup[Mean_Sulf],MATCH(vp.data[[#This Row],[Crude_Breakdown]],crudeBD.lkup[Crude Breakdown],0)))^2</f>
        <v>2.8327432379219785E-3</v>
      </c>
      <c r="AO13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1" hidden="1" x14ac:dyDescent="0.25">
      <c r="A1366">
        <v>1365</v>
      </c>
      <c r="B1366" t="s">
        <v>45</v>
      </c>
      <c r="C1366" t="s">
        <v>45</v>
      </c>
      <c r="D1366" t="s">
        <v>86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366" s="2">
        <f ca="1">INDEX(INDIRECT(_xlfn.CONCAT("weather.data[",O$1,"]")),MATCH(vp.data[[#This Row],[SDate]],weather.data[Date],0))</f>
        <v>9.8000000000000025</v>
      </c>
      <c r="P1366" s="2">
        <f ca="1">INDEX(INDIRECT(_xlfn.CONCAT("weather.data[",P$1,"]")),MATCH(vp.data[[#This Row],[SDate]],weather.data[Date],0))</f>
        <v>5.5333333333333341</v>
      </c>
      <c r="Q1366" s="2">
        <f ca="1">INDEX(INDIRECT(_xlfn.CONCAT("weather.data[",Q$1,"]")),MATCH(vp.data[[#This Row],[SDate]],weather.data[Date],0))</f>
        <v>9.4</v>
      </c>
      <c r="R1366" s="2">
        <f ca="1">INDEX(INDIRECT(_xlfn.CONCAT("weather.data[",R$1,"]")),MATCH(vp.data[[#This Row],[SDate]],weather.data[Date],0))</f>
        <v>10.8</v>
      </c>
      <c r="S1366" s="2">
        <f ca="1">INDEX(INDIRECT(_xlfn.CONCAT("weather.data[",S$1,"]")),MATCH(vp.data[[#This Row],[SDate]],weather.data[Date],0))</f>
        <v>9.3000000000000007</v>
      </c>
      <c r="T1366" s="2">
        <f ca="1">INDEX(INDIRECT(_xlfn.CONCAT("weather.data[",T$1,"]")),MATCH(vp.data[[#This Row],[SDate]],weather.data[Date],0))</f>
        <v>8.9</v>
      </c>
      <c r="U1366" s="2">
        <f ca="1">INDEX(INDIRECT(_xlfn.CONCAT("weather.data[",U$1,"]")),MATCH(vp.data[[#This Row],[SDate]],weather.data[Date],0))</f>
        <v>10.6</v>
      </c>
      <c r="V1366" s="2">
        <f ca="1">INDEX(INDIRECT(_xlfn.CONCAT("weather.data[",V$1,"]")),MATCH(vp.data[[#This Row],[SDate]],weather.data[Date],0))</f>
        <v>9.8000000000000007</v>
      </c>
      <c r="W1366" t="s">
        <v>44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 s="4">
        <f>IF(AND(vp.data[[#This Row],[SDate]]&gt;=DATE(YEAR(vp.data[[#This Row],[SDate]]),5,1),vp.data[[#This Row],[SDate]]&lt;=DATE(YEAR(vp.data[[#This Row],[SDate]]),9,15)),1,0)</f>
        <v>1</v>
      </c>
      <c r="AJ1366" s="4">
        <f>IF(vp.data[[#This Row],[SDate]]&lt;DATE(2016,12,1),0,1)</f>
        <v>1</v>
      </c>
      <c r="AK1366">
        <f>MONTH(vp.data[[#This Row],[SDate]])</f>
        <v>5</v>
      </c>
      <c r="AL1366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366" s="5">
        <f>(vp.data[[#This Row],[Dens]]-INDEX(crudeBD.lkup[Mean_Dens],MATCH(vp.data[[#This Row],[Crude_Breakdown]],crudeBD.lkup[Crude Breakdown],0)))^2</f>
        <v>1.1851862058789013</v>
      </c>
      <c r="AN1366" s="5">
        <f>(vp.data[[#This Row],[Sulf]]-INDEX(crudeBD.lkup[Mean_Sulf],MATCH(vp.data[[#This Row],[Crude_Breakdown]],crudeBD.lkup[Crude Breakdown],0)))^2</f>
        <v>9.3656867962049074E-3</v>
      </c>
      <c r="AO13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1" hidden="1" x14ac:dyDescent="0.25">
      <c r="A1367">
        <v>1366</v>
      </c>
      <c r="B1367" t="s">
        <v>47</v>
      </c>
      <c r="C1367" t="s">
        <v>47</v>
      </c>
      <c r="D1367" t="s">
        <v>91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Input]]="",INDEX([1]DATA!$O:$O,MATCH(1,(vp.data[[#This Row],[Battery]]=[1]DATA!$L:$L)*(EOMONTH(vp.data[[#This Row],[SDate]],-1)+1=[1]DATA!$G:$G),0)),vp.data[[#This Row],[Dens Input]]),"")</f>
        <v>842</v>
      </c>
      <c r="O1367" s="2">
        <f ca="1">INDEX(INDIRECT(_xlfn.CONCAT("weather.data[",O$1,"]")),MATCH(vp.data[[#This Row],[SDate]],weather.data[Date],0))</f>
        <v>9.8000000000000025</v>
      </c>
      <c r="P1367" s="2">
        <f ca="1">INDEX(INDIRECT(_xlfn.CONCAT("weather.data[",P$1,"]")),MATCH(vp.data[[#This Row],[SDate]],weather.data[Date],0))</f>
        <v>5.5333333333333341</v>
      </c>
      <c r="Q1367" s="2">
        <f ca="1">INDEX(INDIRECT(_xlfn.CONCAT("weather.data[",Q$1,"]")),MATCH(vp.data[[#This Row],[SDate]],weather.data[Date],0))</f>
        <v>9.4</v>
      </c>
      <c r="R1367" s="2">
        <f ca="1">INDEX(INDIRECT(_xlfn.CONCAT("weather.data[",R$1,"]")),MATCH(vp.data[[#This Row],[SDate]],weather.data[Date],0))</f>
        <v>10.8</v>
      </c>
      <c r="S1367" s="2">
        <f ca="1">INDEX(INDIRECT(_xlfn.CONCAT("weather.data[",S$1,"]")),MATCH(vp.data[[#This Row],[SDate]],weather.data[Date],0))</f>
        <v>9.3000000000000007</v>
      </c>
      <c r="T1367" s="2">
        <f ca="1">INDEX(INDIRECT(_xlfn.CONCAT("weather.data[",T$1,"]")),MATCH(vp.data[[#This Row],[SDate]],weather.data[Date],0))</f>
        <v>8.9</v>
      </c>
      <c r="U1367" s="2">
        <f ca="1">INDEX(INDIRECT(_xlfn.CONCAT("weather.data[",U$1,"]")),MATCH(vp.data[[#This Row],[SDate]],weather.data[Date],0))</f>
        <v>10.6</v>
      </c>
      <c r="V1367" s="2">
        <f ca="1">INDEX(INDIRECT(_xlfn.CONCAT("weather.data[",V$1,"]")),MATCH(vp.data[[#This Row],[SDate]],weather.data[Date],0))</f>
        <v>9.8000000000000007</v>
      </c>
      <c r="W1367" t="s">
        <v>44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 s="4">
        <f>IF(AND(vp.data[[#This Row],[SDate]]&gt;=DATE(YEAR(vp.data[[#This Row],[SDate]]),5,1),vp.data[[#This Row],[SDate]]&lt;=DATE(YEAR(vp.data[[#This Row],[SDate]]),9,15)),1,0)</f>
        <v>1</v>
      </c>
      <c r="AJ1367" s="4">
        <f>IF(vp.data[[#This Row],[SDate]]&lt;DATE(2016,12,1),0,1)</f>
        <v>1</v>
      </c>
      <c r="AK1367">
        <f>MONTH(vp.data[[#This Row],[SDate]])</f>
        <v>5</v>
      </c>
      <c r="AL1367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1367" s="5">
        <f>(vp.data[[#This Row],[Dens]]-INDEX(crudeBD.lkup[Mean_Dens],MATCH(vp.data[[#This Row],[Crude_Breakdown]],crudeBD.lkup[Crude Breakdown],0)))^2</f>
        <v>3.2809432610938907</v>
      </c>
      <c r="AN1367" s="5">
        <f>(vp.data[[#This Row],[Sulf]]-INDEX(crudeBD.lkup[Mean_Sulf],MATCH(vp.data[[#This Row],[Crude_Breakdown]],crudeBD.lkup[Crude Breakdown],0)))^2</f>
        <v>3.488545293117469E-2</v>
      </c>
      <c r="AO13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1" hidden="1" x14ac:dyDescent="0.25">
      <c r="A1368">
        <v>1367</v>
      </c>
      <c r="B1368" t="s">
        <v>47</v>
      </c>
      <c r="C1368" t="s">
        <v>47</v>
      </c>
      <c r="D1368" t="s">
        <v>68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Input]]="",INDEX([1]DATA!$Q:$Q,MATCH(1,(vp.data[[#This Row],[Battery]]=[1]DATA!$L:$L)*(EOMONTH(vp.data[[#This Row],[SDate]],-1)+1=[1]DATA!$G:$G),0)),vp.data[[#This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368" s="2">
        <f ca="1">INDEX(INDIRECT(_xlfn.CONCAT("weather.data[",O$1,"]")),MATCH(vp.data[[#This Row],[SDate]],weather.data[Date],0))</f>
        <v>9.3500000000000014</v>
      </c>
      <c r="P1368" s="2">
        <f ca="1">INDEX(INDIRECT(_xlfn.CONCAT("weather.data[",P$1,"]")),MATCH(vp.data[[#This Row],[SDate]],weather.data[Date],0))</f>
        <v>6.7214285714285733</v>
      </c>
      <c r="Q1368" s="2">
        <f ca="1">INDEX(INDIRECT(_xlfn.CONCAT("weather.data[",Q$1,"]")),MATCH(vp.data[[#This Row],[SDate]],weather.data[Date],0))</f>
        <v>9.5</v>
      </c>
      <c r="R1368" s="2">
        <f ca="1">INDEX(INDIRECT(_xlfn.CONCAT("weather.data[",R$1,"]")),MATCH(vp.data[[#This Row],[SDate]],weather.data[Date],0))</f>
        <v>10.5</v>
      </c>
      <c r="S1368" s="2">
        <f ca="1">INDEX(INDIRECT(_xlfn.CONCAT("weather.data[",S$1,"]")),MATCH(vp.data[[#This Row],[SDate]],weather.data[Date],0))</f>
        <v>9.3000000000000007</v>
      </c>
      <c r="T1368" s="2">
        <f ca="1">INDEX(INDIRECT(_xlfn.CONCAT("weather.data[",T$1,"]")),MATCH(vp.data[[#This Row],[SDate]],weather.data[Date],0))</f>
        <v>8.9</v>
      </c>
      <c r="U1368" s="2">
        <f ca="1">INDEX(INDIRECT(_xlfn.CONCAT("weather.data[",U$1,"]")),MATCH(vp.data[[#This Row],[SDate]],weather.data[Date],0))</f>
        <v>9.1</v>
      </c>
      <c r="V1368" s="2">
        <f ca="1">INDEX(INDIRECT(_xlfn.CONCAT("weather.data[",V$1,"]")),MATCH(vp.data[[#This Row],[SDate]],weather.data[Date],0))</f>
        <v>8.8000000000000007</v>
      </c>
      <c r="W1368" t="s">
        <v>44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 s="4">
        <f>IF(AND(vp.data[[#This Row],[SDate]]&gt;=DATE(YEAR(vp.data[[#This Row],[SDate]]),5,1),vp.data[[#This Row],[SDate]]&lt;=DATE(YEAR(vp.data[[#This Row],[SDate]]),9,15)),1,0)</f>
        <v>1</v>
      </c>
      <c r="AJ1368" s="4">
        <f>IF(vp.data[[#This Row],[SDate]]&lt;DATE(2016,12,1),0,1)</f>
        <v>1</v>
      </c>
      <c r="AK1368">
        <f>MONTH(vp.data[[#This Row],[SDate]])</f>
        <v>5</v>
      </c>
      <c r="AL1368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1368" s="5">
        <f>(vp.data[[#This Row],[Dens]]-INDEX(crudeBD.lkup[Mean_Dens],MATCH(vp.data[[#This Row],[Crude_Breakdown]],crudeBD.lkup[Crude Breakdown],0)))^2</f>
        <v>259.57519356784195</v>
      </c>
      <c r="AN1368" s="5">
        <f>(vp.data[[#This Row],[Sulf]]-INDEX(crudeBD.lkup[Mean_Sulf],MATCH(vp.data[[#This Row],[Crude_Breakdown]],crudeBD.lkup[Crude Breakdown],0)))^2</f>
        <v>0.10034733734835317</v>
      </c>
      <c r="AO13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1" hidden="1" x14ac:dyDescent="0.25">
      <c r="A1369">
        <v>1368</v>
      </c>
      <c r="B1369" t="s">
        <v>64</v>
      </c>
      <c r="C1369" t="s">
        <v>64</v>
      </c>
      <c r="D1369" t="s">
        <v>65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Input]]="",INDEX([1]DATA!$Q:$Q,MATCH(1,(vp.data[[#This Row],[Battery]]=[1]DATA!$L:$L)*(EOMONTH(vp.data[[#This Row],[SDate]],-1)+1=[1]DATA!$G:$G),0)),vp.data[[#This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1369" s="2">
        <f ca="1">INDEX(INDIRECT(_xlfn.CONCAT("weather.data[",O$1,"]")),MATCH(vp.data[[#This Row],[SDate]],weather.data[Date],0))</f>
        <v>9.3500000000000014</v>
      </c>
      <c r="P1369" s="2">
        <f ca="1">INDEX(INDIRECT(_xlfn.CONCAT("weather.data[",P$1,"]")),MATCH(vp.data[[#This Row],[SDate]],weather.data[Date],0))</f>
        <v>6.7214285714285733</v>
      </c>
      <c r="Q1369" s="2">
        <f ca="1">INDEX(INDIRECT(_xlfn.CONCAT("weather.data[",Q$1,"]")),MATCH(vp.data[[#This Row],[SDate]],weather.data[Date],0))</f>
        <v>9.5</v>
      </c>
      <c r="R1369" s="2">
        <f ca="1">INDEX(INDIRECT(_xlfn.CONCAT("weather.data[",R$1,"]")),MATCH(vp.data[[#This Row],[SDate]],weather.data[Date],0))</f>
        <v>10.5</v>
      </c>
      <c r="S1369" s="2">
        <f ca="1">INDEX(INDIRECT(_xlfn.CONCAT("weather.data[",S$1,"]")),MATCH(vp.data[[#This Row],[SDate]],weather.data[Date],0))</f>
        <v>9.3000000000000007</v>
      </c>
      <c r="T1369" s="2">
        <f ca="1">INDEX(INDIRECT(_xlfn.CONCAT("weather.data[",T$1,"]")),MATCH(vp.data[[#This Row],[SDate]],weather.data[Date],0))</f>
        <v>8.9</v>
      </c>
      <c r="U1369" s="2">
        <f ca="1">INDEX(INDIRECT(_xlfn.CONCAT("weather.data[",U$1,"]")),MATCH(vp.data[[#This Row],[SDate]],weather.data[Date],0))</f>
        <v>9.1</v>
      </c>
      <c r="V1369" s="2">
        <f ca="1">INDEX(INDIRECT(_xlfn.CONCAT("weather.data[",V$1,"]")),MATCH(vp.data[[#This Row],[SDate]],weather.data[Date],0))</f>
        <v>8.8000000000000007</v>
      </c>
      <c r="W1369" t="s">
        <v>44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 s="4">
        <f>IF(AND(vp.data[[#This Row],[SDate]]&gt;=DATE(YEAR(vp.data[[#This Row],[SDate]]),5,1),vp.data[[#This Row],[SDate]]&lt;=DATE(YEAR(vp.data[[#This Row],[SDate]]),9,15)),1,0)</f>
        <v>1</v>
      </c>
      <c r="AJ1369" s="4">
        <f>IF(vp.data[[#This Row],[SDate]]&lt;DATE(2016,12,1),0,1)</f>
        <v>1</v>
      </c>
      <c r="AK1369">
        <f>MONTH(vp.data[[#This Row],[SDate]])</f>
        <v>5</v>
      </c>
      <c r="AL1369" s="5">
        <f>(IF(post_aquisition_adj_bool,vp.data[[#This Row],[VP_Adjusted]],vp.data[[#This Row],[VP]])-INDEX(crudeBD.lkup[Mean_VP],MATCH(vp.data[[#This Row],[Crude_Breakdown]],crudeBD.lkup[Crude Breakdown],0)))^2</f>
        <v>58.948698777114174</v>
      </c>
      <c r="AM1369" s="5">
        <f>(vp.data[[#This Row],[Dens]]-INDEX(crudeBD.lkup[Mean_Dens],MATCH(vp.data[[#This Row],[Crude_Breakdown]],crudeBD.lkup[Crude Breakdown],0)))^2</f>
        <v>151.01122792367008</v>
      </c>
      <c r="AN1369" s="5">
        <f>(vp.data[[#This Row],[Sulf]]-INDEX(crudeBD.lkup[Mean_Sulf],MATCH(vp.data[[#This Row],[Crude_Breakdown]],crudeBD.lkup[Crude Breakdown],0)))^2</f>
        <v>5.4393210967982518E-2</v>
      </c>
      <c r="AO13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1" hidden="1" x14ac:dyDescent="0.25">
      <c r="A1370">
        <v>1369</v>
      </c>
      <c r="B1370" t="s">
        <v>287</v>
      </c>
      <c r="C1370" t="s">
        <v>287</v>
      </c>
      <c r="D1370" t="s">
        <v>105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Input]]="",INDEX([1]DATA!$Q:$Q,MATCH(1,(vp.data[[#This Row],[Battery]]=[1]DATA!$L:$L)*(EOMONTH(vp.data[[#This Row],[SDate]],-1)+1=[1]DATA!$G:$G),0)),vp.data[[#This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Input]]="",INDEX([1]DATA!$O:$O,MATCH(1,(vp.data[[#This Row],[Battery]]=[1]DATA!$L:$L)*(EOMONTH(vp.data[[#This Row],[SDate]],-1)+1=[1]DATA!$G:$G),0)),vp.data[[#This Row],[Dens Input]]),"")</f>
        <v>834.6</v>
      </c>
      <c r="O1370" s="2">
        <f ca="1">INDEX(INDIRECT(_xlfn.CONCAT("weather.data[",O$1,"]")),MATCH(vp.data[[#This Row],[SDate]],weather.data[Date],0))</f>
        <v>9.3500000000000014</v>
      </c>
      <c r="P1370" s="2">
        <f ca="1">INDEX(INDIRECT(_xlfn.CONCAT("weather.data[",P$1,"]")),MATCH(vp.data[[#This Row],[SDate]],weather.data[Date],0))</f>
        <v>6.7214285714285733</v>
      </c>
      <c r="Q1370" s="2">
        <f ca="1">INDEX(INDIRECT(_xlfn.CONCAT("weather.data[",Q$1,"]")),MATCH(vp.data[[#This Row],[SDate]],weather.data[Date],0))</f>
        <v>9.5</v>
      </c>
      <c r="R1370" s="2">
        <f ca="1">INDEX(INDIRECT(_xlfn.CONCAT("weather.data[",R$1,"]")),MATCH(vp.data[[#This Row],[SDate]],weather.data[Date],0))</f>
        <v>10.5</v>
      </c>
      <c r="S1370" s="2">
        <f ca="1">INDEX(INDIRECT(_xlfn.CONCAT("weather.data[",S$1,"]")),MATCH(vp.data[[#This Row],[SDate]],weather.data[Date],0))</f>
        <v>9.3000000000000007</v>
      </c>
      <c r="T1370" s="2">
        <f ca="1">INDEX(INDIRECT(_xlfn.CONCAT("weather.data[",T$1,"]")),MATCH(vp.data[[#This Row],[SDate]],weather.data[Date],0))</f>
        <v>8.9</v>
      </c>
      <c r="U1370" s="2">
        <f ca="1">INDEX(INDIRECT(_xlfn.CONCAT("weather.data[",U$1,"]")),MATCH(vp.data[[#This Row],[SDate]],weather.data[Date],0))</f>
        <v>9.1</v>
      </c>
      <c r="V1370" s="2">
        <f ca="1">INDEX(INDIRECT(_xlfn.CONCAT("weather.data[",V$1,"]")),MATCH(vp.data[[#This Row],[SDate]],weather.data[Date],0))</f>
        <v>8.8000000000000007</v>
      </c>
      <c r="W1370" t="s">
        <v>44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 s="4">
        <f>IF(AND(vp.data[[#This Row],[SDate]]&gt;=DATE(YEAR(vp.data[[#This Row],[SDate]]),5,1),vp.data[[#This Row],[SDate]]&lt;=DATE(YEAR(vp.data[[#This Row],[SDate]]),9,15)),1,0)</f>
        <v>1</v>
      </c>
      <c r="AJ1370" s="4">
        <f>IF(vp.data[[#This Row],[SDate]]&lt;DATE(2016,12,1),0,1)</f>
        <v>1</v>
      </c>
      <c r="AK1370">
        <f>MONTH(vp.data[[#This Row],[SDate]])</f>
        <v>5</v>
      </c>
      <c r="AL1370" s="5">
        <f>(IF(post_aquisition_adj_bool,vp.data[[#This Row],[VP_Adjusted]],vp.data[[#This Row],[VP]])-INDEX(crudeBD.lkup[Mean_VP],MATCH(vp.data[[#This Row],[Crude_Breakdown]],crudeBD.lkup[Crude Breakdown],0)))^2</f>
        <v>47.916775360326774</v>
      </c>
      <c r="AM1370" s="5">
        <f>(vp.data[[#This Row],[Dens]]-INDEX(crudeBD.lkup[Mean_Dens],MATCH(vp.data[[#This Row],[Crude_Breakdown]],crudeBD.lkup[Crude Breakdown],0)))^2</f>
        <v>84.848737126124703</v>
      </c>
      <c r="AN1370" s="5">
        <f>(vp.data[[#This Row],[Sulf]]-INDEX(crudeBD.lkup[Mean_Sulf],MATCH(vp.data[[#This Row],[Crude_Breakdown]],crudeBD.lkup[Crude Breakdown],0)))^2</f>
        <v>0.36817769489436686</v>
      </c>
      <c r="AO13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1" hidden="1" x14ac:dyDescent="0.25">
      <c r="A1371">
        <v>1370</v>
      </c>
      <c r="B1371" t="s">
        <v>47</v>
      </c>
      <c r="C1371" t="s">
        <v>47</v>
      </c>
      <c r="D1371" t="s">
        <v>62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Input]]="",INDEX([1]DATA!$Q:$Q,MATCH(1,(vp.data[[#This Row],[Battery]]=[1]DATA!$L:$L)*(EOMONTH(vp.data[[#This Row],[SDate]],-1)+1=[1]DATA!$G:$G),0)),vp.data[[#This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Input]]="",INDEX([1]DATA!$O:$O,MATCH(1,(vp.data[[#This Row],[Battery]]=[1]DATA!$L:$L)*(EOMONTH(vp.data[[#This Row],[SDate]],-1)+1=[1]DATA!$G:$G),0)),vp.data[[#This Row],[Dens Input]]),"")</f>
        <v>824.3</v>
      </c>
      <c r="O1371" s="2">
        <f ca="1">INDEX(INDIRECT(_xlfn.CONCAT("weather.data[",O$1,"]")),MATCH(vp.data[[#This Row],[SDate]],weather.data[Date],0))</f>
        <v>9.3500000000000014</v>
      </c>
      <c r="P1371" s="2">
        <f ca="1">INDEX(INDIRECT(_xlfn.CONCAT("weather.data[",P$1,"]")),MATCH(vp.data[[#This Row],[SDate]],weather.data[Date],0))</f>
        <v>6.7214285714285733</v>
      </c>
      <c r="Q1371" s="2">
        <f ca="1">INDEX(INDIRECT(_xlfn.CONCAT("weather.data[",Q$1,"]")),MATCH(vp.data[[#This Row],[SDate]],weather.data[Date],0))</f>
        <v>9.5</v>
      </c>
      <c r="R1371" s="2">
        <f ca="1">INDEX(INDIRECT(_xlfn.CONCAT("weather.data[",R$1,"]")),MATCH(vp.data[[#This Row],[SDate]],weather.data[Date],0))</f>
        <v>10.5</v>
      </c>
      <c r="S1371" s="2">
        <f ca="1">INDEX(INDIRECT(_xlfn.CONCAT("weather.data[",S$1,"]")),MATCH(vp.data[[#This Row],[SDate]],weather.data[Date],0))</f>
        <v>9.3000000000000007</v>
      </c>
      <c r="T1371" s="2">
        <f ca="1">INDEX(INDIRECT(_xlfn.CONCAT("weather.data[",T$1,"]")),MATCH(vp.data[[#This Row],[SDate]],weather.data[Date],0))</f>
        <v>8.9</v>
      </c>
      <c r="U1371" s="2">
        <f ca="1">INDEX(INDIRECT(_xlfn.CONCAT("weather.data[",U$1,"]")),MATCH(vp.data[[#This Row],[SDate]],weather.data[Date],0))</f>
        <v>9.1</v>
      </c>
      <c r="V1371" s="2">
        <f ca="1">INDEX(INDIRECT(_xlfn.CONCAT("weather.data[",V$1,"]")),MATCH(vp.data[[#This Row],[SDate]],weather.data[Date],0))</f>
        <v>8.8000000000000007</v>
      </c>
      <c r="W1371" t="s">
        <v>44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 s="4">
        <f>IF(AND(vp.data[[#This Row],[SDate]]&gt;=DATE(YEAR(vp.data[[#This Row],[SDate]]),5,1),vp.data[[#This Row],[SDate]]&lt;=DATE(YEAR(vp.data[[#This Row],[SDate]]),9,15)),1,0)</f>
        <v>1</v>
      </c>
      <c r="AJ1371" s="4">
        <f>IF(vp.data[[#This Row],[SDate]]&lt;DATE(2016,12,1),0,1)</f>
        <v>1</v>
      </c>
      <c r="AK1371">
        <f>MONTH(vp.data[[#This Row],[SDate]])</f>
        <v>5</v>
      </c>
      <c r="AL1371" s="5">
        <f>(IF(post_aquisition_adj_bool,vp.data[[#This Row],[VP_Adjusted]],vp.data[[#This Row],[VP]])-INDEX(crudeBD.lkup[Mean_VP],MATCH(vp.data[[#This Row],[Crude_Breakdown]],crudeBD.lkup[Crude Breakdown],0)))^2</f>
        <v>6.0805536332382264</v>
      </c>
      <c r="AM1371" s="5">
        <f>(vp.data[[#This Row],[Dens]]-INDEX(crudeBD.lkup[Mean_Dens],MATCH(vp.data[[#This Row],[Crude_Breakdown]],crudeBD.lkup[Crude Breakdown],0)))^2</f>
        <v>29.653658026163161</v>
      </c>
      <c r="AN1371" s="5">
        <f>(vp.data[[#This Row],[Sulf]]-INDEX(crudeBD.lkup[Mean_Sulf],MATCH(vp.data[[#This Row],[Crude_Breakdown]],crudeBD.lkup[Crude Breakdown],0)))^2</f>
        <v>0.73731233850740541</v>
      </c>
      <c r="AO13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1" hidden="1" x14ac:dyDescent="0.25">
      <c r="A1372">
        <v>1371</v>
      </c>
      <c r="B1372" t="s">
        <v>92</v>
      </c>
      <c r="C1372" t="s">
        <v>92</v>
      </c>
      <c r="D1372" t="s">
        <v>93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Input]]="",INDEX([1]DATA!$Q:$Q,MATCH(1,(vp.data[[#This Row],[Battery]]=[1]DATA!$L:$L)*(EOMONTH(vp.data[[#This Row],[SDate]],-1)+1=[1]DATA!$G:$G),0)),vp.data[[#This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Input]]="",INDEX([1]DATA!$O:$O,MATCH(1,(vp.data[[#This Row],[Battery]]=[1]DATA!$L:$L)*(EOMONTH(vp.data[[#This Row],[SDate]],-1)+1=[1]DATA!$G:$G),0)),vp.data[[#This Row],[Dens Input]]),"")</f>
        <v>820.2</v>
      </c>
      <c r="O1372" s="2">
        <f ca="1">INDEX(INDIRECT(_xlfn.CONCAT("weather.data[",O$1,"]")),MATCH(vp.data[[#This Row],[SDate]],weather.data[Date],0))</f>
        <v>9.3500000000000014</v>
      </c>
      <c r="P1372" s="2">
        <f ca="1">INDEX(INDIRECT(_xlfn.CONCAT("weather.data[",P$1,"]")),MATCH(vp.data[[#This Row],[SDate]],weather.data[Date],0))</f>
        <v>6.7214285714285733</v>
      </c>
      <c r="Q1372" s="2">
        <f ca="1">INDEX(INDIRECT(_xlfn.CONCAT("weather.data[",Q$1,"]")),MATCH(vp.data[[#This Row],[SDate]],weather.data[Date],0))</f>
        <v>9.5</v>
      </c>
      <c r="R1372" s="2">
        <f ca="1">INDEX(INDIRECT(_xlfn.CONCAT("weather.data[",R$1,"]")),MATCH(vp.data[[#This Row],[SDate]],weather.data[Date],0))</f>
        <v>10.5</v>
      </c>
      <c r="S1372" s="2">
        <f ca="1">INDEX(INDIRECT(_xlfn.CONCAT("weather.data[",S$1,"]")),MATCH(vp.data[[#This Row],[SDate]],weather.data[Date],0))</f>
        <v>9.3000000000000007</v>
      </c>
      <c r="T1372" s="2">
        <f ca="1">INDEX(INDIRECT(_xlfn.CONCAT("weather.data[",T$1,"]")),MATCH(vp.data[[#This Row],[SDate]],weather.data[Date],0))</f>
        <v>8.9</v>
      </c>
      <c r="U1372" s="2">
        <f ca="1">INDEX(INDIRECT(_xlfn.CONCAT("weather.data[",U$1,"]")),MATCH(vp.data[[#This Row],[SDate]],weather.data[Date],0))</f>
        <v>9.1</v>
      </c>
      <c r="V1372" s="2">
        <f ca="1">INDEX(INDIRECT(_xlfn.CONCAT("weather.data[",V$1,"]")),MATCH(vp.data[[#This Row],[SDate]],weather.data[Date],0))</f>
        <v>8.8000000000000007</v>
      </c>
      <c r="W1372" t="s">
        <v>44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 s="4">
        <f>IF(AND(vp.data[[#This Row],[SDate]]&gt;=DATE(YEAR(vp.data[[#This Row],[SDate]]),5,1),vp.data[[#This Row],[SDate]]&lt;=DATE(YEAR(vp.data[[#This Row],[SDate]]),9,15)),1,0)</f>
        <v>1</v>
      </c>
      <c r="AJ1372" s="4">
        <f>IF(vp.data[[#This Row],[SDate]]&lt;DATE(2016,12,1),0,1)</f>
        <v>1</v>
      </c>
      <c r="AK1372">
        <f>MONTH(vp.data[[#This Row],[SDate]])</f>
        <v>5</v>
      </c>
      <c r="AL1372" s="5">
        <f>(IF(post_aquisition_adj_bool,vp.data[[#This Row],[VP_Adjusted]],vp.data[[#This Row],[VP]])-INDEX(crudeBD.lkup[Mean_VP],MATCH(vp.data[[#This Row],[Crude_Breakdown]],crudeBD.lkup[Crude Breakdown],0)))^2</f>
        <v>266.80354599964983</v>
      </c>
      <c r="AM1372" s="5">
        <f>(vp.data[[#This Row],[Dens]]-INDEX(crudeBD.lkup[Mean_Dens],MATCH(vp.data[[#This Row],[Crude_Breakdown]],crudeBD.lkup[Crude Breakdown],0)))^2</f>
        <v>1.8104166468501797</v>
      </c>
      <c r="AN1372" s="5">
        <f>(vp.data[[#This Row],[Sulf]]-INDEX(crudeBD.lkup[Mean_Sulf],MATCH(vp.data[[#This Row],[Crude_Breakdown]],crudeBD.lkup[Crude Breakdown],0)))^2</f>
        <v>4.0534198068534165E-2</v>
      </c>
      <c r="AO13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1" hidden="1" x14ac:dyDescent="0.25">
      <c r="A1373">
        <v>1372</v>
      </c>
      <c r="B1373" t="s">
        <v>58</v>
      </c>
      <c r="C1373" t="s">
        <v>58</v>
      </c>
      <c r="D1373" t="s">
        <v>59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Input]]="",INDEX([1]DATA!$Q:$Q,MATCH(1,(vp.data[[#This Row],[Battery]]=[1]DATA!$L:$L)*(EOMONTH(vp.data[[#This Row],[SDate]],-1)+1=[1]DATA!$G:$G),0)),vp.data[[#This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Input]]="",INDEX([1]DATA!$O:$O,MATCH(1,(vp.data[[#This Row],[Battery]]=[1]DATA!$L:$L)*(EOMONTH(vp.data[[#This Row],[SDate]],-1)+1=[1]DATA!$G:$G),0)),vp.data[[#This Row],[Dens Input]]),"")</f>
        <v>819.4</v>
      </c>
      <c r="O1373" s="2">
        <f ca="1">INDEX(INDIRECT(_xlfn.CONCAT("weather.data[",O$1,"]")),MATCH(vp.data[[#This Row],[SDate]],weather.data[Date],0))</f>
        <v>9.3500000000000014</v>
      </c>
      <c r="P1373" s="2">
        <f ca="1">INDEX(INDIRECT(_xlfn.CONCAT("weather.data[",P$1,"]")),MATCH(vp.data[[#This Row],[SDate]],weather.data[Date],0))</f>
        <v>6.7214285714285733</v>
      </c>
      <c r="Q1373" s="2">
        <f ca="1">INDEX(INDIRECT(_xlfn.CONCAT("weather.data[",Q$1,"]")),MATCH(vp.data[[#This Row],[SDate]],weather.data[Date],0))</f>
        <v>9.5</v>
      </c>
      <c r="R1373" s="2">
        <f ca="1">INDEX(INDIRECT(_xlfn.CONCAT("weather.data[",R$1,"]")),MATCH(vp.data[[#This Row],[SDate]],weather.data[Date],0))</f>
        <v>10.5</v>
      </c>
      <c r="S1373" s="2">
        <f ca="1">INDEX(INDIRECT(_xlfn.CONCAT("weather.data[",S$1,"]")),MATCH(vp.data[[#This Row],[SDate]],weather.data[Date],0))</f>
        <v>9.3000000000000007</v>
      </c>
      <c r="T1373" s="2">
        <f ca="1">INDEX(INDIRECT(_xlfn.CONCAT("weather.data[",T$1,"]")),MATCH(vp.data[[#This Row],[SDate]],weather.data[Date],0))</f>
        <v>8.9</v>
      </c>
      <c r="U1373" s="2">
        <f ca="1">INDEX(INDIRECT(_xlfn.CONCAT("weather.data[",U$1,"]")),MATCH(vp.data[[#This Row],[SDate]],weather.data[Date],0))</f>
        <v>9.1</v>
      </c>
      <c r="V1373" s="2">
        <f ca="1">INDEX(INDIRECT(_xlfn.CONCAT("weather.data[",V$1,"]")),MATCH(vp.data[[#This Row],[SDate]],weather.data[Date],0))</f>
        <v>8.8000000000000007</v>
      </c>
      <c r="W1373" t="s">
        <v>44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 s="4">
        <f>IF(AND(vp.data[[#This Row],[SDate]]&gt;=DATE(YEAR(vp.data[[#This Row],[SDate]]),5,1),vp.data[[#This Row],[SDate]]&lt;=DATE(YEAR(vp.data[[#This Row],[SDate]]),9,15)),1,0)</f>
        <v>1</v>
      </c>
      <c r="AJ1373" s="4">
        <f>IF(vp.data[[#This Row],[SDate]]&lt;DATE(2016,12,1),0,1)</f>
        <v>1</v>
      </c>
      <c r="AK1373">
        <f>MONTH(vp.data[[#This Row],[SDate]])</f>
        <v>5</v>
      </c>
      <c r="AL1373" s="5">
        <f>(IF(post_aquisition_adj_bool,vp.data[[#This Row],[VP_Adjusted]],vp.data[[#This Row],[VP]])-INDEX(crudeBD.lkup[Mean_VP],MATCH(vp.data[[#This Row],[Crude_Breakdown]],crudeBD.lkup[Crude Breakdown],0)))^2</f>
        <v>154.60739332789444</v>
      </c>
      <c r="AM1373" s="5">
        <f>(vp.data[[#This Row],[Dens]]-INDEX(crudeBD.lkup[Mean_Dens],MATCH(vp.data[[#This Row],[Crude_Breakdown]],crudeBD.lkup[Crude Breakdown],0)))^2</f>
        <v>0.29758906064250096</v>
      </c>
      <c r="AN1373" s="5">
        <f>(vp.data[[#This Row],[Sulf]]-INDEX(crudeBD.lkup[Mean_Sulf],MATCH(vp.data[[#This Row],[Crude_Breakdown]],crudeBD.lkup[Crude Breakdown],0)))^2</f>
        <v>1.7247848852233193E-2</v>
      </c>
      <c r="AO13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1" hidden="1" x14ac:dyDescent="0.25">
      <c r="A1374">
        <v>1373</v>
      </c>
      <c r="B1374" t="s">
        <v>60</v>
      </c>
      <c r="C1374" t="s">
        <v>60</v>
      </c>
      <c r="D1374" t="s">
        <v>61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Input]]="",INDEX([1]DATA!$O:$O,MATCH(1,(vp.data[[#This Row],[Battery]]=[1]DATA!$L:$L)*(EOMONTH(vp.data[[#This Row],[SDate]],-1)+1=[1]DATA!$G:$G),0)),vp.data[[#This Row],[Dens Input]]),"")</f>
        <v>876.2</v>
      </c>
      <c r="O1374" s="2">
        <f ca="1">INDEX(INDIRECT(_xlfn.CONCAT("weather.data[",O$1,"]")),MATCH(vp.data[[#This Row],[SDate]],weather.data[Date],0))</f>
        <v>9.3500000000000014</v>
      </c>
      <c r="P1374" s="2">
        <f ca="1">INDEX(INDIRECT(_xlfn.CONCAT("weather.data[",P$1,"]")),MATCH(vp.data[[#This Row],[SDate]],weather.data[Date],0))</f>
        <v>6.7214285714285733</v>
      </c>
      <c r="Q1374" s="2">
        <f ca="1">INDEX(INDIRECT(_xlfn.CONCAT("weather.data[",Q$1,"]")),MATCH(vp.data[[#This Row],[SDate]],weather.data[Date],0))</f>
        <v>9.5</v>
      </c>
      <c r="R1374" s="2">
        <f ca="1">INDEX(INDIRECT(_xlfn.CONCAT("weather.data[",R$1,"]")),MATCH(vp.data[[#This Row],[SDate]],weather.data[Date],0))</f>
        <v>10.5</v>
      </c>
      <c r="S1374" s="2">
        <f ca="1">INDEX(INDIRECT(_xlfn.CONCAT("weather.data[",S$1,"]")),MATCH(vp.data[[#This Row],[SDate]],weather.data[Date],0))</f>
        <v>9.3000000000000007</v>
      </c>
      <c r="T1374" s="2">
        <f ca="1">INDEX(INDIRECT(_xlfn.CONCAT("weather.data[",T$1,"]")),MATCH(vp.data[[#This Row],[SDate]],weather.data[Date],0))</f>
        <v>8.9</v>
      </c>
      <c r="U1374" s="2">
        <f ca="1">INDEX(INDIRECT(_xlfn.CONCAT("weather.data[",U$1,"]")),MATCH(vp.data[[#This Row],[SDate]],weather.data[Date],0))</f>
        <v>9.1</v>
      </c>
      <c r="V1374" s="2">
        <f ca="1">INDEX(INDIRECT(_xlfn.CONCAT("weather.data[",V$1,"]")),MATCH(vp.data[[#This Row],[SDate]],weather.data[Date],0))</f>
        <v>8.8000000000000007</v>
      </c>
      <c r="W1374" t="s">
        <v>44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 s="4">
        <f>IF(AND(vp.data[[#This Row],[SDate]]&gt;=DATE(YEAR(vp.data[[#This Row],[SDate]]),5,1),vp.data[[#This Row],[SDate]]&lt;=DATE(YEAR(vp.data[[#This Row],[SDate]]),9,15)),1,0)</f>
        <v>1</v>
      </c>
      <c r="AJ1374" s="4">
        <f>IF(vp.data[[#This Row],[SDate]]&lt;DATE(2016,12,1),0,1)</f>
        <v>1</v>
      </c>
      <c r="AK1374">
        <f>MONTH(vp.data[[#This Row],[SDate]])</f>
        <v>5</v>
      </c>
      <c r="AL1374" s="5">
        <f>(IF(post_aquisition_adj_bool,vp.data[[#This Row],[VP_Adjusted]],vp.data[[#This Row],[VP]])-INDEX(crudeBD.lkup[Mean_VP],MATCH(vp.data[[#This Row],[Crude_Breakdown]],crudeBD.lkup[Crude Breakdown],0)))^2</f>
        <v>333.61816635160704</v>
      </c>
      <c r="AM1374" s="5">
        <f>(vp.data[[#This Row],[Dens]]-INDEX(crudeBD.lkup[Mean_Dens],MATCH(vp.data[[#This Row],[Crude_Breakdown]],crudeBD.lkup[Crude Breakdown],0)))^2</f>
        <v>2.0789616008653709</v>
      </c>
      <c r="AN1374" s="5">
        <f>(vp.data[[#This Row],[Sulf]]-INDEX(crudeBD.lkup[Mean_Sulf],MATCH(vp.data[[#This Row],[Crude_Breakdown]],crudeBD.lkup[Crude Breakdown],0)))^2</f>
        <v>0.13656091162826198</v>
      </c>
      <c r="AO13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1" hidden="1" x14ac:dyDescent="0.25">
      <c r="A1375">
        <v>1374</v>
      </c>
      <c r="B1375" t="s">
        <v>45</v>
      </c>
      <c r="C1375" t="s">
        <v>45</v>
      </c>
      <c r="D1375" t="s">
        <v>66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Input]]="",INDEX([1]DATA!$Q:$Q,MATCH(1,(vp.data[[#This Row],[Battery]]=[1]DATA!$L:$L)*(EOMONTH(vp.data[[#This Row],[SDate]],-1)+1=[1]DATA!$G:$G),0)),vp.data[[#This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375" s="2">
        <f ca="1">INDEX(INDIRECT(_xlfn.CONCAT("weather.data[",O$1,"]")),MATCH(vp.data[[#This Row],[SDate]],weather.data[Date],0))</f>
        <v>9.3500000000000014</v>
      </c>
      <c r="P1375" s="2">
        <f ca="1">INDEX(INDIRECT(_xlfn.CONCAT("weather.data[",P$1,"]")),MATCH(vp.data[[#This Row],[SDate]],weather.data[Date],0))</f>
        <v>6.7214285714285733</v>
      </c>
      <c r="Q1375" s="2">
        <f ca="1">INDEX(INDIRECT(_xlfn.CONCAT("weather.data[",Q$1,"]")),MATCH(vp.data[[#This Row],[SDate]],weather.data[Date],0))</f>
        <v>9.5</v>
      </c>
      <c r="R1375" s="2">
        <f ca="1">INDEX(INDIRECT(_xlfn.CONCAT("weather.data[",R$1,"]")),MATCH(vp.data[[#This Row],[SDate]],weather.data[Date],0))</f>
        <v>10.5</v>
      </c>
      <c r="S1375" s="2">
        <f ca="1">INDEX(INDIRECT(_xlfn.CONCAT("weather.data[",S$1,"]")),MATCH(vp.data[[#This Row],[SDate]],weather.data[Date],0))</f>
        <v>9.3000000000000007</v>
      </c>
      <c r="T1375" s="2">
        <f ca="1">INDEX(INDIRECT(_xlfn.CONCAT("weather.data[",T$1,"]")),MATCH(vp.data[[#This Row],[SDate]],weather.data[Date],0))</f>
        <v>8.9</v>
      </c>
      <c r="U1375" s="2">
        <f ca="1">INDEX(INDIRECT(_xlfn.CONCAT("weather.data[",U$1,"]")),MATCH(vp.data[[#This Row],[SDate]],weather.data[Date],0))</f>
        <v>9.1</v>
      </c>
      <c r="V1375" s="2">
        <f ca="1">INDEX(INDIRECT(_xlfn.CONCAT("weather.data[",V$1,"]")),MATCH(vp.data[[#This Row],[SDate]],weather.data[Date],0))</f>
        <v>8.8000000000000007</v>
      </c>
      <c r="W1375" t="s">
        <v>44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 s="4">
        <f>IF(AND(vp.data[[#This Row],[SDate]]&gt;=DATE(YEAR(vp.data[[#This Row],[SDate]]),5,1),vp.data[[#This Row],[SDate]]&lt;=DATE(YEAR(vp.data[[#This Row],[SDate]]),9,15)),1,0)</f>
        <v>1</v>
      </c>
      <c r="AJ1375" s="4">
        <f>IF(vp.data[[#This Row],[SDate]]&lt;DATE(2016,12,1),0,1)</f>
        <v>1</v>
      </c>
      <c r="AK1375">
        <f>MONTH(vp.data[[#This Row],[SDate]])</f>
        <v>5</v>
      </c>
      <c r="AL1375" s="5">
        <f>(IF(post_aquisition_adj_bool,vp.data[[#This Row],[VP_Adjusted]],vp.data[[#This Row],[VP]])-INDEX(crudeBD.lkup[Mean_VP],MATCH(vp.data[[#This Row],[Crude_Breakdown]],crudeBD.lkup[Crude Breakdown],0)))^2</f>
        <v>263.54672157216908</v>
      </c>
      <c r="AM1375" s="5">
        <f>(vp.data[[#This Row],[Dens]]-INDEX(crudeBD.lkup[Mean_Dens],MATCH(vp.data[[#This Row],[Crude_Breakdown]],crudeBD.lkup[Crude Breakdown],0)))^2</f>
        <v>12.570692508920608</v>
      </c>
      <c r="AN1375" s="5">
        <f>(vp.data[[#This Row],[Sulf]]-INDEX(crudeBD.lkup[Mean_Sulf],MATCH(vp.data[[#This Row],[Crude_Breakdown]],crudeBD.lkup[Crude Breakdown],0)))^2</f>
        <v>7.515041963129004E-5</v>
      </c>
      <c r="AO13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1" hidden="1" x14ac:dyDescent="0.25">
      <c r="A1376">
        <v>1375</v>
      </c>
      <c r="B1376" t="s">
        <v>45</v>
      </c>
      <c r="C1376" t="s">
        <v>45</v>
      </c>
      <c r="D1376" t="s">
        <v>77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76" s="2">
        <f ca="1">INDEX(INDIRECT(_xlfn.CONCAT("weather.data[",O$1,"]")),MATCH(vp.data[[#This Row],[SDate]],weather.data[Date],0))</f>
        <v>9.3500000000000014</v>
      </c>
      <c r="P1376" s="2">
        <f ca="1">INDEX(INDIRECT(_xlfn.CONCAT("weather.data[",P$1,"]")),MATCH(vp.data[[#This Row],[SDate]],weather.data[Date],0))</f>
        <v>6.7214285714285733</v>
      </c>
      <c r="Q1376" s="2">
        <f ca="1">INDEX(INDIRECT(_xlfn.CONCAT("weather.data[",Q$1,"]")),MATCH(vp.data[[#This Row],[SDate]],weather.data[Date],0))</f>
        <v>9.5</v>
      </c>
      <c r="R1376" s="2">
        <f ca="1">INDEX(INDIRECT(_xlfn.CONCAT("weather.data[",R$1,"]")),MATCH(vp.data[[#This Row],[SDate]],weather.data[Date],0))</f>
        <v>10.5</v>
      </c>
      <c r="S1376" s="2">
        <f ca="1">INDEX(INDIRECT(_xlfn.CONCAT("weather.data[",S$1,"]")),MATCH(vp.data[[#This Row],[SDate]],weather.data[Date],0))</f>
        <v>9.3000000000000007</v>
      </c>
      <c r="T1376" s="2">
        <f ca="1">INDEX(INDIRECT(_xlfn.CONCAT("weather.data[",T$1,"]")),MATCH(vp.data[[#This Row],[SDate]],weather.data[Date],0))</f>
        <v>8.9</v>
      </c>
      <c r="U1376" s="2">
        <f ca="1">INDEX(INDIRECT(_xlfn.CONCAT("weather.data[",U$1,"]")),MATCH(vp.data[[#This Row],[SDate]],weather.data[Date],0))</f>
        <v>9.1</v>
      </c>
      <c r="V1376" s="2">
        <f ca="1">INDEX(INDIRECT(_xlfn.CONCAT("weather.data[",V$1,"]")),MATCH(vp.data[[#This Row],[SDate]],weather.data[Date],0))</f>
        <v>8.8000000000000007</v>
      </c>
      <c r="W1376" t="s">
        <v>44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 s="4">
        <f>IF(AND(vp.data[[#This Row],[SDate]]&gt;=DATE(YEAR(vp.data[[#This Row],[SDate]]),5,1),vp.data[[#This Row],[SDate]]&lt;=DATE(YEAR(vp.data[[#This Row],[SDate]]),9,15)),1,0)</f>
        <v>1</v>
      </c>
      <c r="AJ1376" s="4">
        <f>IF(vp.data[[#This Row],[SDate]]&lt;DATE(2016,12,1),0,1)</f>
        <v>1</v>
      </c>
      <c r="AK1376">
        <f>MONTH(vp.data[[#This Row],[SDate]])</f>
        <v>5</v>
      </c>
      <c r="AL1376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376" s="5">
        <f>(vp.data[[#This Row],[Dens]]-INDEX(crudeBD.lkup[Mean_Dens],MATCH(vp.data[[#This Row],[Crude_Breakdown]],crudeBD.lkup[Crude Breakdown],0)))^2</f>
        <v>34.170071819267953</v>
      </c>
      <c r="AN1376" s="5">
        <f>(vp.data[[#This Row],[Sulf]]-INDEX(crudeBD.lkup[Mean_Sulf],MATCH(vp.data[[#This Row],[Crude_Breakdown]],crudeBD.lkup[Crude Breakdown],0)))^2</f>
        <v>0.16106662440082259</v>
      </c>
      <c r="AO13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1" hidden="1" x14ac:dyDescent="0.25">
      <c r="A1377">
        <v>1376</v>
      </c>
      <c r="B1377" t="s">
        <v>45</v>
      </c>
      <c r="C1377" t="s">
        <v>45</v>
      </c>
      <c r="D1377" t="s">
        <v>76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77" s="2">
        <f ca="1">INDEX(INDIRECT(_xlfn.CONCAT("weather.data[",O$1,"]")),MATCH(vp.data[[#This Row],[SDate]],weather.data[Date],0))</f>
        <v>9.3500000000000014</v>
      </c>
      <c r="P1377" s="2">
        <f ca="1">INDEX(INDIRECT(_xlfn.CONCAT("weather.data[",P$1,"]")),MATCH(vp.data[[#This Row],[SDate]],weather.data[Date],0))</f>
        <v>6.7214285714285733</v>
      </c>
      <c r="Q1377" s="2">
        <f ca="1">INDEX(INDIRECT(_xlfn.CONCAT("weather.data[",Q$1,"]")),MATCH(vp.data[[#This Row],[SDate]],weather.data[Date],0))</f>
        <v>9.5</v>
      </c>
      <c r="R1377" s="2">
        <f ca="1">INDEX(INDIRECT(_xlfn.CONCAT("weather.data[",R$1,"]")),MATCH(vp.data[[#This Row],[SDate]],weather.data[Date],0))</f>
        <v>10.5</v>
      </c>
      <c r="S1377" s="2">
        <f ca="1">INDEX(INDIRECT(_xlfn.CONCAT("weather.data[",S$1,"]")),MATCH(vp.data[[#This Row],[SDate]],weather.data[Date],0))</f>
        <v>9.3000000000000007</v>
      </c>
      <c r="T1377" s="2">
        <f ca="1">INDEX(INDIRECT(_xlfn.CONCAT("weather.data[",T$1,"]")),MATCH(vp.data[[#This Row],[SDate]],weather.data[Date],0))</f>
        <v>8.9</v>
      </c>
      <c r="U1377" s="2">
        <f ca="1">INDEX(INDIRECT(_xlfn.CONCAT("weather.data[",U$1,"]")),MATCH(vp.data[[#This Row],[SDate]],weather.data[Date],0))</f>
        <v>9.1</v>
      </c>
      <c r="V1377" s="2">
        <f ca="1">INDEX(INDIRECT(_xlfn.CONCAT("weather.data[",V$1,"]")),MATCH(vp.data[[#This Row],[SDate]],weather.data[Date],0))</f>
        <v>8.8000000000000007</v>
      </c>
      <c r="W1377" t="s">
        <v>44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 s="4">
        <f>IF(AND(vp.data[[#This Row],[SDate]]&gt;=DATE(YEAR(vp.data[[#This Row],[SDate]]),5,1),vp.data[[#This Row],[SDate]]&lt;=DATE(YEAR(vp.data[[#This Row],[SDate]]),9,15)),1,0)</f>
        <v>1</v>
      </c>
      <c r="AJ1377" s="4">
        <f>IF(vp.data[[#This Row],[SDate]]&lt;DATE(2016,12,1),0,1)</f>
        <v>1</v>
      </c>
      <c r="AK1377">
        <f>MONTH(vp.data[[#This Row],[SDate]])</f>
        <v>5</v>
      </c>
      <c r="AL1377" s="5">
        <f>(IF(post_aquisition_adj_bool,vp.data[[#This Row],[VP_Adjusted]],vp.data[[#This Row],[VP]])-INDEX(crudeBD.lkup[Mean_VP],MATCH(vp.data[[#This Row],[Crude_Breakdown]],crudeBD.lkup[Crude Breakdown],0)))^2</f>
        <v>13.206843709573993</v>
      </c>
      <c r="AM1377" s="5">
        <f>(vp.data[[#This Row],[Dens]]-INDEX(crudeBD.lkup[Mean_Dens],MATCH(vp.data[[#This Row],[Crude_Breakdown]],crudeBD.lkup[Crude Breakdown],0)))^2</f>
        <v>0.30745112960722026</v>
      </c>
      <c r="AN1377" s="5">
        <f>(vp.data[[#This Row],[Sulf]]-INDEX(crudeBD.lkup[Mean_Sulf],MATCH(vp.data[[#This Row],[Crude_Breakdown]],crudeBD.lkup[Crude Breakdown],0)))^2</f>
        <v>2.935433411869089E-2</v>
      </c>
      <c r="AO13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1" hidden="1" x14ac:dyDescent="0.25">
      <c r="A1378">
        <v>1377</v>
      </c>
      <c r="B1378" t="s">
        <v>45</v>
      </c>
      <c r="C1378" t="s">
        <v>45</v>
      </c>
      <c r="D1378" t="s">
        <v>96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Input]]="",INDEX([1]DATA!$Q:$Q,MATCH(1,(vp.data[[#This Row],[Battery]]=[1]DATA!$L:$L)*(EOMONTH(vp.data[[#This Row],[SDate]],-1)+1=[1]DATA!$G:$G),0)),vp.data[[#This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Input]]="",INDEX([1]DATA!$O:$O,MATCH(1,(vp.data[[#This Row],[Battery]]=[1]DATA!$L:$L)*(EOMONTH(vp.data[[#This Row],[SDate]],-1)+1=[1]DATA!$G:$G),0)),vp.data[[#This Row],[Dens Input]]),"")</f>
        <v>821</v>
      </c>
      <c r="O1378" s="2">
        <f ca="1">INDEX(INDIRECT(_xlfn.CONCAT("weather.data[",O$1,"]")),MATCH(vp.data[[#This Row],[SDate]],weather.data[Date],0))</f>
        <v>9.3500000000000014</v>
      </c>
      <c r="P1378" s="2">
        <f ca="1">INDEX(INDIRECT(_xlfn.CONCAT("weather.data[",P$1,"]")),MATCH(vp.data[[#This Row],[SDate]],weather.data[Date],0))</f>
        <v>6.7214285714285733</v>
      </c>
      <c r="Q1378" s="2">
        <f ca="1">INDEX(INDIRECT(_xlfn.CONCAT("weather.data[",Q$1,"]")),MATCH(vp.data[[#This Row],[SDate]],weather.data[Date],0))</f>
        <v>9.5</v>
      </c>
      <c r="R1378" s="2">
        <f ca="1">INDEX(INDIRECT(_xlfn.CONCAT("weather.data[",R$1,"]")),MATCH(vp.data[[#This Row],[SDate]],weather.data[Date],0))</f>
        <v>10.5</v>
      </c>
      <c r="S1378" s="2">
        <f ca="1">INDEX(INDIRECT(_xlfn.CONCAT("weather.data[",S$1,"]")),MATCH(vp.data[[#This Row],[SDate]],weather.data[Date],0))</f>
        <v>9.3000000000000007</v>
      </c>
      <c r="T1378" s="2">
        <f ca="1">INDEX(INDIRECT(_xlfn.CONCAT("weather.data[",T$1,"]")),MATCH(vp.data[[#This Row],[SDate]],weather.data[Date],0))</f>
        <v>8.9</v>
      </c>
      <c r="U1378" s="2">
        <f ca="1">INDEX(INDIRECT(_xlfn.CONCAT("weather.data[",U$1,"]")),MATCH(vp.data[[#This Row],[SDate]],weather.data[Date],0))</f>
        <v>9.1</v>
      </c>
      <c r="V1378" s="2">
        <f ca="1">INDEX(INDIRECT(_xlfn.CONCAT("weather.data[",V$1,"]")),MATCH(vp.data[[#This Row],[SDate]],weather.data[Date],0))</f>
        <v>8.8000000000000007</v>
      </c>
      <c r="W1378" t="s">
        <v>44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 s="4">
        <f>IF(AND(vp.data[[#This Row],[SDate]]&gt;=DATE(YEAR(vp.data[[#This Row],[SDate]]),5,1),vp.data[[#This Row],[SDate]]&lt;=DATE(YEAR(vp.data[[#This Row],[SDate]]),9,15)),1,0)</f>
        <v>1</v>
      </c>
      <c r="AJ1378" s="4">
        <f>IF(vp.data[[#This Row],[SDate]]&lt;DATE(2016,12,1),0,1)</f>
        <v>1</v>
      </c>
      <c r="AK1378">
        <f>MONTH(vp.data[[#This Row],[SDate]])</f>
        <v>5</v>
      </c>
      <c r="AL1378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378" s="5">
        <f>(vp.data[[#This Row],[Dens]]-INDEX(crudeBD.lkup[Mean_Dens],MATCH(vp.data[[#This Row],[Crude_Breakdown]],crudeBD.lkup[Crude Breakdown],0)))^2</f>
        <v>4.6032442330575885</v>
      </c>
      <c r="AN1378" s="5">
        <f>(vp.data[[#This Row],[Sulf]]-INDEX(crudeBD.lkup[Mean_Sulf],MATCH(vp.data[[#This Row],[Crude_Breakdown]],crudeBD.lkup[Crude Breakdown],0)))^2</f>
        <v>3.2880955435305316E-2</v>
      </c>
      <c r="AO13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1" hidden="1" x14ac:dyDescent="0.25">
      <c r="A1379">
        <v>1378</v>
      </c>
      <c r="B1379" t="s">
        <v>45</v>
      </c>
      <c r="C1379" t="s">
        <v>45</v>
      </c>
      <c r="D1379" t="s">
        <v>63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79" s="2">
        <f ca="1">INDEX(INDIRECT(_xlfn.CONCAT("weather.data[",O$1,"]")),MATCH(vp.data[[#This Row],[SDate]],weather.data[Date],0))</f>
        <v>9.3500000000000014</v>
      </c>
      <c r="P1379" s="2">
        <f ca="1">INDEX(INDIRECT(_xlfn.CONCAT("weather.data[",P$1,"]")),MATCH(vp.data[[#This Row],[SDate]],weather.data[Date],0))</f>
        <v>6.7214285714285733</v>
      </c>
      <c r="Q1379" s="2">
        <f ca="1">INDEX(INDIRECT(_xlfn.CONCAT("weather.data[",Q$1,"]")),MATCH(vp.data[[#This Row],[SDate]],weather.data[Date],0))</f>
        <v>9.5</v>
      </c>
      <c r="R1379" s="2">
        <f ca="1">INDEX(INDIRECT(_xlfn.CONCAT("weather.data[",R$1,"]")),MATCH(vp.data[[#This Row],[SDate]],weather.data[Date],0))</f>
        <v>10.5</v>
      </c>
      <c r="S1379" s="2">
        <f ca="1">INDEX(INDIRECT(_xlfn.CONCAT("weather.data[",S$1,"]")),MATCH(vp.data[[#This Row],[SDate]],weather.data[Date],0))</f>
        <v>9.3000000000000007</v>
      </c>
      <c r="T1379" s="2">
        <f ca="1">INDEX(INDIRECT(_xlfn.CONCAT("weather.data[",T$1,"]")),MATCH(vp.data[[#This Row],[SDate]],weather.data[Date],0))</f>
        <v>8.9</v>
      </c>
      <c r="U1379" s="2">
        <f ca="1">INDEX(INDIRECT(_xlfn.CONCAT("weather.data[",U$1,"]")),MATCH(vp.data[[#This Row],[SDate]],weather.data[Date],0))</f>
        <v>9.1</v>
      </c>
      <c r="V1379" s="2">
        <f ca="1">INDEX(INDIRECT(_xlfn.CONCAT("weather.data[",V$1,"]")),MATCH(vp.data[[#This Row],[SDate]],weather.data[Date],0))</f>
        <v>8.8000000000000007</v>
      </c>
      <c r="W1379" t="s">
        <v>44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 s="4">
        <f>IF(AND(vp.data[[#This Row],[SDate]]&gt;=DATE(YEAR(vp.data[[#This Row],[SDate]]),5,1),vp.data[[#This Row],[SDate]]&lt;=DATE(YEAR(vp.data[[#This Row],[SDate]]),9,15)),1,0)</f>
        <v>1</v>
      </c>
      <c r="AJ1379" s="4">
        <f>IF(vp.data[[#This Row],[SDate]]&lt;DATE(2016,12,1),0,1)</f>
        <v>1</v>
      </c>
      <c r="AK1379">
        <f>MONTH(vp.data[[#This Row],[SDate]])</f>
        <v>5</v>
      </c>
      <c r="AL1379" s="5">
        <f>(IF(post_aquisition_adj_bool,vp.data[[#This Row],[VP_Adjusted]],vp.data[[#This Row],[VP]])-INDEX(crudeBD.lkup[Mean_VP],MATCH(vp.data[[#This Row],[Crude_Breakdown]],crudeBD.lkup[Crude Breakdown],0)))^2</f>
        <v>17.927790274459433</v>
      </c>
      <c r="AM1379" s="5">
        <f>(vp.data[[#This Row],[Dens]]-INDEX(crudeBD.lkup[Mean_Dens],MATCH(vp.data[[#This Row],[Crude_Breakdown]],crudeBD.lkup[Crude Breakdown],0)))^2</f>
        <v>5.980554577885191</v>
      </c>
      <c r="AN1379" s="5">
        <f>(vp.data[[#This Row],[Sulf]]-INDEX(crudeBD.lkup[Mean_Sulf],MATCH(vp.data[[#This Row],[Crude_Breakdown]],crudeBD.lkup[Crude Breakdown],0)))^2</f>
        <v>9.0800411234678385E-2</v>
      </c>
      <c r="AO13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1" hidden="1" x14ac:dyDescent="0.25">
      <c r="A1380">
        <v>1379</v>
      </c>
      <c r="B1380" t="s">
        <v>58</v>
      </c>
      <c r="C1380" t="s">
        <v>58</v>
      </c>
      <c r="D1380" t="s">
        <v>83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380" s="2">
        <f ca="1">INDEX(INDIRECT(_xlfn.CONCAT("weather.data[",O$1,"]")),MATCH(vp.data[[#This Row],[SDate]],weather.data[Date],0))</f>
        <v>9.3500000000000014</v>
      </c>
      <c r="P1380" s="2">
        <f ca="1">INDEX(INDIRECT(_xlfn.CONCAT("weather.data[",P$1,"]")),MATCH(vp.data[[#This Row],[SDate]],weather.data[Date],0))</f>
        <v>6.7214285714285733</v>
      </c>
      <c r="Q1380" s="2">
        <f ca="1">INDEX(INDIRECT(_xlfn.CONCAT("weather.data[",Q$1,"]")),MATCH(vp.data[[#This Row],[SDate]],weather.data[Date],0))</f>
        <v>9.5</v>
      </c>
      <c r="R1380" s="2">
        <f ca="1">INDEX(INDIRECT(_xlfn.CONCAT("weather.data[",R$1,"]")),MATCH(vp.data[[#This Row],[SDate]],weather.data[Date],0))</f>
        <v>10.5</v>
      </c>
      <c r="S1380" s="2">
        <f ca="1">INDEX(INDIRECT(_xlfn.CONCAT("weather.data[",S$1,"]")),MATCH(vp.data[[#This Row],[SDate]],weather.data[Date],0))</f>
        <v>9.3000000000000007</v>
      </c>
      <c r="T1380" s="2">
        <f ca="1">INDEX(INDIRECT(_xlfn.CONCAT("weather.data[",T$1,"]")),MATCH(vp.data[[#This Row],[SDate]],weather.data[Date],0))</f>
        <v>8.9</v>
      </c>
      <c r="U1380" s="2">
        <f ca="1">INDEX(INDIRECT(_xlfn.CONCAT("weather.data[",U$1,"]")),MATCH(vp.data[[#This Row],[SDate]],weather.data[Date],0))</f>
        <v>9.1</v>
      </c>
      <c r="V1380" s="2">
        <f ca="1">INDEX(INDIRECT(_xlfn.CONCAT("weather.data[",V$1,"]")),MATCH(vp.data[[#This Row],[SDate]],weather.data[Date],0))</f>
        <v>8.8000000000000007</v>
      </c>
      <c r="W1380" t="s">
        <v>44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 s="4">
        <f>IF(AND(vp.data[[#This Row],[SDate]]&gt;=DATE(YEAR(vp.data[[#This Row],[SDate]]),5,1),vp.data[[#This Row],[SDate]]&lt;=DATE(YEAR(vp.data[[#This Row],[SDate]]),9,15)),1,0)</f>
        <v>1</v>
      </c>
      <c r="AJ1380" s="4">
        <f>IF(vp.data[[#This Row],[SDate]]&lt;DATE(2016,12,1),0,1)</f>
        <v>1</v>
      </c>
      <c r="AK1380">
        <f>MONTH(vp.data[[#This Row],[SDate]])</f>
        <v>5</v>
      </c>
      <c r="AL1380" s="5">
        <f>(IF(post_aquisition_adj_bool,vp.data[[#This Row],[VP_Adjusted]],vp.data[[#This Row],[VP]])-INDEX(crudeBD.lkup[Mean_VP],MATCH(vp.data[[#This Row],[Crude_Breakdown]],crudeBD.lkup[Crude Breakdown],0)))^2</f>
        <v>116.76900652511986</v>
      </c>
      <c r="AM1380" s="5">
        <f>(vp.data[[#This Row],[Dens]]-INDEX(crudeBD.lkup[Mean_Dens],MATCH(vp.data[[#This Row],[Crude_Breakdown]],crudeBD.lkup[Crude Breakdown],0)))^2</f>
        <v>8.6519748431618346</v>
      </c>
      <c r="AN1380" s="5">
        <f>(vp.data[[#This Row],[Sulf]]-INDEX(crudeBD.lkup[Mean_Sulf],MATCH(vp.data[[#This Row],[Crude_Breakdown]],crudeBD.lkup[Crude Breakdown],0)))^2</f>
        <v>3.9981879075419116E-4</v>
      </c>
      <c r="AO13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1" hidden="1" x14ac:dyDescent="0.25">
      <c r="A1381">
        <v>1380</v>
      </c>
      <c r="B1381" t="s">
        <v>58</v>
      </c>
      <c r="C1381" t="s">
        <v>58</v>
      </c>
      <c r="D1381" t="s">
        <v>79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381" s="2">
        <f ca="1">INDEX(INDIRECT(_xlfn.CONCAT("weather.data[",O$1,"]")),MATCH(vp.data[[#This Row],[SDate]],weather.data[Date],0))</f>
        <v>9.3500000000000014</v>
      </c>
      <c r="P1381" s="2">
        <f ca="1">INDEX(INDIRECT(_xlfn.CONCAT("weather.data[",P$1,"]")),MATCH(vp.data[[#This Row],[SDate]],weather.data[Date],0))</f>
        <v>6.7214285714285733</v>
      </c>
      <c r="Q1381" s="2">
        <f ca="1">INDEX(INDIRECT(_xlfn.CONCAT("weather.data[",Q$1,"]")),MATCH(vp.data[[#This Row],[SDate]],weather.data[Date],0))</f>
        <v>9.5</v>
      </c>
      <c r="R1381" s="2">
        <f ca="1">INDEX(INDIRECT(_xlfn.CONCAT("weather.data[",R$1,"]")),MATCH(vp.data[[#This Row],[SDate]],weather.data[Date],0))</f>
        <v>10.5</v>
      </c>
      <c r="S1381" s="2">
        <f ca="1">INDEX(INDIRECT(_xlfn.CONCAT("weather.data[",S$1,"]")),MATCH(vp.data[[#This Row],[SDate]],weather.data[Date],0))</f>
        <v>9.3000000000000007</v>
      </c>
      <c r="T1381" s="2">
        <f ca="1">INDEX(INDIRECT(_xlfn.CONCAT("weather.data[",T$1,"]")),MATCH(vp.data[[#This Row],[SDate]],weather.data[Date],0))</f>
        <v>8.9</v>
      </c>
      <c r="U1381" s="2">
        <f ca="1">INDEX(INDIRECT(_xlfn.CONCAT("weather.data[",U$1,"]")),MATCH(vp.data[[#This Row],[SDate]],weather.data[Date],0))</f>
        <v>9.1</v>
      </c>
      <c r="V1381" s="2">
        <f ca="1">INDEX(INDIRECT(_xlfn.CONCAT("weather.data[",V$1,"]")),MATCH(vp.data[[#This Row],[SDate]],weather.data[Date],0))</f>
        <v>8.8000000000000007</v>
      </c>
      <c r="W1381" t="s">
        <v>44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 s="4">
        <f>IF(AND(vp.data[[#This Row],[SDate]]&gt;=DATE(YEAR(vp.data[[#This Row],[SDate]]),5,1),vp.data[[#This Row],[SDate]]&lt;=DATE(YEAR(vp.data[[#This Row],[SDate]]),9,15)),1,0)</f>
        <v>1</v>
      </c>
      <c r="AJ1381" s="4">
        <f>IF(vp.data[[#This Row],[SDate]]&lt;DATE(2016,12,1),0,1)</f>
        <v>1</v>
      </c>
      <c r="AK1381">
        <f>MONTH(vp.data[[#This Row],[SDate]])</f>
        <v>5</v>
      </c>
      <c r="AL1381" s="5">
        <f>(IF(post_aquisition_adj_bool,vp.data[[#This Row],[VP_Adjusted]],vp.data[[#This Row],[VP]])-INDEX(crudeBD.lkup[Mean_VP],MATCH(vp.data[[#This Row],[Crude_Breakdown]],crudeBD.lkup[Crude Breakdown],0)))^2</f>
        <v>185.12244341832357</v>
      </c>
      <c r="AM1381" s="5">
        <f>(vp.data[[#This Row],[Dens]]-INDEX(crudeBD.lkup[Mean_Dens],MATCH(vp.data[[#This Row],[Crude_Breakdown]],crudeBD.lkup[Crude Breakdown],0)))^2</f>
        <v>1.0845638399260746</v>
      </c>
      <c r="AN1381" s="5">
        <f>(vp.data[[#This Row],[Sulf]]-INDEX(crudeBD.lkup[Mean_Sulf],MATCH(vp.data[[#This Row],[Crude_Breakdown]],crudeBD.lkup[Crude Breakdown],0)))^2</f>
        <v>2.5004530949612777E-3</v>
      </c>
      <c r="AO13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1" hidden="1" x14ac:dyDescent="0.25">
      <c r="A1382">
        <v>1381</v>
      </c>
      <c r="B1382" t="s">
        <v>64</v>
      </c>
      <c r="C1382" t="s">
        <v>64</v>
      </c>
      <c r="D1382" t="s">
        <v>106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Input]]="",INDEX([1]DATA!$O:$O,MATCH(1,(vp.data[[#This Row],[Battery]]=[1]DATA!$L:$L)*(EOMONTH(vp.data[[#This Row],[SDate]],-1)+1=[1]DATA!$G:$G),0)),vp.data[[#This Row],[Dens Input]]),"")</f>
        <v>854</v>
      </c>
      <c r="O1382" s="2">
        <f ca="1">INDEX(INDIRECT(_xlfn.CONCAT("weather.data[",O$1,"]")),MATCH(vp.data[[#This Row],[SDate]],weather.data[Date],0))</f>
        <v>9.3500000000000014</v>
      </c>
      <c r="P1382" s="2">
        <f ca="1">INDEX(INDIRECT(_xlfn.CONCAT("weather.data[",P$1,"]")),MATCH(vp.data[[#This Row],[SDate]],weather.data[Date],0))</f>
        <v>6.7214285714285733</v>
      </c>
      <c r="Q1382" s="2">
        <f ca="1">INDEX(INDIRECT(_xlfn.CONCAT("weather.data[",Q$1,"]")),MATCH(vp.data[[#This Row],[SDate]],weather.data[Date],0))</f>
        <v>9.5</v>
      </c>
      <c r="R1382" s="2">
        <f ca="1">INDEX(INDIRECT(_xlfn.CONCAT("weather.data[",R$1,"]")),MATCH(vp.data[[#This Row],[SDate]],weather.data[Date],0))</f>
        <v>10.5</v>
      </c>
      <c r="S1382" s="2">
        <f ca="1">INDEX(INDIRECT(_xlfn.CONCAT("weather.data[",S$1,"]")),MATCH(vp.data[[#This Row],[SDate]],weather.data[Date],0))</f>
        <v>9.3000000000000007</v>
      </c>
      <c r="T1382" s="2">
        <f ca="1">INDEX(INDIRECT(_xlfn.CONCAT("weather.data[",T$1,"]")),MATCH(vp.data[[#This Row],[SDate]],weather.data[Date],0))</f>
        <v>8.9</v>
      </c>
      <c r="U1382" s="2">
        <f ca="1">INDEX(INDIRECT(_xlfn.CONCAT("weather.data[",U$1,"]")),MATCH(vp.data[[#This Row],[SDate]],weather.data[Date],0))</f>
        <v>9.1</v>
      </c>
      <c r="V1382" s="2">
        <f ca="1">INDEX(INDIRECT(_xlfn.CONCAT("weather.data[",V$1,"]")),MATCH(vp.data[[#This Row],[SDate]],weather.data[Date],0))</f>
        <v>8.8000000000000007</v>
      </c>
      <c r="W1382" t="s">
        <v>44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 s="4">
        <f>IF(AND(vp.data[[#This Row],[SDate]]&gt;=DATE(YEAR(vp.data[[#This Row],[SDate]]),5,1),vp.data[[#This Row],[SDate]]&lt;=DATE(YEAR(vp.data[[#This Row],[SDate]]),9,15)),1,0)</f>
        <v>1</v>
      </c>
      <c r="AJ1382" s="4">
        <f>IF(vp.data[[#This Row],[SDate]]&lt;DATE(2016,12,1),0,1)</f>
        <v>1</v>
      </c>
      <c r="AK1382">
        <f>MONTH(vp.data[[#This Row],[SDate]])</f>
        <v>5</v>
      </c>
      <c r="AL1382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1382" s="5">
        <f>(vp.data[[#This Row],[Dens]]-INDEX(crudeBD.lkup[Mean_Dens],MATCH(vp.data[[#This Row],[Crude_Breakdown]],crudeBD.lkup[Crude Breakdown],0)))^2</f>
        <v>103.8088451015838</v>
      </c>
      <c r="AN1382" s="5">
        <f>(vp.data[[#This Row],[Sulf]]-INDEX(crudeBD.lkup[Mean_Sulf],MATCH(vp.data[[#This Row],[Crude_Breakdown]],crudeBD.lkup[Crude Breakdown],0)))^2</f>
        <v>5.361684096817588E-3</v>
      </c>
      <c r="AO13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1" hidden="1" x14ac:dyDescent="0.25">
      <c r="A1383">
        <v>1382</v>
      </c>
      <c r="B1383" t="s">
        <v>64</v>
      </c>
      <c r="C1383" t="s">
        <v>64</v>
      </c>
      <c r="D1383" t="s">
        <v>94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Input]]="",INDEX([1]DATA!$O:$O,MATCH(1,(vp.data[[#This Row],[Battery]]=[1]DATA!$L:$L)*(EOMONTH(vp.data[[#This Row],[SDate]],-1)+1=[1]DATA!$G:$G),0)),vp.data[[#This Row],[Dens Input]]),"")</f>
        <v>850</v>
      </c>
      <c r="O1383" s="2">
        <f ca="1">INDEX(INDIRECT(_xlfn.CONCAT("weather.data[",O$1,"]")),MATCH(vp.data[[#This Row],[SDate]],weather.data[Date],0))</f>
        <v>9.3500000000000014</v>
      </c>
      <c r="P1383" s="2">
        <f ca="1">INDEX(INDIRECT(_xlfn.CONCAT("weather.data[",P$1,"]")),MATCH(vp.data[[#This Row],[SDate]],weather.data[Date],0))</f>
        <v>6.7214285714285733</v>
      </c>
      <c r="Q1383" s="2">
        <f ca="1">INDEX(INDIRECT(_xlfn.CONCAT("weather.data[",Q$1,"]")),MATCH(vp.data[[#This Row],[SDate]],weather.data[Date],0))</f>
        <v>9.5</v>
      </c>
      <c r="R1383" s="2">
        <f ca="1">INDEX(INDIRECT(_xlfn.CONCAT("weather.data[",R$1,"]")),MATCH(vp.data[[#This Row],[SDate]],weather.data[Date],0))</f>
        <v>10.5</v>
      </c>
      <c r="S1383" s="2">
        <f ca="1">INDEX(INDIRECT(_xlfn.CONCAT("weather.data[",S$1,"]")),MATCH(vp.data[[#This Row],[SDate]],weather.data[Date],0))</f>
        <v>9.3000000000000007</v>
      </c>
      <c r="T1383" s="2">
        <f ca="1">INDEX(INDIRECT(_xlfn.CONCAT("weather.data[",T$1,"]")),MATCH(vp.data[[#This Row],[SDate]],weather.data[Date],0))</f>
        <v>8.9</v>
      </c>
      <c r="U1383" s="2">
        <f ca="1">INDEX(INDIRECT(_xlfn.CONCAT("weather.data[",U$1,"]")),MATCH(vp.data[[#This Row],[SDate]],weather.data[Date],0))</f>
        <v>9.1</v>
      </c>
      <c r="V1383" s="2">
        <f ca="1">INDEX(INDIRECT(_xlfn.CONCAT("weather.data[",V$1,"]")),MATCH(vp.data[[#This Row],[SDate]],weather.data[Date],0))</f>
        <v>8.8000000000000007</v>
      </c>
      <c r="W1383" t="s">
        <v>44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 s="4">
        <f>IF(AND(vp.data[[#This Row],[SDate]]&gt;=DATE(YEAR(vp.data[[#This Row],[SDate]]),5,1),vp.data[[#This Row],[SDate]]&lt;=DATE(YEAR(vp.data[[#This Row],[SDate]]),9,15)),1,0)</f>
        <v>1</v>
      </c>
      <c r="AJ1383" s="4">
        <f>IF(vp.data[[#This Row],[SDate]]&lt;DATE(2016,12,1),0,1)</f>
        <v>1</v>
      </c>
      <c r="AK1383">
        <f>MONTH(vp.data[[#This Row],[SDate]])</f>
        <v>5</v>
      </c>
      <c r="AL1383" s="5">
        <f>(IF(post_aquisition_adj_bool,vp.data[[#This Row],[VP_Adjusted]],vp.data[[#This Row],[VP]])-INDEX(crudeBD.lkup[Mean_VP],MATCH(vp.data[[#This Row],[Crude_Breakdown]],crudeBD.lkup[Crude Breakdown],0)))^2</f>
        <v>363.96266637652366</v>
      </c>
      <c r="AM1383" s="5">
        <f>(vp.data[[#This Row],[Dens]]-INDEX(crudeBD.lkup[Mean_Dens],MATCH(vp.data[[#This Row],[Crude_Breakdown]],crudeBD.lkup[Crude Breakdown],0)))^2</f>
        <v>38.299544488087157</v>
      </c>
      <c r="AN1383" s="5">
        <f>(vp.data[[#This Row],[Sulf]]-INDEX(crudeBD.lkup[Mean_Sulf],MATCH(vp.data[[#This Row],[Crude_Breakdown]],crudeBD.lkup[Crude Breakdown],0)))^2</f>
        <v>3.2235685139961252E-3</v>
      </c>
      <c r="AO13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1" hidden="1" x14ac:dyDescent="0.25">
      <c r="A1384">
        <v>1383</v>
      </c>
      <c r="B1384" t="s">
        <v>45</v>
      </c>
      <c r="C1384" t="s">
        <v>45</v>
      </c>
      <c r="D1384" t="s">
        <v>85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84" s="2">
        <f ca="1">INDEX(INDIRECT(_xlfn.CONCAT("weather.data[",O$1,"]")),MATCH(vp.data[[#This Row],[SDate]],weather.data[Date],0))</f>
        <v>9.3500000000000014</v>
      </c>
      <c r="P1384" s="2">
        <f ca="1">INDEX(INDIRECT(_xlfn.CONCAT("weather.data[",P$1,"]")),MATCH(vp.data[[#This Row],[SDate]],weather.data[Date],0))</f>
        <v>6.7214285714285733</v>
      </c>
      <c r="Q1384" s="2">
        <f ca="1">INDEX(INDIRECT(_xlfn.CONCAT("weather.data[",Q$1,"]")),MATCH(vp.data[[#This Row],[SDate]],weather.data[Date],0))</f>
        <v>9.5</v>
      </c>
      <c r="R1384" s="2">
        <f ca="1">INDEX(INDIRECT(_xlfn.CONCAT("weather.data[",R$1,"]")),MATCH(vp.data[[#This Row],[SDate]],weather.data[Date],0))</f>
        <v>10.5</v>
      </c>
      <c r="S1384" s="2">
        <f ca="1">INDEX(INDIRECT(_xlfn.CONCAT("weather.data[",S$1,"]")),MATCH(vp.data[[#This Row],[SDate]],weather.data[Date],0))</f>
        <v>9.3000000000000007</v>
      </c>
      <c r="T1384" s="2">
        <f ca="1">INDEX(INDIRECT(_xlfn.CONCAT("weather.data[",T$1,"]")),MATCH(vp.data[[#This Row],[SDate]],weather.data[Date],0))</f>
        <v>8.9</v>
      </c>
      <c r="U1384" s="2">
        <f ca="1">INDEX(INDIRECT(_xlfn.CONCAT("weather.data[",U$1,"]")),MATCH(vp.data[[#This Row],[SDate]],weather.data[Date],0))</f>
        <v>9.1</v>
      </c>
      <c r="V1384" s="2">
        <f ca="1">INDEX(INDIRECT(_xlfn.CONCAT("weather.data[",V$1,"]")),MATCH(vp.data[[#This Row],[SDate]],weather.data[Date],0))</f>
        <v>8.8000000000000007</v>
      </c>
      <c r="W1384" t="s">
        <v>44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 s="4">
        <f>IF(AND(vp.data[[#This Row],[SDate]]&gt;=DATE(YEAR(vp.data[[#This Row],[SDate]]),5,1),vp.data[[#This Row],[SDate]]&lt;=DATE(YEAR(vp.data[[#This Row],[SDate]]),9,15)),1,0)</f>
        <v>1</v>
      </c>
      <c r="AJ1384" s="4">
        <f>IF(vp.data[[#This Row],[SDate]]&lt;DATE(2016,12,1),0,1)</f>
        <v>1</v>
      </c>
      <c r="AK1384">
        <f>MONTH(vp.data[[#This Row],[SDate]])</f>
        <v>5</v>
      </c>
      <c r="AL1384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384" s="5">
        <f>(vp.data[[#This Row],[Dens]]-INDEX(crudeBD.lkup[Mean_Dens],MATCH(vp.data[[#This Row],[Crude_Breakdown]],crudeBD.lkup[Crude Breakdown],0)))^2</f>
        <v>0.30745112960722026</v>
      </c>
      <c r="AN1384" s="5">
        <f>(vp.data[[#This Row],[Sulf]]-INDEX(crudeBD.lkup[Mean_Sulf],MATCH(vp.data[[#This Row],[Crude_Breakdown]],crudeBD.lkup[Crude Breakdown],0)))^2</f>
        <v>6.3167304651606249E-2</v>
      </c>
      <c r="AO13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1" x14ac:dyDescent="0.25">
      <c r="A1385">
        <v>1546</v>
      </c>
      <c r="B1385" t="s">
        <v>47</v>
      </c>
      <c r="C1385" t="s">
        <v>47</v>
      </c>
      <c r="D1385" t="s">
        <v>48</v>
      </c>
      <c r="F1385" s="1">
        <v>42879</v>
      </c>
      <c r="G1385" s="2">
        <v>71.8</v>
      </c>
      <c r="H1385" s="2">
        <f>vp.data[[#This Row],[VP]]+IF(vp.data[[#This Row],[Post_Aquisition]]=0,INDEX(post_aquisition.tbl[Change_in_VP],MATCH(vp.data[[#This Row],[Crude_Breakdown]],post_aquisition.tbl[Crude_Breakdown],0)),0)</f>
        <v>71.8</v>
      </c>
      <c r="I1385" s="2"/>
      <c r="J1385" s="2">
        <f t="array" ref="J1385">_xlfn.IFNA(IF(vp.data[[#This Row],[Sulf Input]]="",INDEX([1]DATA!$Q:$Q,MATCH(1,(vp.data[[#This Row],[Battery]]=[1]DATA!$L:$L)*(EOMONTH(vp.data[[#This Row],[SDate]],-1)+1=[1]DATA!$G:$G),0)),vp.data[[#This Row],[Sulf Input]]),"")</f>
        <v>2.4</v>
      </c>
      <c r="K1385" s="2"/>
      <c r="L1385" s="2"/>
      <c r="M1385" s="2"/>
      <c r="N1385" s="2">
        <f t="array" ref="N138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385" s="2">
        <f ca="1">INDEX(INDIRECT(_xlfn.CONCAT("weather.data[",O$1,"]")),MATCH(vp.data[[#This Row],[SDate]],weather.data[Date],0))</f>
        <v>16.116666666666667</v>
      </c>
      <c r="P1385" s="2">
        <f ca="1">INDEX(INDIRECT(_xlfn.CONCAT("weather.data[",P$1,"]")),MATCH(vp.data[[#This Row],[SDate]],weather.data[Date],0))</f>
        <v>11.035714285714286</v>
      </c>
      <c r="Q1385" s="2">
        <f ca="1">INDEX(INDIRECT(_xlfn.CONCAT("weather.data[",Q$1,"]")),MATCH(vp.data[[#This Row],[SDate]],weather.data[Date],0))</f>
        <v>16.2</v>
      </c>
      <c r="R1385" s="2">
        <f ca="1">INDEX(INDIRECT(_xlfn.CONCAT("weather.data[",R$1,"]")),MATCH(vp.data[[#This Row],[SDate]],weather.data[Date],0))</f>
        <v>16.7</v>
      </c>
      <c r="S1385" s="2">
        <f ca="1">INDEX(INDIRECT(_xlfn.CONCAT("weather.data[",S$1,"]")),MATCH(vp.data[[#This Row],[SDate]],weather.data[Date],0))</f>
        <v>15.5</v>
      </c>
      <c r="T1385" s="2">
        <f ca="1">INDEX(INDIRECT(_xlfn.CONCAT("weather.data[",T$1,"]")),MATCH(vp.data[[#This Row],[SDate]],weather.data[Date],0))</f>
        <v>17.8</v>
      </c>
      <c r="U1385" s="2">
        <f ca="1">INDEX(INDIRECT(_xlfn.CONCAT("weather.data[",U$1,"]")),MATCH(vp.data[[#This Row],[SDate]],weather.data[Date],0))</f>
        <v>14.5</v>
      </c>
      <c r="V1385" s="2">
        <f ca="1">INDEX(INDIRECT(_xlfn.CONCAT("weather.data[",V$1,"]")),MATCH(vp.data[[#This Row],[SDate]],weather.data[Date],0))</f>
        <v>16</v>
      </c>
      <c r="W1385" t="s">
        <v>44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 s="4">
        <f>IF(AND(vp.data[[#This Row],[SDate]]&gt;=DATE(YEAR(vp.data[[#This Row],[SDate]]),5,1),vp.data[[#This Row],[SDate]]&lt;=DATE(YEAR(vp.data[[#This Row],[SDate]]),9,15)),1,0)</f>
        <v>1</v>
      </c>
      <c r="AJ1385" s="4">
        <f>IF(vp.data[[#This Row],[SDate]]&lt;DATE(2016,12,1),0,1)</f>
        <v>1</v>
      </c>
      <c r="AK1385">
        <f>MONTH(vp.data[[#This Row],[SDate]])</f>
        <v>5</v>
      </c>
      <c r="AL1385" s="5">
        <f>(IF(post_aquisition_adj_bool,vp.data[[#This Row],[VP_Adjusted]],vp.data[[#This Row],[VP]])-INDEX(crudeBD.lkup[Mean_VP],MATCH(vp.data[[#This Row],[Crude_Breakdown]],crudeBD.lkup[Crude Breakdown],0)))^2</f>
        <v>76.296427221171911</v>
      </c>
      <c r="AM1385" s="5">
        <f>(vp.data[[#This Row],[Dens]]-INDEX(crudeBD.lkup[Mean_Dens],MATCH(vp.data[[#This Row],[Crude_Breakdown]],crudeBD.lkup[Crude Breakdown],0)))^2</f>
        <v>14.885240670633198</v>
      </c>
      <c r="AN1385" s="5">
        <f>(vp.data[[#This Row],[Sulf]]-INDEX(crudeBD.lkup[Mean_Sulf],MATCH(vp.data[[#This Row],[Crude_Breakdown]],crudeBD.lkup[Crude Breakdown],0)))^2</f>
        <v>1.5635293026803863E-3</v>
      </c>
      <c r="AO13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6" spans="1:41" hidden="1" x14ac:dyDescent="0.25">
      <c r="A1386">
        <v>1385</v>
      </c>
      <c r="B1386" t="s">
        <v>107</v>
      </c>
      <c r="C1386" t="s">
        <v>107</v>
      </c>
      <c r="D1386" t="s">
        <v>108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Input]]="",INDEX([1]DATA!$Q:$Q,MATCH(1,(vp.data[[#This Row],[Battery]]=[1]DATA!$L:$L)*(EOMONTH(vp.data[[#This Row],[SDate]],-1)+1=[1]DATA!$G:$G),0)),vp.data[[#This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386" s="2">
        <f ca="1">INDEX(INDIRECT(_xlfn.CONCAT("weather.data[",O$1,"]")),MATCH(vp.data[[#This Row],[SDate]],weather.data[Date],0))</f>
        <v>9.5333333333333332</v>
      </c>
      <c r="P1386" s="2">
        <f ca="1">INDEX(INDIRECT(_xlfn.CONCAT("weather.data[",P$1,"]")),MATCH(vp.data[[#This Row],[SDate]],weather.data[Date],0))</f>
        <v>7.8952380952380965</v>
      </c>
      <c r="Q1386" s="2">
        <f ca="1">INDEX(INDIRECT(_xlfn.CONCAT("weather.data[",Q$1,"]")),MATCH(vp.data[[#This Row],[SDate]],weather.data[Date],0))</f>
        <v>9.5</v>
      </c>
      <c r="R1386" s="2">
        <f ca="1">INDEX(INDIRECT(_xlfn.CONCAT("weather.data[",R$1,"]")),MATCH(vp.data[[#This Row],[SDate]],weather.data[Date],0))</f>
        <v>9</v>
      </c>
      <c r="S1386" s="2">
        <f ca="1">INDEX(INDIRECT(_xlfn.CONCAT("weather.data[",S$1,"]")),MATCH(vp.data[[#This Row],[SDate]],weather.data[Date],0))</f>
        <v>10</v>
      </c>
      <c r="T1386" s="2">
        <f ca="1">INDEX(INDIRECT(_xlfn.CONCAT("weather.data[",T$1,"]")),MATCH(vp.data[[#This Row],[SDate]],weather.data[Date],0))</f>
        <v>9.4</v>
      </c>
      <c r="U1386" s="2">
        <f ca="1">INDEX(INDIRECT(_xlfn.CONCAT("weather.data[",U$1,"]")),MATCH(vp.data[[#This Row],[SDate]],weather.data[Date],0))</f>
        <v>10</v>
      </c>
      <c r="V1386" s="2">
        <f ca="1">INDEX(INDIRECT(_xlfn.CONCAT("weather.data[",V$1,"]")),MATCH(vp.data[[#This Row],[SDate]],weather.data[Date],0))</f>
        <v>9.3000000000000007</v>
      </c>
      <c r="W1386" t="s">
        <v>44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 s="4">
        <f>IF(AND(vp.data[[#This Row],[SDate]]&gt;=DATE(YEAR(vp.data[[#This Row],[SDate]]),5,1),vp.data[[#This Row],[SDate]]&lt;=DATE(YEAR(vp.data[[#This Row],[SDate]]),9,15)),1,0)</f>
        <v>1</v>
      </c>
      <c r="AJ1386" s="4">
        <f>IF(vp.data[[#This Row],[SDate]]&lt;DATE(2016,12,1),0,1)</f>
        <v>1</v>
      </c>
      <c r="AK1386">
        <f>MONTH(vp.data[[#This Row],[SDate]])</f>
        <v>5</v>
      </c>
      <c r="AL1386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386" s="5">
        <f>(vp.data[[#This Row],[Dens]]-INDEX(crudeBD.lkup[Mean_Dens],MATCH(vp.data[[#This Row],[Crude_Breakdown]],crudeBD.lkup[Crude Breakdown],0)))^2</f>
        <v>161.00215798501918</v>
      </c>
      <c r="AN1386" s="5">
        <f>(vp.data[[#This Row],[Sulf]]-INDEX(crudeBD.lkup[Mean_Sulf],MATCH(vp.data[[#This Row],[Crude_Breakdown]],crudeBD.lkup[Crude Breakdown],0)))^2</f>
        <v>0.15462473783914737</v>
      </c>
      <c r="AO13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1" hidden="1" x14ac:dyDescent="0.25">
      <c r="A1387">
        <v>1386</v>
      </c>
      <c r="B1387" t="s">
        <v>107</v>
      </c>
      <c r="C1387" t="s">
        <v>107</v>
      </c>
      <c r="D1387" t="s">
        <v>230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387" s="2">
        <f ca="1">INDEX(INDIRECT(_xlfn.CONCAT("weather.data[",O$1,"]")),MATCH(vp.data[[#This Row],[SDate]],weather.data[Date],0))</f>
        <v>9.5333333333333332</v>
      </c>
      <c r="P1387" s="2">
        <f ca="1">INDEX(INDIRECT(_xlfn.CONCAT("weather.data[",P$1,"]")),MATCH(vp.data[[#This Row],[SDate]],weather.data[Date],0))</f>
        <v>7.8952380952380965</v>
      </c>
      <c r="Q1387" s="2">
        <f ca="1">INDEX(INDIRECT(_xlfn.CONCAT("weather.data[",Q$1,"]")),MATCH(vp.data[[#This Row],[SDate]],weather.data[Date],0))</f>
        <v>9.5</v>
      </c>
      <c r="R1387" s="2">
        <f ca="1">INDEX(INDIRECT(_xlfn.CONCAT("weather.data[",R$1,"]")),MATCH(vp.data[[#This Row],[SDate]],weather.data[Date],0))</f>
        <v>9</v>
      </c>
      <c r="S1387" s="2">
        <f ca="1">INDEX(INDIRECT(_xlfn.CONCAT("weather.data[",S$1,"]")),MATCH(vp.data[[#This Row],[SDate]],weather.data[Date],0))</f>
        <v>10</v>
      </c>
      <c r="T1387" s="2">
        <f ca="1">INDEX(INDIRECT(_xlfn.CONCAT("weather.data[",T$1,"]")),MATCH(vp.data[[#This Row],[SDate]],weather.data[Date],0))</f>
        <v>9.4</v>
      </c>
      <c r="U1387" s="2">
        <f ca="1">INDEX(INDIRECT(_xlfn.CONCAT("weather.data[",U$1,"]")),MATCH(vp.data[[#This Row],[SDate]],weather.data[Date],0))</f>
        <v>10</v>
      </c>
      <c r="V1387" s="2">
        <f ca="1">INDEX(INDIRECT(_xlfn.CONCAT("weather.data[",V$1,"]")),MATCH(vp.data[[#This Row],[SDate]],weather.data[Date],0))</f>
        <v>9.3000000000000007</v>
      </c>
      <c r="W1387" t="s">
        <v>44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 s="4">
        <f>IF(AND(vp.data[[#This Row],[SDate]]&gt;=DATE(YEAR(vp.data[[#This Row],[SDate]]),5,1),vp.data[[#This Row],[SDate]]&lt;=DATE(YEAR(vp.data[[#This Row],[SDate]]),9,15)),1,0)</f>
        <v>1</v>
      </c>
      <c r="AJ1387" s="4">
        <f>IF(vp.data[[#This Row],[SDate]]&lt;DATE(2016,12,1),0,1)</f>
        <v>1</v>
      </c>
      <c r="AK1387">
        <f>MONTH(vp.data[[#This Row],[SDate]])</f>
        <v>5</v>
      </c>
      <c r="AL1387" s="5">
        <f>(IF(post_aquisition_adj_bool,vp.data[[#This Row],[VP_Adjusted]],vp.data[[#This Row],[VP]])-INDEX(crudeBD.lkup[Mean_VP],MATCH(vp.data[[#This Row],[Crude_Breakdown]],crudeBD.lkup[Crude Breakdown],0)))^2</f>
        <v>25.349035916824104</v>
      </c>
      <c r="AM1387" s="5">
        <f>(vp.data[[#This Row],[Dens]]-INDEX(crudeBD.lkup[Mean_Dens],MATCH(vp.data[[#This Row],[Crude_Breakdown]],crudeBD.lkup[Crude Breakdown],0)))^2</f>
        <v>140.22965927528372</v>
      </c>
      <c r="AN1387" s="5">
        <f>(vp.data[[#This Row],[Sulf]]-INDEX(crudeBD.lkup[Mean_Sulf],MATCH(vp.data[[#This Row],[Crude_Breakdown]],crudeBD.lkup[Crude Breakdown],0)))^2</f>
        <v>9.6384487442215158E-2</v>
      </c>
      <c r="AO13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1" hidden="1" x14ac:dyDescent="0.25">
      <c r="A1388">
        <v>1387</v>
      </c>
      <c r="B1388" t="s">
        <v>288</v>
      </c>
      <c r="C1388" t="s">
        <v>288</v>
      </c>
      <c r="D1388" t="s">
        <v>90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Input]]="",INDEX([1]DATA!$Q:$Q,MATCH(1,(vp.data[[#This Row],[Battery]]=[1]DATA!$L:$L)*(EOMONTH(vp.data[[#This Row],[SDate]],-1)+1=[1]DATA!$G:$G),0)),vp.data[[#This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Input]]="",INDEX([1]DATA!$O:$O,MATCH(1,(vp.data[[#This Row],[Battery]]=[1]DATA!$L:$L)*(EOMONTH(vp.data[[#This Row],[SDate]],-1)+1=[1]DATA!$G:$G),0)),vp.data[[#This Row],[Dens Input]]),"")</f>
        <v>864</v>
      </c>
      <c r="O1388" s="2">
        <f ca="1">INDEX(INDIRECT(_xlfn.CONCAT("weather.data[",O$1,"]")),MATCH(vp.data[[#This Row],[SDate]],weather.data[Date],0))</f>
        <v>9.5333333333333332</v>
      </c>
      <c r="P1388" s="2">
        <f ca="1">INDEX(INDIRECT(_xlfn.CONCAT("weather.data[",P$1,"]")),MATCH(vp.data[[#This Row],[SDate]],weather.data[Date],0))</f>
        <v>7.8952380952380965</v>
      </c>
      <c r="Q1388" s="2">
        <f ca="1">INDEX(INDIRECT(_xlfn.CONCAT("weather.data[",Q$1,"]")),MATCH(vp.data[[#This Row],[SDate]],weather.data[Date],0))</f>
        <v>9.5</v>
      </c>
      <c r="R1388" s="2">
        <f ca="1">INDEX(INDIRECT(_xlfn.CONCAT("weather.data[",R$1,"]")),MATCH(vp.data[[#This Row],[SDate]],weather.data[Date],0))</f>
        <v>9</v>
      </c>
      <c r="S1388" s="2">
        <f ca="1">INDEX(INDIRECT(_xlfn.CONCAT("weather.data[",S$1,"]")),MATCH(vp.data[[#This Row],[SDate]],weather.data[Date],0))</f>
        <v>10</v>
      </c>
      <c r="T1388" s="2">
        <f ca="1">INDEX(INDIRECT(_xlfn.CONCAT("weather.data[",T$1,"]")),MATCH(vp.data[[#This Row],[SDate]],weather.data[Date],0))</f>
        <v>9.4</v>
      </c>
      <c r="U1388" s="2">
        <f ca="1">INDEX(INDIRECT(_xlfn.CONCAT("weather.data[",U$1,"]")),MATCH(vp.data[[#This Row],[SDate]],weather.data[Date],0))</f>
        <v>10</v>
      </c>
      <c r="V1388" s="2">
        <f ca="1">INDEX(INDIRECT(_xlfn.CONCAT("weather.data[",V$1,"]")),MATCH(vp.data[[#This Row],[SDate]],weather.data[Date],0))</f>
        <v>9.3000000000000007</v>
      </c>
      <c r="W1388" t="s">
        <v>44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 s="4">
        <f>IF(AND(vp.data[[#This Row],[SDate]]&gt;=DATE(YEAR(vp.data[[#This Row],[SDate]]),5,1),vp.data[[#This Row],[SDate]]&lt;=DATE(YEAR(vp.data[[#This Row],[SDate]]),9,15)),1,0)</f>
        <v>1</v>
      </c>
      <c r="AJ1388" s="4">
        <f>IF(vp.data[[#This Row],[SDate]]&lt;DATE(2016,12,1),0,1)</f>
        <v>1</v>
      </c>
      <c r="AK1388">
        <f>MONTH(vp.data[[#This Row],[SDate]])</f>
        <v>5</v>
      </c>
      <c r="AL1388" s="5">
        <f>(IF(post_aquisition_adj_bool,vp.data[[#This Row],[VP_Adjusted]],vp.data[[#This Row],[VP]])-INDEX(crudeBD.lkup[Mean_VP],MATCH(vp.data[[#This Row],[Crude_Breakdown]],crudeBD.lkup[Crude Breakdown],0)))^2</f>
        <v>51.520893180648855</v>
      </c>
      <c r="AM1388" s="5">
        <f>(vp.data[[#This Row],[Dens]]-INDEX(crudeBD.lkup[Mean_Dens],MATCH(vp.data[[#This Row],[Crude_Breakdown]],crudeBD.lkup[Crude Breakdown],0)))^2</f>
        <v>407.5820966353254</v>
      </c>
      <c r="AN1388" s="5">
        <f>(vp.data[[#This Row],[Sulf]]-INDEX(crudeBD.lkup[Mean_Sulf],MATCH(vp.data[[#This Row],[Crude_Breakdown]],crudeBD.lkup[Crude Breakdown],0)))^2</f>
        <v>0.34014967599865559</v>
      </c>
      <c r="AO13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9" spans="1:41" hidden="1" x14ac:dyDescent="0.25">
      <c r="A1389">
        <v>1388</v>
      </c>
      <c r="B1389" t="s">
        <v>45</v>
      </c>
      <c r="C1389" t="s">
        <v>45</v>
      </c>
      <c r="D1389" t="s">
        <v>74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Input]]="",INDEX([1]DATA!$O:$O,MATCH(1,(vp.data[[#This Row],[Battery]]=[1]DATA!$L:$L)*(EOMONTH(vp.data[[#This Row],[SDate]],-1)+1=[1]DATA!$G:$G),0)),vp.data[[#This Row],[Dens Input]]),"")</f>
        <v>805.2</v>
      </c>
      <c r="O1389" s="2">
        <f ca="1">INDEX(INDIRECT(_xlfn.CONCAT("weather.data[",O$1,"]")),MATCH(vp.data[[#This Row],[SDate]],weather.data[Date],0))</f>
        <v>9.5333333333333332</v>
      </c>
      <c r="P1389" s="2">
        <f ca="1">INDEX(INDIRECT(_xlfn.CONCAT("weather.data[",P$1,"]")),MATCH(vp.data[[#This Row],[SDate]],weather.data[Date],0))</f>
        <v>7.8952380952380965</v>
      </c>
      <c r="Q1389" s="2">
        <f ca="1">INDEX(INDIRECT(_xlfn.CONCAT("weather.data[",Q$1,"]")),MATCH(vp.data[[#This Row],[SDate]],weather.data[Date],0))</f>
        <v>9.5</v>
      </c>
      <c r="R1389" s="2">
        <f ca="1">INDEX(INDIRECT(_xlfn.CONCAT("weather.data[",R$1,"]")),MATCH(vp.data[[#This Row],[SDate]],weather.data[Date],0))</f>
        <v>9</v>
      </c>
      <c r="S1389" s="2">
        <f ca="1">INDEX(INDIRECT(_xlfn.CONCAT("weather.data[",S$1,"]")),MATCH(vp.data[[#This Row],[SDate]],weather.data[Date],0))</f>
        <v>10</v>
      </c>
      <c r="T1389" s="2">
        <f ca="1">INDEX(INDIRECT(_xlfn.CONCAT("weather.data[",T$1,"]")),MATCH(vp.data[[#This Row],[SDate]],weather.data[Date],0))</f>
        <v>9.4</v>
      </c>
      <c r="U1389" s="2">
        <f ca="1">INDEX(INDIRECT(_xlfn.CONCAT("weather.data[",U$1,"]")),MATCH(vp.data[[#This Row],[SDate]],weather.data[Date],0))</f>
        <v>10</v>
      </c>
      <c r="V1389" s="2">
        <f ca="1">INDEX(INDIRECT(_xlfn.CONCAT("weather.data[",V$1,"]")),MATCH(vp.data[[#This Row],[SDate]],weather.data[Date],0))</f>
        <v>9.3000000000000007</v>
      </c>
      <c r="W1389" t="s">
        <v>44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 s="4">
        <f>IF(AND(vp.data[[#This Row],[SDate]]&gt;=DATE(YEAR(vp.data[[#This Row],[SDate]]),5,1),vp.data[[#This Row],[SDate]]&lt;=DATE(YEAR(vp.data[[#This Row],[SDate]]),9,15)),1,0)</f>
        <v>1</v>
      </c>
      <c r="AJ1389" s="4">
        <f>IF(vp.data[[#This Row],[SDate]]&lt;DATE(2016,12,1),0,1)</f>
        <v>1</v>
      </c>
      <c r="AK1389">
        <f>MONTH(vp.data[[#This Row],[SDate]])</f>
        <v>5</v>
      </c>
      <c r="AL1389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389" s="5">
        <f>(vp.data[[#This Row],[Dens]]-INDEX(crudeBD.lkup[Mean_Dens],MATCH(vp.data[[#This Row],[Crude_Breakdown]],crudeBD.lkup[Crude Breakdown],0)))^2</f>
        <v>11.961748305946328</v>
      </c>
      <c r="AN1389" s="5">
        <f>(vp.data[[#This Row],[Sulf]]-INDEX(crudeBD.lkup[Mean_Sulf],MATCH(vp.data[[#This Row],[Crude_Breakdown]],crudeBD.lkup[Crude Breakdown],0)))^2</f>
        <v>2.0527644241323649E-11</v>
      </c>
      <c r="AO13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1" hidden="1" x14ac:dyDescent="0.25">
      <c r="A1390">
        <v>1389</v>
      </c>
      <c r="B1390" t="s">
        <v>45</v>
      </c>
      <c r="C1390" t="s">
        <v>45</v>
      </c>
      <c r="D1390" t="s">
        <v>88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Input]]="",INDEX([1]DATA!$O:$O,MATCH(1,(vp.data[[#This Row],[Battery]]=[1]DATA!$L:$L)*(EOMONTH(vp.data[[#This Row],[SDate]],-1)+1=[1]DATA!$G:$G),0)),vp.data[[#This Row],[Dens Input]]),"")</f>
        <v>825.4</v>
      </c>
      <c r="O1390" s="2">
        <f ca="1">INDEX(INDIRECT(_xlfn.CONCAT("weather.data[",O$1,"]")),MATCH(vp.data[[#This Row],[SDate]],weather.data[Date],0))</f>
        <v>9.5333333333333332</v>
      </c>
      <c r="P1390" s="2">
        <f ca="1">INDEX(INDIRECT(_xlfn.CONCAT("weather.data[",P$1,"]")),MATCH(vp.data[[#This Row],[SDate]],weather.data[Date],0))</f>
        <v>7.8952380952380965</v>
      </c>
      <c r="Q1390" s="2">
        <f ca="1">INDEX(INDIRECT(_xlfn.CONCAT("weather.data[",Q$1,"]")),MATCH(vp.data[[#This Row],[SDate]],weather.data[Date],0))</f>
        <v>9.5</v>
      </c>
      <c r="R1390" s="2">
        <f ca="1">INDEX(INDIRECT(_xlfn.CONCAT("weather.data[",R$1,"]")),MATCH(vp.data[[#This Row],[SDate]],weather.data[Date],0))</f>
        <v>9</v>
      </c>
      <c r="S1390" s="2">
        <f ca="1">INDEX(INDIRECT(_xlfn.CONCAT("weather.data[",S$1,"]")),MATCH(vp.data[[#This Row],[SDate]],weather.data[Date],0))</f>
        <v>10</v>
      </c>
      <c r="T1390" s="2">
        <f ca="1">INDEX(INDIRECT(_xlfn.CONCAT("weather.data[",T$1,"]")),MATCH(vp.data[[#This Row],[SDate]],weather.data[Date],0))</f>
        <v>9.4</v>
      </c>
      <c r="U1390" s="2">
        <f ca="1">INDEX(INDIRECT(_xlfn.CONCAT("weather.data[",U$1,"]")),MATCH(vp.data[[#This Row],[SDate]],weather.data[Date],0))</f>
        <v>10</v>
      </c>
      <c r="V1390" s="2">
        <f ca="1">INDEX(INDIRECT(_xlfn.CONCAT("weather.data[",V$1,"]")),MATCH(vp.data[[#This Row],[SDate]],weather.data[Date],0))</f>
        <v>9.3000000000000007</v>
      </c>
      <c r="W1390" t="s">
        <v>44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 s="4">
        <f>IF(AND(vp.data[[#This Row],[SDate]]&gt;=DATE(YEAR(vp.data[[#This Row],[SDate]]),5,1),vp.data[[#This Row],[SDate]]&lt;=DATE(YEAR(vp.data[[#This Row],[SDate]]),9,15)),1,0)</f>
        <v>1</v>
      </c>
      <c r="AJ1390" s="4">
        <f>IF(vp.data[[#This Row],[SDate]]&lt;DATE(2016,12,1),0,1)</f>
        <v>1</v>
      </c>
      <c r="AK1390">
        <f>MONTH(vp.data[[#This Row],[SDate]])</f>
        <v>5</v>
      </c>
      <c r="AL1390" s="5">
        <f>(IF(post_aquisition_adj_bool,vp.data[[#This Row],[VP_Adjusted]],vp.data[[#This Row],[VP]])-INDEX(crudeBD.lkup[Mean_VP],MATCH(vp.data[[#This Row],[Crude_Breakdown]],crudeBD.lkup[Crude Breakdown],0)))^2</f>
        <v>58.948698777114174</v>
      </c>
      <c r="AM1390" s="5">
        <f>(vp.data[[#This Row],[Dens]]-INDEX(crudeBD.lkup[Mean_Dens],MATCH(vp.data[[#This Row],[Crude_Breakdown]],crudeBD.lkup[Crude Breakdown],0)))^2</f>
        <v>338.97734571508369</v>
      </c>
      <c r="AN1390" s="5">
        <f>(vp.data[[#This Row],[Sulf]]-INDEX(crudeBD.lkup[Mean_Sulf],MATCH(vp.data[[#This Row],[Crude_Breakdown]],crudeBD.lkup[Crude Breakdown],0)))^2</f>
        <v>0.54283957931154536</v>
      </c>
      <c r="AO13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1" hidden="1" x14ac:dyDescent="0.25">
      <c r="A1391">
        <v>1390</v>
      </c>
      <c r="B1391" t="s">
        <v>45</v>
      </c>
      <c r="C1391" t="s">
        <v>45</v>
      </c>
      <c r="D1391" t="s">
        <v>46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Input]]="",INDEX([1]DATA!$O:$O,MATCH(1,(vp.data[[#This Row],[Battery]]=[1]DATA!$L:$L)*(EOMONTH(vp.data[[#This Row],[SDate]],-1)+1=[1]DATA!$G:$G),0)),vp.data[[#This Row],[Dens Input]]),"")</f>
        <v>869.5</v>
      </c>
      <c r="O1391" s="2">
        <f ca="1">INDEX(INDIRECT(_xlfn.CONCAT("weather.data[",O$1,"]")),MATCH(vp.data[[#This Row],[SDate]],weather.data[Date],0))</f>
        <v>9.5333333333333332</v>
      </c>
      <c r="P1391" s="2">
        <f ca="1">INDEX(INDIRECT(_xlfn.CONCAT("weather.data[",P$1,"]")),MATCH(vp.data[[#This Row],[SDate]],weather.data[Date],0))</f>
        <v>7.8952380952380965</v>
      </c>
      <c r="Q1391" s="2">
        <f ca="1">INDEX(INDIRECT(_xlfn.CONCAT("weather.data[",Q$1,"]")),MATCH(vp.data[[#This Row],[SDate]],weather.data[Date],0))</f>
        <v>9.5</v>
      </c>
      <c r="R1391" s="2">
        <f ca="1">INDEX(INDIRECT(_xlfn.CONCAT("weather.data[",R$1,"]")),MATCH(vp.data[[#This Row],[SDate]],weather.data[Date],0))</f>
        <v>9</v>
      </c>
      <c r="S1391" s="2">
        <f ca="1">INDEX(INDIRECT(_xlfn.CONCAT("weather.data[",S$1,"]")),MATCH(vp.data[[#This Row],[SDate]],weather.data[Date],0))</f>
        <v>10</v>
      </c>
      <c r="T1391" s="2">
        <f ca="1">INDEX(INDIRECT(_xlfn.CONCAT("weather.data[",T$1,"]")),MATCH(vp.data[[#This Row],[SDate]],weather.data[Date],0))</f>
        <v>9.4</v>
      </c>
      <c r="U1391" s="2">
        <f ca="1">INDEX(INDIRECT(_xlfn.CONCAT("weather.data[",U$1,"]")),MATCH(vp.data[[#This Row],[SDate]],weather.data[Date],0))</f>
        <v>10</v>
      </c>
      <c r="V1391" s="2">
        <f ca="1">INDEX(INDIRECT(_xlfn.CONCAT("weather.data[",V$1,"]")),MATCH(vp.data[[#This Row],[SDate]],weather.data[Date],0))</f>
        <v>9.3000000000000007</v>
      </c>
      <c r="W1391" t="s">
        <v>44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 s="4">
        <f>IF(AND(vp.data[[#This Row],[SDate]]&gt;=DATE(YEAR(vp.data[[#This Row],[SDate]]),5,1),vp.data[[#This Row],[SDate]]&lt;=DATE(YEAR(vp.data[[#This Row],[SDate]]),9,15)),1,0)</f>
        <v>1</v>
      </c>
      <c r="AJ1391" s="4">
        <f>IF(vp.data[[#This Row],[SDate]]&lt;DATE(2016,12,1),0,1)</f>
        <v>1</v>
      </c>
      <c r="AK1391">
        <f>MONTH(vp.data[[#This Row],[SDate]])</f>
        <v>5</v>
      </c>
      <c r="AL1391" s="5">
        <f>(IF(post_aquisition_adj_bool,vp.data[[#This Row],[VP_Adjusted]],vp.data[[#This Row],[VP]])-INDEX(crudeBD.lkup[Mean_VP],MATCH(vp.data[[#This Row],[Crude_Breakdown]],crudeBD.lkup[Crude Breakdown],0)))^2</f>
        <v>1.0707750472589603</v>
      </c>
      <c r="AM1391" s="5">
        <f>(vp.data[[#This Row],[Dens]]-INDEX(crudeBD.lkup[Mean_Dens],MATCH(vp.data[[#This Row],[Crude_Breakdown]],crudeBD.lkup[Crude Breakdown],0)))^2</f>
        <v>27.648031368307532</v>
      </c>
      <c r="AN1391" s="5">
        <f>(vp.data[[#This Row],[Sulf]]-INDEX(crudeBD.lkup[Mean_Sulf],MATCH(vp.data[[#This Row],[Crude_Breakdown]],crudeBD.lkup[Crude Breakdown],0)))^2</f>
        <v>9.6384487442215158E-2</v>
      </c>
      <c r="AO13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1" hidden="1" x14ac:dyDescent="0.25">
      <c r="A1392">
        <v>1391</v>
      </c>
      <c r="B1392" t="s">
        <v>47</v>
      </c>
      <c r="C1392" t="s">
        <v>47</v>
      </c>
      <c r="D1392" t="s">
        <v>54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392" s="2">
        <f ca="1">INDEX(INDIRECT(_xlfn.CONCAT("weather.data[",O$1,"]")),MATCH(vp.data[[#This Row],[SDate]],weather.data[Date],0))</f>
        <v>9.5333333333333332</v>
      </c>
      <c r="P1392" s="2">
        <f ca="1">INDEX(INDIRECT(_xlfn.CONCAT("weather.data[",P$1,"]")),MATCH(vp.data[[#This Row],[SDate]],weather.data[Date],0))</f>
        <v>7.8952380952380965</v>
      </c>
      <c r="Q1392" s="2">
        <f ca="1">INDEX(INDIRECT(_xlfn.CONCAT("weather.data[",Q$1,"]")),MATCH(vp.data[[#This Row],[SDate]],weather.data[Date],0))</f>
        <v>9.5</v>
      </c>
      <c r="R1392" s="2">
        <f ca="1">INDEX(INDIRECT(_xlfn.CONCAT("weather.data[",R$1,"]")),MATCH(vp.data[[#This Row],[SDate]],weather.data[Date],0))</f>
        <v>9</v>
      </c>
      <c r="S1392" s="2">
        <f ca="1">INDEX(INDIRECT(_xlfn.CONCAT("weather.data[",S$1,"]")),MATCH(vp.data[[#This Row],[SDate]],weather.data[Date],0))</f>
        <v>10</v>
      </c>
      <c r="T1392" s="2">
        <f ca="1">INDEX(INDIRECT(_xlfn.CONCAT("weather.data[",T$1,"]")),MATCH(vp.data[[#This Row],[SDate]],weather.data[Date],0))</f>
        <v>9.4</v>
      </c>
      <c r="U1392" s="2">
        <f ca="1">INDEX(INDIRECT(_xlfn.CONCAT("weather.data[",U$1,"]")),MATCH(vp.data[[#This Row],[SDate]],weather.data[Date],0))</f>
        <v>10</v>
      </c>
      <c r="V1392" s="2">
        <f ca="1">INDEX(INDIRECT(_xlfn.CONCAT("weather.data[",V$1,"]")),MATCH(vp.data[[#This Row],[SDate]],weather.data[Date],0))</f>
        <v>9.3000000000000007</v>
      </c>
      <c r="W1392" t="s">
        <v>44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 s="4">
        <f>IF(AND(vp.data[[#This Row],[SDate]]&gt;=DATE(YEAR(vp.data[[#This Row],[SDate]]),5,1),vp.data[[#This Row],[SDate]]&lt;=DATE(YEAR(vp.data[[#This Row],[SDate]]),9,15)),1,0)</f>
        <v>1</v>
      </c>
      <c r="AJ1392" s="4">
        <f>IF(vp.data[[#This Row],[SDate]]&lt;DATE(2016,12,1),0,1)</f>
        <v>1</v>
      </c>
      <c r="AK1392">
        <f>MONTH(vp.data[[#This Row],[SDate]])</f>
        <v>5</v>
      </c>
      <c r="AL1392" s="5">
        <f>(IF(post_aquisition_adj_bool,vp.data[[#This Row],[VP_Adjusted]],vp.data[[#This Row],[VP]])-INDEX(crudeBD.lkup[Mean_VP],MATCH(vp.data[[#This Row],[Crude_Breakdown]],crudeBD.lkup[Crude Breakdown],0)))^2</f>
        <v>10.665958213390903</v>
      </c>
      <c r="AM1392" s="5">
        <f>(vp.data[[#This Row],[Dens]]-INDEX(crudeBD.lkup[Mean_Dens],MATCH(vp.data[[#This Row],[Crude_Breakdown]],crudeBD.lkup[Crude Breakdown],0)))^2</f>
        <v>30.752761474439346</v>
      </c>
      <c r="AN1392" s="5">
        <f>(vp.data[[#This Row],[Sulf]]-INDEX(crudeBD.lkup[Mean_Sulf],MATCH(vp.data[[#This Row],[Crude_Breakdown]],crudeBD.lkup[Crude Breakdown],0)))^2</f>
        <v>0.33485773537260921</v>
      </c>
      <c r="AO13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1" hidden="1" x14ac:dyDescent="0.25">
      <c r="A1393">
        <v>1392</v>
      </c>
      <c r="B1393" t="s">
        <v>288</v>
      </c>
      <c r="C1393" t="s">
        <v>288</v>
      </c>
      <c r="D1393" t="s">
        <v>53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Input]]="",INDEX([1]DATA!$O:$O,MATCH(1,(vp.data[[#This Row],[Battery]]=[1]DATA!$L:$L)*(EOMONTH(vp.data[[#This Row],[SDate]],-1)+1=[1]DATA!$G:$G),0)),vp.data[[#This Row],[Dens Input]]),"")</f>
        <v>847.3</v>
      </c>
      <c r="O1393" s="2">
        <f ca="1">INDEX(INDIRECT(_xlfn.CONCAT("weather.data[",O$1,"]")),MATCH(vp.data[[#This Row],[SDate]],weather.data[Date],0))</f>
        <v>9.5333333333333332</v>
      </c>
      <c r="P1393" s="2">
        <f ca="1">INDEX(INDIRECT(_xlfn.CONCAT("weather.data[",P$1,"]")),MATCH(vp.data[[#This Row],[SDate]],weather.data[Date],0))</f>
        <v>7.8952380952380965</v>
      </c>
      <c r="Q1393" s="2">
        <f ca="1">INDEX(INDIRECT(_xlfn.CONCAT("weather.data[",Q$1,"]")),MATCH(vp.data[[#This Row],[SDate]],weather.data[Date],0))</f>
        <v>9.5</v>
      </c>
      <c r="R1393" s="2">
        <f ca="1">INDEX(INDIRECT(_xlfn.CONCAT("weather.data[",R$1,"]")),MATCH(vp.data[[#This Row],[SDate]],weather.data[Date],0))</f>
        <v>9</v>
      </c>
      <c r="S1393" s="2">
        <f ca="1">INDEX(INDIRECT(_xlfn.CONCAT("weather.data[",S$1,"]")),MATCH(vp.data[[#This Row],[SDate]],weather.data[Date],0))</f>
        <v>10</v>
      </c>
      <c r="T1393" s="2">
        <f ca="1">INDEX(INDIRECT(_xlfn.CONCAT("weather.data[",T$1,"]")),MATCH(vp.data[[#This Row],[SDate]],weather.data[Date],0))</f>
        <v>9.4</v>
      </c>
      <c r="U1393" s="2">
        <f ca="1">INDEX(INDIRECT(_xlfn.CONCAT("weather.data[",U$1,"]")),MATCH(vp.data[[#This Row],[SDate]],weather.data[Date],0))</f>
        <v>10</v>
      </c>
      <c r="V1393" s="2">
        <f ca="1">INDEX(INDIRECT(_xlfn.CONCAT("weather.data[",V$1,"]")),MATCH(vp.data[[#This Row],[SDate]],weather.data[Date],0))</f>
        <v>9.3000000000000007</v>
      </c>
      <c r="W1393" t="s">
        <v>44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 s="4">
        <f>IF(AND(vp.data[[#This Row],[SDate]]&gt;=DATE(YEAR(vp.data[[#This Row],[SDate]]),5,1),vp.data[[#This Row],[SDate]]&lt;=DATE(YEAR(vp.data[[#This Row],[SDate]]),9,15)),1,0)</f>
        <v>1</v>
      </c>
      <c r="AJ1393" s="4">
        <f>IF(vp.data[[#This Row],[SDate]]&lt;DATE(2016,12,1),0,1)</f>
        <v>1</v>
      </c>
      <c r="AK1393">
        <f>MONTH(vp.data[[#This Row],[SDate]])</f>
        <v>5</v>
      </c>
      <c r="AL1393" s="5">
        <f>(IF(post_aquisition_adj_bool,vp.data[[#This Row],[VP_Adjusted]],vp.data[[#This Row],[VP]])-INDEX(crudeBD.lkup[Mean_VP],MATCH(vp.data[[#This Row],[Crude_Breakdown]],crudeBD.lkup[Crude Breakdown],0)))^2</f>
        <v>0.52156475649680112</v>
      </c>
      <c r="AM1393" s="5">
        <f>(vp.data[[#This Row],[Dens]]-INDEX(crudeBD.lkup[Mean_Dens],MATCH(vp.data[[#This Row],[Crude_Breakdown]],crudeBD.lkup[Crude Breakdown],0)))^2</f>
        <v>12.170766573976614</v>
      </c>
      <c r="AN1393" s="5">
        <f>(vp.data[[#This Row],[Sulf]]-INDEX(crudeBD.lkup[Mean_Sulf],MATCH(vp.data[[#This Row],[Crude_Breakdown]],crudeBD.lkup[Crude Breakdown],0)))^2</f>
        <v>0.16258920826859519</v>
      </c>
      <c r="AO13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1" hidden="1" x14ac:dyDescent="0.25">
      <c r="A1394">
        <v>1393</v>
      </c>
      <c r="B1394" t="s">
        <v>58</v>
      </c>
      <c r="C1394" t="s">
        <v>58</v>
      </c>
      <c r="D1394" t="s">
        <v>75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Input]]="",INDEX([1]DATA!$Q:$Q,MATCH(1,(vp.data[[#This Row],[Battery]]=[1]DATA!$L:$L)*(EOMONTH(vp.data[[#This Row],[SDate]],-1)+1=[1]DATA!$G:$G),0)),vp.data[[#This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Input]]="",INDEX([1]DATA!$O:$O,MATCH(1,(vp.data[[#This Row],[Battery]]=[1]DATA!$L:$L)*(EOMONTH(vp.data[[#This Row],[SDate]],-1)+1=[1]DATA!$G:$G),0)),vp.data[[#This Row],[Dens Input]]),"")</f>
        <v>808.1</v>
      </c>
      <c r="O1394" s="2">
        <f ca="1">INDEX(INDIRECT(_xlfn.CONCAT("weather.data[",O$1,"]")),MATCH(vp.data[[#This Row],[SDate]],weather.data[Date],0))</f>
        <v>9.5333333333333332</v>
      </c>
      <c r="P1394" s="2">
        <f ca="1">INDEX(INDIRECT(_xlfn.CONCAT("weather.data[",P$1,"]")),MATCH(vp.data[[#This Row],[SDate]],weather.data[Date],0))</f>
        <v>7.8952380952380965</v>
      </c>
      <c r="Q1394" s="2">
        <f ca="1">INDEX(INDIRECT(_xlfn.CONCAT("weather.data[",Q$1,"]")),MATCH(vp.data[[#This Row],[SDate]],weather.data[Date],0))</f>
        <v>9.5</v>
      </c>
      <c r="R1394" s="2">
        <f ca="1">INDEX(INDIRECT(_xlfn.CONCAT("weather.data[",R$1,"]")),MATCH(vp.data[[#This Row],[SDate]],weather.data[Date],0))</f>
        <v>9</v>
      </c>
      <c r="S1394" s="2">
        <f ca="1">INDEX(INDIRECT(_xlfn.CONCAT("weather.data[",S$1,"]")),MATCH(vp.data[[#This Row],[SDate]],weather.data[Date],0))</f>
        <v>10</v>
      </c>
      <c r="T1394" s="2">
        <f ca="1">INDEX(INDIRECT(_xlfn.CONCAT("weather.data[",T$1,"]")),MATCH(vp.data[[#This Row],[SDate]],weather.data[Date],0))</f>
        <v>9.4</v>
      </c>
      <c r="U1394" s="2">
        <f ca="1">INDEX(INDIRECT(_xlfn.CONCAT("weather.data[",U$1,"]")),MATCH(vp.data[[#This Row],[SDate]],weather.data[Date],0))</f>
        <v>10</v>
      </c>
      <c r="V1394" s="2">
        <f ca="1">INDEX(INDIRECT(_xlfn.CONCAT("weather.data[",V$1,"]")),MATCH(vp.data[[#This Row],[SDate]],weather.data[Date],0))</f>
        <v>9.3000000000000007</v>
      </c>
      <c r="W1394" t="s">
        <v>44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 s="4">
        <f>IF(AND(vp.data[[#This Row],[SDate]]&gt;=DATE(YEAR(vp.data[[#This Row],[SDate]]),5,1),vp.data[[#This Row],[SDate]]&lt;=DATE(YEAR(vp.data[[#This Row],[SDate]]),9,15)),1,0)</f>
        <v>1</v>
      </c>
      <c r="AJ1394" s="4">
        <f>IF(vp.data[[#This Row],[SDate]]&lt;DATE(2016,12,1),0,1)</f>
        <v>1</v>
      </c>
      <c r="AK1394">
        <f>MONTH(vp.data[[#This Row],[SDate]])</f>
        <v>5</v>
      </c>
      <c r="AL1394" s="5">
        <f>(IF(post_aquisition_adj_bool,vp.data[[#This Row],[VP_Adjusted]],vp.data[[#This Row],[VP]])-INDEX(crudeBD.lkup[Mean_VP],MATCH(vp.data[[#This Row],[Crude_Breakdown]],crudeBD.lkup[Crude Breakdown],0)))^2</f>
        <v>156.39930749599367</v>
      </c>
      <c r="AM1394" s="5">
        <f>(vp.data[[#This Row],[Dens]]-INDEX(crudeBD.lkup[Mean_Dens],MATCH(vp.data[[#This Row],[Crude_Breakdown]],crudeBD.lkup[Crude Breakdown],0)))^2</f>
        <v>0.31200720562219009</v>
      </c>
      <c r="AN1394" s="5">
        <f>(vp.data[[#This Row],[Sulf]]-INDEX(crudeBD.lkup[Mean_Sulf],MATCH(vp.data[[#This Row],[Crude_Breakdown]],crudeBD.lkup[Crude Breakdown],0)))^2</f>
        <v>1.2099003256773645E-2</v>
      </c>
      <c r="AO13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1" hidden="1" x14ac:dyDescent="0.25">
      <c r="A1395">
        <v>1394</v>
      </c>
      <c r="B1395" t="s">
        <v>47</v>
      </c>
      <c r="C1395" t="s">
        <v>47</v>
      </c>
      <c r="D1395" t="s">
        <v>67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Input]]="",INDEX([1]DATA!$Q:$Q,MATCH(1,(vp.data[[#This Row],[Battery]]=[1]DATA!$L:$L)*(EOMONTH(vp.data[[#This Row],[SDate]],-1)+1=[1]DATA!$G:$G),0)),vp.data[[#This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95" s="2">
        <f ca="1">INDEX(INDIRECT(_xlfn.CONCAT("weather.data[",O$1,"]")),MATCH(vp.data[[#This Row],[SDate]],weather.data[Date],0))</f>
        <v>9.5333333333333332</v>
      </c>
      <c r="P1395" s="2">
        <f ca="1">INDEX(INDIRECT(_xlfn.CONCAT("weather.data[",P$1,"]")),MATCH(vp.data[[#This Row],[SDate]],weather.data[Date],0))</f>
        <v>7.8952380952380965</v>
      </c>
      <c r="Q1395" s="2">
        <f ca="1">INDEX(INDIRECT(_xlfn.CONCAT("weather.data[",Q$1,"]")),MATCH(vp.data[[#This Row],[SDate]],weather.data[Date],0))</f>
        <v>9.5</v>
      </c>
      <c r="R1395" s="2">
        <f ca="1">INDEX(INDIRECT(_xlfn.CONCAT("weather.data[",R$1,"]")),MATCH(vp.data[[#This Row],[SDate]],weather.data[Date],0))</f>
        <v>9</v>
      </c>
      <c r="S1395" s="2">
        <f ca="1">INDEX(INDIRECT(_xlfn.CONCAT("weather.data[",S$1,"]")),MATCH(vp.data[[#This Row],[SDate]],weather.data[Date],0))</f>
        <v>10</v>
      </c>
      <c r="T1395" s="2">
        <f ca="1">INDEX(INDIRECT(_xlfn.CONCAT("weather.data[",T$1,"]")),MATCH(vp.data[[#This Row],[SDate]],weather.data[Date],0))</f>
        <v>9.4</v>
      </c>
      <c r="U1395" s="2">
        <f ca="1">INDEX(INDIRECT(_xlfn.CONCAT("weather.data[",U$1,"]")),MATCH(vp.data[[#This Row],[SDate]],weather.data[Date],0))</f>
        <v>10</v>
      </c>
      <c r="V1395" s="2">
        <f ca="1">INDEX(INDIRECT(_xlfn.CONCAT("weather.data[",V$1,"]")),MATCH(vp.data[[#This Row],[SDate]],weather.data[Date],0))</f>
        <v>9.3000000000000007</v>
      </c>
      <c r="W1395" t="s">
        <v>44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 s="4">
        <f>IF(AND(vp.data[[#This Row],[SDate]]&gt;=DATE(YEAR(vp.data[[#This Row],[SDate]]),5,1),vp.data[[#This Row],[SDate]]&lt;=DATE(YEAR(vp.data[[#This Row],[SDate]]),9,15)),1,0)</f>
        <v>1</v>
      </c>
      <c r="AJ1395" s="4">
        <f>IF(vp.data[[#This Row],[SDate]]&lt;DATE(2016,12,1),0,1)</f>
        <v>1</v>
      </c>
      <c r="AK1395">
        <f>MONTH(vp.data[[#This Row],[SDate]])</f>
        <v>5</v>
      </c>
      <c r="AL1395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395" s="5">
        <f>(vp.data[[#This Row],[Dens]]-INDEX(crudeBD.lkup[Mean_Dens],MATCH(vp.data[[#This Row],[Crude_Breakdown]],crudeBD.lkup[Crude Breakdown],0)))^2</f>
        <v>5.980554577885191</v>
      </c>
      <c r="AN1395" s="5">
        <f>(vp.data[[#This Row],[Sulf]]-INDEX(crudeBD.lkup[Mean_Sulf],MATCH(vp.data[[#This Row],[Crude_Breakdown]],crudeBD.lkup[Crude Breakdown],0)))^2</f>
        <v>0.42077138615630838</v>
      </c>
      <c r="AO13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1" hidden="1" x14ac:dyDescent="0.25">
      <c r="A1396">
        <v>1395</v>
      </c>
      <c r="B1396" t="s">
        <v>287</v>
      </c>
      <c r="C1396" t="s">
        <v>287</v>
      </c>
      <c r="D1396" t="s">
        <v>151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396" s="2">
        <f ca="1">INDEX(INDIRECT(_xlfn.CONCAT("weather.data[",O$1,"]")),MATCH(vp.data[[#This Row],[SDate]],weather.data[Date],0))</f>
        <v>17.383333333333333</v>
      </c>
      <c r="P1396" s="2">
        <f ca="1">INDEX(INDIRECT(_xlfn.CONCAT("weather.data[",P$1,"]")),MATCH(vp.data[[#This Row],[SDate]],weather.data[Date],0))</f>
        <v>11.080952380952382</v>
      </c>
      <c r="Q1396" s="2">
        <f ca="1">INDEX(INDIRECT(_xlfn.CONCAT("weather.data[",Q$1,"]")),MATCH(vp.data[[#This Row],[SDate]],weather.data[Date],0))</f>
        <v>17.8</v>
      </c>
      <c r="R1396" s="2">
        <f ca="1">INDEX(INDIRECT(_xlfn.CONCAT("weather.data[",R$1,"]")),MATCH(vp.data[[#This Row],[SDate]],weather.data[Date],0))</f>
        <v>16.899999999999999</v>
      </c>
      <c r="S1396" s="2">
        <f ca="1">INDEX(INDIRECT(_xlfn.CONCAT("weather.data[",S$1,"]")),MATCH(vp.data[[#This Row],[SDate]],weather.data[Date],0))</f>
        <v>17.8</v>
      </c>
      <c r="T1396" s="2">
        <f ca="1">INDEX(INDIRECT(_xlfn.CONCAT("weather.data[",T$1,"]")),MATCH(vp.data[[#This Row],[SDate]],weather.data[Date],0))</f>
        <v>17.3</v>
      </c>
      <c r="U1396" s="2">
        <f ca="1">INDEX(INDIRECT(_xlfn.CONCAT("weather.data[",U$1,"]")),MATCH(vp.data[[#This Row],[SDate]],weather.data[Date],0))</f>
        <v>15.7</v>
      </c>
      <c r="V1396" s="2">
        <f ca="1">INDEX(INDIRECT(_xlfn.CONCAT("weather.data[",V$1,"]")),MATCH(vp.data[[#This Row],[SDate]],weather.data[Date],0))</f>
        <v>18.8</v>
      </c>
      <c r="W1396" t="s">
        <v>44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 s="4">
        <f>IF(AND(vp.data[[#This Row],[SDate]]&gt;=DATE(YEAR(vp.data[[#This Row],[SDate]]),5,1),vp.data[[#This Row],[SDate]]&lt;=DATE(YEAR(vp.data[[#This Row],[SDate]]),9,15)),1,0)</f>
        <v>1</v>
      </c>
      <c r="AJ1396" s="4">
        <f>IF(vp.data[[#This Row],[SDate]]&lt;DATE(2016,12,1),0,1)</f>
        <v>1</v>
      </c>
      <c r="AK1396">
        <f>MONTH(vp.data[[#This Row],[SDate]])</f>
        <v>5</v>
      </c>
      <c r="AL1396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396" s="5">
        <f>(vp.data[[#This Row],[Dens]]-INDEX(crudeBD.lkup[Mean_Dens],MATCH(vp.data[[#This Row],[Crude_Breakdown]],crudeBD.lkup[Crude Breakdown],0)))^2</f>
        <v>102.23914448808746</v>
      </c>
      <c r="AN1396" s="5">
        <f>(vp.data[[#This Row],[Sulf]]-INDEX(crudeBD.lkup[Mean_Sulf],MATCH(vp.data[[#This Row],[Crude_Breakdown]],crudeBD.lkup[Crude Breakdown],0)))^2</f>
        <v>0.25682239918884492</v>
      </c>
      <c r="AO13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1" hidden="1" x14ac:dyDescent="0.25">
      <c r="A1397">
        <v>1396</v>
      </c>
      <c r="B1397" t="s">
        <v>45</v>
      </c>
      <c r="C1397" t="s">
        <v>45</v>
      </c>
      <c r="D1397" t="s">
        <v>289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Input]]="",INDEX([1]DATA!$O:$O,MATCH(1,(vp.data[[#This Row],[Battery]]=[1]DATA!$L:$L)*(EOMONTH(vp.data[[#This Row],[SDate]],-1)+1=[1]DATA!$G:$G),0)),vp.data[[#This Row],[Dens Input]]),"")</f>
        <v>840.1</v>
      </c>
      <c r="O1397" s="2">
        <f ca="1">INDEX(INDIRECT(_xlfn.CONCAT("weather.data[",O$1,"]")),MATCH(vp.data[[#This Row],[SDate]],weather.data[Date],0))</f>
        <v>17.383333333333333</v>
      </c>
      <c r="P1397" s="2">
        <f ca="1">INDEX(INDIRECT(_xlfn.CONCAT("weather.data[",P$1,"]")),MATCH(vp.data[[#This Row],[SDate]],weather.data[Date],0))</f>
        <v>11.080952380952382</v>
      </c>
      <c r="Q1397" s="2">
        <f ca="1">INDEX(INDIRECT(_xlfn.CONCAT("weather.data[",Q$1,"]")),MATCH(vp.data[[#This Row],[SDate]],weather.data[Date],0))</f>
        <v>17.8</v>
      </c>
      <c r="R1397" s="2">
        <f ca="1">INDEX(INDIRECT(_xlfn.CONCAT("weather.data[",R$1,"]")),MATCH(vp.data[[#This Row],[SDate]],weather.data[Date],0))</f>
        <v>16.899999999999999</v>
      </c>
      <c r="S1397" s="2">
        <f ca="1">INDEX(INDIRECT(_xlfn.CONCAT("weather.data[",S$1,"]")),MATCH(vp.data[[#This Row],[SDate]],weather.data[Date],0))</f>
        <v>17.8</v>
      </c>
      <c r="T1397" s="2">
        <f ca="1">INDEX(INDIRECT(_xlfn.CONCAT("weather.data[",T$1,"]")),MATCH(vp.data[[#This Row],[SDate]],weather.data[Date],0))</f>
        <v>17.3</v>
      </c>
      <c r="U1397" s="2">
        <f ca="1">INDEX(INDIRECT(_xlfn.CONCAT("weather.data[",U$1,"]")),MATCH(vp.data[[#This Row],[SDate]],weather.data[Date],0))</f>
        <v>15.7</v>
      </c>
      <c r="V1397" s="2">
        <f ca="1">INDEX(INDIRECT(_xlfn.CONCAT("weather.data[",V$1,"]")),MATCH(vp.data[[#This Row],[SDate]],weather.data[Date],0))</f>
        <v>18.8</v>
      </c>
      <c r="W1397" t="s">
        <v>44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 s="4">
        <f>IF(AND(vp.data[[#This Row],[SDate]]&gt;=DATE(YEAR(vp.data[[#This Row],[SDate]]),5,1),vp.data[[#This Row],[SDate]]&lt;=DATE(YEAR(vp.data[[#This Row],[SDate]]),9,15)),1,0)</f>
        <v>1</v>
      </c>
      <c r="AJ1397" s="4">
        <f>IF(vp.data[[#This Row],[SDate]]&lt;DATE(2016,12,1),0,1)</f>
        <v>1</v>
      </c>
      <c r="AK1397">
        <f>MONTH(vp.data[[#This Row],[SDate]])</f>
        <v>5</v>
      </c>
      <c r="AL1397" s="5">
        <f>(IF(post_aquisition_adj_bool,vp.data[[#This Row],[VP_Adjusted]],vp.data[[#This Row],[VP]])-INDEX(crudeBD.lkup[Mean_VP],MATCH(vp.data[[#This Row],[Crude_Breakdown]],crudeBD.lkup[Crude Breakdown],0)))^2</f>
        <v>109.78441011732021</v>
      </c>
      <c r="AM1397" s="5">
        <f>(vp.data[[#This Row],[Dens]]-INDEX(crudeBD.lkup[Mean_Dens],MATCH(vp.data[[#This Row],[Crude_Breakdown]],crudeBD.lkup[Crude Breakdown],0)))^2</f>
        <v>13.774025469682821</v>
      </c>
      <c r="AN1397" s="5">
        <f>(vp.data[[#This Row],[Sulf]]-INDEX(crudeBD.lkup[Mean_Sulf],MATCH(vp.data[[#This Row],[Crude_Breakdown]],crudeBD.lkup[Crude Breakdown],0)))^2</f>
        <v>9.3656867962049074E-3</v>
      </c>
      <c r="AO13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1" hidden="1" x14ac:dyDescent="0.25">
      <c r="A1398">
        <v>1397</v>
      </c>
      <c r="B1398" t="s">
        <v>288</v>
      </c>
      <c r="C1398" t="s">
        <v>288</v>
      </c>
      <c r="D1398" t="s">
        <v>186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Input]]="",INDEX([1]DATA!$Q:$Q,MATCH(1,(vp.data[[#This Row],[Battery]]=[1]DATA!$L:$L)*(EOMONTH(vp.data[[#This Row],[SDate]],-1)+1=[1]DATA!$G:$G),0)),vp.data[[#This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398" s="2">
        <f ca="1">INDEX(INDIRECT(_xlfn.CONCAT("weather.data[",O$1,"]")),MATCH(vp.data[[#This Row],[SDate]],weather.data[Date],0))</f>
        <v>17.383333333333333</v>
      </c>
      <c r="P1398" s="2">
        <f ca="1">INDEX(INDIRECT(_xlfn.CONCAT("weather.data[",P$1,"]")),MATCH(vp.data[[#This Row],[SDate]],weather.data[Date],0))</f>
        <v>11.080952380952382</v>
      </c>
      <c r="Q1398" s="2">
        <f ca="1">INDEX(INDIRECT(_xlfn.CONCAT("weather.data[",Q$1,"]")),MATCH(vp.data[[#This Row],[SDate]],weather.data[Date],0))</f>
        <v>17.8</v>
      </c>
      <c r="R1398" s="2">
        <f ca="1">INDEX(INDIRECT(_xlfn.CONCAT("weather.data[",R$1,"]")),MATCH(vp.data[[#This Row],[SDate]],weather.data[Date],0))</f>
        <v>16.899999999999999</v>
      </c>
      <c r="S1398" s="2">
        <f ca="1">INDEX(INDIRECT(_xlfn.CONCAT("weather.data[",S$1,"]")),MATCH(vp.data[[#This Row],[SDate]],weather.data[Date],0))</f>
        <v>17.8</v>
      </c>
      <c r="T1398" s="2">
        <f ca="1">INDEX(INDIRECT(_xlfn.CONCAT("weather.data[",T$1,"]")),MATCH(vp.data[[#This Row],[SDate]],weather.data[Date],0))</f>
        <v>17.3</v>
      </c>
      <c r="U1398" s="2">
        <f ca="1">INDEX(INDIRECT(_xlfn.CONCAT("weather.data[",U$1,"]")),MATCH(vp.data[[#This Row],[SDate]],weather.data[Date],0))</f>
        <v>15.7</v>
      </c>
      <c r="V1398" s="2">
        <f ca="1">INDEX(INDIRECT(_xlfn.CONCAT("weather.data[",V$1,"]")),MATCH(vp.data[[#This Row],[SDate]],weather.data[Date],0))</f>
        <v>18.8</v>
      </c>
      <c r="W1398" t="s">
        <v>44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 s="4">
        <f>IF(AND(vp.data[[#This Row],[SDate]]&gt;=DATE(YEAR(vp.data[[#This Row],[SDate]]),5,1),vp.data[[#This Row],[SDate]]&lt;=DATE(YEAR(vp.data[[#This Row],[SDate]]),9,15)),1,0)</f>
        <v>1</v>
      </c>
      <c r="AJ1398" s="4">
        <f>IF(vp.data[[#This Row],[SDate]]&lt;DATE(2016,12,1),0,1)</f>
        <v>1</v>
      </c>
      <c r="AK1398">
        <f>MONTH(vp.data[[#This Row],[SDate]])</f>
        <v>5</v>
      </c>
      <c r="AL1398" s="5">
        <f>(IF(post_aquisition_adj_bool,vp.data[[#This Row],[VP_Adjusted]],vp.data[[#This Row],[VP]])-INDEX(crudeBD.lkup[Mean_VP],MATCH(vp.data[[#This Row],[Crude_Breakdown]],crudeBD.lkup[Crude Breakdown],0)))^2</f>
        <v>395.12715533086805</v>
      </c>
      <c r="AM1398" s="5">
        <f>(vp.data[[#This Row],[Dens]]-INDEX(crudeBD.lkup[Mean_Dens],MATCH(vp.data[[#This Row],[Crude_Breakdown]],crudeBD.lkup[Crude Breakdown],0)))^2</f>
        <v>70.750597248824832</v>
      </c>
      <c r="AN1398" s="5">
        <f>(vp.data[[#This Row],[Sulf]]-INDEX(crudeBD.lkup[Mean_Sulf],MATCH(vp.data[[#This Row],[Crude_Breakdown]],crudeBD.lkup[Crude Breakdown],0)))^2</f>
        <v>0.28812898790050151</v>
      </c>
      <c r="AO13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1" hidden="1" x14ac:dyDescent="0.25">
      <c r="A1399">
        <v>1398</v>
      </c>
      <c r="B1399" t="s">
        <v>45</v>
      </c>
      <c r="C1399" t="s">
        <v>45</v>
      </c>
      <c r="D1399" t="s">
        <v>183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Input]]="",INDEX([1]DATA!$Q:$Q,MATCH(1,(vp.data[[#This Row],[Battery]]=[1]DATA!$L:$L)*(EOMONTH(vp.data[[#This Row],[SDate]],-1)+1=[1]DATA!$G:$G),0)),vp.data[[#This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399" s="2">
        <f ca="1">INDEX(INDIRECT(_xlfn.CONCAT("weather.data[",O$1,"]")),MATCH(vp.data[[#This Row],[SDate]],weather.data[Date],0))</f>
        <v>17.383333333333333</v>
      </c>
      <c r="P1399" s="2">
        <f ca="1">INDEX(INDIRECT(_xlfn.CONCAT("weather.data[",P$1,"]")),MATCH(vp.data[[#This Row],[SDate]],weather.data[Date],0))</f>
        <v>11.080952380952382</v>
      </c>
      <c r="Q1399" s="2">
        <f ca="1">INDEX(INDIRECT(_xlfn.CONCAT("weather.data[",Q$1,"]")),MATCH(vp.data[[#This Row],[SDate]],weather.data[Date],0))</f>
        <v>17.8</v>
      </c>
      <c r="R1399" s="2">
        <f ca="1">INDEX(INDIRECT(_xlfn.CONCAT("weather.data[",R$1,"]")),MATCH(vp.data[[#This Row],[SDate]],weather.data[Date],0))</f>
        <v>16.899999999999999</v>
      </c>
      <c r="S1399" s="2">
        <f ca="1">INDEX(INDIRECT(_xlfn.CONCAT("weather.data[",S$1,"]")),MATCH(vp.data[[#This Row],[SDate]],weather.data[Date],0))</f>
        <v>17.8</v>
      </c>
      <c r="T1399" s="2">
        <f ca="1">INDEX(INDIRECT(_xlfn.CONCAT("weather.data[",T$1,"]")),MATCH(vp.data[[#This Row],[SDate]],weather.data[Date],0))</f>
        <v>17.3</v>
      </c>
      <c r="U1399" s="2">
        <f ca="1">INDEX(INDIRECT(_xlfn.CONCAT("weather.data[",U$1,"]")),MATCH(vp.data[[#This Row],[SDate]],weather.data[Date],0))</f>
        <v>15.7</v>
      </c>
      <c r="V1399" s="2">
        <f ca="1">INDEX(INDIRECT(_xlfn.CONCAT("weather.data[",V$1,"]")),MATCH(vp.data[[#This Row],[SDate]],weather.data[Date],0))</f>
        <v>18.8</v>
      </c>
      <c r="W1399" t="s">
        <v>44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 s="4">
        <f>IF(AND(vp.data[[#This Row],[SDate]]&gt;=DATE(YEAR(vp.data[[#This Row],[SDate]]),5,1),vp.data[[#This Row],[SDate]]&lt;=DATE(YEAR(vp.data[[#This Row],[SDate]]),9,15)),1,0)</f>
        <v>1</v>
      </c>
      <c r="AJ1399" s="4">
        <f>IF(vp.data[[#This Row],[SDate]]&lt;DATE(2016,12,1),0,1)</f>
        <v>1</v>
      </c>
      <c r="AK1399">
        <f>MONTH(vp.data[[#This Row],[SDate]])</f>
        <v>5</v>
      </c>
      <c r="AL1399" s="5">
        <f>(IF(post_aquisition_adj_bool,vp.data[[#This Row],[VP_Adjusted]],vp.data[[#This Row],[VP]])-INDEX(crudeBD.lkup[Mean_VP],MATCH(vp.data[[#This Row],[Crude_Breakdown]],crudeBD.lkup[Crude Breakdown],0)))^2</f>
        <v>953.43887845310519</v>
      </c>
      <c r="AM1399" s="5">
        <f>(vp.data[[#This Row],[Dens]]-INDEX(crudeBD.lkup[Mean_Dens],MATCH(vp.data[[#This Row],[Crude_Breakdown]],crudeBD.lkup[Crude Breakdown],0)))^2</f>
        <v>19.459897862321277</v>
      </c>
      <c r="AN1399" s="5">
        <f>(vp.data[[#This Row],[Sulf]]-INDEX(crudeBD.lkup[Mean_Sulf],MATCH(vp.data[[#This Row],[Crude_Breakdown]],crudeBD.lkup[Crude Breakdown],0)))^2</f>
        <v>0.24678686961829271</v>
      </c>
      <c r="AO13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1" hidden="1" x14ac:dyDescent="0.25">
      <c r="A1400">
        <v>1399</v>
      </c>
      <c r="B1400" t="s">
        <v>45</v>
      </c>
      <c r="C1400" t="s">
        <v>45</v>
      </c>
      <c r="D1400" t="s">
        <v>182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Input]]="",INDEX([1]DATA!$Q:$Q,MATCH(1,(vp.data[[#This Row],[Battery]]=[1]DATA!$L:$L)*(EOMONTH(vp.data[[#This Row],[SDate]],-1)+1=[1]DATA!$G:$G),0)),vp.data[[#This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400" s="2">
        <f ca="1">INDEX(INDIRECT(_xlfn.CONCAT("weather.data[",O$1,"]")),MATCH(vp.data[[#This Row],[SDate]],weather.data[Date],0))</f>
        <v>17.383333333333333</v>
      </c>
      <c r="P1400" s="2">
        <f ca="1">INDEX(INDIRECT(_xlfn.CONCAT("weather.data[",P$1,"]")),MATCH(vp.data[[#This Row],[SDate]],weather.data[Date],0))</f>
        <v>11.080952380952382</v>
      </c>
      <c r="Q1400" s="2">
        <f ca="1">INDEX(INDIRECT(_xlfn.CONCAT("weather.data[",Q$1,"]")),MATCH(vp.data[[#This Row],[SDate]],weather.data[Date],0))</f>
        <v>17.8</v>
      </c>
      <c r="R1400" s="2">
        <f ca="1">INDEX(INDIRECT(_xlfn.CONCAT("weather.data[",R$1,"]")),MATCH(vp.data[[#This Row],[SDate]],weather.data[Date],0))</f>
        <v>16.899999999999999</v>
      </c>
      <c r="S1400" s="2">
        <f ca="1">INDEX(INDIRECT(_xlfn.CONCAT("weather.data[",S$1,"]")),MATCH(vp.data[[#This Row],[SDate]],weather.data[Date],0))</f>
        <v>17.8</v>
      </c>
      <c r="T1400" s="2">
        <f ca="1">INDEX(INDIRECT(_xlfn.CONCAT("weather.data[",T$1,"]")),MATCH(vp.data[[#This Row],[SDate]],weather.data[Date],0))</f>
        <v>17.3</v>
      </c>
      <c r="U1400" s="2">
        <f ca="1">INDEX(INDIRECT(_xlfn.CONCAT("weather.data[",U$1,"]")),MATCH(vp.data[[#This Row],[SDate]],weather.data[Date],0))</f>
        <v>15.7</v>
      </c>
      <c r="V1400" s="2">
        <f ca="1">INDEX(INDIRECT(_xlfn.CONCAT("weather.data[",V$1,"]")),MATCH(vp.data[[#This Row],[SDate]],weather.data[Date],0))</f>
        <v>18.8</v>
      </c>
      <c r="W1400" t="s">
        <v>44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 s="4">
        <f>IF(AND(vp.data[[#This Row],[SDate]]&gt;=DATE(YEAR(vp.data[[#This Row],[SDate]]),5,1),vp.data[[#This Row],[SDate]]&lt;=DATE(YEAR(vp.data[[#This Row],[SDate]]),9,15)),1,0)</f>
        <v>1</v>
      </c>
      <c r="AJ1400" s="4">
        <f>IF(vp.data[[#This Row],[SDate]]&lt;DATE(2016,12,1),0,1)</f>
        <v>1</v>
      </c>
      <c r="AK1400">
        <f>MONTH(vp.data[[#This Row],[SDate]])</f>
        <v>5</v>
      </c>
      <c r="AL1400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400" s="5">
        <f>(vp.data[[#This Row],[Dens]]-INDEX(crudeBD.lkup[Mean_Dens],MATCH(vp.data[[#This Row],[Crude_Breakdown]],crudeBD.lkup[Crude Breakdown],0)))^2</f>
        <v>67.426062279498908</v>
      </c>
      <c r="AN1400" s="5">
        <f>(vp.data[[#This Row],[Sulf]]-INDEX(crudeBD.lkup[Mean_Sulf],MATCH(vp.data[[#This Row],[Crude_Breakdown]],crudeBD.lkup[Crude Breakdown],0)))^2</f>
        <v>0.1996092217655317</v>
      </c>
      <c r="AO14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1" hidden="1" x14ac:dyDescent="0.25">
      <c r="A1401">
        <v>1400</v>
      </c>
      <c r="B1401" t="s">
        <v>47</v>
      </c>
      <c r="C1401" t="s">
        <v>47</v>
      </c>
      <c r="D1401" t="s">
        <v>290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Input]]="",INDEX([1]DATA!$Q:$Q,MATCH(1,(vp.data[[#This Row],[Battery]]=[1]DATA!$L:$L)*(EOMONTH(vp.data[[#This Row],[SDate]],-1)+1=[1]DATA!$G:$G),0)),vp.data[[#This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Input]]="",INDEX([1]DATA!$O:$O,MATCH(1,(vp.data[[#This Row],[Battery]]=[1]DATA!$L:$L)*(EOMONTH(vp.data[[#This Row],[SDate]],-1)+1=[1]DATA!$G:$G),0)),vp.data[[#This Row],[Dens Input]]),"")</f>
        <v>874.3</v>
      </c>
      <c r="O1401" s="2">
        <f ca="1">INDEX(INDIRECT(_xlfn.CONCAT("weather.data[",O$1,"]")),MATCH(vp.data[[#This Row],[SDate]],weather.data[Date],0))</f>
        <v>18.116666666666667</v>
      </c>
      <c r="P1401" s="2">
        <f ca="1">INDEX(INDIRECT(_xlfn.CONCAT("weather.data[",P$1,"]")),MATCH(vp.data[[#This Row],[SDate]],weather.data[Date],0))</f>
        <v>12.52857142857143</v>
      </c>
      <c r="Q1401" s="2">
        <f ca="1">INDEX(INDIRECT(_xlfn.CONCAT("weather.data[",Q$1,"]")),MATCH(vp.data[[#This Row],[SDate]],weather.data[Date],0))</f>
        <v>18.8</v>
      </c>
      <c r="R1401" s="2">
        <f ca="1">INDEX(INDIRECT(_xlfn.CONCAT("weather.data[",R$1,"]")),MATCH(vp.data[[#This Row],[SDate]],weather.data[Date],0))</f>
        <v>19.8</v>
      </c>
      <c r="S1401" s="2">
        <f ca="1">INDEX(INDIRECT(_xlfn.CONCAT("weather.data[",S$1,"]")),MATCH(vp.data[[#This Row],[SDate]],weather.data[Date],0))</f>
        <v>16.8</v>
      </c>
      <c r="T1401" s="2">
        <f ca="1">INDEX(INDIRECT(_xlfn.CONCAT("weather.data[",T$1,"]")),MATCH(vp.data[[#This Row],[SDate]],weather.data[Date],0))</f>
        <v>20.7</v>
      </c>
      <c r="U1401" s="2">
        <f ca="1">INDEX(INDIRECT(_xlfn.CONCAT("weather.data[",U$1,"]")),MATCH(vp.data[[#This Row],[SDate]],weather.data[Date],0))</f>
        <v>15.8</v>
      </c>
      <c r="V1401" s="2">
        <f ca="1">INDEX(INDIRECT(_xlfn.CONCAT("weather.data[",V$1,"]")),MATCH(vp.data[[#This Row],[SDate]],weather.data[Date],0))</f>
        <v>16.8</v>
      </c>
      <c r="W1401" t="s">
        <v>44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 s="4">
        <f>IF(AND(vp.data[[#This Row],[SDate]]&gt;=DATE(YEAR(vp.data[[#This Row],[SDate]]),5,1),vp.data[[#This Row],[SDate]]&lt;=DATE(YEAR(vp.data[[#This Row],[SDate]]),9,15)),1,0)</f>
        <v>1</v>
      </c>
      <c r="AJ1401" s="4">
        <f>IF(vp.data[[#This Row],[SDate]]&lt;DATE(2016,12,1),0,1)</f>
        <v>1</v>
      </c>
      <c r="AK1401">
        <f>MONTH(vp.data[[#This Row],[SDate]])</f>
        <v>5</v>
      </c>
      <c r="AL1401" s="5">
        <f>(IF(post_aquisition_adj_bool,vp.data[[#This Row],[VP_Adjusted]],vp.data[[#This Row],[VP]])-INDEX(crudeBD.lkup[Mean_VP],MATCH(vp.data[[#This Row],[Crude_Breakdown]],crudeBD.lkup[Crude Breakdown],0)))^2</f>
        <v>51.340340264650351</v>
      </c>
      <c r="AM1401" s="5">
        <f>(vp.data[[#This Row],[Dens]]-INDEX(crudeBD.lkup[Mean_Dens],MATCH(vp.data[[#This Row],[Crude_Breakdown]],crudeBD.lkup[Crude Breakdown],0)))^2</f>
        <v>0.20989183342354337</v>
      </c>
      <c r="AN1401" s="5">
        <f>(vp.data[[#This Row],[Sulf]]-INDEX(crudeBD.lkup[Mean_Sulf],MATCH(vp.data[[#This Row],[Crude_Breakdown]],crudeBD.lkup[Crude Breakdown],0)))^2</f>
        <v>0.1440517413957037</v>
      </c>
      <c r="AO14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1" hidden="1" x14ac:dyDescent="0.25">
      <c r="A1402">
        <v>1401</v>
      </c>
      <c r="B1402" t="s">
        <v>45</v>
      </c>
      <c r="C1402" t="s">
        <v>45</v>
      </c>
      <c r="D1402" t="s">
        <v>170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402" s="2">
        <f ca="1">INDEX(INDIRECT(_xlfn.CONCAT("weather.data[",O$1,"]")),MATCH(vp.data[[#This Row],[SDate]],weather.data[Date],0))</f>
        <v>18.116666666666667</v>
      </c>
      <c r="P1402" s="2">
        <f ca="1">INDEX(INDIRECT(_xlfn.CONCAT("weather.data[",P$1,"]")),MATCH(vp.data[[#This Row],[SDate]],weather.data[Date],0))</f>
        <v>12.52857142857143</v>
      </c>
      <c r="Q1402" s="2">
        <f ca="1">INDEX(INDIRECT(_xlfn.CONCAT("weather.data[",Q$1,"]")),MATCH(vp.data[[#This Row],[SDate]],weather.data[Date],0))</f>
        <v>18.8</v>
      </c>
      <c r="R1402" s="2">
        <f ca="1">INDEX(INDIRECT(_xlfn.CONCAT("weather.data[",R$1,"]")),MATCH(vp.data[[#This Row],[SDate]],weather.data[Date],0))</f>
        <v>19.8</v>
      </c>
      <c r="S1402" s="2">
        <f ca="1">INDEX(INDIRECT(_xlfn.CONCAT("weather.data[",S$1,"]")),MATCH(vp.data[[#This Row],[SDate]],weather.data[Date],0))</f>
        <v>16.8</v>
      </c>
      <c r="T1402" s="2">
        <f ca="1">INDEX(INDIRECT(_xlfn.CONCAT("weather.data[",T$1,"]")),MATCH(vp.data[[#This Row],[SDate]],weather.data[Date],0))</f>
        <v>20.7</v>
      </c>
      <c r="U1402" s="2">
        <f ca="1">INDEX(INDIRECT(_xlfn.CONCAT("weather.data[",U$1,"]")),MATCH(vp.data[[#This Row],[SDate]],weather.data[Date],0))</f>
        <v>15.8</v>
      </c>
      <c r="V1402" s="2">
        <f ca="1">INDEX(INDIRECT(_xlfn.CONCAT("weather.data[",V$1,"]")),MATCH(vp.data[[#This Row],[SDate]],weather.data[Date],0))</f>
        <v>16.8</v>
      </c>
      <c r="W1402" t="s">
        <v>44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 s="4">
        <f>IF(AND(vp.data[[#This Row],[SDate]]&gt;=DATE(YEAR(vp.data[[#This Row],[SDate]]),5,1),vp.data[[#This Row],[SDate]]&lt;=DATE(YEAR(vp.data[[#This Row],[SDate]]),9,15)),1,0)</f>
        <v>1</v>
      </c>
      <c r="AJ1402" s="4">
        <f>IF(vp.data[[#This Row],[SDate]]&lt;DATE(2016,12,1),0,1)</f>
        <v>1</v>
      </c>
      <c r="AK1402">
        <f>MONTH(vp.data[[#This Row],[SDate]])</f>
        <v>5</v>
      </c>
      <c r="AL1402" s="5">
        <f>(IF(post_aquisition_adj_bool,vp.data[[#This Row],[VP_Adjusted]],vp.data[[#This Row],[VP]])-INDEX(crudeBD.lkup[Mean_VP],MATCH(vp.data[[#This Row],[Crude_Breakdown]],crudeBD.lkup[Crude Breakdown],0)))^2</f>
        <v>11.711414535584051</v>
      </c>
      <c r="AM1402" s="5">
        <f>(vp.data[[#This Row],[Dens]]-INDEX(crudeBD.lkup[Mean_Dens],MATCH(vp.data[[#This Row],[Crude_Breakdown]],crudeBD.lkup[Crude Breakdown],0)))^2</f>
        <v>19.459897862321277</v>
      </c>
      <c r="AN1402" s="5">
        <f>(vp.data[[#This Row],[Sulf]]-INDEX(crudeBD.lkup[Mean_Sulf],MATCH(vp.data[[#This Row],[Crude_Breakdown]],crudeBD.lkup[Crude Breakdown],0)))^2</f>
        <v>8.8076278207248768E-2</v>
      </c>
      <c r="AO14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1" hidden="1" x14ac:dyDescent="0.25">
      <c r="A1403">
        <v>1402</v>
      </c>
      <c r="B1403" t="s">
        <v>47</v>
      </c>
      <c r="C1403" t="s">
        <v>47</v>
      </c>
      <c r="D1403" t="s">
        <v>173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Input]]="",INDEX([1]DATA!$Q:$Q,MATCH(1,(vp.data[[#This Row],[Battery]]=[1]DATA!$L:$L)*(EOMONTH(vp.data[[#This Row],[SDate]],-1)+1=[1]DATA!$G:$G),0)),vp.data[[#This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403" s="2">
        <f ca="1">INDEX(INDIRECT(_xlfn.CONCAT("weather.data[",O$1,"]")),MATCH(vp.data[[#This Row],[SDate]],weather.data[Date],0))</f>
        <v>18.116666666666667</v>
      </c>
      <c r="P1403" s="2">
        <f ca="1">INDEX(INDIRECT(_xlfn.CONCAT("weather.data[",P$1,"]")),MATCH(vp.data[[#This Row],[SDate]],weather.data[Date],0))</f>
        <v>12.52857142857143</v>
      </c>
      <c r="Q1403" s="2">
        <f ca="1">INDEX(INDIRECT(_xlfn.CONCAT("weather.data[",Q$1,"]")),MATCH(vp.data[[#This Row],[SDate]],weather.data[Date],0))</f>
        <v>18.8</v>
      </c>
      <c r="R1403" s="2">
        <f ca="1">INDEX(INDIRECT(_xlfn.CONCAT("weather.data[",R$1,"]")),MATCH(vp.data[[#This Row],[SDate]],weather.data[Date],0))</f>
        <v>19.8</v>
      </c>
      <c r="S1403" s="2">
        <f ca="1">INDEX(INDIRECT(_xlfn.CONCAT("weather.data[",S$1,"]")),MATCH(vp.data[[#This Row],[SDate]],weather.data[Date],0))</f>
        <v>16.8</v>
      </c>
      <c r="T1403" s="2">
        <f ca="1">INDEX(INDIRECT(_xlfn.CONCAT("weather.data[",T$1,"]")),MATCH(vp.data[[#This Row],[SDate]],weather.data[Date],0))</f>
        <v>20.7</v>
      </c>
      <c r="U1403" s="2">
        <f ca="1">INDEX(INDIRECT(_xlfn.CONCAT("weather.data[",U$1,"]")),MATCH(vp.data[[#This Row],[SDate]],weather.data[Date],0))</f>
        <v>15.8</v>
      </c>
      <c r="V1403" s="2">
        <f ca="1">INDEX(INDIRECT(_xlfn.CONCAT("weather.data[",V$1,"]")),MATCH(vp.data[[#This Row],[SDate]],weather.data[Date],0))</f>
        <v>16.8</v>
      </c>
      <c r="W1403" t="s">
        <v>44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 s="4">
        <f>IF(AND(vp.data[[#This Row],[SDate]]&gt;=DATE(YEAR(vp.data[[#This Row],[SDate]]),5,1),vp.data[[#This Row],[SDate]]&lt;=DATE(YEAR(vp.data[[#This Row],[SDate]]),9,15)),1,0)</f>
        <v>1</v>
      </c>
      <c r="AJ1403" s="4">
        <f>IF(vp.data[[#This Row],[SDate]]&lt;DATE(2016,12,1),0,1)</f>
        <v>1</v>
      </c>
      <c r="AK1403">
        <f>MONTH(vp.data[[#This Row],[SDate]])</f>
        <v>5</v>
      </c>
      <c r="AL1403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1403" s="5">
        <f>(vp.data[[#This Row],[Dens]]-INDEX(crudeBD.lkup[Mean_Dens],MATCH(vp.data[[#This Row],[Crude_Breakdown]],crudeBD.lkup[Crude Breakdown],0)))^2</f>
        <v>39.54727700342486</v>
      </c>
      <c r="AN1403" s="5">
        <f>(vp.data[[#This Row],[Sulf]]-INDEX(crudeBD.lkup[Mean_Sulf],MATCH(vp.data[[#This Row],[Crude_Breakdown]],crudeBD.lkup[Crude Breakdown],0)))^2</f>
        <v>2.1880389434439304E-3</v>
      </c>
      <c r="AO14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1" hidden="1" x14ac:dyDescent="0.25">
      <c r="A1404">
        <v>1403</v>
      </c>
      <c r="B1404" t="s">
        <v>179</v>
      </c>
      <c r="C1404" t="s">
        <v>179</v>
      </c>
      <c r="D1404" t="s">
        <v>291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Input]]="",INDEX([1]DATA!$Q:$Q,MATCH(1,(vp.data[[#This Row],[Battery]]=[1]DATA!$L:$L)*(EOMONTH(vp.data[[#This Row],[SDate]],-1)+1=[1]DATA!$G:$G),0)),vp.data[[#This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04" s="2">
        <f ca="1">INDEX(INDIRECT(_xlfn.CONCAT("weather.data[",O$1,"]")),MATCH(vp.data[[#This Row],[SDate]],weather.data[Date],0))</f>
        <v>18.116666666666667</v>
      </c>
      <c r="P1404" s="2">
        <f ca="1">INDEX(INDIRECT(_xlfn.CONCAT("weather.data[",P$1,"]")),MATCH(vp.data[[#This Row],[SDate]],weather.data[Date],0))</f>
        <v>12.52857142857143</v>
      </c>
      <c r="Q1404" s="2">
        <f ca="1">INDEX(INDIRECT(_xlfn.CONCAT("weather.data[",Q$1,"]")),MATCH(vp.data[[#This Row],[SDate]],weather.data[Date],0))</f>
        <v>18.8</v>
      </c>
      <c r="R1404" s="2">
        <f ca="1">INDEX(INDIRECT(_xlfn.CONCAT("weather.data[",R$1,"]")),MATCH(vp.data[[#This Row],[SDate]],weather.data[Date],0))</f>
        <v>19.8</v>
      </c>
      <c r="S1404" s="2">
        <f ca="1">INDEX(INDIRECT(_xlfn.CONCAT("weather.data[",S$1,"]")),MATCH(vp.data[[#This Row],[SDate]],weather.data[Date],0))</f>
        <v>16.8</v>
      </c>
      <c r="T1404" s="2">
        <f ca="1">INDEX(INDIRECT(_xlfn.CONCAT("weather.data[",T$1,"]")),MATCH(vp.data[[#This Row],[SDate]],weather.data[Date],0))</f>
        <v>20.7</v>
      </c>
      <c r="U1404" s="2">
        <f ca="1">INDEX(INDIRECT(_xlfn.CONCAT("weather.data[",U$1,"]")),MATCH(vp.data[[#This Row],[SDate]],weather.data[Date],0))</f>
        <v>15.8</v>
      </c>
      <c r="V1404" s="2">
        <f ca="1">INDEX(INDIRECT(_xlfn.CONCAT("weather.data[",V$1,"]")),MATCH(vp.data[[#This Row],[SDate]],weather.data[Date],0))</f>
        <v>16.8</v>
      </c>
      <c r="W1404" t="s">
        <v>44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 s="4">
        <f>IF(AND(vp.data[[#This Row],[SDate]]&gt;=DATE(YEAR(vp.data[[#This Row],[SDate]]),5,1),vp.data[[#This Row],[SDate]]&lt;=DATE(YEAR(vp.data[[#This Row],[SDate]]),9,15)),1,0)</f>
        <v>1</v>
      </c>
      <c r="AJ1404" s="4">
        <f>IF(vp.data[[#This Row],[SDate]]&lt;DATE(2016,12,1),0,1)</f>
        <v>1</v>
      </c>
      <c r="AK1404">
        <f>MONTH(vp.data[[#This Row],[SDate]])</f>
        <v>5</v>
      </c>
      <c r="AL1404" s="5">
        <f>(IF(post_aquisition_adj_bool,vp.data[[#This Row],[VP_Adjusted]],vp.data[[#This Row],[VP]])-INDEX(crudeBD.lkup[Mean_VP],MATCH(vp.data[[#This Row],[Crude_Breakdown]],crudeBD.lkup[Crude Breakdown],0)))^2</f>
        <v>1778.9672849332219</v>
      </c>
      <c r="AM1404" s="5">
        <f>(vp.data[[#This Row],[Dens]]-INDEX(crudeBD.lkup[Mean_Dens],MATCH(vp.data[[#This Row],[Crude_Breakdown]],crudeBD.lkup[Crude Breakdown],0)))^2</f>
        <v>6.1934414206025465</v>
      </c>
      <c r="AN1404" s="5">
        <f>(vp.data[[#This Row],[Sulf]]-INDEX(crudeBD.lkup[Mean_Sulf],MATCH(vp.data[[#This Row],[Crude_Breakdown]],crudeBD.lkup[Crude Breakdown],0)))^2</f>
        <v>0.11341839648945758</v>
      </c>
      <c r="AO14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1" hidden="1" x14ac:dyDescent="0.25">
      <c r="A1405">
        <v>1404</v>
      </c>
      <c r="B1405" t="s">
        <v>288</v>
      </c>
      <c r="C1405" t="s">
        <v>288</v>
      </c>
      <c r="D1405" t="s">
        <v>292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Input]]="",INDEX([1]DATA!$Q:$Q,MATCH(1,(vp.data[[#This Row],[Battery]]=[1]DATA!$L:$L)*(EOMONTH(vp.data[[#This Row],[SDate]],-1)+1=[1]DATA!$G:$G),0)),vp.data[[#This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405" s="2">
        <f ca="1">INDEX(INDIRECT(_xlfn.CONCAT("weather.data[",O$1,"]")),MATCH(vp.data[[#This Row],[SDate]],weather.data[Date],0))</f>
        <v>18.116666666666667</v>
      </c>
      <c r="P1405" s="2">
        <f ca="1">INDEX(INDIRECT(_xlfn.CONCAT("weather.data[",P$1,"]")),MATCH(vp.data[[#This Row],[SDate]],weather.data[Date],0))</f>
        <v>12.52857142857143</v>
      </c>
      <c r="Q1405" s="2">
        <f ca="1">INDEX(INDIRECT(_xlfn.CONCAT("weather.data[",Q$1,"]")),MATCH(vp.data[[#This Row],[SDate]],weather.data[Date],0))</f>
        <v>18.8</v>
      </c>
      <c r="R1405" s="2">
        <f ca="1">INDEX(INDIRECT(_xlfn.CONCAT("weather.data[",R$1,"]")),MATCH(vp.data[[#This Row],[SDate]],weather.data[Date],0))</f>
        <v>19.8</v>
      </c>
      <c r="S1405" s="2">
        <f ca="1">INDEX(INDIRECT(_xlfn.CONCAT("weather.data[",S$1,"]")),MATCH(vp.data[[#This Row],[SDate]],weather.data[Date],0))</f>
        <v>16.8</v>
      </c>
      <c r="T1405" s="2">
        <f ca="1">INDEX(INDIRECT(_xlfn.CONCAT("weather.data[",T$1,"]")),MATCH(vp.data[[#This Row],[SDate]],weather.data[Date],0))</f>
        <v>20.7</v>
      </c>
      <c r="U1405" s="2">
        <f ca="1">INDEX(INDIRECT(_xlfn.CONCAT("weather.data[",U$1,"]")),MATCH(vp.data[[#This Row],[SDate]],weather.data[Date],0))</f>
        <v>15.8</v>
      </c>
      <c r="V1405" s="2">
        <f ca="1">INDEX(INDIRECT(_xlfn.CONCAT("weather.data[",V$1,"]")),MATCH(vp.data[[#This Row],[SDate]],weather.data[Date],0))</f>
        <v>16.8</v>
      </c>
      <c r="W1405" t="s">
        <v>44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 s="4">
        <f>IF(AND(vp.data[[#This Row],[SDate]]&gt;=DATE(YEAR(vp.data[[#This Row],[SDate]]),5,1),vp.data[[#This Row],[SDate]]&lt;=DATE(YEAR(vp.data[[#This Row],[SDate]]),9,15)),1,0)</f>
        <v>1</v>
      </c>
      <c r="AJ1405" s="4">
        <f>IF(vp.data[[#This Row],[SDate]]&lt;DATE(2016,12,1),0,1)</f>
        <v>1</v>
      </c>
      <c r="AK1405">
        <f>MONTH(vp.data[[#This Row],[SDate]])</f>
        <v>5</v>
      </c>
      <c r="AL1405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405" s="5">
        <f>(vp.data[[#This Row],[Dens]]-INDEX(crudeBD.lkup[Mean_Dens],MATCH(vp.data[[#This Row],[Crude_Breakdown]],crudeBD.lkup[Crude Breakdown],0)))^2</f>
        <v>70.750597248824832</v>
      </c>
      <c r="AN1405" s="5">
        <f>(vp.data[[#This Row],[Sulf]]-INDEX(crudeBD.lkup[Mean_Sulf],MATCH(vp.data[[#This Row],[Crude_Breakdown]],crudeBD.lkup[Crude Breakdown],0)))^2</f>
        <v>0.17370263305387518</v>
      </c>
      <c r="AO14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1" hidden="1" x14ac:dyDescent="0.25">
      <c r="A1406">
        <v>1405</v>
      </c>
      <c r="B1406" t="s">
        <v>47</v>
      </c>
      <c r="C1406" t="s">
        <v>47</v>
      </c>
      <c r="D1406" t="s">
        <v>250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406" s="2">
        <f ca="1">INDEX(INDIRECT(_xlfn.CONCAT("weather.data[",O$1,"]")),MATCH(vp.data[[#This Row],[SDate]],weather.data[Date],0))</f>
        <v>18.116666666666667</v>
      </c>
      <c r="P1406" s="2">
        <f ca="1">INDEX(INDIRECT(_xlfn.CONCAT("weather.data[",P$1,"]")),MATCH(vp.data[[#This Row],[SDate]],weather.data[Date],0))</f>
        <v>12.52857142857143</v>
      </c>
      <c r="Q1406" s="2">
        <f ca="1">INDEX(INDIRECT(_xlfn.CONCAT("weather.data[",Q$1,"]")),MATCH(vp.data[[#This Row],[SDate]],weather.data[Date],0))</f>
        <v>18.8</v>
      </c>
      <c r="R1406" s="2">
        <f ca="1">INDEX(INDIRECT(_xlfn.CONCAT("weather.data[",R$1,"]")),MATCH(vp.data[[#This Row],[SDate]],weather.data[Date],0))</f>
        <v>19.8</v>
      </c>
      <c r="S1406" s="2">
        <f ca="1">INDEX(INDIRECT(_xlfn.CONCAT("weather.data[",S$1,"]")),MATCH(vp.data[[#This Row],[SDate]],weather.data[Date],0))</f>
        <v>16.8</v>
      </c>
      <c r="T1406" s="2">
        <f ca="1">INDEX(INDIRECT(_xlfn.CONCAT("weather.data[",T$1,"]")),MATCH(vp.data[[#This Row],[SDate]],weather.data[Date],0))</f>
        <v>20.7</v>
      </c>
      <c r="U1406" s="2">
        <f ca="1">INDEX(INDIRECT(_xlfn.CONCAT("weather.data[",U$1,"]")),MATCH(vp.data[[#This Row],[SDate]],weather.data[Date],0))</f>
        <v>15.8</v>
      </c>
      <c r="V1406" s="2">
        <f ca="1">INDEX(INDIRECT(_xlfn.CONCAT("weather.data[",V$1,"]")),MATCH(vp.data[[#This Row],[SDate]],weather.data[Date],0))</f>
        <v>16.8</v>
      </c>
      <c r="W1406" t="s">
        <v>44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 s="4">
        <f>IF(AND(vp.data[[#This Row],[SDate]]&gt;=DATE(YEAR(vp.data[[#This Row],[SDate]]),5,1),vp.data[[#This Row],[SDate]]&lt;=DATE(YEAR(vp.data[[#This Row],[SDate]]),9,15)),1,0)</f>
        <v>1</v>
      </c>
      <c r="AJ1406" s="4">
        <f>IF(vp.data[[#This Row],[SDate]]&lt;DATE(2016,12,1),0,1)</f>
        <v>1</v>
      </c>
      <c r="AK1406">
        <f>MONTH(vp.data[[#This Row],[SDate]])</f>
        <v>5</v>
      </c>
      <c r="AL1406" s="5">
        <f>(IF(post_aquisition_adj_bool,vp.data[[#This Row],[VP_Adjusted]],vp.data[[#This Row],[VP]])-INDEX(crudeBD.lkup[Mean_VP],MATCH(vp.data[[#This Row],[Crude_Breakdown]],crudeBD.lkup[Crude Breakdown],0)))^2</f>
        <v>518.82842779036719</v>
      </c>
      <c r="AM1406" s="5">
        <f>(vp.data[[#This Row],[Dens]]-INDEX(crudeBD.lkup[Mean_Dens],MATCH(vp.data[[#This Row],[Crude_Breakdown]],crudeBD.lkup[Crude Breakdown],0)))^2</f>
        <v>101.78111258624592</v>
      </c>
      <c r="AN1406" s="5">
        <f>(vp.data[[#This Row],[Sulf]]-INDEX(crudeBD.lkup[Mean_Sulf],MATCH(vp.data[[#This Row],[Crude_Breakdown]],crudeBD.lkup[Crude Breakdown],0)))^2</f>
        <v>0.12025392606000977</v>
      </c>
      <c r="AO14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1" hidden="1" x14ac:dyDescent="0.25">
      <c r="A1407">
        <v>1406</v>
      </c>
      <c r="B1407" t="s">
        <v>47</v>
      </c>
      <c r="C1407" t="s">
        <v>47</v>
      </c>
      <c r="D1407" t="s">
        <v>293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Input]]="",INDEX([1]DATA!$Q:$Q,MATCH(1,(vp.data[[#This Row],[Battery]]=[1]DATA!$L:$L)*(EOMONTH(vp.data[[#This Row],[SDate]],-1)+1=[1]DATA!$G:$G),0)),vp.data[[#This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407" s="2">
        <f ca="1">INDEX(INDIRECT(_xlfn.CONCAT("weather.data[",O$1,"]")),MATCH(vp.data[[#This Row],[SDate]],weather.data[Date],0))</f>
        <v>18.116666666666667</v>
      </c>
      <c r="P1407" s="2">
        <f ca="1">INDEX(INDIRECT(_xlfn.CONCAT("weather.data[",P$1,"]")),MATCH(vp.data[[#This Row],[SDate]],weather.data[Date],0))</f>
        <v>12.52857142857143</v>
      </c>
      <c r="Q1407" s="2">
        <f ca="1">INDEX(INDIRECT(_xlfn.CONCAT("weather.data[",Q$1,"]")),MATCH(vp.data[[#This Row],[SDate]],weather.data[Date],0))</f>
        <v>18.8</v>
      </c>
      <c r="R1407" s="2">
        <f ca="1">INDEX(INDIRECT(_xlfn.CONCAT("weather.data[",R$1,"]")),MATCH(vp.data[[#This Row],[SDate]],weather.data[Date],0))</f>
        <v>19.8</v>
      </c>
      <c r="S1407" s="2">
        <f ca="1">INDEX(INDIRECT(_xlfn.CONCAT("weather.data[",S$1,"]")),MATCH(vp.data[[#This Row],[SDate]],weather.data[Date],0))</f>
        <v>16.8</v>
      </c>
      <c r="T1407" s="2">
        <f ca="1">INDEX(INDIRECT(_xlfn.CONCAT("weather.data[",T$1,"]")),MATCH(vp.data[[#This Row],[SDate]],weather.data[Date],0))</f>
        <v>20.7</v>
      </c>
      <c r="U1407" s="2">
        <f ca="1">INDEX(INDIRECT(_xlfn.CONCAT("weather.data[",U$1,"]")),MATCH(vp.data[[#This Row],[SDate]],weather.data[Date],0))</f>
        <v>15.8</v>
      </c>
      <c r="V1407" s="2">
        <f ca="1">INDEX(INDIRECT(_xlfn.CONCAT("weather.data[",V$1,"]")),MATCH(vp.data[[#This Row],[SDate]],weather.data[Date],0))</f>
        <v>16.8</v>
      </c>
      <c r="W1407" t="s">
        <v>44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 s="4">
        <f>IF(AND(vp.data[[#This Row],[SDate]]&gt;=DATE(YEAR(vp.data[[#This Row],[SDate]]),5,1),vp.data[[#This Row],[SDate]]&lt;=DATE(YEAR(vp.data[[#This Row],[SDate]]),9,15)),1,0)</f>
        <v>1</v>
      </c>
      <c r="AJ1407" s="4">
        <f>IF(vp.data[[#This Row],[SDate]]&lt;DATE(2016,12,1),0,1)</f>
        <v>1</v>
      </c>
      <c r="AK1407">
        <f>MONTH(vp.data[[#This Row],[SDate]])</f>
        <v>5</v>
      </c>
      <c r="AL1407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1407" s="5">
        <f>(vp.data[[#This Row],[Dens]]-INDEX(crudeBD.lkup[Mean_Dens],MATCH(vp.data[[#This Row],[Crude_Breakdown]],crudeBD.lkup[Crude Breakdown],0)))^2</f>
        <v>19.260359212014073</v>
      </c>
      <c r="AN1407" s="5">
        <f>(vp.data[[#This Row],[Sulf]]-INDEX(crudeBD.lkup[Mean_Sulf],MATCH(vp.data[[#This Row],[Crude_Breakdown]],crudeBD.lkup[Crude Breakdown],0)))^2</f>
        <v>8.6906249557131988E-3</v>
      </c>
      <c r="AO14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1" hidden="1" x14ac:dyDescent="0.25">
      <c r="A1408">
        <v>1407</v>
      </c>
      <c r="B1408" t="s">
        <v>47</v>
      </c>
      <c r="C1408" t="s">
        <v>47</v>
      </c>
      <c r="D1408" t="s">
        <v>294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Input]]="",INDEX([1]DATA!$Q:$Q,MATCH(1,(vp.data[[#This Row],[Battery]]=[1]DATA!$L:$L)*(EOMONTH(vp.data[[#This Row],[SDate]],-1)+1=[1]DATA!$G:$G),0)),vp.data[[#This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Input]]="",INDEX([1]DATA!$O:$O,MATCH(1,(vp.data[[#This Row],[Battery]]=[1]DATA!$L:$L)*(EOMONTH(vp.data[[#This Row],[SDate]],-1)+1=[1]DATA!$G:$G),0)),vp.data[[#This Row],[Dens Input]]),"")</f>
        <v>841.5</v>
      </c>
      <c r="O1408" s="2">
        <f ca="1">INDEX(INDIRECT(_xlfn.CONCAT("weather.data[",O$1,"]")),MATCH(vp.data[[#This Row],[SDate]],weather.data[Date],0))</f>
        <v>18.116666666666667</v>
      </c>
      <c r="P1408" s="2">
        <f ca="1">INDEX(INDIRECT(_xlfn.CONCAT("weather.data[",P$1,"]")),MATCH(vp.data[[#This Row],[SDate]],weather.data[Date],0))</f>
        <v>12.52857142857143</v>
      </c>
      <c r="Q1408" s="2">
        <f ca="1">INDEX(INDIRECT(_xlfn.CONCAT("weather.data[",Q$1,"]")),MATCH(vp.data[[#This Row],[SDate]],weather.data[Date],0))</f>
        <v>18.8</v>
      </c>
      <c r="R1408" s="2">
        <f ca="1">INDEX(INDIRECT(_xlfn.CONCAT("weather.data[",R$1,"]")),MATCH(vp.data[[#This Row],[SDate]],weather.data[Date],0))</f>
        <v>19.8</v>
      </c>
      <c r="S1408" s="2">
        <f ca="1">INDEX(INDIRECT(_xlfn.CONCAT("weather.data[",S$1,"]")),MATCH(vp.data[[#This Row],[SDate]],weather.data[Date],0))</f>
        <v>16.8</v>
      </c>
      <c r="T1408" s="2">
        <f ca="1">INDEX(INDIRECT(_xlfn.CONCAT("weather.data[",T$1,"]")),MATCH(vp.data[[#This Row],[SDate]],weather.data[Date],0))</f>
        <v>20.7</v>
      </c>
      <c r="U1408" s="2">
        <f ca="1">INDEX(INDIRECT(_xlfn.CONCAT("weather.data[",U$1,"]")),MATCH(vp.data[[#This Row],[SDate]],weather.data[Date],0))</f>
        <v>15.8</v>
      </c>
      <c r="V1408" s="2">
        <f ca="1">INDEX(INDIRECT(_xlfn.CONCAT("weather.data[",V$1,"]")),MATCH(vp.data[[#This Row],[SDate]],weather.data[Date],0))</f>
        <v>16.8</v>
      </c>
      <c r="W1408" t="s">
        <v>44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 s="4">
        <f>IF(AND(vp.data[[#This Row],[SDate]]&gt;=DATE(YEAR(vp.data[[#This Row],[SDate]]),5,1),vp.data[[#This Row],[SDate]]&lt;=DATE(YEAR(vp.data[[#This Row],[SDate]]),9,15)),1,0)</f>
        <v>1</v>
      </c>
      <c r="AJ1408" s="4">
        <f>IF(vp.data[[#This Row],[SDate]]&lt;DATE(2016,12,1),0,1)</f>
        <v>1</v>
      </c>
      <c r="AK1408">
        <f>MONTH(vp.data[[#This Row],[SDate]])</f>
        <v>5</v>
      </c>
      <c r="AL1408" s="5">
        <f>(IF(post_aquisition_adj_bool,vp.data[[#This Row],[VP_Adjusted]],vp.data[[#This Row],[VP]])-INDEX(crudeBD.lkup[Mean_VP],MATCH(vp.data[[#This Row],[Crude_Breakdown]],crudeBD.lkup[Crude Breakdown],0)))^2</f>
        <v>444.27388876238496</v>
      </c>
      <c r="AM1408" s="5">
        <f>(vp.data[[#This Row],[Dens]]-INDEX(crudeBD.lkup[Mean_Dens],MATCH(vp.data[[#This Row],[Crude_Breakdown]],crudeBD.lkup[Crude Breakdown],0)))^2</f>
        <v>5.3422806844068118</v>
      </c>
      <c r="AN1408" s="5">
        <f>(vp.data[[#This Row],[Sulf]]-INDEX(crudeBD.lkup[Mean_Sulf],MATCH(vp.data[[#This Row],[Crude_Breakdown]],crudeBD.lkup[Crude Breakdown],0)))^2</f>
        <v>0.12728945563056199</v>
      </c>
      <c r="AO14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1" hidden="1" x14ac:dyDescent="0.25">
      <c r="A1409">
        <v>1408</v>
      </c>
      <c r="B1409" t="s">
        <v>45</v>
      </c>
      <c r="C1409" t="s">
        <v>45</v>
      </c>
      <c r="D1409" t="s">
        <v>146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Input]]="",INDEX([1]DATA!$O:$O,MATCH(1,(vp.data[[#This Row],[Battery]]=[1]DATA!$L:$L)*(EOMONTH(vp.data[[#This Row],[SDate]],-1)+1=[1]DATA!$G:$G),0)),vp.data[[#This Row],[Dens Input]]),"")</f>
        <v>841</v>
      </c>
      <c r="O1409" s="2">
        <f ca="1">INDEX(INDIRECT(_xlfn.CONCAT("weather.data[",O$1,"]")),MATCH(vp.data[[#This Row],[SDate]],weather.data[Date],0))</f>
        <v>18.116666666666667</v>
      </c>
      <c r="P1409" s="2">
        <f ca="1">INDEX(INDIRECT(_xlfn.CONCAT("weather.data[",P$1,"]")),MATCH(vp.data[[#This Row],[SDate]],weather.data[Date],0))</f>
        <v>12.52857142857143</v>
      </c>
      <c r="Q1409" s="2">
        <f ca="1">INDEX(INDIRECT(_xlfn.CONCAT("weather.data[",Q$1,"]")),MATCH(vp.data[[#This Row],[SDate]],weather.data[Date],0))</f>
        <v>18.8</v>
      </c>
      <c r="R1409" s="2">
        <f ca="1">INDEX(INDIRECT(_xlfn.CONCAT("weather.data[",R$1,"]")),MATCH(vp.data[[#This Row],[SDate]],weather.data[Date],0))</f>
        <v>19.8</v>
      </c>
      <c r="S1409" s="2">
        <f ca="1">INDEX(INDIRECT(_xlfn.CONCAT("weather.data[",S$1,"]")),MATCH(vp.data[[#This Row],[SDate]],weather.data[Date],0))</f>
        <v>16.8</v>
      </c>
      <c r="T1409" s="2">
        <f ca="1">INDEX(INDIRECT(_xlfn.CONCAT("weather.data[",T$1,"]")),MATCH(vp.data[[#This Row],[SDate]],weather.data[Date],0))</f>
        <v>20.7</v>
      </c>
      <c r="U1409" s="2">
        <f ca="1">INDEX(INDIRECT(_xlfn.CONCAT("weather.data[",U$1,"]")),MATCH(vp.data[[#This Row],[SDate]],weather.data[Date],0))</f>
        <v>15.8</v>
      </c>
      <c r="V1409" s="2">
        <f ca="1">INDEX(INDIRECT(_xlfn.CONCAT("weather.data[",V$1,"]")),MATCH(vp.data[[#This Row],[SDate]],weather.data[Date],0))</f>
        <v>16.8</v>
      </c>
      <c r="W1409" t="s">
        <v>44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 s="4">
        <f>IF(AND(vp.data[[#This Row],[SDate]]&gt;=DATE(YEAR(vp.data[[#This Row],[SDate]]),5,1),vp.data[[#This Row],[SDate]]&lt;=DATE(YEAR(vp.data[[#This Row],[SDate]]),9,15)),1,0)</f>
        <v>1</v>
      </c>
      <c r="AJ1409" s="4">
        <f>IF(vp.data[[#This Row],[SDate]]&lt;DATE(2016,12,1),0,1)</f>
        <v>1</v>
      </c>
      <c r="AK1409">
        <f>MONTH(vp.data[[#This Row],[SDate]])</f>
        <v>5</v>
      </c>
      <c r="AL1409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409" s="5">
        <f>(vp.data[[#This Row],[Dens]]-INDEX(crudeBD.lkup[Mean_Dens],MATCH(vp.data[[#This Row],[Crude_Breakdown]],crudeBD.lkup[Crude Breakdown],0)))^2</f>
        <v>7.9036181077197325</v>
      </c>
      <c r="AN1409" s="5">
        <f>(vp.data[[#This Row],[Sulf]]-INDEX(crudeBD.lkup[Mean_Sulf],MATCH(vp.data[[#This Row],[Crude_Breakdown]],crudeBD.lkup[Crude Breakdown],0)))^2</f>
        <v>0.12025392606000977</v>
      </c>
      <c r="AO14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1" hidden="1" x14ac:dyDescent="0.25">
      <c r="A1410">
        <v>1409</v>
      </c>
      <c r="B1410" t="s">
        <v>45</v>
      </c>
      <c r="C1410" t="s">
        <v>45</v>
      </c>
      <c r="D1410" t="s">
        <v>295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Input]]="",INDEX([1]DATA!$Q:$Q,MATCH(1,(vp.data[[#This Row],[Battery]]=[1]DATA!$L:$L)*(EOMONTH(vp.data[[#This Row],[SDate]],-1)+1=[1]DATA!$G:$G),0)),vp.data[[#This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Input]]="",INDEX([1]DATA!$O:$O,MATCH(1,(vp.data[[#This Row],[Battery]]=[1]DATA!$L:$L)*(EOMONTH(vp.data[[#This Row],[SDate]],-1)+1=[1]DATA!$G:$G),0)),vp.data[[#This Row],[Dens Input]]),"")</f>
        <v>839</v>
      </c>
      <c r="O1410" s="2">
        <f ca="1">INDEX(INDIRECT(_xlfn.CONCAT("weather.data[",O$1,"]")),MATCH(vp.data[[#This Row],[SDate]],weather.data[Date],0))</f>
        <v>18.116666666666667</v>
      </c>
      <c r="P1410" s="2">
        <f ca="1">INDEX(INDIRECT(_xlfn.CONCAT("weather.data[",P$1,"]")),MATCH(vp.data[[#This Row],[SDate]],weather.data[Date],0))</f>
        <v>12.52857142857143</v>
      </c>
      <c r="Q1410" s="2">
        <f ca="1">INDEX(INDIRECT(_xlfn.CONCAT("weather.data[",Q$1,"]")),MATCH(vp.data[[#This Row],[SDate]],weather.data[Date],0))</f>
        <v>18.8</v>
      </c>
      <c r="R1410" s="2">
        <f ca="1">INDEX(INDIRECT(_xlfn.CONCAT("weather.data[",R$1,"]")),MATCH(vp.data[[#This Row],[SDate]],weather.data[Date],0))</f>
        <v>19.8</v>
      </c>
      <c r="S1410" s="2">
        <f ca="1">INDEX(INDIRECT(_xlfn.CONCAT("weather.data[",S$1,"]")),MATCH(vp.data[[#This Row],[SDate]],weather.data[Date],0))</f>
        <v>16.8</v>
      </c>
      <c r="T1410" s="2">
        <f ca="1">INDEX(INDIRECT(_xlfn.CONCAT("weather.data[",T$1,"]")),MATCH(vp.data[[#This Row],[SDate]],weather.data[Date],0))</f>
        <v>20.7</v>
      </c>
      <c r="U1410" s="2">
        <f ca="1">INDEX(INDIRECT(_xlfn.CONCAT("weather.data[",U$1,"]")),MATCH(vp.data[[#This Row],[SDate]],weather.data[Date],0))</f>
        <v>15.8</v>
      </c>
      <c r="V1410" s="2">
        <f ca="1">INDEX(INDIRECT(_xlfn.CONCAT("weather.data[",V$1,"]")),MATCH(vp.data[[#This Row],[SDate]],weather.data[Date],0))</f>
        <v>16.8</v>
      </c>
      <c r="W1410" t="s">
        <v>44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 s="4">
        <f>IF(AND(vp.data[[#This Row],[SDate]]&gt;=DATE(YEAR(vp.data[[#This Row],[SDate]]),5,1),vp.data[[#This Row],[SDate]]&lt;=DATE(YEAR(vp.data[[#This Row],[SDate]]),9,15)),1,0)</f>
        <v>1</v>
      </c>
      <c r="AJ1410" s="4">
        <f>IF(vp.data[[#This Row],[SDate]]&lt;DATE(2016,12,1),0,1)</f>
        <v>1</v>
      </c>
      <c r="AK1410">
        <f>MONTH(vp.data[[#This Row],[SDate]])</f>
        <v>5</v>
      </c>
      <c r="AL1410" s="5">
        <f>(IF(post_aquisition_adj_bool,vp.data[[#This Row],[VP_Adjusted]],vp.data[[#This Row],[VP]])-INDEX(crudeBD.lkup[Mean_VP],MATCH(vp.data[[#This Row],[Crude_Breakdown]],crudeBD.lkup[Crude Breakdown],0)))^2</f>
        <v>239.5624660819733</v>
      </c>
      <c r="AM1410" s="5">
        <f>(vp.data[[#This Row],[Dens]]-INDEX(crudeBD.lkup[Mean_Dens],MATCH(vp.data[[#This Row],[Crude_Breakdown]],crudeBD.lkup[Crude Breakdown],0)))^2</f>
        <v>23.148967800971416</v>
      </c>
      <c r="AN1410" s="5">
        <f>(vp.data[[#This Row],[Sulf]]-INDEX(crudeBD.lkup[Mean_Sulf],MATCH(vp.data[[#This Row],[Crude_Breakdown]],crudeBD.lkup[Crude Breakdown],0)))^2</f>
        <v>0.2273158104771883</v>
      </c>
      <c r="AO14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1" hidden="1" x14ac:dyDescent="0.25">
      <c r="A1411">
        <v>1410</v>
      </c>
      <c r="B1411" t="s">
        <v>64</v>
      </c>
      <c r="C1411" t="s">
        <v>64</v>
      </c>
      <c r="D1411" t="s">
        <v>296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11" s="2">
        <f ca="1">INDEX(INDIRECT(_xlfn.CONCAT("weather.data[",O$1,"]")),MATCH(vp.data[[#This Row],[SDate]],weather.data[Date],0))</f>
        <v>18.116666666666667</v>
      </c>
      <c r="P1411" s="2">
        <f ca="1">INDEX(INDIRECT(_xlfn.CONCAT("weather.data[",P$1,"]")),MATCH(vp.data[[#This Row],[SDate]],weather.data[Date],0))</f>
        <v>12.52857142857143</v>
      </c>
      <c r="Q1411" s="2">
        <f ca="1">INDEX(INDIRECT(_xlfn.CONCAT("weather.data[",Q$1,"]")),MATCH(vp.data[[#This Row],[SDate]],weather.data[Date],0))</f>
        <v>18.8</v>
      </c>
      <c r="R1411" s="2">
        <f ca="1">INDEX(INDIRECT(_xlfn.CONCAT("weather.data[",R$1,"]")),MATCH(vp.data[[#This Row],[SDate]],weather.data[Date],0))</f>
        <v>19.8</v>
      </c>
      <c r="S1411" s="2">
        <f ca="1">INDEX(INDIRECT(_xlfn.CONCAT("weather.data[",S$1,"]")),MATCH(vp.data[[#This Row],[SDate]],weather.data[Date],0))</f>
        <v>16.8</v>
      </c>
      <c r="T1411" s="2">
        <f ca="1">INDEX(INDIRECT(_xlfn.CONCAT("weather.data[",T$1,"]")),MATCH(vp.data[[#This Row],[SDate]],weather.data[Date],0))</f>
        <v>20.7</v>
      </c>
      <c r="U1411" s="2">
        <f ca="1">INDEX(INDIRECT(_xlfn.CONCAT("weather.data[",U$1,"]")),MATCH(vp.data[[#This Row],[SDate]],weather.data[Date],0))</f>
        <v>15.8</v>
      </c>
      <c r="V1411" s="2">
        <f ca="1">INDEX(INDIRECT(_xlfn.CONCAT("weather.data[",V$1,"]")),MATCH(vp.data[[#This Row],[SDate]],weather.data[Date],0))</f>
        <v>16.8</v>
      </c>
      <c r="W1411" t="s">
        <v>44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 s="4">
        <f>IF(AND(vp.data[[#This Row],[SDate]]&gt;=DATE(YEAR(vp.data[[#This Row],[SDate]]),5,1),vp.data[[#This Row],[SDate]]&lt;=DATE(YEAR(vp.data[[#This Row],[SDate]]),9,15)),1,0)</f>
        <v>1</v>
      </c>
      <c r="AJ1411" s="4">
        <f>IF(vp.data[[#This Row],[SDate]]&lt;DATE(2016,12,1),0,1)</f>
        <v>1</v>
      </c>
      <c r="AK1411">
        <f>MONTH(vp.data[[#This Row],[SDate]])</f>
        <v>5</v>
      </c>
      <c r="AL1411" s="5">
        <f>(IF(post_aquisition_adj_bool,vp.data[[#This Row],[VP_Adjusted]],vp.data[[#This Row],[VP]])-INDEX(crudeBD.lkup[Mean_VP],MATCH(vp.data[[#This Row],[Crude_Breakdown]],crudeBD.lkup[Crude Breakdown],0)))^2</f>
        <v>659.34970024986603</v>
      </c>
      <c r="AM1411" s="5">
        <f>(vp.data[[#This Row],[Dens]]-INDEX(crudeBD.lkup[Mean_Dens],MATCH(vp.data[[#This Row],[Crude_Breakdown]],crudeBD.lkup[Crude Breakdown],0)))^2</f>
        <v>63.818729764159919</v>
      </c>
      <c r="AN1411" s="5">
        <f>(vp.data[[#This Row],[Sulf]]-INDEX(crudeBD.lkup[Mean_Sulf],MATCH(vp.data[[#This Row],[Crude_Breakdown]],crudeBD.lkup[Crude Breakdown],0)))^2</f>
        <v>9.3656867962049074E-3</v>
      </c>
      <c r="AO14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1" hidden="1" x14ac:dyDescent="0.25">
      <c r="A1412">
        <v>1411</v>
      </c>
      <c r="B1412" t="s">
        <v>47</v>
      </c>
      <c r="C1412" t="s">
        <v>47</v>
      </c>
      <c r="D1412" t="s">
        <v>297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412" s="2">
        <f ca="1">INDEX(INDIRECT(_xlfn.CONCAT("weather.data[",O$1,"]")),MATCH(vp.data[[#This Row],[SDate]],weather.data[Date],0))</f>
        <v>18.116666666666667</v>
      </c>
      <c r="P1412" s="2">
        <f ca="1">INDEX(INDIRECT(_xlfn.CONCAT("weather.data[",P$1,"]")),MATCH(vp.data[[#This Row],[SDate]],weather.data[Date],0))</f>
        <v>12.52857142857143</v>
      </c>
      <c r="Q1412" s="2">
        <f ca="1">INDEX(INDIRECT(_xlfn.CONCAT("weather.data[",Q$1,"]")),MATCH(vp.data[[#This Row],[SDate]],weather.data[Date],0))</f>
        <v>18.8</v>
      </c>
      <c r="R1412" s="2">
        <f ca="1">INDEX(INDIRECT(_xlfn.CONCAT("weather.data[",R$1,"]")),MATCH(vp.data[[#This Row],[SDate]],weather.data[Date],0))</f>
        <v>19.8</v>
      </c>
      <c r="S1412" s="2">
        <f ca="1">INDEX(INDIRECT(_xlfn.CONCAT("weather.data[",S$1,"]")),MATCH(vp.data[[#This Row],[SDate]],weather.data[Date],0))</f>
        <v>16.8</v>
      </c>
      <c r="T1412" s="2">
        <f ca="1">INDEX(INDIRECT(_xlfn.CONCAT("weather.data[",T$1,"]")),MATCH(vp.data[[#This Row],[SDate]],weather.data[Date],0))</f>
        <v>20.7</v>
      </c>
      <c r="U1412" s="2">
        <f ca="1">INDEX(INDIRECT(_xlfn.CONCAT("weather.data[",U$1,"]")),MATCH(vp.data[[#This Row],[SDate]],weather.data[Date],0))</f>
        <v>15.8</v>
      </c>
      <c r="V1412" s="2">
        <f ca="1">INDEX(INDIRECT(_xlfn.CONCAT("weather.data[",V$1,"]")),MATCH(vp.data[[#This Row],[SDate]],weather.data[Date],0))</f>
        <v>16.8</v>
      </c>
      <c r="W1412" t="s">
        <v>44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 s="4">
        <f>IF(AND(vp.data[[#This Row],[SDate]]&gt;=DATE(YEAR(vp.data[[#This Row],[SDate]]),5,1),vp.data[[#This Row],[SDate]]&lt;=DATE(YEAR(vp.data[[#This Row],[SDate]]),9,15)),1,0)</f>
        <v>1</v>
      </c>
      <c r="AJ1412" s="4">
        <f>IF(vp.data[[#This Row],[SDate]]&lt;DATE(2016,12,1),0,1)</f>
        <v>1</v>
      </c>
      <c r="AK1412">
        <f>MONTH(vp.data[[#This Row],[SDate]])</f>
        <v>5</v>
      </c>
      <c r="AL1412" s="5">
        <f>(IF(post_aquisition_adj_bool,vp.data[[#This Row],[VP_Adjusted]],vp.data[[#This Row],[VP]])-INDEX(crudeBD.lkup[Mean_VP],MATCH(vp.data[[#This Row],[Crude_Breakdown]],crudeBD.lkup[Crude Breakdown],0)))^2</f>
        <v>874.84658390229549</v>
      </c>
      <c r="AM1412" s="5">
        <f>(vp.data[[#This Row],[Dens]]-INDEX(crudeBD.lkup[Mean_Dens],MATCH(vp.data[[#This Row],[Crude_Breakdown]],crudeBD.lkup[Crude Breakdown],0)))^2</f>
        <v>68.701927310173275</v>
      </c>
      <c r="AN1412" s="5">
        <f>(vp.data[[#This Row],[Sulf]]-INDEX(crudeBD.lkup[Mean_Sulf],MATCH(vp.data[[#This Row],[Crude_Breakdown]],crudeBD.lkup[Crude Breakdown],0)))^2</f>
        <v>5.142757121338349E-2</v>
      </c>
      <c r="AO14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1" hidden="1" x14ac:dyDescent="0.25">
      <c r="A1413">
        <v>1412</v>
      </c>
      <c r="B1413" t="s">
        <v>45</v>
      </c>
      <c r="C1413" t="s">
        <v>45</v>
      </c>
      <c r="D1413" t="s">
        <v>298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Input]]="",INDEX([1]DATA!$O:$O,MATCH(1,(vp.data[[#This Row],[Battery]]=[1]DATA!$L:$L)*(EOMONTH(vp.data[[#This Row],[SDate]],-1)+1=[1]DATA!$G:$G),0)),vp.data[[#This Row],[Dens Input]]),"")</f>
        <v>851.6</v>
      </c>
      <c r="O1413" s="2">
        <f ca="1">INDEX(INDIRECT(_xlfn.CONCAT("weather.data[",O$1,"]")),MATCH(vp.data[[#This Row],[SDate]],weather.data[Date],0))</f>
        <v>18.116666666666667</v>
      </c>
      <c r="P1413" s="2">
        <f ca="1">INDEX(INDIRECT(_xlfn.CONCAT("weather.data[",P$1,"]")),MATCH(vp.data[[#This Row],[SDate]],weather.data[Date],0))</f>
        <v>12.52857142857143</v>
      </c>
      <c r="Q1413" s="2">
        <f ca="1">INDEX(INDIRECT(_xlfn.CONCAT("weather.data[",Q$1,"]")),MATCH(vp.data[[#This Row],[SDate]],weather.data[Date],0))</f>
        <v>18.8</v>
      </c>
      <c r="R1413" s="2">
        <f ca="1">INDEX(INDIRECT(_xlfn.CONCAT("weather.data[",R$1,"]")),MATCH(vp.data[[#This Row],[SDate]],weather.data[Date],0))</f>
        <v>19.8</v>
      </c>
      <c r="S1413" s="2">
        <f ca="1">INDEX(INDIRECT(_xlfn.CONCAT("weather.data[",S$1,"]")),MATCH(vp.data[[#This Row],[SDate]],weather.data[Date],0))</f>
        <v>16.8</v>
      </c>
      <c r="T1413" s="2">
        <f ca="1">INDEX(INDIRECT(_xlfn.CONCAT("weather.data[",T$1,"]")),MATCH(vp.data[[#This Row],[SDate]],weather.data[Date],0))</f>
        <v>20.7</v>
      </c>
      <c r="U1413" s="2">
        <f ca="1">INDEX(INDIRECT(_xlfn.CONCAT("weather.data[",U$1,"]")),MATCH(vp.data[[#This Row],[SDate]],weather.data[Date],0))</f>
        <v>15.8</v>
      </c>
      <c r="V1413" s="2">
        <f ca="1">INDEX(INDIRECT(_xlfn.CONCAT("weather.data[",V$1,"]")),MATCH(vp.data[[#This Row],[SDate]],weather.data[Date],0))</f>
        <v>16.8</v>
      </c>
      <c r="W1413" t="s">
        <v>44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 s="4">
        <f>IF(AND(vp.data[[#This Row],[SDate]]&gt;=DATE(YEAR(vp.data[[#This Row],[SDate]]),5,1),vp.data[[#This Row],[SDate]]&lt;=DATE(YEAR(vp.data[[#This Row],[SDate]]),9,15)),1,0)</f>
        <v>1</v>
      </c>
      <c r="AJ1413" s="4">
        <f>IF(vp.data[[#This Row],[SDate]]&lt;DATE(2016,12,1),0,1)</f>
        <v>1</v>
      </c>
      <c r="AK1413">
        <f>MONTH(vp.data[[#This Row],[SDate]])</f>
        <v>5</v>
      </c>
      <c r="AL1413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1413" s="5">
        <f>(vp.data[[#This Row],[Dens]]-INDEX(crudeBD.lkup[Mean_Dens],MATCH(vp.data[[#This Row],[Crude_Breakdown]],crudeBD.lkup[Crude Breakdown],0)))^2</f>
        <v>60.663264733486166</v>
      </c>
      <c r="AN1413" s="5">
        <f>(vp.data[[#This Row],[Sulf]]-INDEX(crudeBD.lkup[Mean_Sulf],MATCH(vp.data[[#This Row],[Crude_Breakdown]],crudeBD.lkup[Crude Breakdown],0)))^2</f>
        <v>6.5934159925039981E-2</v>
      </c>
      <c r="AO14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1" hidden="1" x14ac:dyDescent="0.25">
      <c r="A1414">
        <v>1413</v>
      </c>
      <c r="B1414" t="s">
        <v>174</v>
      </c>
      <c r="C1414" t="s">
        <v>174</v>
      </c>
      <c r="D1414" t="s">
        <v>299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Input]]="",INDEX([1]DATA!$Q:$Q,MATCH(1,(vp.data[[#This Row],[Battery]]=[1]DATA!$L:$L)*(EOMONTH(vp.data[[#This Row],[SDate]],-1)+1=[1]DATA!$G:$G),0)),vp.data[[#This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Input]]="",INDEX([1]DATA!$O:$O,MATCH(1,(vp.data[[#This Row],[Battery]]=[1]DATA!$L:$L)*(EOMONTH(vp.data[[#This Row],[SDate]],-1)+1=[1]DATA!$G:$G),0)),vp.data[[#This Row],[Dens Input]]),"")</f>
        <v>864.5</v>
      </c>
      <c r="O1414" s="2">
        <f ca="1">INDEX(INDIRECT(_xlfn.CONCAT("weather.data[",O$1,"]")),MATCH(vp.data[[#This Row],[SDate]],weather.data[Date],0))</f>
        <v>18.116666666666667</v>
      </c>
      <c r="P1414" s="2">
        <f ca="1">INDEX(INDIRECT(_xlfn.CONCAT("weather.data[",P$1,"]")),MATCH(vp.data[[#This Row],[SDate]],weather.data[Date],0))</f>
        <v>12.52857142857143</v>
      </c>
      <c r="Q1414" s="2">
        <f ca="1">INDEX(INDIRECT(_xlfn.CONCAT("weather.data[",Q$1,"]")),MATCH(vp.data[[#This Row],[SDate]],weather.data[Date],0))</f>
        <v>18.8</v>
      </c>
      <c r="R1414" s="2">
        <f ca="1">INDEX(INDIRECT(_xlfn.CONCAT("weather.data[",R$1,"]")),MATCH(vp.data[[#This Row],[SDate]],weather.data[Date],0))</f>
        <v>19.8</v>
      </c>
      <c r="S1414" s="2">
        <f ca="1">INDEX(INDIRECT(_xlfn.CONCAT("weather.data[",S$1,"]")),MATCH(vp.data[[#This Row],[SDate]],weather.data[Date],0))</f>
        <v>16.8</v>
      </c>
      <c r="T1414" s="2">
        <f ca="1">INDEX(INDIRECT(_xlfn.CONCAT("weather.data[",T$1,"]")),MATCH(vp.data[[#This Row],[SDate]],weather.data[Date],0))</f>
        <v>20.7</v>
      </c>
      <c r="U1414" s="2">
        <f ca="1">INDEX(INDIRECT(_xlfn.CONCAT("weather.data[",U$1,"]")),MATCH(vp.data[[#This Row],[SDate]],weather.data[Date],0))</f>
        <v>15.8</v>
      </c>
      <c r="V1414" s="2">
        <f ca="1">INDEX(INDIRECT(_xlfn.CONCAT("weather.data[",V$1,"]")),MATCH(vp.data[[#This Row],[SDate]],weather.data[Date],0))</f>
        <v>16.8</v>
      </c>
      <c r="W1414" t="s">
        <v>44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 s="4">
        <f>IF(AND(vp.data[[#This Row],[SDate]]&gt;=DATE(YEAR(vp.data[[#This Row],[SDate]]),5,1),vp.data[[#This Row],[SDate]]&lt;=DATE(YEAR(vp.data[[#This Row],[SDate]]),9,15)),1,0)</f>
        <v>1</v>
      </c>
      <c r="AJ1414" s="4">
        <f>IF(vp.data[[#This Row],[SDate]]&lt;DATE(2016,12,1),0,1)</f>
        <v>1</v>
      </c>
      <c r="AK1414">
        <f>MONTH(vp.data[[#This Row],[SDate]])</f>
        <v>5</v>
      </c>
      <c r="AL1414" s="5">
        <f>(IF(post_aquisition_adj_bool,vp.data[[#This Row],[VP_Adjusted]],vp.data[[#This Row],[VP]])-INDEX(crudeBD.lkup[Mean_VP],MATCH(vp.data[[#This Row],[Crude_Breakdown]],crudeBD.lkup[Crude Breakdown],0)))^2</f>
        <v>345.13486078005832</v>
      </c>
      <c r="AM1414" s="5">
        <f>(vp.data[[#This Row],[Dens]]-INDEX(crudeBD.lkup[Mean_Dens],MATCH(vp.data[[#This Row],[Crude_Breakdown]],crudeBD.lkup[Crude Breakdown],0)))^2</f>
        <v>428.02075921201248</v>
      </c>
      <c r="AN1414" s="5">
        <f>(vp.data[[#This Row],[Sulf]]-INDEX(crudeBD.lkup[Mean_Sulf],MATCH(vp.data[[#This Row],[Crude_Breakdown]],crudeBD.lkup[Crude Breakdown],0)))^2</f>
        <v>0.10447344483301269</v>
      </c>
      <c r="AO14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1" hidden="1" x14ac:dyDescent="0.25">
      <c r="A1415">
        <v>1414</v>
      </c>
      <c r="B1415" t="s">
        <v>47</v>
      </c>
      <c r="C1415" t="s">
        <v>47</v>
      </c>
      <c r="D1415" t="s">
        <v>176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Input]]="",INDEX([1]DATA!$O:$O,MATCH(1,(vp.data[[#This Row],[Battery]]=[1]DATA!$L:$L)*(EOMONTH(vp.data[[#This Row],[SDate]],-1)+1=[1]DATA!$G:$G),0)),vp.data[[#This Row],[Dens Input]]),"")</f>
        <v>857.3</v>
      </c>
      <c r="O1415" s="2">
        <f ca="1">INDEX(INDIRECT(_xlfn.CONCAT("weather.data[",O$1,"]")),MATCH(vp.data[[#This Row],[SDate]],weather.data[Date],0))</f>
        <v>18.116666666666667</v>
      </c>
      <c r="P1415" s="2">
        <f ca="1">INDEX(INDIRECT(_xlfn.CONCAT("weather.data[",P$1,"]")),MATCH(vp.data[[#This Row],[SDate]],weather.data[Date],0))</f>
        <v>12.52857142857143</v>
      </c>
      <c r="Q1415" s="2">
        <f ca="1">INDEX(INDIRECT(_xlfn.CONCAT("weather.data[",Q$1,"]")),MATCH(vp.data[[#This Row],[SDate]],weather.data[Date],0))</f>
        <v>18.8</v>
      </c>
      <c r="R1415" s="2">
        <f ca="1">INDEX(INDIRECT(_xlfn.CONCAT("weather.data[",R$1,"]")),MATCH(vp.data[[#This Row],[SDate]],weather.data[Date],0))</f>
        <v>19.8</v>
      </c>
      <c r="S1415" s="2">
        <f ca="1">INDEX(INDIRECT(_xlfn.CONCAT("weather.data[",S$1,"]")),MATCH(vp.data[[#This Row],[SDate]],weather.data[Date],0))</f>
        <v>16.8</v>
      </c>
      <c r="T1415" s="2">
        <f ca="1">INDEX(INDIRECT(_xlfn.CONCAT("weather.data[",T$1,"]")),MATCH(vp.data[[#This Row],[SDate]],weather.data[Date],0))</f>
        <v>20.7</v>
      </c>
      <c r="U1415" s="2">
        <f ca="1">INDEX(INDIRECT(_xlfn.CONCAT("weather.data[",U$1,"]")),MATCH(vp.data[[#This Row],[SDate]],weather.data[Date],0))</f>
        <v>15.8</v>
      </c>
      <c r="V1415" s="2">
        <f ca="1">INDEX(INDIRECT(_xlfn.CONCAT("weather.data[",V$1,"]")),MATCH(vp.data[[#This Row],[SDate]],weather.data[Date],0))</f>
        <v>16.8</v>
      </c>
      <c r="W1415" t="s">
        <v>44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 s="4">
        <f>IF(AND(vp.data[[#This Row],[SDate]]&gt;=DATE(YEAR(vp.data[[#This Row],[SDate]]),5,1),vp.data[[#This Row],[SDate]]&lt;=DATE(YEAR(vp.data[[#This Row],[SDate]]),9,15)),1,0)</f>
        <v>1</v>
      </c>
      <c r="AJ1415" s="4">
        <f>IF(vp.data[[#This Row],[SDate]]&lt;DATE(2016,12,1),0,1)</f>
        <v>1</v>
      </c>
      <c r="AK1415">
        <f>MONTH(vp.data[[#This Row],[SDate]])</f>
        <v>5</v>
      </c>
      <c r="AL1415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415" s="5">
        <f>(vp.data[[#This Row],[Dens]]-INDEX(crudeBD.lkup[Mean_Dens],MATCH(vp.data[[#This Row],[Crude_Breakdown]],crudeBD.lkup[Crude Breakdown],0)))^2</f>
        <v>181.94401810771728</v>
      </c>
      <c r="AN1415" s="5">
        <f>(vp.data[[#This Row],[Sulf]]-INDEX(crudeBD.lkup[Mean_Sulf],MATCH(vp.data[[#This Row],[Crude_Breakdown]],crudeBD.lkup[Crude Breakdown],0)))^2</f>
        <v>1.7748506673504427E-2</v>
      </c>
      <c r="AO14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1" hidden="1" x14ac:dyDescent="0.25">
      <c r="A1416">
        <v>1415</v>
      </c>
      <c r="B1416" t="s">
        <v>174</v>
      </c>
      <c r="C1416" t="s">
        <v>174</v>
      </c>
      <c r="D1416" t="s">
        <v>177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Input]]="",INDEX([1]DATA!$Q:$Q,MATCH(1,(vp.data[[#This Row],[Battery]]=[1]DATA!$L:$L)*(EOMONTH(vp.data[[#This Row],[SDate]],-1)+1=[1]DATA!$G:$G),0)),vp.data[[#This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Input]]="",INDEX([1]DATA!$O:$O,MATCH(1,(vp.data[[#This Row],[Battery]]=[1]DATA!$L:$L)*(EOMONTH(vp.data[[#This Row],[SDate]],-1)+1=[1]DATA!$G:$G),0)),vp.data[[#This Row],[Dens Input]]),"")</f>
        <v>858.2</v>
      </c>
      <c r="O1416" s="2">
        <f ca="1">INDEX(INDIRECT(_xlfn.CONCAT("weather.data[",O$1,"]")),MATCH(vp.data[[#This Row],[SDate]],weather.data[Date],0))</f>
        <v>18.116666666666667</v>
      </c>
      <c r="P1416" s="2">
        <f ca="1">INDEX(INDIRECT(_xlfn.CONCAT("weather.data[",P$1,"]")),MATCH(vp.data[[#This Row],[SDate]],weather.data[Date],0))</f>
        <v>12.52857142857143</v>
      </c>
      <c r="Q1416" s="2">
        <f ca="1">INDEX(INDIRECT(_xlfn.CONCAT("weather.data[",Q$1,"]")),MATCH(vp.data[[#This Row],[SDate]],weather.data[Date],0))</f>
        <v>18.8</v>
      </c>
      <c r="R1416" s="2">
        <f ca="1">INDEX(INDIRECT(_xlfn.CONCAT("weather.data[",R$1,"]")),MATCH(vp.data[[#This Row],[SDate]],weather.data[Date],0))</f>
        <v>19.8</v>
      </c>
      <c r="S1416" s="2">
        <f ca="1">INDEX(INDIRECT(_xlfn.CONCAT("weather.data[",S$1,"]")),MATCH(vp.data[[#This Row],[SDate]],weather.data[Date],0))</f>
        <v>16.8</v>
      </c>
      <c r="T1416" s="2">
        <f ca="1">INDEX(INDIRECT(_xlfn.CONCAT("weather.data[",T$1,"]")),MATCH(vp.data[[#This Row],[SDate]],weather.data[Date],0))</f>
        <v>20.7</v>
      </c>
      <c r="U1416" s="2">
        <f ca="1">INDEX(INDIRECT(_xlfn.CONCAT("weather.data[",U$1,"]")),MATCH(vp.data[[#This Row],[SDate]],weather.data[Date],0))</f>
        <v>15.8</v>
      </c>
      <c r="V1416" s="2">
        <f ca="1">INDEX(INDIRECT(_xlfn.CONCAT("weather.data[",V$1,"]")),MATCH(vp.data[[#This Row],[SDate]],weather.data[Date],0))</f>
        <v>16.8</v>
      </c>
      <c r="W1416" t="s">
        <v>44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 s="4">
        <f>IF(AND(vp.data[[#This Row],[SDate]]&gt;=DATE(YEAR(vp.data[[#This Row],[SDate]]),5,1),vp.data[[#This Row],[SDate]]&lt;=DATE(YEAR(vp.data[[#This Row],[SDate]]),9,15)),1,0)</f>
        <v>1</v>
      </c>
      <c r="AJ1416" s="4">
        <f>IF(vp.data[[#This Row],[SDate]]&lt;DATE(2016,12,1),0,1)</f>
        <v>1</v>
      </c>
      <c r="AK1416">
        <f>MONTH(vp.data[[#This Row],[SDate]])</f>
        <v>5</v>
      </c>
      <c r="AL1416" s="5">
        <f>(IF(post_aquisition_adj_bool,vp.data[[#This Row],[VP_Adjusted]],vp.data[[#This Row],[VP]])-INDEX(crudeBD.lkup[Mean_VP],MATCH(vp.data[[#This Row],[Crude_Breakdown]],crudeBD.lkup[Crude Breakdown],0)))^2</f>
        <v>15.822937363270904</v>
      </c>
      <c r="AM1416" s="5">
        <f>(vp.data[[#This Row],[Dens]]-INDEX(crudeBD.lkup[Mean_Dens],MATCH(vp.data[[#This Row],[Crude_Breakdown]],crudeBD.lkup[Crude Breakdown],0)))^2</f>
        <v>207.03361074575656</v>
      </c>
      <c r="AN1416" s="5">
        <f>(vp.data[[#This Row],[Sulf]]-INDEX(crudeBD.lkup[Mean_Sulf],MATCH(vp.data[[#This Row],[Crude_Breakdown]],crudeBD.lkup[Crude Breakdown],0)))^2</f>
        <v>3.3570858820743468E-2</v>
      </c>
      <c r="AO14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1" hidden="1" x14ac:dyDescent="0.25">
      <c r="A1417">
        <v>1416</v>
      </c>
      <c r="B1417" t="s">
        <v>47</v>
      </c>
      <c r="C1417" t="s">
        <v>47</v>
      </c>
      <c r="D1417" t="s">
        <v>300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Input]]="",INDEX([1]DATA!$O:$O,MATCH(1,(vp.data[[#This Row],[Battery]]=[1]DATA!$L:$L)*(EOMONTH(vp.data[[#This Row],[SDate]],-1)+1=[1]DATA!$G:$G),0)),vp.data[[#This Row],[Dens Input]]),"")</f>
        <v>868</v>
      </c>
      <c r="O1417" s="2">
        <f ca="1">INDEX(INDIRECT(_xlfn.CONCAT("weather.data[",O$1,"]")),MATCH(vp.data[[#This Row],[SDate]],weather.data[Date],0))</f>
        <v>18.116666666666667</v>
      </c>
      <c r="P1417" s="2">
        <f ca="1">INDEX(INDIRECT(_xlfn.CONCAT("weather.data[",P$1,"]")),MATCH(vp.data[[#This Row],[SDate]],weather.data[Date],0))</f>
        <v>12.52857142857143</v>
      </c>
      <c r="Q1417" s="2">
        <f ca="1">INDEX(INDIRECT(_xlfn.CONCAT("weather.data[",Q$1,"]")),MATCH(vp.data[[#This Row],[SDate]],weather.data[Date],0))</f>
        <v>18.8</v>
      </c>
      <c r="R1417" s="2">
        <f ca="1">INDEX(INDIRECT(_xlfn.CONCAT("weather.data[",R$1,"]")),MATCH(vp.data[[#This Row],[SDate]],weather.data[Date],0))</f>
        <v>19.8</v>
      </c>
      <c r="S1417" s="2">
        <f ca="1">INDEX(INDIRECT(_xlfn.CONCAT("weather.data[",S$1,"]")),MATCH(vp.data[[#This Row],[SDate]],weather.data[Date],0))</f>
        <v>16.8</v>
      </c>
      <c r="T1417" s="2">
        <f ca="1">INDEX(INDIRECT(_xlfn.CONCAT("weather.data[",T$1,"]")),MATCH(vp.data[[#This Row],[SDate]],weather.data[Date],0))</f>
        <v>20.7</v>
      </c>
      <c r="U1417" s="2">
        <f ca="1">INDEX(INDIRECT(_xlfn.CONCAT("weather.data[",U$1,"]")),MATCH(vp.data[[#This Row],[SDate]],weather.data[Date],0))</f>
        <v>15.8</v>
      </c>
      <c r="V1417" s="2">
        <f ca="1">INDEX(INDIRECT(_xlfn.CONCAT("weather.data[",V$1,"]")),MATCH(vp.data[[#This Row],[SDate]],weather.data[Date],0))</f>
        <v>16.8</v>
      </c>
      <c r="W1417" t="s">
        <v>44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 s="4">
        <f>IF(AND(vp.data[[#This Row],[SDate]]&gt;=DATE(YEAR(vp.data[[#This Row],[SDate]]),5,1),vp.data[[#This Row],[SDate]]&lt;=DATE(YEAR(vp.data[[#This Row],[SDate]]),9,15)),1,0)</f>
        <v>1</v>
      </c>
      <c r="AJ1417" s="4">
        <f>IF(vp.data[[#This Row],[SDate]]&lt;DATE(2016,12,1),0,1)</f>
        <v>1</v>
      </c>
      <c r="AK1417">
        <f>MONTH(vp.data[[#This Row],[SDate]])</f>
        <v>5</v>
      </c>
      <c r="AL1417" s="5">
        <f>(IF(post_aquisition_adj_bool,vp.data[[#This Row],[VP_Adjusted]],vp.data[[#This Row],[VP]])-INDEX(crudeBD.lkup[Mean_VP],MATCH(vp.data[[#This Row],[Crude_Breakdown]],crudeBD.lkup[Crude Breakdown],0)))^2</f>
        <v>805.29985047077855</v>
      </c>
      <c r="AM1417" s="5">
        <f>(vp.data[[#This Row],[Dens]]-INDEX(crudeBD.lkup[Mean_Dens],MATCH(vp.data[[#This Row],[Crude_Breakdown]],crudeBD.lkup[Crude Breakdown],0)))^2</f>
        <v>585.09139724882198</v>
      </c>
      <c r="AN1417" s="5">
        <f>(vp.data[[#This Row],[Sulf]]-INDEX(crudeBD.lkup[Mean_Sulf],MATCH(vp.data[[#This Row],[Crude_Breakdown]],crudeBD.lkup[Crude Breakdown],0)))^2</f>
        <v>0.16258920826859519</v>
      </c>
      <c r="AO14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1" hidden="1" x14ac:dyDescent="0.25">
      <c r="A1418">
        <v>1417</v>
      </c>
      <c r="B1418" t="s">
        <v>174</v>
      </c>
      <c r="C1418" t="s">
        <v>174</v>
      </c>
      <c r="D1418" t="s">
        <v>301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Input]]="",INDEX([1]DATA!$Q:$Q,MATCH(1,(vp.data[[#This Row],[Battery]]=[1]DATA!$L:$L)*(EOMONTH(vp.data[[#This Row],[SDate]],-1)+1=[1]DATA!$G:$G),0)),vp.data[[#This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Input]]="",INDEX([1]DATA!$O:$O,MATCH(1,(vp.data[[#This Row],[Battery]]=[1]DATA!$L:$L)*(EOMONTH(vp.data[[#This Row],[SDate]],-1)+1=[1]DATA!$G:$G),0)),vp.data[[#This Row],[Dens Input]]),"")</f>
        <v>854.6</v>
      </c>
      <c r="O1418" s="2">
        <f ca="1">INDEX(INDIRECT(_xlfn.CONCAT("weather.data[",O$1,"]")),MATCH(vp.data[[#This Row],[SDate]],weather.data[Date],0))</f>
        <v>18.116666666666667</v>
      </c>
      <c r="P1418" s="2">
        <f ca="1">INDEX(INDIRECT(_xlfn.CONCAT("weather.data[",P$1,"]")),MATCH(vp.data[[#This Row],[SDate]],weather.data[Date],0))</f>
        <v>12.52857142857143</v>
      </c>
      <c r="Q1418" s="2">
        <f ca="1">INDEX(INDIRECT(_xlfn.CONCAT("weather.data[",Q$1,"]")),MATCH(vp.data[[#This Row],[SDate]],weather.data[Date],0))</f>
        <v>18.8</v>
      </c>
      <c r="R1418" s="2">
        <f ca="1">INDEX(INDIRECT(_xlfn.CONCAT("weather.data[",R$1,"]")),MATCH(vp.data[[#This Row],[SDate]],weather.data[Date],0))</f>
        <v>19.8</v>
      </c>
      <c r="S1418" s="2">
        <f ca="1">INDEX(INDIRECT(_xlfn.CONCAT("weather.data[",S$1,"]")),MATCH(vp.data[[#This Row],[SDate]],weather.data[Date],0))</f>
        <v>16.8</v>
      </c>
      <c r="T1418" s="2">
        <f ca="1">INDEX(INDIRECT(_xlfn.CONCAT("weather.data[",T$1,"]")),MATCH(vp.data[[#This Row],[SDate]],weather.data[Date],0))</f>
        <v>20.7</v>
      </c>
      <c r="U1418" s="2">
        <f ca="1">INDEX(INDIRECT(_xlfn.CONCAT("weather.data[",U$1,"]")),MATCH(vp.data[[#This Row],[SDate]],weather.data[Date],0))</f>
        <v>15.8</v>
      </c>
      <c r="V1418" s="2">
        <f ca="1">INDEX(INDIRECT(_xlfn.CONCAT("weather.data[",V$1,"]")),MATCH(vp.data[[#This Row],[SDate]],weather.data[Date],0))</f>
        <v>16.8</v>
      </c>
      <c r="W1418" t="s">
        <v>44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 s="4">
        <f>IF(AND(vp.data[[#This Row],[SDate]]&gt;=DATE(YEAR(vp.data[[#This Row],[SDate]]),5,1),vp.data[[#This Row],[SDate]]&lt;=DATE(YEAR(vp.data[[#This Row],[SDate]]),9,15)),1,0)</f>
        <v>1</v>
      </c>
      <c r="AJ1418" s="4">
        <f>IF(vp.data[[#This Row],[SDate]]&lt;DATE(2016,12,1),0,1)</f>
        <v>1</v>
      </c>
      <c r="AK1418">
        <f>MONTH(vp.data[[#This Row],[SDate]])</f>
        <v>5</v>
      </c>
      <c r="AL1418" s="5">
        <f>(IF(post_aquisition_adj_bool,vp.data[[#This Row],[VP_Adjusted]],vp.data[[#This Row],[VP]])-INDEX(crudeBD.lkup[Mean_VP],MATCH(vp.data[[#This Row],[Crude_Breakdown]],crudeBD.lkup[Crude Breakdown],0)))^2</f>
        <v>0.33385930730664976</v>
      </c>
      <c r="AM1418" s="5">
        <f>(vp.data[[#This Row],[Dens]]-INDEX(crudeBD.lkup[Mean_Dens],MATCH(vp.data[[#This Row],[Crude_Breakdown]],crudeBD.lkup[Crude Breakdown],0)))^2</f>
        <v>116.39524019360879</v>
      </c>
      <c r="AN1418" s="5">
        <f>(vp.data[[#This Row],[Sulf]]-INDEX(crudeBD.lkup[Mean_Sulf],MATCH(vp.data[[#This Row],[Crude_Breakdown]],crudeBD.lkup[Crude Breakdown],0)))^2</f>
        <v>5.3933194957856648E-4</v>
      </c>
      <c r="AO14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1" hidden="1" x14ac:dyDescent="0.25">
      <c r="A1419">
        <v>1418</v>
      </c>
      <c r="B1419" t="s">
        <v>179</v>
      </c>
      <c r="C1419" t="s">
        <v>179</v>
      </c>
      <c r="D1419" t="s">
        <v>180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Input]]="",INDEX([1]DATA!$Q:$Q,MATCH(1,(vp.data[[#This Row],[Battery]]=[1]DATA!$L:$L)*(EOMONTH(vp.data[[#This Row],[SDate]],-1)+1=[1]DATA!$G:$G),0)),vp.data[[#This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Input]]="",INDEX([1]DATA!$O:$O,MATCH(1,(vp.data[[#This Row],[Battery]]=[1]DATA!$L:$L)*(EOMONTH(vp.data[[#This Row],[SDate]],-1)+1=[1]DATA!$G:$G),0)),vp.data[[#This Row],[Dens Input]]),"")</f>
        <v>876.9</v>
      </c>
      <c r="O1419" s="2">
        <f ca="1">INDEX(INDIRECT(_xlfn.CONCAT("weather.data[",O$1,"]")),MATCH(vp.data[[#This Row],[SDate]],weather.data[Date],0))</f>
        <v>18.116666666666667</v>
      </c>
      <c r="P1419" s="2">
        <f ca="1">INDEX(INDIRECT(_xlfn.CONCAT("weather.data[",P$1,"]")),MATCH(vp.data[[#This Row],[SDate]],weather.data[Date],0))</f>
        <v>12.52857142857143</v>
      </c>
      <c r="Q1419" s="2">
        <f ca="1">INDEX(INDIRECT(_xlfn.CONCAT("weather.data[",Q$1,"]")),MATCH(vp.data[[#This Row],[SDate]],weather.data[Date],0))</f>
        <v>18.8</v>
      </c>
      <c r="R1419" s="2">
        <f ca="1">INDEX(INDIRECT(_xlfn.CONCAT("weather.data[",R$1,"]")),MATCH(vp.data[[#This Row],[SDate]],weather.data[Date],0))</f>
        <v>19.8</v>
      </c>
      <c r="S1419" s="2">
        <f ca="1">INDEX(INDIRECT(_xlfn.CONCAT("weather.data[",S$1,"]")),MATCH(vp.data[[#This Row],[SDate]],weather.data[Date],0))</f>
        <v>16.8</v>
      </c>
      <c r="T1419" s="2">
        <f ca="1">INDEX(INDIRECT(_xlfn.CONCAT("weather.data[",T$1,"]")),MATCH(vp.data[[#This Row],[SDate]],weather.data[Date],0))</f>
        <v>20.7</v>
      </c>
      <c r="U1419" s="2">
        <f ca="1">INDEX(INDIRECT(_xlfn.CONCAT("weather.data[",U$1,"]")),MATCH(vp.data[[#This Row],[SDate]],weather.data[Date],0))</f>
        <v>15.8</v>
      </c>
      <c r="V1419" s="2">
        <f ca="1">INDEX(INDIRECT(_xlfn.CONCAT("weather.data[",V$1,"]")),MATCH(vp.data[[#This Row],[SDate]],weather.data[Date],0))</f>
        <v>16.8</v>
      </c>
      <c r="W1419" t="s">
        <v>44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 s="4">
        <f>IF(AND(vp.data[[#This Row],[SDate]]&gt;=DATE(YEAR(vp.data[[#This Row],[SDate]]),5,1),vp.data[[#This Row],[SDate]]&lt;=DATE(YEAR(vp.data[[#This Row],[SDate]]),9,15)),1,0)</f>
        <v>1</v>
      </c>
      <c r="AJ1419" s="4">
        <f>IF(vp.data[[#This Row],[SDate]]&lt;DATE(2016,12,1),0,1)</f>
        <v>1</v>
      </c>
      <c r="AK1419">
        <f>MONTH(vp.data[[#This Row],[SDate]])</f>
        <v>5</v>
      </c>
      <c r="AL1419" s="5">
        <f>(IF(post_aquisition_adj_bool,vp.data[[#This Row],[VP_Adjusted]],vp.data[[#This Row],[VP]])-INDEX(crudeBD.lkup[Mean_VP],MATCH(vp.data[[#This Row],[Crude_Breakdown]],crudeBD.lkup[Crude Breakdown],0)))^2</f>
        <v>760.53536151643414</v>
      </c>
      <c r="AM1419" s="5">
        <f>(vp.data[[#This Row],[Dens]]-INDEX(crudeBD.lkup[Mean_Dens],MATCH(vp.data[[#This Row],[Crude_Breakdown]],crudeBD.lkup[Crude Breakdown],0)))^2</f>
        <v>1094.8595911138505</v>
      </c>
      <c r="AN1419" s="5">
        <f>(vp.data[[#This Row],[Sulf]]-INDEX(crudeBD.lkup[Mean_Sulf],MATCH(vp.data[[#This Row],[Crude_Breakdown]],crudeBD.lkup[Crude Breakdown],0)))^2</f>
        <v>0.27376285342196871</v>
      </c>
      <c r="AO14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1" hidden="1" x14ac:dyDescent="0.25">
      <c r="A1420">
        <v>1419</v>
      </c>
      <c r="B1420" t="s">
        <v>64</v>
      </c>
      <c r="C1420" t="s">
        <v>64</v>
      </c>
      <c r="D1420" t="s">
        <v>302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Input]]="",INDEX([1]DATA!$O:$O,MATCH(1,(vp.data[[#This Row],[Battery]]=[1]DATA!$L:$L)*(EOMONTH(vp.data[[#This Row],[SDate]],-1)+1=[1]DATA!$G:$G),0)),vp.data[[#This Row],[Dens Input]]),"")</f>
        <v>864.8</v>
      </c>
      <c r="O1420" s="2">
        <f ca="1">INDEX(INDIRECT(_xlfn.CONCAT("weather.data[",O$1,"]")),MATCH(vp.data[[#This Row],[SDate]],weather.data[Date],0))</f>
        <v>18.116666666666667</v>
      </c>
      <c r="P1420" s="2">
        <f ca="1">INDEX(INDIRECT(_xlfn.CONCAT("weather.data[",P$1,"]")),MATCH(vp.data[[#This Row],[SDate]],weather.data[Date],0))</f>
        <v>12.52857142857143</v>
      </c>
      <c r="Q1420" s="2">
        <f ca="1">INDEX(INDIRECT(_xlfn.CONCAT("weather.data[",Q$1,"]")),MATCH(vp.data[[#This Row],[SDate]],weather.data[Date],0))</f>
        <v>18.8</v>
      </c>
      <c r="R1420" s="2">
        <f ca="1">INDEX(INDIRECT(_xlfn.CONCAT("weather.data[",R$1,"]")),MATCH(vp.data[[#This Row],[SDate]],weather.data[Date],0))</f>
        <v>19.8</v>
      </c>
      <c r="S1420" s="2">
        <f ca="1">INDEX(INDIRECT(_xlfn.CONCAT("weather.data[",S$1,"]")),MATCH(vp.data[[#This Row],[SDate]],weather.data[Date],0))</f>
        <v>16.8</v>
      </c>
      <c r="T1420" s="2">
        <f ca="1">INDEX(INDIRECT(_xlfn.CONCAT("weather.data[",T$1,"]")),MATCH(vp.data[[#This Row],[SDate]],weather.data[Date],0))</f>
        <v>20.7</v>
      </c>
      <c r="U1420" s="2">
        <f ca="1">INDEX(INDIRECT(_xlfn.CONCAT("weather.data[",U$1,"]")),MATCH(vp.data[[#This Row],[SDate]],weather.data[Date],0))</f>
        <v>15.8</v>
      </c>
      <c r="V1420" s="2">
        <f ca="1">INDEX(INDIRECT(_xlfn.CONCAT("weather.data[",V$1,"]")),MATCH(vp.data[[#This Row],[SDate]],weather.data[Date],0))</f>
        <v>16.8</v>
      </c>
      <c r="W1420" t="s">
        <v>44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 s="4">
        <f>IF(AND(vp.data[[#This Row],[SDate]]&gt;=DATE(YEAR(vp.data[[#This Row],[SDate]]),5,1),vp.data[[#This Row],[SDate]]&lt;=DATE(YEAR(vp.data[[#This Row],[SDate]]),9,15)),1,0)</f>
        <v>1</v>
      </c>
      <c r="AJ1420" s="4">
        <f>IF(vp.data[[#This Row],[SDate]]&lt;DATE(2016,12,1),0,1)</f>
        <v>1</v>
      </c>
      <c r="AK1420">
        <f>MONTH(vp.data[[#This Row],[SDate]])</f>
        <v>5</v>
      </c>
      <c r="AL1420" s="5">
        <f>(IF(post_aquisition_adj_bool,vp.data[[#This Row],[VP_Adjusted]],vp.data[[#This Row],[VP]])-INDEX(crudeBD.lkup[Mean_VP],MATCH(vp.data[[#This Row],[Crude_Breakdown]],crudeBD.lkup[Crude Breakdown],0)))^2</f>
        <v>793.98872823219267</v>
      </c>
      <c r="AM1420" s="5">
        <f>(vp.data[[#This Row],[Dens]]-INDEX(crudeBD.lkup[Mean_Dens],MATCH(vp.data[[#This Row],[Crude_Breakdown]],crudeBD.lkup[Crude Breakdown],0)))^2</f>
        <v>440.52395675802279</v>
      </c>
      <c r="AN1420" s="5">
        <f>(vp.data[[#This Row],[Sulf]]-INDEX(crudeBD.lkup[Mean_Sulf],MATCH(vp.data[[#This Row],[Crude_Breakdown]],crudeBD.lkup[Crude Breakdown],0)))^2</f>
        <v>0.12476685612135612</v>
      </c>
      <c r="AO14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1" hidden="1" x14ac:dyDescent="0.25">
      <c r="A1421">
        <v>1420</v>
      </c>
      <c r="B1421" t="s">
        <v>225</v>
      </c>
      <c r="C1421" t="s">
        <v>225</v>
      </c>
      <c r="D1421" t="s">
        <v>226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Input]]="",INDEX([1]DATA!$Q:$Q,MATCH(1,(vp.data[[#This Row],[Battery]]=[1]DATA!$L:$L)*(EOMONTH(vp.data[[#This Row],[SDate]],-1)+1=[1]DATA!$G:$G),0)),vp.data[[#This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Input]]="",INDEX([1]DATA!$O:$O,MATCH(1,(vp.data[[#This Row],[Battery]]=[1]DATA!$L:$L)*(EOMONTH(vp.data[[#This Row],[SDate]],-1)+1=[1]DATA!$G:$G),0)),vp.data[[#This Row],[Dens Input]]),"")</f>
        <v>885.4</v>
      </c>
      <c r="O1421" s="2">
        <f ca="1">INDEX(INDIRECT(_xlfn.CONCAT("weather.data[",O$1,"]")),MATCH(vp.data[[#This Row],[SDate]],weather.data[Date],0))</f>
        <v>18.116666666666667</v>
      </c>
      <c r="P1421" s="2">
        <f ca="1">INDEX(INDIRECT(_xlfn.CONCAT("weather.data[",P$1,"]")),MATCH(vp.data[[#This Row],[SDate]],weather.data[Date],0))</f>
        <v>12.52857142857143</v>
      </c>
      <c r="Q1421" s="2">
        <f ca="1">INDEX(INDIRECT(_xlfn.CONCAT("weather.data[",Q$1,"]")),MATCH(vp.data[[#This Row],[SDate]],weather.data[Date],0))</f>
        <v>18.8</v>
      </c>
      <c r="R1421" s="2">
        <f ca="1">INDEX(INDIRECT(_xlfn.CONCAT("weather.data[",R$1,"]")),MATCH(vp.data[[#This Row],[SDate]],weather.data[Date],0))</f>
        <v>19.8</v>
      </c>
      <c r="S1421" s="2">
        <f ca="1">INDEX(INDIRECT(_xlfn.CONCAT("weather.data[",S$1,"]")),MATCH(vp.data[[#This Row],[SDate]],weather.data[Date],0))</f>
        <v>16.8</v>
      </c>
      <c r="T1421" s="2">
        <f ca="1">INDEX(INDIRECT(_xlfn.CONCAT("weather.data[",T$1,"]")),MATCH(vp.data[[#This Row],[SDate]],weather.data[Date],0))</f>
        <v>20.7</v>
      </c>
      <c r="U1421" s="2">
        <f ca="1">INDEX(INDIRECT(_xlfn.CONCAT("weather.data[",U$1,"]")),MATCH(vp.data[[#This Row],[SDate]],weather.data[Date],0))</f>
        <v>15.8</v>
      </c>
      <c r="V1421" s="2">
        <f ca="1">INDEX(INDIRECT(_xlfn.CONCAT("weather.data[",V$1,"]")),MATCH(vp.data[[#This Row],[SDate]],weather.data[Date],0))</f>
        <v>16.8</v>
      </c>
      <c r="W1421" t="s">
        <v>44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 s="4">
        <f>IF(AND(vp.data[[#This Row],[SDate]]&gt;=DATE(YEAR(vp.data[[#This Row],[SDate]]),5,1),vp.data[[#This Row],[SDate]]&lt;=DATE(YEAR(vp.data[[#This Row],[SDate]]),9,15)),1,0)</f>
        <v>1</v>
      </c>
      <c r="AJ1421" s="4">
        <f>IF(vp.data[[#This Row],[SDate]]&lt;DATE(2016,12,1),0,1)</f>
        <v>1</v>
      </c>
      <c r="AK1421">
        <f>MONTH(vp.data[[#This Row],[SDate]])</f>
        <v>5</v>
      </c>
      <c r="AL1421" s="5">
        <f>(IF(post_aquisition_adj_bool,vp.data[[#This Row],[VP_Adjusted]],vp.data[[#This Row],[VP]])-INDEX(crudeBD.lkup[Mean_VP],MATCH(vp.data[[#This Row],[Crude_Breakdown]],crudeBD.lkup[Crude Breakdown],0)))^2</f>
        <v>68.313818525519949</v>
      </c>
      <c r="AM1421" s="5">
        <f>(vp.data[[#This Row],[Dens]]-INDEX(crudeBD.lkup[Mean_Dens],MATCH(vp.data[[#This Row],[Crude_Breakdown]],crudeBD.lkup[Crude Breakdown],0)))^2</f>
        <v>113.24919415900369</v>
      </c>
      <c r="AN1421" s="5">
        <f>(vp.data[[#This Row],[Sulf]]-INDEX(crudeBD.lkup[Mean_Sulf],MATCH(vp.data[[#This Row],[Crude_Breakdown]],crudeBD.lkup[Crude Breakdown],0)))^2</f>
        <v>3.8186976779665531E-4</v>
      </c>
      <c r="AO14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1" hidden="1" x14ac:dyDescent="0.25">
      <c r="A1422">
        <v>1421</v>
      </c>
      <c r="B1422" t="s">
        <v>287</v>
      </c>
      <c r="C1422" t="s">
        <v>287</v>
      </c>
      <c r="D1422" t="s">
        <v>205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Input]]="",INDEX([1]DATA!$Q:$Q,MATCH(1,(vp.data[[#This Row],[Battery]]=[1]DATA!$L:$L)*(EOMONTH(vp.data[[#This Row],[SDate]],-1)+1=[1]DATA!$G:$G),0)),vp.data[[#This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422" s="2">
        <f ca="1">INDEX(INDIRECT(_xlfn.CONCAT("weather.data[",O$1,"]")),MATCH(vp.data[[#This Row],[SDate]],weather.data[Date],0))</f>
        <v>18.116666666666667</v>
      </c>
      <c r="P1422" s="2">
        <f ca="1">INDEX(INDIRECT(_xlfn.CONCAT("weather.data[",P$1,"]")),MATCH(vp.data[[#This Row],[SDate]],weather.data[Date],0))</f>
        <v>12.52857142857143</v>
      </c>
      <c r="Q1422" s="2">
        <f ca="1">INDEX(INDIRECT(_xlfn.CONCAT("weather.data[",Q$1,"]")),MATCH(vp.data[[#This Row],[SDate]],weather.data[Date],0))</f>
        <v>18.8</v>
      </c>
      <c r="R1422" s="2">
        <f ca="1">INDEX(INDIRECT(_xlfn.CONCAT("weather.data[",R$1,"]")),MATCH(vp.data[[#This Row],[SDate]],weather.data[Date],0))</f>
        <v>19.8</v>
      </c>
      <c r="S1422" s="2">
        <f ca="1">INDEX(INDIRECT(_xlfn.CONCAT("weather.data[",S$1,"]")),MATCH(vp.data[[#This Row],[SDate]],weather.data[Date],0))</f>
        <v>16.8</v>
      </c>
      <c r="T1422" s="2">
        <f ca="1">INDEX(INDIRECT(_xlfn.CONCAT("weather.data[",T$1,"]")),MATCH(vp.data[[#This Row],[SDate]],weather.data[Date],0))</f>
        <v>20.7</v>
      </c>
      <c r="U1422" s="2">
        <f ca="1">INDEX(INDIRECT(_xlfn.CONCAT("weather.data[",U$1,"]")),MATCH(vp.data[[#This Row],[SDate]],weather.data[Date],0))</f>
        <v>15.8</v>
      </c>
      <c r="V1422" s="2">
        <f ca="1">INDEX(INDIRECT(_xlfn.CONCAT("weather.data[",V$1,"]")),MATCH(vp.data[[#This Row],[SDate]],weather.data[Date],0))</f>
        <v>16.8</v>
      </c>
      <c r="W1422" t="s">
        <v>44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 s="4">
        <f>IF(AND(vp.data[[#This Row],[SDate]]&gt;=DATE(YEAR(vp.data[[#This Row],[SDate]]),5,1),vp.data[[#This Row],[SDate]]&lt;=DATE(YEAR(vp.data[[#This Row],[SDate]]),9,15)),1,0)</f>
        <v>1</v>
      </c>
      <c r="AJ1422" s="4">
        <f>IF(vp.data[[#This Row],[SDate]]&lt;DATE(2016,12,1),0,1)</f>
        <v>1</v>
      </c>
      <c r="AK1422">
        <f>MONTH(vp.data[[#This Row],[SDate]])</f>
        <v>5</v>
      </c>
      <c r="AL1422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1422" s="5">
        <f>(vp.data[[#This Row],[Dens]]-INDEX(crudeBD.lkup[Mean_Dens],MATCH(vp.data[[#This Row],[Crude_Breakdown]],crudeBD.lkup[Crude Breakdown],0)))^2</f>
        <v>62.230997248823947</v>
      </c>
      <c r="AN1422" s="5">
        <f>(vp.data[[#This Row],[Sulf]]-INDEX(crudeBD.lkup[Mean_Sulf],MATCH(vp.data[[#This Row],[Crude_Breakdown]],crudeBD.lkup[Crude Breakdown],0)))^2</f>
        <v>0.21457603084528207</v>
      </c>
      <c r="AO14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1" hidden="1" x14ac:dyDescent="0.25">
      <c r="A1423">
        <v>1422</v>
      </c>
      <c r="B1423" t="s">
        <v>64</v>
      </c>
      <c r="C1423" t="s">
        <v>64</v>
      </c>
      <c r="D1423" t="s">
        <v>206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1423" s="2">
        <f ca="1">INDEX(INDIRECT(_xlfn.CONCAT("weather.data[",O$1,"]")),MATCH(vp.data[[#This Row],[SDate]],weather.data[Date],0))</f>
        <v>18.116666666666667</v>
      </c>
      <c r="P1423" s="2">
        <f ca="1">INDEX(INDIRECT(_xlfn.CONCAT("weather.data[",P$1,"]")),MATCH(vp.data[[#This Row],[SDate]],weather.data[Date],0))</f>
        <v>12.52857142857143</v>
      </c>
      <c r="Q1423" s="2">
        <f ca="1">INDEX(INDIRECT(_xlfn.CONCAT("weather.data[",Q$1,"]")),MATCH(vp.data[[#This Row],[SDate]],weather.data[Date],0))</f>
        <v>18.8</v>
      </c>
      <c r="R1423" s="2">
        <f ca="1">INDEX(INDIRECT(_xlfn.CONCAT("weather.data[",R$1,"]")),MATCH(vp.data[[#This Row],[SDate]],weather.data[Date],0))</f>
        <v>19.8</v>
      </c>
      <c r="S1423" s="2">
        <f ca="1">INDEX(INDIRECT(_xlfn.CONCAT("weather.data[",S$1,"]")),MATCH(vp.data[[#This Row],[SDate]],weather.data[Date],0))</f>
        <v>16.8</v>
      </c>
      <c r="T1423" s="2">
        <f ca="1">INDEX(INDIRECT(_xlfn.CONCAT("weather.data[",T$1,"]")),MATCH(vp.data[[#This Row],[SDate]],weather.data[Date],0))</f>
        <v>20.7</v>
      </c>
      <c r="U1423" s="2">
        <f ca="1">INDEX(INDIRECT(_xlfn.CONCAT("weather.data[",U$1,"]")),MATCH(vp.data[[#This Row],[SDate]],weather.data[Date],0))</f>
        <v>15.8</v>
      </c>
      <c r="V1423" s="2">
        <f ca="1">INDEX(INDIRECT(_xlfn.CONCAT("weather.data[",V$1,"]")),MATCH(vp.data[[#This Row],[SDate]],weather.data[Date],0))</f>
        <v>16.8</v>
      </c>
      <c r="W1423" t="s">
        <v>44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 s="4">
        <f>IF(AND(vp.data[[#This Row],[SDate]]&gt;=DATE(YEAR(vp.data[[#This Row],[SDate]]),5,1),vp.data[[#This Row],[SDate]]&lt;=DATE(YEAR(vp.data[[#This Row],[SDate]]),9,15)),1,0)</f>
        <v>1</v>
      </c>
      <c r="AJ1423" s="4">
        <f>IF(vp.data[[#This Row],[SDate]]&lt;DATE(2016,12,1),0,1)</f>
        <v>1</v>
      </c>
      <c r="AK1423">
        <f>MONTH(vp.data[[#This Row],[SDate]])</f>
        <v>5</v>
      </c>
      <c r="AL1423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1423" s="5">
        <f>(vp.data[[#This Row],[Dens]]-INDEX(crudeBD.lkup[Mean_Dens],MATCH(vp.data[[#This Row],[Crude_Breakdown]],crudeBD.lkup[Crude Breakdown],0)))^2</f>
        <v>436.33622424268918</v>
      </c>
      <c r="AN1423" s="5">
        <f>(vp.data[[#This Row],[Sulf]]-INDEX(crudeBD.lkup[Mean_Sulf],MATCH(vp.data[[#This Row],[Crude_Breakdown]],crudeBD.lkup[Crude Breakdown],0)))^2</f>
        <v>0.19644708998638644</v>
      </c>
      <c r="AO14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1" hidden="1" x14ac:dyDescent="0.25">
      <c r="A1424">
        <v>1423</v>
      </c>
      <c r="B1424" t="s">
        <v>115</v>
      </c>
      <c r="C1424" t="s">
        <v>115</v>
      </c>
      <c r="D1424" t="s">
        <v>257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Input]]="",INDEX([1]DATA!$Q:$Q,MATCH(1,(vp.data[[#This Row],[Battery]]=[1]DATA!$L:$L)*(EOMONTH(vp.data[[#This Row],[SDate]],-1)+1=[1]DATA!$G:$G),0)),vp.data[[#This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Input]]="",INDEX([1]DATA!$O:$O,MATCH(1,(vp.data[[#This Row],[Battery]]=[1]DATA!$L:$L)*(EOMONTH(vp.data[[#This Row],[SDate]],-1)+1=[1]DATA!$G:$G),0)),vp.data[[#This Row],[Dens Input]]),"")</f>
        <v>854</v>
      </c>
      <c r="O1424" s="2">
        <f ca="1">INDEX(INDIRECT(_xlfn.CONCAT("weather.data[",O$1,"]")),MATCH(vp.data[[#This Row],[SDate]],weather.data[Date],0))</f>
        <v>18.116666666666667</v>
      </c>
      <c r="P1424" s="2">
        <f ca="1">INDEX(INDIRECT(_xlfn.CONCAT("weather.data[",P$1,"]")),MATCH(vp.data[[#This Row],[SDate]],weather.data[Date],0))</f>
        <v>12.52857142857143</v>
      </c>
      <c r="Q1424" s="2">
        <f ca="1">INDEX(INDIRECT(_xlfn.CONCAT("weather.data[",Q$1,"]")),MATCH(vp.data[[#This Row],[SDate]],weather.data[Date],0))</f>
        <v>18.8</v>
      </c>
      <c r="R1424" s="2">
        <f ca="1">INDEX(INDIRECT(_xlfn.CONCAT("weather.data[",R$1,"]")),MATCH(vp.data[[#This Row],[SDate]],weather.data[Date],0))</f>
        <v>19.8</v>
      </c>
      <c r="S1424" s="2">
        <f ca="1">INDEX(INDIRECT(_xlfn.CONCAT("weather.data[",S$1,"]")),MATCH(vp.data[[#This Row],[SDate]],weather.data[Date],0))</f>
        <v>16.8</v>
      </c>
      <c r="T1424" s="2">
        <f ca="1">INDEX(INDIRECT(_xlfn.CONCAT("weather.data[",T$1,"]")),MATCH(vp.data[[#This Row],[SDate]],weather.data[Date],0))</f>
        <v>20.7</v>
      </c>
      <c r="U1424" s="2">
        <f ca="1">INDEX(INDIRECT(_xlfn.CONCAT("weather.data[",U$1,"]")),MATCH(vp.data[[#This Row],[SDate]],weather.data[Date],0))</f>
        <v>15.8</v>
      </c>
      <c r="V1424" s="2">
        <f ca="1">INDEX(INDIRECT(_xlfn.CONCAT("weather.data[",V$1,"]")),MATCH(vp.data[[#This Row],[SDate]],weather.data[Date],0))</f>
        <v>16.8</v>
      </c>
      <c r="W1424" t="s">
        <v>44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 s="4">
        <f>IF(AND(vp.data[[#This Row],[SDate]]&gt;=DATE(YEAR(vp.data[[#This Row],[SDate]]),5,1),vp.data[[#This Row],[SDate]]&lt;=DATE(YEAR(vp.data[[#This Row],[SDate]]),9,15)),1,0)</f>
        <v>1</v>
      </c>
      <c r="AJ1424" s="4">
        <f>IF(vp.data[[#This Row],[SDate]]&lt;DATE(2016,12,1),0,1)</f>
        <v>1</v>
      </c>
      <c r="AK1424">
        <f>MONTH(vp.data[[#This Row],[SDate]])</f>
        <v>5</v>
      </c>
      <c r="AL1424" s="5">
        <f>(IF(post_aquisition_adj_bool,vp.data[[#This Row],[VP_Adjusted]],vp.data[[#This Row],[VP]])-INDEX(crudeBD.lkup[Mean_VP],MATCH(vp.data[[#This Row],[Crude_Breakdown]],crudeBD.lkup[Crude Breakdown],0)))^2</f>
        <v>120.51221571378554</v>
      </c>
      <c r="AM1424" s="5">
        <f>(vp.data[[#This Row],[Dens]]-INDEX(crudeBD.lkup[Mean_Dens],MATCH(vp.data[[#This Row],[Crude_Breakdown]],crudeBD.lkup[Crude Breakdown],0)))^2</f>
        <v>103.8088451015838</v>
      </c>
      <c r="AN1424" s="5">
        <f>(vp.data[[#This Row],[Sulf]]-INDEX(crudeBD.lkup[Mean_Sulf],MATCH(vp.data[[#This Row],[Crude_Breakdown]],crudeBD.lkup[Crude Breakdown],0)))^2</f>
        <v>7.4651092685773648E-2</v>
      </c>
      <c r="AO14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1" hidden="1" x14ac:dyDescent="0.25">
      <c r="A1425">
        <v>1424</v>
      </c>
      <c r="B1425" t="s">
        <v>45</v>
      </c>
      <c r="C1425" t="s">
        <v>45</v>
      </c>
      <c r="D1425" t="s">
        <v>241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1425" s="2">
        <f ca="1">INDEX(INDIRECT(_xlfn.CONCAT("weather.data[",O$1,"]")),MATCH(vp.data[[#This Row],[SDate]],weather.data[Date],0))</f>
        <v>18.116666666666667</v>
      </c>
      <c r="P1425" s="2">
        <f ca="1">INDEX(INDIRECT(_xlfn.CONCAT("weather.data[",P$1,"]")),MATCH(vp.data[[#This Row],[SDate]],weather.data[Date],0))</f>
        <v>12.52857142857143</v>
      </c>
      <c r="Q1425" s="2">
        <f ca="1">INDEX(INDIRECT(_xlfn.CONCAT("weather.data[",Q$1,"]")),MATCH(vp.data[[#This Row],[SDate]],weather.data[Date],0))</f>
        <v>18.8</v>
      </c>
      <c r="R1425" s="2">
        <f ca="1">INDEX(INDIRECT(_xlfn.CONCAT("weather.data[",R$1,"]")),MATCH(vp.data[[#This Row],[SDate]],weather.data[Date],0))</f>
        <v>19.8</v>
      </c>
      <c r="S1425" s="2">
        <f ca="1">INDEX(INDIRECT(_xlfn.CONCAT("weather.data[",S$1,"]")),MATCH(vp.data[[#This Row],[SDate]],weather.data[Date],0))</f>
        <v>16.8</v>
      </c>
      <c r="T1425" s="2">
        <f ca="1">INDEX(INDIRECT(_xlfn.CONCAT("weather.data[",T$1,"]")),MATCH(vp.data[[#This Row],[SDate]],weather.data[Date],0))</f>
        <v>20.7</v>
      </c>
      <c r="U1425" s="2">
        <f ca="1">INDEX(INDIRECT(_xlfn.CONCAT("weather.data[",U$1,"]")),MATCH(vp.data[[#This Row],[SDate]],weather.data[Date],0))</f>
        <v>15.8</v>
      </c>
      <c r="V1425" s="2">
        <f ca="1">INDEX(INDIRECT(_xlfn.CONCAT("weather.data[",V$1,"]")),MATCH(vp.data[[#This Row],[SDate]],weather.data[Date],0))</f>
        <v>16.8</v>
      </c>
      <c r="W1425" t="s">
        <v>44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 s="4">
        <f>IF(AND(vp.data[[#This Row],[SDate]]&gt;=DATE(YEAR(vp.data[[#This Row],[SDate]]),5,1),vp.data[[#This Row],[SDate]]&lt;=DATE(YEAR(vp.data[[#This Row],[SDate]]),9,15)),1,0)</f>
        <v>1</v>
      </c>
      <c r="AJ1425" s="4">
        <f>IF(vp.data[[#This Row],[SDate]]&lt;DATE(2016,12,1),0,1)</f>
        <v>1</v>
      </c>
      <c r="AK1425">
        <f>MONTH(vp.data[[#This Row],[SDate]])</f>
        <v>5</v>
      </c>
      <c r="AL1425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425" s="5">
        <f>(vp.data[[#This Row],[Dens]]-INDEX(crudeBD.lkup[Mean_Dens],MATCH(vp.data[[#This Row],[Crude_Breakdown]],crudeBD.lkup[Crude Breakdown],0)))^2</f>
        <v>364.37703896661293</v>
      </c>
      <c r="AN1425" s="5">
        <f>(vp.data[[#This Row],[Sulf]]-INDEX(crudeBD.lkup[Mean_Sulf],MATCH(vp.data[[#This Row],[Crude_Breakdown]],crudeBD.lkup[Crude Breakdown],0)))^2</f>
        <v>0.19644708998638644</v>
      </c>
      <c r="AO14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1" hidden="1" x14ac:dyDescent="0.25">
      <c r="A1426">
        <v>1425</v>
      </c>
      <c r="B1426" t="s">
        <v>287</v>
      </c>
      <c r="C1426" t="s">
        <v>287</v>
      </c>
      <c r="D1426" t="s">
        <v>221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Input]]="",INDEX([1]DATA!$Q:$Q,MATCH(1,(vp.data[[#This Row],[Battery]]=[1]DATA!$L:$L)*(EOMONTH(vp.data[[#This Row],[SDate]],-1)+1=[1]DATA!$G:$G),0)),vp.data[[#This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26" s="2">
        <f ca="1">INDEX(INDIRECT(_xlfn.CONCAT("weather.data[",O$1,"]")),MATCH(vp.data[[#This Row],[SDate]],weather.data[Date],0))</f>
        <v>18.116666666666667</v>
      </c>
      <c r="P1426" s="2">
        <f ca="1">INDEX(INDIRECT(_xlfn.CONCAT("weather.data[",P$1,"]")),MATCH(vp.data[[#This Row],[SDate]],weather.data[Date],0))</f>
        <v>12.52857142857143</v>
      </c>
      <c r="Q1426" s="2">
        <f ca="1">INDEX(INDIRECT(_xlfn.CONCAT("weather.data[",Q$1,"]")),MATCH(vp.data[[#This Row],[SDate]],weather.data[Date],0))</f>
        <v>18.8</v>
      </c>
      <c r="R1426" s="2">
        <f ca="1">INDEX(INDIRECT(_xlfn.CONCAT("weather.data[",R$1,"]")),MATCH(vp.data[[#This Row],[SDate]],weather.data[Date],0))</f>
        <v>19.8</v>
      </c>
      <c r="S1426" s="2">
        <f ca="1">INDEX(INDIRECT(_xlfn.CONCAT("weather.data[",S$1,"]")),MATCH(vp.data[[#This Row],[SDate]],weather.data[Date],0))</f>
        <v>16.8</v>
      </c>
      <c r="T1426" s="2">
        <f ca="1">INDEX(INDIRECT(_xlfn.CONCAT("weather.data[",T$1,"]")),MATCH(vp.data[[#This Row],[SDate]],weather.data[Date],0))</f>
        <v>20.7</v>
      </c>
      <c r="U1426" s="2">
        <f ca="1">INDEX(INDIRECT(_xlfn.CONCAT("weather.data[",U$1,"]")),MATCH(vp.data[[#This Row],[SDate]],weather.data[Date],0))</f>
        <v>15.8</v>
      </c>
      <c r="V1426" s="2">
        <f ca="1">INDEX(INDIRECT(_xlfn.CONCAT("weather.data[",V$1,"]")),MATCH(vp.data[[#This Row],[SDate]],weather.data[Date],0))</f>
        <v>16.8</v>
      </c>
      <c r="W1426" t="s">
        <v>44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 s="4">
        <f>IF(AND(vp.data[[#This Row],[SDate]]&gt;=DATE(YEAR(vp.data[[#This Row],[SDate]]),5,1),vp.data[[#This Row],[SDate]]&lt;=DATE(YEAR(vp.data[[#This Row],[SDate]]),9,15)),1,0)</f>
        <v>1</v>
      </c>
      <c r="AJ1426" s="4">
        <f>IF(vp.data[[#This Row],[SDate]]&lt;DATE(2016,12,1),0,1)</f>
        <v>1</v>
      </c>
      <c r="AK1426">
        <f>MONTH(vp.data[[#This Row],[SDate]])</f>
        <v>5</v>
      </c>
      <c r="AL1426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426" s="5">
        <f>(vp.data[[#This Row],[Dens]]-INDEX(crudeBD.lkup[Mean_Dens],MATCH(vp.data[[#This Row],[Crude_Breakdown]],crudeBD.lkup[Crude Breakdown],0)))^2</f>
        <v>609.53005982550906</v>
      </c>
      <c r="AN1426" s="5">
        <f>(vp.data[[#This Row],[Sulf]]-INDEX(crudeBD.lkup[Mean_Sulf],MATCH(vp.data[[#This Row],[Crude_Breakdown]],crudeBD.lkup[Crude Breakdown],0)))^2</f>
        <v>0.29509179428086435</v>
      </c>
      <c r="AO14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1" hidden="1" x14ac:dyDescent="0.25">
      <c r="A1427">
        <v>1426</v>
      </c>
      <c r="B1427" t="s">
        <v>179</v>
      </c>
      <c r="C1427" t="s">
        <v>179</v>
      </c>
      <c r="D1427" t="s">
        <v>303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Input]]="",INDEX([1]DATA!$O:$O,MATCH(1,(vp.data[[#This Row],[Battery]]=[1]DATA!$L:$L)*(EOMONTH(vp.data[[#This Row],[SDate]],-1)+1=[1]DATA!$G:$G),0)),vp.data[[#This Row],[Dens Input]]),"")</f>
        <v>888.5</v>
      </c>
      <c r="O1427" s="2">
        <f ca="1">INDEX(INDIRECT(_xlfn.CONCAT("weather.data[",O$1,"]")),MATCH(vp.data[[#This Row],[SDate]],weather.data[Date],0))</f>
        <v>18.116666666666667</v>
      </c>
      <c r="P1427" s="2">
        <f ca="1">INDEX(INDIRECT(_xlfn.CONCAT("weather.data[",P$1,"]")),MATCH(vp.data[[#This Row],[SDate]],weather.data[Date],0))</f>
        <v>12.52857142857143</v>
      </c>
      <c r="Q1427" s="2">
        <f ca="1">INDEX(INDIRECT(_xlfn.CONCAT("weather.data[",Q$1,"]")),MATCH(vp.data[[#This Row],[SDate]],weather.data[Date],0))</f>
        <v>18.8</v>
      </c>
      <c r="R1427" s="2">
        <f ca="1">INDEX(INDIRECT(_xlfn.CONCAT("weather.data[",R$1,"]")),MATCH(vp.data[[#This Row],[SDate]],weather.data[Date],0))</f>
        <v>19.8</v>
      </c>
      <c r="S1427" s="2">
        <f ca="1">INDEX(INDIRECT(_xlfn.CONCAT("weather.data[",S$1,"]")),MATCH(vp.data[[#This Row],[SDate]],weather.data[Date],0))</f>
        <v>16.8</v>
      </c>
      <c r="T1427" s="2">
        <f ca="1">INDEX(INDIRECT(_xlfn.CONCAT("weather.data[",T$1,"]")),MATCH(vp.data[[#This Row],[SDate]],weather.data[Date],0))</f>
        <v>20.7</v>
      </c>
      <c r="U1427" s="2">
        <f ca="1">INDEX(INDIRECT(_xlfn.CONCAT("weather.data[",U$1,"]")),MATCH(vp.data[[#This Row],[SDate]],weather.data[Date],0))</f>
        <v>15.8</v>
      </c>
      <c r="V1427" s="2">
        <f ca="1">INDEX(INDIRECT(_xlfn.CONCAT("weather.data[",V$1,"]")),MATCH(vp.data[[#This Row],[SDate]],weather.data[Date],0))</f>
        <v>16.8</v>
      </c>
      <c r="W1427" t="s">
        <v>44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 s="4">
        <f>IF(AND(vp.data[[#This Row],[SDate]]&gt;=DATE(YEAR(vp.data[[#This Row],[SDate]]),5,1),vp.data[[#This Row],[SDate]]&lt;=DATE(YEAR(vp.data[[#This Row],[SDate]]),9,15)),1,0)</f>
        <v>1</v>
      </c>
      <c r="AJ1427" s="4">
        <f>IF(vp.data[[#This Row],[SDate]]&lt;DATE(2016,12,1),0,1)</f>
        <v>1</v>
      </c>
      <c r="AK1427">
        <f>MONTH(vp.data[[#This Row],[SDate]])</f>
        <v>5</v>
      </c>
      <c r="AL1427" s="5">
        <f>(IF(post_aquisition_adj_bool,vp.data[[#This Row],[VP_Adjusted]],vp.data[[#This Row],[VP]])-INDEX(crudeBD.lkup[Mean_VP],MATCH(vp.data[[#This Row],[Crude_Breakdown]],crudeBD.lkup[Crude Breakdown],0)))^2</f>
        <v>579.13468809073743</v>
      </c>
      <c r="AM1427" s="5">
        <f>(vp.data[[#This Row],[Dens]]-INDEX(crudeBD.lkup[Mean_Dens],MATCH(vp.data[[#This Row],[Crude_Breakdown]],crudeBD.lkup[Crude Breakdown],0)))^2</f>
        <v>188.83872904272491</v>
      </c>
      <c r="AN1427" s="5">
        <f>(vp.data[[#This Row],[Sulf]]-INDEX(crudeBD.lkup[Mean_Sulf],MATCH(vp.data[[#This Row],[Crude_Breakdown]],crudeBD.lkup[Crude Breakdown],0)))^2</f>
        <v>1.4290167442215325E-2</v>
      </c>
      <c r="AO14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1" hidden="1" x14ac:dyDescent="0.25">
      <c r="A1428">
        <v>1427</v>
      </c>
      <c r="B1428" t="s">
        <v>64</v>
      </c>
      <c r="C1428" t="s">
        <v>64</v>
      </c>
      <c r="D1428" t="s">
        <v>119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Input]]="",INDEX([1]DATA!$Q:$Q,MATCH(1,(vp.data[[#This Row],[Battery]]=[1]DATA!$L:$L)*(EOMONTH(vp.data[[#This Row],[SDate]],-1)+1=[1]DATA!$G:$G),0)),vp.data[[#This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428" s="2">
        <f ca="1">INDEX(INDIRECT(_xlfn.CONCAT("weather.data[",O$1,"]")),MATCH(vp.data[[#This Row],[SDate]],weather.data[Date],0))</f>
        <v>18.116666666666667</v>
      </c>
      <c r="P1428" s="2">
        <f ca="1">INDEX(INDIRECT(_xlfn.CONCAT("weather.data[",P$1,"]")),MATCH(vp.data[[#This Row],[SDate]],weather.data[Date],0))</f>
        <v>12.52857142857143</v>
      </c>
      <c r="Q1428" s="2">
        <f ca="1">INDEX(INDIRECT(_xlfn.CONCAT("weather.data[",Q$1,"]")),MATCH(vp.data[[#This Row],[SDate]],weather.data[Date],0))</f>
        <v>18.8</v>
      </c>
      <c r="R1428" s="2">
        <f ca="1">INDEX(INDIRECT(_xlfn.CONCAT("weather.data[",R$1,"]")),MATCH(vp.data[[#This Row],[SDate]],weather.data[Date],0))</f>
        <v>19.8</v>
      </c>
      <c r="S1428" s="2">
        <f ca="1">INDEX(INDIRECT(_xlfn.CONCAT("weather.data[",S$1,"]")),MATCH(vp.data[[#This Row],[SDate]],weather.data[Date],0))</f>
        <v>16.8</v>
      </c>
      <c r="T1428" s="2">
        <f ca="1">INDEX(INDIRECT(_xlfn.CONCAT("weather.data[",T$1,"]")),MATCH(vp.data[[#This Row],[SDate]],weather.data[Date],0))</f>
        <v>20.7</v>
      </c>
      <c r="U1428" s="2">
        <f ca="1">INDEX(INDIRECT(_xlfn.CONCAT("weather.data[",U$1,"]")),MATCH(vp.data[[#This Row],[SDate]],weather.data[Date],0))</f>
        <v>15.8</v>
      </c>
      <c r="V1428" s="2">
        <f ca="1">INDEX(INDIRECT(_xlfn.CONCAT("weather.data[",V$1,"]")),MATCH(vp.data[[#This Row],[SDate]],weather.data[Date],0))</f>
        <v>16.8</v>
      </c>
      <c r="W1428" t="s">
        <v>44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 s="4">
        <f>IF(AND(vp.data[[#This Row],[SDate]]&gt;=DATE(YEAR(vp.data[[#This Row],[SDate]]),5,1),vp.data[[#This Row],[SDate]]&lt;=DATE(YEAR(vp.data[[#This Row],[SDate]]),9,15)),1,0)</f>
        <v>1</v>
      </c>
      <c r="AJ1428" s="4">
        <f>IF(vp.data[[#This Row],[SDate]]&lt;DATE(2016,12,1),0,1)</f>
        <v>1</v>
      </c>
      <c r="AK1428">
        <f>MONTH(vp.data[[#This Row],[SDate]])</f>
        <v>5</v>
      </c>
      <c r="AL1428" s="5">
        <f>(IF(post_aquisition_adj_bool,vp.data[[#This Row],[VP_Adjusted]],vp.data[[#This Row],[VP]])-INDEX(crudeBD.lkup[Mean_VP],MATCH(vp.data[[#This Row],[Crude_Breakdown]],crudeBD.lkup[Crude Breakdown],0)))^2</f>
        <v>187.082365934698</v>
      </c>
      <c r="AM1428" s="5">
        <f>(vp.data[[#This Row],[Dens]]-INDEX(crudeBD.lkup[Mean_Dens],MATCH(vp.data[[#This Row],[Crude_Breakdown]],crudeBD.lkup[Crude Breakdown],0)))^2</f>
        <v>1.1851862058789013</v>
      </c>
      <c r="AN1428" s="5">
        <f>(vp.data[[#This Row],[Sulf]]-INDEX(crudeBD.lkup[Mean_Sulf],MATCH(vp.data[[#This Row],[Crude_Breakdown]],crudeBD.lkup[Crude Breakdown],0)))^2</f>
        <v>1.0655095385161005E-2</v>
      </c>
      <c r="AO14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1" hidden="1" x14ac:dyDescent="0.25">
      <c r="A1429">
        <v>1428</v>
      </c>
      <c r="B1429" t="s">
        <v>47</v>
      </c>
      <c r="C1429" t="s">
        <v>47</v>
      </c>
      <c r="D1429" t="s">
        <v>68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429" s="2">
        <f ca="1">INDEX(INDIRECT(_xlfn.CONCAT("weather.data[",O$1,"]")),MATCH(vp.data[[#This Row],[SDate]],weather.data[Date],0))</f>
        <v>10.516666666666667</v>
      </c>
      <c r="P1429" s="2">
        <f ca="1">INDEX(INDIRECT(_xlfn.CONCAT("weather.data[",P$1,"]")),MATCH(vp.data[[#This Row],[SDate]],weather.data[Date],0))</f>
        <v>13.452380952380953</v>
      </c>
      <c r="Q1429" s="2">
        <f ca="1">INDEX(INDIRECT(_xlfn.CONCAT("weather.data[",Q$1,"]")),MATCH(vp.data[[#This Row],[SDate]],weather.data[Date],0))</f>
        <v>11</v>
      </c>
      <c r="R1429" s="2">
        <f ca="1">INDEX(INDIRECT(_xlfn.CONCAT("weather.data[",R$1,"]")),MATCH(vp.data[[#This Row],[SDate]],weather.data[Date],0))</f>
        <v>9.1</v>
      </c>
      <c r="S1429" s="2">
        <f ca="1">INDEX(INDIRECT(_xlfn.CONCAT("weather.data[",S$1,"]")),MATCH(vp.data[[#This Row],[SDate]],weather.data[Date],0))</f>
        <v>12.3</v>
      </c>
      <c r="T1429" s="2">
        <f ca="1">INDEX(INDIRECT(_xlfn.CONCAT("weather.data[",T$1,"]")),MATCH(vp.data[[#This Row],[SDate]],weather.data[Date],0))</f>
        <v>8.5</v>
      </c>
      <c r="U1429" s="2">
        <f ca="1">INDEX(INDIRECT(_xlfn.CONCAT("weather.data[",U$1,"]")),MATCH(vp.data[[#This Row],[SDate]],weather.data[Date],0))</f>
        <v>11.7</v>
      </c>
      <c r="V1429" s="2">
        <f ca="1">INDEX(INDIRECT(_xlfn.CONCAT("weather.data[",V$1,"]")),MATCH(vp.data[[#This Row],[SDate]],weather.data[Date],0))</f>
        <v>10.5</v>
      </c>
      <c r="W1429" t="s">
        <v>44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 s="4">
        <f>IF(AND(vp.data[[#This Row],[SDate]]&gt;=DATE(YEAR(vp.data[[#This Row],[SDate]]),5,1),vp.data[[#This Row],[SDate]]&lt;=DATE(YEAR(vp.data[[#This Row],[SDate]]),9,15)),1,0)</f>
        <v>1</v>
      </c>
      <c r="AJ1429" s="4">
        <f>IF(vp.data[[#This Row],[SDate]]&lt;DATE(2016,12,1),0,1)</f>
        <v>1</v>
      </c>
      <c r="AK1429">
        <f>MONTH(vp.data[[#This Row],[SDate]])</f>
        <v>5</v>
      </c>
      <c r="AL1429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1429" s="5">
        <f>(vp.data[[#This Row],[Dens]]-INDEX(crudeBD.lkup[Mean_Dens],MATCH(vp.data[[#This Row],[Crude_Breakdown]],crudeBD.lkup[Crude Breakdown],0)))^2</f>
        <v>285.99333344514486</v>
      </c>
      <c r="AN1429" s="5">
        <f>(vp.data[[#This Row],[Sulf]]-INDEX(crudeBD.lkup[Mean_Sulf],MATCH(vp.data[[#This Row],[Crude_Breakdown]],crudeBD.lkup[Crude Breakdown],0)))^2</f>
        <v>0.10034733734835317</v>
      </c>
      <c r="AO14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1" hidden="1" x14ac:dyDescent="0.25">
      <c r="A1430">
        <v>1429</v>
      </c>
      <c r="B1430" t="s">
        <v>56</v>
      </c>
      <c r="C1430" t="s">
        <v>56</v>
      </c>
      <c r="D1430" t="s">
        <v>57</v>
      </c>
      <c r="E1430" t="s">
        <v>285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30" s="2">
        <f ca="1">INDEX(INDIRECT(_xlfn.CONCAT("weather.data[",O$1,"]")),MATCH(vp.data[[#This Row],[SDate]],weather.data[Date],0))</f>
        <v>10.516666666666667</v>
      </c>
      <c r="P1430" s="2">
        <f ca="1">INDEX(INDIRECT(_xlfn.CONCAT("weather.data[",P$1,"]")),MATCH(vp.data[[#This Row],[SDate]],weather.data[Date],0))</f>
        <v>13.452380952380953</v>
      </c>
      <c r="Q1430" s="2">
        <f ca="1">INDEX(INDIRECT(_xlfn.CONCAT("weather.data[",Q$1,"]")),MATCH(vp.data[[#This Row],[SDate]],weather.data[Date],0))</f>
        <v>11</v>
      </c>
      <c r="R1430" s="2">
        <f ca="1">INDEX(INDIRECT(_xlfn.CONCAT("weather.data[",R$1,"]")),MATCH(vp.data[[#This Row],[SDate]],weather.data[Date],0))</f>
        <v>9.1</v>
      </c>
      <c r="S1430" s="2">
        <f ca="1">INDEX(INDIRECT(_xlfn.CONCAT("weather.data[",S$1,"]")),MATCH(vp.data[[#This Row],[SDate]],weather.data[Date],0))</f>
        <v>12.3</v>
      </c>
      <c r="T1430" s="2">
        <f ca="1">INDEX(INDIRECT(_xlfn.CONCAT("weather.data[",T$1,"]")),MATCH(vp.data[[#This Row],[SDate]],weather.data[Date],0))</f>
        <v>8.5</v>
      </c>
      <c r="U1430" s="2">
        <f ca="1">INDEX(INDIRECT(_xlfn.CONCAT("weather.data[",U$1,"]")),MATCH(vp.data[[#This Row],[SDate]],weather.data[Date],0))</f>
        <v>11.7</v>
      </c>
      <c r="V1430" s="2">
        <f ca="1">INDEX(INDIRECT(_xlfn.CONCAT("weather.data[",V$1,"]")),MATCH(vp.data[[#This Row],[SDate]],weather.data[Date],0))</f>
        <v>10.5</v>
      </c>
      <c r="W1430" t="s">
        <v>44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 s="4">
        <f>IF(AND(vp.data[[#This Row],[SDate]]&gt;=DATE(YEAR(vp.data[[#This Row],[SDate]]),5,1),vp.data[[#This Row],[SDate]]&lt;=DATE(YEAR(vp.data[[#This Row],[SDate]]),9,15)),1,0)</f>
        <v>1</v>
      </c>
      <c r="AJ1430" s="4">
        <f>IF(vp.data[[#This Row],[SDate]]&lt;DATE(2016,12,1),0,1)</f>
        <v>1</v>
      </c>
      <c r="AK1430">
        <f>MONTH(vp.data[[#This Row],[SDate]])</f>
        <v>5</v>
      </c>
      <c r="AL1430" s="5">
        <f>(IF(post_aquisition_adj_bool,vp.data[[#This Row],[VP_Adjusted]],vp.data[[#This Row],[VP]])-INDEX(crudeBD.lkup[Mean_VP],MATCH(vp.data[[#This Row],[Crude_Breakdown]],crudeBD.lkup[Crude Breakdown],0)))^2</f>
        <v>67.604480809516886</v>
      </c>
      <c r="AM1430" s="5">
        <f>(vp.data[[#This Row],[Dens]]-INDEX(crudeBD.lkup[Mean_Dens],MATCH(vp.data[[#This Row],[Crude_Breakdown]],crudeBD.lkup[Crude Breakdown],0)))^2</f>
        <v>299.68240338379445</v>
      </c>
      <c r="AN1430" s="5">
        <f>(vp.data[[#This Row],[Sulf]]-INDEX(crudeBD.lkup[Mean_Sulf],MATCH(vp.data[[#This Row],[Crude_Breakdown]],crudeBD.lkup[Crude Breakdown],0)))^2</f>
        <v>8.2240748636696573E-2</v>
      </c>
      <c r="AO14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1" hidden="1" x14ac:dyDescent="0.25">
      <c r="A1431">
        <v>1430</v>
      </c>
      <c r="B1431" t="s">
        <v>56</v>
      </c>
      <c r="C1431" t="s">
        <v>56</v>
      </c>
      <c r="D1431" t="s">
        <v>57</v>
      </c>
      <c r="E1431" t="s">
        <v>286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Input]]="",INDEX([1]DATA!$O:$O,MATCH(1,(vp.data[[#This Row],[Battery]]=[1]DATA!$L:$L)*(EOMONTH(vp.data[[#This Row],[SDate]],-1)+1=[1]DATA!$G:$G),0)),vp.data[[#This Row],[Dens Input]]),"")</f>
        <v>841.3</v>
      </c>
      <c r="O1431" s="2">
        <f ca="1">INDEX(INDIRECT(_xlfn.CONCAT("weather.data[",O$1,"]")),MATCH(vp.data[[#This Row],[SDate]],weather.data[Date],0))</f>
        <v>10.516666666666667</v>
      </c>
      <c r="P1431" s="2">
        <f ca="1">INDEX(INDIRECT(_xlfn.CONCAT("weather.data[",P$1,"]")),MATCH(vp.data[[#This Row],[SDate]],weather.data[Date],0))</f>
        <v>13.452380952380953</v>
      </c>
      <c r="Q1431" s="2">
        <f ca="1">INDEX(INDIRECT(_xlfn.CONCAT("weather.data[",Q$1,"]")),MATCH(vp.data[[#This Row],[SDate]],weather.data[Date],0))</f>
        <v>11</v>
      </c>
      <c r="R1431" s="2">
        <f ca="1">INDEX(INDIRECT(_xlfn.CONCAT("weather.data[",R$1,"]")),MATCH(vp.data[[#This Row],[SDate]],weather.data[Date],0))</f>
        <v>9.1</v>
      </c>
      <c r="S1431" s="2">
        <f ca="1">INDEX(INDIRECT(_xlfn.CONCAT("weather.data[",S$1,"]")),MATCH(vp.data[[#This Row],[SDate]],weather.data[Date],0))</f>
        <v>12.3</v>
      </c>
      <c r="T1431" s="2">
        <f ca="1">INDEX(INDIRECT(_xlfn.CONCAT("weather.data[",T$1,"]")),MATCH(vp.data[[#This Row],[SDate]],weather.data[Date],0))</f>
        <v>8.5</v>
      </c>
      <c r="U1431" s="2">
        <f ca="1">INDEX(INDIRECT(_xlfn.CONCAT("weather.data[",U$1,"]")),MATCH(vp.data[[#This Row],[SDate]],weather.data[Date],0))</f>
        <v>11.7</v>
      </c>
      <c r="V1431" s="2">
        <f ca="1">INDEX(INDIRECT(_xlfn.CONCAT("weather.data[",V$1,"]")),MATCH(vp.data[[#This Row],[SDate]],weather.data[Date],0))</f>
        <v>10.5</v>
      </c>
      <c r="W1431" t="s">
        <v>44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 s="4">
        <f>IF(AND(vp.data[[#This Row],[SDate]]&gt;=DATE(YEAR(vp.data[[#This Row],[SDate]]),5,1),vp.data[[#This Row],[SDate]]&lt;=DATE(YEAR(vp.data[[#This Row],[SDate]]),9,15)),1,0)</f>
        <v>1</v>
      </c>
      <c r="AJ1431" s="4">
        <f>IF(vp.data[[#This Row],[SDate]]&lt;DATE(2016,12,1),0,1)</f>
        <v>1</v>
      </c>
      <c r="AK1431">
        <f>MONTH(vp.data[[#This Row],[SDate]])</f>
        <v>5</v>
      </c>
      <c r="AL1431" s="5">
        <f>(IF(post_aquisition_adj_bool,vp.data[[#This Row],[VP_Adjusted]],vp.data[[#This Row],[VP]])-INDEX(crudeBD.lkup[Mean_VP],MATCH(vp.data[[#This Row],[Crude_Breakdown]],crudeBD.lkup[Crude Breakdown],0)))^2</f>
        <v>19.165181840443093</v>
      </c>
      <c r="AM1431" s="5">
        <f>(vp.data[[#This Row],[Dens]]-INDEX(crudeBD.lkup[Mean_Dens],MATCH(vp.data[[#This Row],[Crude_Breakdown]],crudeBD.lkup[Crude Breakdown],0)))^2</f>
        <v>6.3068156537322082</v>
      </c>
      <c r="AN1431" s="5">
        <f>(vp.data[[#This Row],[Sulf]]-INDEX(crudeBD.lkup[Mean_Sulf],MATCH(vp.data[[#This Row],[Crude_Breakdown]],crudeBD.lkup[Crude Breakdown],0)))^2</f>
        <v>8.2240748636696573E-2</v>
      </c>
      <c r="AO14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2" spans="1:41" hidden="1" x14ac:dyDescent="0.25">
      <c r="A1432">
        <v>1431</v>
      </c>
      <c r="B1432" t="s">
        <v>47</v>
      </c>
      <c r="C1432" t="s">
        <v>47</v>
      </c>
      <c r="D1432" t="s">
        <v>91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432" s="2">
        <f ca="1">INDEX(INDIRECT(_xlfn.CONCAT("weather.data[",O$1,"]")),MATCH(vp.data[[#This Row],[SDate]],weather.data[Date],0))</f>
        <v>10.516666666666667</v>
      </c>
      <c r="P1432" s="2">
        <f ca="1">INDEX(INDIRECT(_xlfn.CONCAT("weather.data[",P$1,"]")),MATCH(vp.data[[#This Row],[SDate]],weather.data[Date],0))</f>
        <v>13.452380952380953</v>
      </c>
      <c r="Q1432" s="2">
        <f ca="1">INDEX(INDIRECT(_xlfn.CONCAT("weather.data[",Q$1,"]")),MATCH(vp.data[[#This Row],[SDate]],weather.data[Date],0))</f>
        <v>11</v>
      </c>
      <c r="R1432" s="2">
        <f ca="1">INDEX(INDIRECT(_xlfn.CONCAT("weather.data[",R$1,"]")),MATCH(vp.data[[#This Row],[SDate]],weather.data[Date],0))</f>
        <v>9.1</v>
      </c>
      <c r="S1432" s="2">
        <f ca="1">INDEX(INDIRECT(_xlfn.CONCAT("weather.data[",S$1,"]")),MATCH(vp.data[[#This Row],[SDate]],weather.data[Date],0))</f>
        <v>12.3</v>
      </c>
      <c r="T1432" s="2">
        <f ca="1">INDEX(INDIRECT(_xlfn.CONCAT("weather.data[",T$1,"]")),MATCH(vp.data[[#This Row],[SDate]],weather.data[Date],0))</f>
        <v>8.5</v>
      </c>
      <c r="U1432" s="2">
        <f ca="1">INDEX(INDIRECT(_xlfn.CONCAT("weather.data[",U$1,"]")),MATCH(vp.data[[#This Row],[SDate]],weather.data[Date],0))</f>
        <v>11.7</v>
      </c>
      <c r="V1432" s="2">
        <f ca="1">INDEX(INDIRECT(_xlfn.CONCAT("weather.data[",V$1,"]")),MATCH(vp.data[[#This Row],[SDate]],weather.data[Date],0))</f>
        <v>10.5</v>
      </c>
      <c r="W1432" t="s">
        <v>44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 s="4">
        <f>IF(AND(vp.data[[#This Row],[SDate]]&gt;=DATE(YEAR(vp.data[[#This Row],[SDate]]),5,1),vp.data[[#This Row],[SDate]]&lt;=DATE(YEAR(vp.data[[#This Row],[SDate]]),9,15)),1,0)</f>
        <v>1</v>
      </c>
      <c r="AJ1432" s="4">
        <f>IF(vp.data[[#This Row],[SDate]]&lt;DATE(2016,12,1),0,1)</f>
        <v>1</v>
      </c>
      <c r="AK1432">
        <f>MONTH(vp.data[[#This Row],[SDate]])</f>
        <v>5</v>
      </c>
      <c r="AL1432" s="5">
        <f>(IF(post_aquisition_adj_bool,vp.data[[#This Row],[VP_Adjusted]],vp.data[[#This Row],[VP]])-INDEX(crudeBD.lkup[Mean_VP],MATCH(vp.data[[#This Row],[Crude_Breakdown]],crudeBD.lkup[Crude Breakdown],0)))^2</f>
        <v>47.304209822769707</v>
      </c>
      <c r="AM1432" s="5">
        <f>(vp.data[[#This Row],[Dens]]-INDEX(crudeBD.lkup[Mean_Dens],MATCH(vp.data[[#This Row],[Crude_Breakdown]],crudeBD.lkup[Crude Breakdown],0)))^2</f>
        <v>1.7196058377809702</v>
      </c>
      <c r="AN1432" s="5">
        <f>(vp.data[[#This Row],[Sulf]]-INDEX(crudeBD.lkup[Mean_Sulf],MATCH(vp.data[[#This Row],[Crude_Breakdown]],crudeBD.lkup[Crude Breakdown],0)))^2</f>
        <v>3.488545293117469E-2</v>
      </c>
      <c r="AO14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3" spans="1:41" hidden="1" x14ac:dyDescent="0.25">
      <c r="A1433">
        <v>1432</v>
      </c>
      <c r="B1433" t="s">
        <v>45</v>
      </c>
      <c r="C1433" t="s">
        <v>45</v>
      </c>
      <c r="D1433" t="s">
        <v>86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33" s="2">
        <f ca="1">INDEX(INDIRECT(_xlfn.CONCAT("weather.data[",O$1,"]")),MATCH(vp.data[[#This Row],[SDate]],weather.data[Date],0))</f>
        <v>10.516666666666667</v>
      </c>
      <c r="P1433" s="2">
        <f ca="1">INDEX(INDIRECT(_xlfn.CONCAT("weather.data[",P$1,"]")),MATCH(vp.data[[#This Row],[SDate]],weather.data[Date],0))</f>
        <v>13.452380952380953</v>
      </c>
      <c r="Q1433" s="2">
        <f ca="1">INDEX(INDIRECT(_xlfn.CONCAT("weather.data[",Q$1,"]")),MATCH(vp.data[[#This Row],[SDate]],weather.data[Date],0))</f>
        <v>11</v>
      </c>
      <c r="R1433" s="2">
        <f ca="1">INDEX(INDIRECT(_xlfn.CONCAT("weather.data[",R$1,"]")),MATCH(vp.data[[#This Row],[SDate]],weather.data[Date],0))</f>
        <v>9.1</v>
      </c>
      <c r="S1433" s="2">
        <f ca="1">INDEX(INDIRECT(_xlfn.CONCAT("weather.data[",S$1,"]")),MATCH(vp.data[[#This Row],[SDate]],weather.data[Date],0))</f>
        <v>12.3</v>
      </c>
      <c r="T1433" s="2">
        <f ca="1">INDEX(INDIRECT(_xlfn.CONCAT("weather.data[",T$1,"]")),MATCH(vp.data[[#This Row],[SDate]],weather.data[Date],0))</f>
        <v>8.5</v>
      </c>
      <c r="U1433" s="2">
        <f ca="1">INDEX(INDIRECT(_xlfn.CONCAT("weather.data[",U$1,"]")),MATCH(vp.data[[#This Row],[SDate]],weather.data[Date],0))</f>
        <v>11.7</v>
      </c>
      <c r="V1433" s="2">
        <f ca="1">INDEX(INDIRECT(_xlfn.CONCAT("weather.data[",V$1,"]")),MATCH(vp.data[[#This Row],[SDate]],weather.data[Date],0))</f>
        <v>10.5</v>
      </c>
      <c r="W1433" t="s">
        <v>44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 s="4">
        <f>IF(AND(vp.data[[#This Row],[SDate]]&gt;=DATE(YEAR(vp.data[[#This Row],[SDate]]),5,1),vp.data[[#This Row],[SDate]]&lt;=DATE(YEAR(vp.data[[#This Row],[SDate]]),9,15)),1,0)</f>
        <v>1</v>
      </c>
      <c r="AJ1433" s="4">
        <f>IF(vp.data[[#This Row],[SDate]]&lt;DATE(2016,12,1),0,1)</f>
        <v>1</v>
      </c>
      <c r="AK1433">
        <f>MONTH(vp.data[[#This Row],[SDate]])</f>
        <v>5</v>
      </c>
      <c r="AL1433" s="5">
        <f>(IF(post_aquisition_adj_bool,vp.data[[#This Row],[VP_Adjusted]],vp.data[[#This Row],[VP]])-INDEX(crudeBD.lkup[Mean_VP],MATCH(vp.data[[#This Row],[Crude_Breakdown]],crudeBD.lkup[Crude Breakdown],0)))^2</f>
        <v>178.96568257681889</v>
      </c>
      <c r="AM1433" s="5">
        <f>(vp.data[[#This Row],[Dens]]-INDEX(crudeBD.lkup[Mean_Dens],MATCH(vp.data[[#This Row],[Crude_Breakdown]],crudeBD.lkup[Crude Breakdown],0)))^2</f>
        <v>6.1934414206025465</v>
      </c>
      <c r="AN1433" s="5">
        <f>(vp.data[[#This Row],[Sulf]]-INDEX(crudeBD.lkup[Mean_Sulf],MATCH(vp.data[[#This Row],[Crude_Breakdown]],crudeBD.lkup[Crude Breakdown],0)))^2</f>
        <v>9.3656867962049074E-3</v>
      </c>
      <c r="AO14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4" spans="1:41" hidden="1" x14ac:dyDescent="0.25">
      <c r="A1434">
        <v>1433</v>
      </c>
      <c r="B1434" t="s">
        <v>45</v>
      </c>
      <c r="C1434" t="s">
        <v>45</v>
      </c>
      <c r="D1434" t="s">
        <v>55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434" s="2">
        <f ca="1">INDEX(INDIRECT(_xlfn.CONCAT("weather.data[",O$1,"]")),MATCH(vp.data[[#This Row],[SDate]],weather.data[Date],0))</f>
        <v>10.516666666666667</v>
      </c>
      <c r="P1434" s="2">
        <f ca="1">INDEX(INDIRECT(_xlfn.CONCAT("weather.data[",P$1,"]")),MATCH(vp.data[[#This Row],[SDate]],weather.data[Date],0))</f>
        <v>13.452380952380953</v>
      </c>
      <c r="Q1434" s="2">
        <f ca="1">INDEX(INDIRECT(_xlfn.CONCAT("weather.data[",Q$1,"]")),MATCH(vp.data[[#This Row],[SDate]],weather.data[Date],0))</f>
        <v>11</v>
      </c>
      <c r="R1434" s="2">
        <f ca="1">INDEX(INDIRECT(_xlfn.CONCAT("weather.data[",R$1,"]")),MATCH(vp.data[[#This Row],[SDate]],weather.data[Date],0))</f>
        <v>9.1</v>
      </c>
      <c r="S1434" s="2">
        <f ca="1">INDEX(INDIRECT(_xlfn.CONCAT("weather.data[",S$1,"]")),MATCH(vp.data[[#This Row],[SDate]],weather.data[Date],0))</f>
        <v>12.3</v>
      </c>
      <c r="T1434" s="2">
        <f ca="1">INDEX(INDIRECT(_xlfn.CONCAT("weather.data[",T$1,"]")),MATCH(vp.data[[#This Row],[SDate]],weather.data[Date],0))</f>
        <v>8.5</v>
      </c>
      <c r="U1434" s="2">
        <f ca="1">INDEX(INDIRECT(_xlfn.CONCAT("weather.data[",U$1,"]")),MATCH(vp.data[[#This Row],[SDate]],weather.data[Date],0))</f>
        <v>11.7</v>
      </c>
      <c r="V1434" s="2">
        <f ca="1">INDEX(INDIRECT(_xlfn.CONCAT("weather.data[",V$1,"]")),MATCH(vp.data[[#This Row],[SDate]],weather.data[Date],0))</f>
        <v>10.5</v>
      </c>
      <c r="W1434" t="s">
        <v>44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 s="4">
        <f>IF(AND(vp.data[[#This Row],[SDate]]&gt;=DATE(YEAR(vp.data[[#This Row],[SDate]]),5,1),vp.data[[#This Row],[SDate]]&lt;=DATE(YEAR(vp.data[[#This Row],[SDate]]),9,15)),1,0)</f>
        <v>1</v>
      </c>
      <c r="AJ1434" s="4">
        <f>IF(vp.data[[#This Row],[SDate]]&lt;DATE(2016,12,1),0,1)</f>
        <v>1</v>
      </c>
      <c r="AK1434">
        <f>MONTH(vp.data[[#This Row],[SDate]])</f>
        <v>5</v>
      </c>
      <c r="AL1434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1434" s="5">
        <f>(vp.data[[#This Row],[Dens]]-INDEX(crudeBD.lkup[Mean_Dens],MATCH(vp.data[[#This Row],[Crude_Breakdown]],crudeBD.lkup[Crude Breakdown],0)))^2</f>
        <v>3.1993138132409431</v>
      </c>
      <c r="AN1434" s="5">
        <f>(vp.data[[#This Row],[Sulf]]-INDEX(crudeBD.lkup[Mean_Sulf],MATCH(vp.data[[#This Row],[Crude_Breakdown]],crudeBD.lkup[Crude Breakdown],0)))^2</f>
        <v>2.8327432379219785E-3</v>
      </c>
      <c r="AO14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1" hidden="1" x14ac:dyDescent="0.25">
      <c r="A1435">
        <v>1434</v>
      </c>
      <c r="B1435" t="s">
        <v>58</v>
      </c>
      <c r="C1435" t="s">
        <v>58</v>
      </c>
      <c r="D1435" t="s">
        <v>75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Input]]="",INDEX([1]DATA!$O:$O,MATCH(1,(vp.data[[#This Row],[Battery]]=[1]DATA!$L:$L)*(EOMONTH(vp.data[[#This Row],[SDate]],-1)+1=[1]DATA!$G:$G),0)),vp.data[[#This Row],[Dens Input]]),"")</f>
        <v>809.1</v>
      </c>
      <c r="O1435" s="2">
        <f ca="1">INDEX(INDIRECT(_xlfn.CONCAT("weather.data[",O$1,"]")),MATCH(vp.data[[#This Row],[SDate]],weather.data[Date],0))</f>
        <v>10.516666666666667</v>
      </c>
      <c r="P1435" s="2">
        <f ca="1">INDEX(INDIRECT(_xlfn.CONCAT("weather.data[",P$1,"]")),MATCH(vp.data[[#This Row],[SDate]],weather.data[Date],0))</f>
        <v>13.452380952380953</v>
      </c>
      <c r="Q1435" s="2">
        <f ca="1">INDEX(INDIRECT(_xlfn.CONCAT("weather.data[",Q$1,"]")),MATCH(vp.data[[#This Row],[SDate]],weather.data[Date],0))</f>
        <v>11</v>
      </c>
      <c r="R1435" s="2">
        <f ca="1">INDEX(INDIRECT(_xlfn.CONCAT("weather.data[",R$1,"]")),MATCH(vp.data[[#This Row],[SDate]],weather.data[Date],0))</f>
        <v>9.1</v>
      </c>
      <c r="S1435" s="2">
        <f ca="1">INDEX(INDIRECT(_xlfn.CONCAT("weather.data[",S$1,"]")),MATCH(vp.data[[#This Row],[SDate]],weather.data[Date],0))</f>
        <v>12.3</v>
      </c>
      <c r="T1435" s="2">
        <f ca="1">INDEX(INDIRECT(_xlfn.CONCAT("weather.data[",T$1,"]")),MATCH(vp.data[[#This Row],[SDate]],weather.data[Date],0))</f>
        <v>8.5</v>
      </c>
      <c r="U1435" s="2">
        <f ca="1">INDEX(INDIRECT(_xlfn.CONCAT("weather.data[",U$1,"]")),MATCH(vp.data[[#This Row],[SDate]],weather.data[Date],0))</f>
        <v>11.7</v>
      </c>
      <c r="V1435" s="2">
        <f ca="1">INDEX(INDIRECT(_xlfn.CONCAT("weather.data[",V$1,"]")),MATCH(vp.data[[#This Row],[SDate]],weather.data[Date],0))</f>
        <v>10.5</v>
      </c>
      <c r="W1435" t="s">
        <v>44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 s="4">
        <f>IF(AND(vp.data[[#This Row],[SDate]]&gt;=DATE(YEAR(vp.data[[#This Row],[SDate]]),5,1),vp.data[[#This Row],[SDate]]&lt;=DATE(YEAR(vp.data[[#This Row],[SDate]]),9,15)),1,0)</f>
        <v>1</v>
      </c>
      <c r="AJ1435" s="4">
        <f>IF(vp.data[[#This Row],[SDate]]&lt;DATE(2016,12,1),0,1)</f>
        <v>1</v>
      </c>
      <c r="AK1435">
        <f>MONTH(vp.data[[#This Row],[SDate]])</f>
        <v>5</v>
      </c>
      <c r="AL1435" s="5">
        <f>(IF(post_aquisition_adj_bool,vp.data[[#This Row],[VP_Adjusted]],vp.data[[#This Row],[VP]])-INDEX(crudeBD.lkup[Mean_VP],MATCH(vp.data[[#This Row],[Crude_Breakdown]],crudeBD.lkup[Crude Breakdown],0)))^2</f>
        <v>127.82497739890626</v>
      </c>
      <c r="AM1435" s="5">
        <f>(vp.data[[#This Row],[Dens]]-INDEX(crudeBD.lkup[Mean_Dens],MATCH(vp.data[[#This Row],[Crude_Breakdown]],crudeBD.lkup[Crude Breakdown],0)))^2</f>
        <v>0.19485510206208834</v>
      </c>
      <c r="AN1435" s="5">
        <f>(vp.data[[#This Row],[Sulf]]-INDEX(crudeBD.lkup[Mean_Sulf],MATCH(vp.data[[#This Row],[Crude_Breakdown]],crudeBD.lkup[Crude Breakdown],0)))^2</f>
        <v>1.2099003256773645E-2</v>
      </c>
      <c r="AO14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1" hidden="1" x14ac:dyDescent="0.25">
      <c r="A1436">
        <v>1435</v>
      </c>
      <c r="B1436" t="s">
        <v>58</v>
      </c>
      <c r="C1436" t="s">
        <v>58</v>
      </c>
      <c r="D1436" t="s">
        <v>79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436" s="2">
        <f ca="1">INDEX(INDIRECT(_xlfn.CONCAT("weather.data[",O$1,"]")),MATCH(vp.data[[#This Row],[SDate]],weather.data[Date],0))</f>
        <v>10.516666666666667</v>
      </c>
      <c r="P1436" s="2">
        <f ca="1">INDEX(INDIRECT(_xlfn.CONCAT("weather.data[",P$1,"]")),MATCH(vp.data[[#This Row],[SDate]],weather.data[Date],0))</f>
        <v>13.452380952380953</v>
      </c>
      <c r="Q1436" s="2">
        <f ca="1">INDEX(INDIRECT(_xlfn.CONCAT("weather.data[",Q$1,"]")),MATCH(vp.data[[#This Row],[SDate]],weather.data[Date],0))</f>
        <v>11</v>
      </c>
      <c r="R1436" s="2">
        <f ca="1">INDEX(INDIRECT(_xlfn.CONCAT("weather.data[",R$1,"]")),MATCH(vp.data[[#This Row],[SDate]],weather.data[Date],0))</f>
        <v>9.1</v>
      </c>
      <c r="S1436" s="2">
        <f ca="1">INDEX(INDIRECT(_xlfn.CONCAT("weather.data[",S$1,"]")),MATCH(vp.data[[#This Row],[SDate]],weather.data[Date],0))</f>
        <v>12.3</v>
      </c>
      <c r="T1436" s="2">
        <f ca="1">INDEX(INDIRECT(_xlfn.CONCAT("weather.data[",T$1,"]")),MATCH(vp.data[[#This Row],[SDate]],weather.data[Date],0))</f>
        <v>8.5</v>
      </c>
      <c r="U1436" s="2">
        <f ca="1">INDEX(INDIRECT(_xlfn.CONCAT("weather.data[",U$1,"]")),MATCH(vp.data[[#This Row],[SDate]],weather.data[Date],0))</f>
        <v>11.7</v>
      </c>
      <c r="V1436" s="2">
        <f ca="1">INDEX(INDIRECT(_xlfn.CONCAT("weather.data[",V$1,"]")),MATCH(vp.data[[#This Row],[SDate]],weather.data[Date],0))</f>
        <v>10.5</v>
      </c>
      <c r="W1436" t="s">
        <v>44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 s="4">
        <f>IF(AND(vp.data[[#This Row],[SDate]]&gt;=DATE(YEAR(vp.data[[#This Row],[SDate]]),5,1),vp.data[[#This Row],[SDate]]&lt;=DATE(YEAR(vp.data[[#This Row],[SDate]]),9,15)),1,0)</f>
        <v>1</v>
      </c>
      <c r="AJ1436" s="4">
        <f>IF(vp.data[[#This Row],[SDate]]&lt;DATE(2016,12,1),0,1)</f>
        <v>1</v>
      </c>
      <c r="AK1436">
        <f>MONTH(vp.data[[#This Row],[SDate]])</f>
        <v>5</v>
      </c>
      <c r="AL1436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436" s="5">
        <f>(vp.data[[#This Row],[Dens]]-INDEX(crudeBD.lkup[Mean_Dens],MATCH(vp.data[[#This Row],[Crude_Breakdown]],crudeBD.lkup[Crude Breakdown],0)))^2</f>
        <v>0.70799426063800941</v>
      </c>
      <c r="AN1436" s="5">
        <f>(vp.data[[#This Row],[Sulf]]-INDEX(crudeBD.lkup[Mean_Sulf],MATCH(vp.data[[#This Row],[Crude_Breakdown]],crudeBD.lkup[Crude Breakdown],0)))^2</f>
        <v>2.5004530949612777E-3</v>
      </c>
      <c r="AO14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1" hidden="1" x14ac:dyDescent="0.25">
      <c r="A1437">
        <v>1436</v>
      </c>
      <c r="B1437" t="s">
        <v>58</v>
      </c>
      <c r="C1437" t="s">
        <v>58</v>
      </c>
      <c r="D1437" t="s">
        <v>83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Input]]="",INDEX([1]DATA!$O:$O,MATCH(1,(vp.data[[#This Row],[Battery]]=[1]DATA!$L:$L)*(EOMONTH(vp.data[[#This Row],[SDate]],-1)+1=[1]DATA!$G:$G),0)),vp.data[[#This Row],[Dens Input]]),"")</f>
        <v>810.5</v>
      </c>
      <c r="O1437" s="2">
        <f ca="1">INDEX(INDIRECT(_xlfn.CONCAT("weather.data[",O$1,"]")),MATCH(vp.data[[#This Row],[SDate]],weather.data[Date],0))</f>
        <v>10.516666666666667</v>
      </c>
      <c r="P1437" s="2">
        <f ca="1">INDEX(INDIRECT(_xlfn.CONCAT("weather.data[",P$1,"]")),MATCH(vp.data[[#This Row],[SDate]],weather.data[Date],0))</f>
        <v>13.452380952380953</v>
      </c>
      <c r="Q1437" s="2">
        <f ca="1">INDEX(INDIRECT(_xlfn.CONCAT("weather.data[",Q$1,"]")),MATCH(vp.data[[#This Row],[SDate]],weather.data[Date],0))</f>
        <v>11</v>
      </c>
      <c r="R1437" s="2">
        <f ca="1">INDEX(INDIRECT(_xlfn.CONCAT("weather.data[",R$1,"]")),MATCH(vp.data[[#This Row],[SDate]],weather.data[Date],0))</f>
        <v>9.1</v>
      </c>
      <c r="S1437" s="2">
        <f ca="1">INDEX(INDIRECT(_xlfn.CONCAT("weather.data[",S$1,"]")),MATCH(vp.data[[#This Row],[SDate]],weather.data[Date],0))</f>
        <v>12.3</v>
      </c>
      <c r="T1437" s="2">
        <f ca="1">INDEX(INDIRECT(_xlfn.CONCAT("weather.data[",T$1,"]")),MATCH(vp.data[[#This Row],[SDate]],weather.data[Date],0))</f>
        <v>8.5</v>
      </c>
      <c r="U1437" s="2">
        <f ca="1">INDEX(INDIRECT(_xlfn.CONCAT("weather.data[",U$1,"]")),MATCH(vp.data[[#This Row],[SDate]],weather.data[Date],0))</f>
        <v>11.7</v>
      </c>
      <c r="V1437" s="2">
        <f ca="1">INDEX(INDIRECT(_xlfn.CONCAT("weather.data[",V$1,"]")),MATCH(vp.data[[#This Row],[SDate]],weather.data[Date],0))</f>
        <v>10.5</v>
      </c>
      <c r="W1437" t="s">
        <v>44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 s="4">
        <f>IF(AND(vp.data[[#This Row],[SDate]]&gt;=DATE(YEAR(vp.data[[#This Row],[SDate]]),5,1),vp.data[[#This Row],[SDate]]&lt;=DATE(YEAR(vp.data[[#This Row],[SDate]]),9,15)),1,0)</f>
        <v>1</v>
      </c>
      <c r="AJ1437" s="4">
        <f>IF(vp.data[[#This Row],[SDate]]&lt;DATE(2016,12,1),0,1)</f>
        <v>1</v>
      </c>
      <c r="AK1437">
        <f>MONTH(vp.data[[#This Row],[SDate]])</f>
        <v>5</v>
      </c>
      <c r="AL1437" s="5">
        <f>(IF(post_aquisition_adj_bool,vp.data[[#This Row],[VP_Adjusted]],vp.data[[#This Row],[VP]])-INDEX(crudeBD.lkup[Mean_VP],MATCH(vp.data[[#This Row],[Crude_Breakdown]],crudeBD.lkup[Crude Breakdown],0)))^2</f>
        <v>88.472288078518119</v>
      </c>
      <c r="AM1437" s="5">
        <f>(vp.data[[#This Row],[Dens]]-INDEX(crudeBD.lkup[Mean_Dens],MATCH(vp.data[[#This Row],[Crude_Breakdown]],crudeBD.lkup[Crude Breakdown],0)))^2</f>
        <v>3.390842157077862</v>
      </c>
      <c r="AN1437" s="5">
        <f>(vp.data[[#This Row],[Sulf]]-INDEX(crudeBD.lkup[Mean_Sulf],MATCH(vp.data[[#This Row],[Crude_Breakdown]],crudeBD.lkup[Crude Breakdown],0)))^2</f>
        <v>3.9981879075419116E-4</v>
      </c>
      <c r="AO14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1" hidden="1" x14ac:dyDescent="0.25">
      <c r="A1438">
        <v>1437</v>
      </c>
      <c r="B1438" t="s">
        <v>45</v>
      </c>
      <c r="C1438" t="s">
        <v>45</v>
      </c>
      <c r="D1438" t="s">
        <v>63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438" s="2">
        <f ca="1">INDEX(INDIRECT(_xlfn.CONCAT("weather.data[",O$1,"]")),MATCH(vp.data[[#This Row],[SDate]],weather.data[Date],0))</f>
        <v>10.516666666666667</v>
      </c>
      <c r="P1438" s="2">
        <f ca="1">INDEX(INDIRECT(_xlfn.CONCAT("weather.data[",P$1,"]")),MATCH(vp.data[[#This Row],[SDate]],weather.data[Date],0))</f>
        <v>13.452380952380953</v>
      </c>
      <c r="Q1438" s="2">
        <f ca="1">INDEX(INDIRECT(_xlfn.CONCAT("weather.data[",Q$1,"]")),MATCH(vp.data[[#This Row],[SDate]],weather.data[Date],0))</f>
        <v>11</v>
      </c>
      <c r="R1438" s="2">
        <f ca="1">INDEX(INDIRECT(_xlfn.CONCAT("weather.data[",R$1,"]")),MATCH(vp.data[[#This Row],[SDate]],weather.data[Date],0))</f>
        <v>9.1</v>
      </c>
      <c r="S1438" s="2">
        <f ca="1">INDEX(INDIRECT(_xlfn.CONCAT("weather.data[",S$1,"]")),MATCH(vp.data[[#This Row],[SDate]],weather.data[Date],0))</f>
        <v>12.3</v>
      </c>
      <c r="T1438" s="2">
        <f ca="1">INDEX(INDIRECT(_xlfn.CONCAT("weather.data[",T$1,"]")),MATCH(vp.data[[#This Row],[SDate]],weather.data[Date],0))</f>
        <v>8.5</v>
      </c>
      <c r="U1438" s="2">
        <f ca="1">INDEX(INDIRECT(_xlfn.CONCAT("weather.data[",U$1,"]")),MATCH(vp.data[[#This Row],[SDate]],weather.data[Date],0))</f>
        <v>11.7</v>
      </c>
      <c r="V1438" s="2">
        <f ca="1">INDEX(INDIRECT(_xlfn.CONCAT("weather.data[",V$1,"]")),MATCH(vp.data[[#This Row],[SDate]],weather.data[Date],0))</f>
        <v>10.5</v>
      </c>
      <c r="W1438" t="s">
        <v>44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 s="4">
        <f>IF(AND(vp.data[[#This Row],[SDate]]&gt;=DATE(YEAR(vp.data[[#This Row],[SDate]]),5,1),vp.data[[#This Row],[SDate]]&lt;=DATE(YEAR(vp.data[[#This Row],[SDate]]),9,15)),1,0)</f>
        <v>1</v>
      </c>
      <c r="AJ1438" s="4">
        <f>IF(vp.data[[#This Row],[SDate]]&lt;DATE(2016,12,1),0,1)</f>
        <v>1</v>
      </c>
      <c r="AK1438">
        <f>MONTH(vp.data[[#This Row],[SDate]])</f>
        <v>5</v>
      </c>
      <c r="AL1438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438" s="5">
        <f>(vp.data[[#This Row],[Dens]]-INDEX(crudeBD.lkup[Mean_Dens],MATCH(vp.data[[#This Row],[Crude_Breakdown]],crudeBD.lkup[Crude Breakdown],0)))^2</f>
        <v>18.883520095128695</v>
      </c>
      <c r="AN1438" s="5">
        <f>(vp.data[[#This Row],[Sulf]]-INDEX(crudeBD.lkup[Mean_Sulf],MATCH(vp.data[[#This Row],[Crude_Breakdown]],crudeBD.lkup[Crude Breakdown],0)))^2</f>
        <v>9.0800411234678385E-2</v>
      </c>
      <c r="AO14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1" hidden="1" x14ac:dyDescent="0.25">
      <c r="A1439">
        <v>1438</v>
      </c>
      <c r="B1439" t="s">
        <v>45</v>
      </c>
      <c r="C1439" t="s">
        <v>45</v>
      </c>
      <c r="D1439" t="s">
        <v>96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Input]]="",INDEX([1]DATA!$Q:$Q,MATCH(1,(vp.data[[#This Row],[Battery]]=[1]DATA!$L:$L)*(EOMONTH(vp.data[[#This Row],[SDate]],-1)+1=[1]DATA!$G:$G),0)),vp.data[[#This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Input]]="",INDEX([1]DATA!$O:$O,MATCH(1,(vp.data[[#This Row],[Battery]]=[1]DATA!$L:$L)*(EOMONTH(vp.data[[#This Row],[SDate]],-1)+1=[1]DATA!$G:$G),0)),vp.data[[#This Row],[Dens Input]]),"")</f>
        <v>821.9</v>
      </c>
      <c r="O1439" s="2">
        <f ca="1">INDEX(INDIRECT(_xlfn.CONCAT("weather.data[",O$1,"]")),MATCH(vp.data[[#This Row],[SDate]],weather.data[Date],0))</f>
        <v>10.516666666666667</v>
      </c>
      <c r="P1439" s="2">
        <f ca="1">INDEX(INDIRECT(_xlfn.CONCAT("weather.data[",P$1,"]")),MATCH(vp.data[[#This Row],[SDate]],weather.data[Date],0))</f>
        <v>13.452380952380953</v>
      </c>
      <c r="Q1439" s="2">
        <f ca="1">INDEX(INDIRECT(_xlfn.CONCAT("weather.data[",Q$1,"]")),MATCH(vp.data[[#This Row],[SDate]],weather.data[Date],0))</f>
        <v>11</v>
      </c>
      <c r="R1439" s="2">
        <f ca="1">INDEX(INDIRECT(_xlfn.CONCAT("weather.data[",R$1,"]")),MATCH(vp.data[[#This Row],[SDate]],weather.data[Date],0))</f>
        <v>9.1</v>
      </c>
      <c r="S1439" s="2">
        <f ca="1">INDEX(INDIRECT(_xlfn.CONCAT("weather.data[",S$1,"]")),MATCH(vp.data[[#This Row],[SDate]],weather.data[Date],0))</f>
        <v>12.3</v>
      </c>
      <c r="T1439" s="2">
        <f ca="1">INDEX(INDIRECT(_xlfn.CONCAT("weather.data[",T$1,"]")),MATCH(vp.data[[#This Row],[SDate]],weather.data[Date],0))</f>
        <v>8.5</v>
      </c>
      <c r="U1439" s="2">
        <f ca="1">INDEX(INDIRECT(_xlfn.CONCAT("weather.data[",U$1,"]")),MATCH(vp.data[[#This Row],[SDate]],weather.data[Date],0))</f>
        <v>11.7</v>
      </c>
      <c r="V1439" s="2">
        <f ca="1">INDEX(INDIRECT(_xlfn.CONCAT("weather.data[",V$1,"]")),MATCH(vp.data[[#This Row],[SDate]],weather.data[Date],0))</f>
        <v>10.5</v>
      </c>
      <c r="W1439" t="s">
        <v>44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 s="4">
        <f>IF(AND(vp.data[[#This Row],[SDate]]&gt;=DATE(YEAR(vp.data[[#This Row],[SDate]]),5,1),vp.data[[#This Row],[SDate]]&lt;=DATE(YEAR(vp.data[[#This Row],[SDate]]),9,15)),1,0)</f>
        <v>1</v>
      </c>
      <c r="AJ1439" s="4">
        <f>IF(vp.data[[#This Row],[SDate]]&lt;DATE(2016,12,1),0,1)</f>
        <v>1</v>
      </c>
      <c r="AK1439">
        <f>MONTH(vp.data[[#This Row],[SDate]])</f>
        <v>5</v>
      </c>
      <c r="AL1439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439" s="5">
        <f>(vp.data[[#This Row],[Dens]]-INDEX(crudeBD.lkup[Mean_Dens],MATCH(vp.data[[#This Row],[Crude_Breakdown]],crudeBD.lkup[Crude Breakdown],0)))^2</f>
        <v>9.2751752675409236</v>
      </c>
      <c r="AN1439" s="5">
        <f>(vp.data[[#This Row],[Sulf]]-INDEX(crudeBD.lkup[Mean_Sulf],MATCH(vp.data[[#This Row],[Crude_Breakdown]],crudeBD.lkup[Crude Breakdown],0)))^2</f>
        <v>3.2880955435305316E-2</v>
      </c>
      <c r="AO14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1" hidden="1" x14ac:dyDescent="0.25">
      <c r="A1440">
        <v>1439</v>
      </c>
      <c r="B1440" t="s">
        <v>45</v>
      </c>
      <c r="C1440" t="s">
        <v>45</v>
      </c>
      <c r="D1440" t="s">
        <v>76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40" s="2">
        <f ca="1">INDEX(INDIRECT(_xlfn.CONCAT("weather.data[",O$1,"]")),MATCH(vp.data[[#This Row],[SDate]],weather.data[Date],0))</f>
        <v>10.516666666666667</v>
      </c>
      <c r="P1440" s="2">
        <f ca="1">INDEX(INDIRECT(_xlfn.CONCAT("weather.data[",P$1,"]")),MATCH(vp.data[[#This Row],[SDate]],weather.data[Date],0))</f>
        <v>13.452380952380953</v>
      </c>
      <c r="Q1440" s="2">
        <f ca="1">INDEX(INDIRECT(_xlfn.CONCAT("weather.data[",Q$1,"]")),MATCH(vp.data[[#This Row],[SDate]],weather.data[Date],0))</f>
        <v>11</v>
      </c>
      <c r="R1440" s="2">
        <f ca="1">INDEX(INDIRECT(_xlfn.CONCAT("weather.data[",R$1,"]")),MATCH(vp.data[[#This Row],[SDate]],weather.data[Date],0))</f>
        <v>9.1</v>
      </c>
      <c r="S1440" s="2">
        <f ca="1">INDEX(INDIRECT(_xlfn.CONCAT("weather.data[",S$1,"]")),MATCH(vp.data[[#This Row],[SDate]],weather.data[Date],0))</f>
        <v>12.3</v>
      </c>
      <c r="T1440" s="2">
        <f ca="1">INDEX(INDIRECT(_xlfn.CONCAT("weather.data[",T$1,"]")),MATCH(vp.data[[#This Row],[SDate]],weather.data[Date],0))</f>
        <v>8.5</v>
      </c>
      <c r="U1440" s="2">
        <f ca="1">INDEX(INDIRECT(_xlfn.CONCAT("weather.data[",U$1,"]")),MATCH(vp.data[[#This Row],[SDate]],weather.data[Date],0))</f>
        <v>11.7</v>
      </c>
      <c r="V1440" s="2">
        <f ca="1">INDEX(INDIRECT(_xlfn.CONCAT("weather.data[",V$1,"]")),MATCH(vp.data[[#This Row],[SDate]],weather.data[Date],0))</f>
        <v>10.5</v>
      </c>
      <c r="W1440" t="s">
        <v>44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 s="4">
        <f>IF(AND(vp.data[[#This Row],[SDate]]&gt;=DATE(YEAR(vp.data[[#This Row],[SDate]]),5,1),vp.data[[#This Row],[SDate]]&lt;=DATE(YEAR(vp.data[[#This Row],[SDate]]),9,15)),1,0)</f>
        <v>1</v>
      </c>
      <c r="AJ1440" s="4">
        <f>IF(vp.data[[#This Row],[SDate]]&lt;DATE(2016,12,1),0,1)</f>
        <v>1</v>
      </c>
      <c r="AK1440">
        <f>MONTH(vp.data[[#This Row],[SDate]])</f>
        <v>5</v>
      </c>
      <c r="AL1440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440" s="5">
        <f>(vp.data[[#This Row],[Dens]]-INDEX(crudeBD.lkup[Mean_Dens],MATCH(vp.data[[#This Row],[Crude_Breakdown]],crudeBD.lkup[Crude Breakdown],0)))^2</f>
        <v>30.752761474439346</v>
      </c>
      <c r="AN1440" s="5">
        <f>(vp.data[[#This Row],[Sulf]]-INDEX(crudeBD.lkup[Mean_Sulf],MATCH(vp.data[[#This Row],[Crude_Breakdown]],crudeBD.lkup[Crude Breakdown],0)))^2</f>
        <v>2.935433411869089E-2</v>
      </c>
      <c r="AO14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1" hidden="1" x14ac:dyDescent="0.25">
      <c r="A1441">
        <v>1440</v>
      </c>
      <c r="B1441" t="s">
        <v>64</v>
      </c>
      <c r="C1441" t="s">
        <v>64</v>
      </c>
      <c r="D1441" t="s">
        <v>94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41" s="2">
        <f ca="1">INDEX(INDIRECT(_xlfn.CONCAT("weather.data[",O$1,"]")),MATCH(vp.data[[#This Row],[SDate]],weather.data[Date],0))</f>
        <v>10.516666666666667</v>
      </c>
      <c r="P1441" s="2">
        <f ca="1">INDEX(INDIRECT(_xlfn.CONCAT("weather.data[",P$1,"]")),MATCH(vp.data[[#This Row],[SDate]],weather.data[Date],0))</f>
        <v>13.452380952380953</v>
      </c>
      <c r="Q1441" s="2">
        <f ca="1">INDEX(INDIRECT(_xlfn.CONCAT("weather.data[",Q$1,"]")),MATCH(vp.data[[#This Row],[SDate]],weather.data[Date],0))</f>
        <v>11</v>
      </c>
      <c r="R1441" s="2">
        <f ca="1">INDEX(INDIRECT(_xlfn.CONCAT("weather.data[",R$1,"]")),MATCH(vp.data[[#This Row],[SDate]],weather.data[Date],0))</f>
        <v>9.1</v>
      </c>
      <c r="S1441" s="2">
        <f ca="1">INDEX(INDIRECT(_xlfn.CONCAT("weather.data[",S$1,"]")),MATCH(vp.data[[#This Row],[SDate]],weather.data[Date],0))</f>
        <v>12.3</v>
      </c>
      <c r="T1441" s="2">
        <f ca="1">INDEX(INDIRECT(_xlfn.CONCAT("weather.data[",T$1,"]")),MATCH(vp.data[[#This Row],[SDate]],weather.data[Date],0))</f>
        <v>8.5</v>
      </c>
      <c r="U1441" s="2">
        <f ca="1">INDEX(INDIRECT(_xlfn.CONCAT("weather.data[",U$1,"]")),MATCH(vp.data[[#This Row],[SDate]],weather.data[Date],0))</f>
        <v>11.7</v>
      </c>
      <c r="V1441" s="2">
        <f ca="1">INDEX(INDIRECT(_xlfn.CONCAT("weather.data[",V$1,"]")),MATCH(vp.data[[#This Row],[SDate]],weather.data[Date],0))</f>
        <v>10.5</v>
      </c>
      <c r="W1441" t="s">
        <v>44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 s="4">
        <f>IF(AND(vp.data[[#This Row],[SDate]]&gt;=DATE(YEAR(vp.data[[#This Row],[SDate]]),5,1),vp.data[[#This Row],[SDate]]&lt;=DATE(YEAR(vp.data[[#This Row],[SDate]]),9,15)),1,0)</f>
        <v>1</v>
      </c>
      <c r="AJ1441" s="4">
        <f>IF(vp.data[[#This Row],[SDate]]&lt;DATE(2016,12,1),0,1)</f>
        <v>1</v>
      </c>
      <c r="AK1441">
        <f>MONTH(vp.data[[#This Row],[SDate]])</f>
        <v>5</v>
      </c>
      <c r="AL1441" s="5">
        <f>(IF(post_aquisition_adj_bool,vp.data[[#This Row],[VP_Adjusted]],vp.data[[#This Row],[VP]])-INDEX(crudeBD.lkup[Mean_VP],MATCH(vp.data[[#This Row],[Crude_Breakdown]],crudeBD.lkup[Crude Breakdown],0)))^2</f>
        <v>3.3203924442731112</v>
      </c>
      <c r="AM1441" s="5">
        <f>(vp.data[[#This Row],[Dens]]-INDEX(crudeBD.lkup[Mean_Dens],MATCH(vp.data[[#This Row],[Crude_Breakdown]],crudeBD.lkup[Crude Breakdown],0)))^2</f>
        <v>57.587799702810635</v>
      </c>
      <c r="AN1441" s="5">
        <f>(vp.data[[#This Row],[Sulf]]-INDEX(crudeBD.lkup[Mean_Sulf],MATCH(vp.data[[#This Row],[Crude_Breakdown]],crudeBD.lkup[Crude Breakdown],0)))^2</f>
        <v>3.2235685139961252E-3</v>
      </c>
      <c r="AO14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1" hidden="1" x14ac:dyDescent="0.25">
      <c r="A1442">
        <v>1441</v>
      </c>
      <c r="B1442" t="s">
        <v>45</v>
      </c>
      <c r="C1442" t="s">
        <v>45</v>
      </c>
      <c r="D1442" t="s">
        <v>77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2" s="2">
        <f ca="1">INDEX(INDIRECT(_xlfn.CONCAT("weather.data[",O$1,"]")),MATCH(vp.data[[#This Row],[SDate]],weather.data[Date],0))</f>
        <v>10.516666666666667</v>
      </c>
      <c r="P1442" s="2">
        <f ca="1">INDEX(INDIRECT(_xlfn.CONCAT("weather.data[",P$1,"]")),MATCH(vp.data[[#This Row],[SDate]],weather.data[Date],0))</f>
        <v>13.452380952380953</v>
      </c>
      <c r="Q1442" s="2">
        <f ca="1">INDEX(INDIRECT(_xlfn.CONCAT("weather.data[",Q$1,"]")),MATCH(vp.data[[#This Row],[SDate]],weather.data[Date],0))</f>
        <v>11</v>
      </c>
      <c r="R1442" s="2">
        <f ca="1">INDEX(INDIRECT(_xlfn.CONCAT("weather.data[",R$1,"]")),MATCH(vp.data[[#This Row],[SDate]],weather.data[Date],0))</f>
        <v>9.1</v>
      </c>
      <c r="S1442" s="2">
        <f ca="1">INDEX(INDIRECT(_xlfn.CONCAT("weather.data[",S$1,"]")),MATCH(vp.data[[#This Row],[SDate]],weather.data[Date],0))</f>
        <v>12.3</v>
      </c>
      <c r="T1442" s="2">
        <f ca="1">INDEX(INDIRECT(_xlfn.CONCAT("weather.data[",T$1,"]")),MATCH(vp.data[[#This Row],[SDate]],weather.data[Date],0))</f>
        <v>8.5</v>
      </c>
      <c r="U1442" s="2">
        <f ca="1">INDEX(INDIRECT(_xlfn.CONCAT("weather.data[",U$1,"]")),MATCH(vp.data[[#This Row],[SDate]],weather.data[Date],0))</f>
        <v>11.7</v>
      </c>
      <c r="V1442" s="2">
        <f ca="1">INDEX(INDIRECT(_xlfn.CONCAT("weather.data[",V$1,"]")),MATCH(vp.data[[#This Row],[SDate]],weather.data[Date],0))</f>
        <v>10.5</v>
      </c>
      <c r="W1442" t="s">
        <v>44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 s="4">
        <f>IF(AND(vp.data[[#This Row],[SDate]]&gt;=DATE(YEAR(vp.data[[#This Row],[SDate]]),5,1),vp.data[[#This Row],[SDate]]&lt;=DATE(YEAR(vp.data[[#This Row],[SDate]]),9,15)),1,0)</f>
        <v>1</v>
      </c>
      <c r="AJ1442" s="4">
        <f>IF(vp.data[[#This Row],[SDate]]&lt;DATE(2016,12,1),0,1)</f>
        <v>1</v>
      </c>
      <c r="AK1442">
        <f>MONTH(vp.data[[#This Row],[SDate]])</f>
        <v>5</v>
      </c>
      <c r="AL1442" s="5">
        <f>(IF(post_aquisition_adj_bool,vp.data[[#This Row],[VP_Adjusted]],vp.data[[#This Row],[VP]])-INDEX(crudeBD.lkup[Mean_VP],MATCH(vp.data[[#This Row],[Crude_Breakdown]],crudeBD.lkup[Crude Breakdown],0)))^2</f>
        <v>257.09307271720718</v>
      </c>
      <c r="AM1442" s="5">
        <f>(vp.data[[#This Row],[Dens]]-INDEX(crudeBD.lkup[Mean_Dens],MATCH(vp.data[[#This Row],[Crude_Breakdown]],crudeBD.lkup[Crude Breakdown],0)))^2</f>
        <v>24.458140784783499</v>
      </c>
      <c r="AN1442" s="5">
        <f>(vp.data[[#This Row],[Sulf]]-INDEX(crudeBD.lkup[Mean_Sulf],MATCH(vp.data[[#This Row],[Crude_Breakdown]],crudeBD.lkup[Crude Breakdown],0)))^2</f>
        <v>0.16106662440082259</v>
      </c>
      <c r="AO14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1" hidden="1" x14ac:dyDescent="0.25">
      <c r="A1443">
        <v>1442</v>
      </c>
      <c r="B1443" t="s">
        <v>92</v>
      </c>
      <c r="C1443" t="s">
        <v>92</v>
      </c>
      <c r="D1443" t="s">
        <v>93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Input]]="",INDEX([1]DATA!$O:$O,MATCH(1,(vp.data[[#This Row],[Battery]]=[1]DATA!$L:$L)*(EOMONTH(vp.data[[#This Row],[SDate]],-1)+1=[1]DATA!$G:$G),0)),vp.data[[#This Row],[Dens Input]]),"")</f>
        <v>819.2</v>
      </c>
      <c r="O1443" s="2">
        <f ca="1">INDEX(INDIRECT(_xlfn.CONCAT("weather.data[",O$1,"]")),MATCH(vp.data[[#This Row],[SDate]],weather.data[Date],0))</f>
        <v>10.516666666666667</v>
      </c>
      <c r="P1443" s="2">
        <f ca="1">INDEX(INDIRECT(_xlfn.CONCAT("weather.data[",P$1,"]")),MATCH(vp.data[[#This Row],[SDate]],weather.data[Date],0))</f>
        <v>13.452380952380953</v>
      </c>
      <c r="Q1443" s="2">
        <f ca="1">INDEX(INDIRECT(_xlfn.CONCAT("weather.data[",Q$1,"]")),MATCH(vp.data[[#This Row],[SDate]],weather.data[Date],0))</f>
        <v>11</v>
      </c>
      <c r="R1443" s="2">
        <f ca="1">INDEX(INDIRECT(_xlfn.CONCAT("weather.data[",R$1,"]")),MATCH(vp.data[[#This Row],[SDate]],weather.data[Date],0))</f>
        <v>9.1</v>
      </c>
      <c r="S1443" s="2">
        <f ca="1">INDEX(INDIRECT(_xlfn.CONCAT("weather.data[",S$1,"]")),MATCH(vp.data[[#This Row],[SDate]],weather.data[Date],0))</f>
        <v>12.3</v>
      </c>
      <c r="T1443" s="2">
        <f ca="1">INDEX(INDIRECT(_xlfn.CONCAT("weather.data[",T$1,"]")),MATCH(vp.data[[#This Row],[SDate]],weather.data[Date],0))</f>
        <v>8.5</v>
      </c>
      <c r="U1443" s="2">
        <f ca="1">INDEX(INDIRECT(_xlfn.CONCAT("weather.data[",U$1,"]")),MATCH(vp.data[[#This Row],[SDate]],weather.data[Date],0))</f>
        <v>11.7</v>
      </c>
      <c r="V1443" s="2">
        <f ca="1">INDEX(INDIRECT(_xlfn.CONCAT("weather.data[",V$1,"]")),MATCH(vp.data[[#This Row],[SDate]],weather.data[Date],0))</f>
        <v>10.5</v>
      </c>
      <c r="W1443" t="s">
        <v>44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 s="4">
        <f>IF(AND(vp.data[[#This Row],[SDate]]&gt;=DATE(YEAR(vp.data[[#This Row],[SDate]]),5,1),vp.data[[#This Row],[SDate]]&lt;=DATE(YEAR(vp.data[[#This Row],[SDate]]),9,15)),1,0)</f>
        <v>1</v>
      </c>
      <c r="AJ1443" s="4">
        <f>IF(vp.data[[#This Row],[SDate]]&lt;DATE(2016,12,1),0,1)</f>
        <v>1</v>
      </c>
      <c r="AK1443">
        <f>MONTH(vp.data[[#This Row],[SDate]])</f>
        <v>5</v>
      </c>
      <c r="AL1443" s="5">
        <f>(IF(post_aquisition_adj_bool,vp.data[[#This Row],[VP_Adjusted]],vp.data[[#This Row],[VP]])-INDEX(crudeBD.lkup[Mean_VP],MATCH(vp.data[[#This Row],[Crude_Breakdown]],crudeBD.lkup[Crude Breakdown],0)))^2</f>
        <v>147.23692004545177</v>
      </c>
      <c r="AM1443" s="5">
        <f>(vp.data[[#This Row],[Dens]]-INDEX(crudeBD.lkup[Mean_Dens],MATCH(vp.data[[#This Row],[Crude_Breakdown]],crudeBD.lkup[Crude Breakdown],0)))^2</f>
        <v>0.1193821640906743</v>
      </c>
      <c r="AN1443" s="5">
        <f>(vp.data[[#This Row],[Sulf]]-INDEX(crudeBD.lkup[Mean_Sulf],MATCH(vp.data[[#This Row],[Crude_Breakdown]],crudeBD.lkup[Crude Breakdown],0)))^2</f>
        <v>4.0534198068534165E-2</v>
      </c>
      <c r="AO14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1" hidden="1" x14ac:dyDescent="0.25">
      <c r="A1444">
        <v>1443</v>
      </c>
      <c r="B1444" t="s">
        <v>47</v>
      </c>
      <c r="C1444" t="s">
        <v>47</v>
      </c>
      <c r="D1444" t="s">
        <v>62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4" s="2">
        <f ca="1">INDEX(INDIRECT(_xlfn.CONCAT("weather.data[",O$1,"]")),MATCH(vp.data[[#This Row],[SDate]],weather.data[Date],0))</f>
        <v>10.516666666666667</v>
      </c>
      <c r="P1444" s="2">
        <f ca="1">INDEX(INDIRECT(_xlfn.CONCAT("weather.data[",P$1,"]")),MATCH(vp.data[[#This Row],[SDate]],weather.data[Date],0))</f>
        <v>13.452380952380953</v>
      </c>
      <c r="Q1444" s="2">
        <f ca="1">INDEX(INDIRECT(_xlfn.CONCAT("weather.data[",Q$1,"]")),MATCH(vp.data[[#This Row],[SDate]],weather.data[Date],0))</f>
        <v>11</v>
      </c>
      <c r="R1444" s="2">
        <f ca="1">INDEX(INDIRECT(_xlfn.CONCAT("weather.data[",R$1,"]")),MATCH(vp.data[[#This Row],[SDate]],weather.data[Date],0))</f>
        <v>9.1</v>
      </c>
      <c r="S1444" s="2">
        <f ca="1">INDEX(INDIRECT(_xlfn.CONCAT("weather.data[",S$1,"]")),MATCH(vp.data[[#This Row],[SDate]],weather.data[Date],0))</f>
        <v>12.3</v>
      </c>
      <c r="T1444" s="2">
        <f ca="1">INDEX(INDIRECT(_xlfn.CONCAT("weather.data[",T$1,"]")),MATCH(vp.data[[#This Row],[SDate]],weather.data[Date],0))</f>
        <v>8.5</v>
      </c>
      <c r="U1444" s="2">
        <f ca="1">INDEX(INDIRECT(_xlfn.CONCAT("weather.data[",U$1,"]")),MATCH(vp.data[[#This Row],[SDate]],weather.data[Date],0))</f>
        <v>11.7</v>
      </c>
      <c r="V1444" s="2">
        <f ca="1">INDEX(INDIRECT(_xlfn.CONCAT("weather.data[",V$1,"]")),MATCH(vp.data[[#This Row],[SDate]],weather.data[Date],0))</f>
        <v>10.5</v>
      </c>
      <c r="W1444" t="s">
        <v>44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 s="4">
        <f>IF(AND(vp.data[[#This Row],[SDate]]&gt;=DATE(YEAR(vp.data[[#This Row],[SDate]]),5,1),vp.data[[#This Row],[SDate]]&lt;=DATE(YEAR(vp.data[[#This Row],[SDate]]),9,15)),1,0)</f>
        <v>1</v>
      </c>
      <c r="AJ1444" s="4">
        <f>IF(vp.data[[#This Row],[SDate]]&lt;DATE(2016,12,1),0,1)</f>
        <v>1</v>
      </c>
      <c r="AK1444">
        <f>MONTH(vp.data[[#This Row],[SDate]])</f>
        <v>5</v>
      </c>
      <c r="AL1444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1444" s="5">
        <f>(vp.data[[#This Row],[Dens]]-INDEX(crudeBD.lkup[Mean_Dens],MATCH(vp.data[[#This Row],[Crude_Breakdown]],crudeBD.lkup[Crude Breakdown],0)))^2</f>
        <v>24.458140784783499</v>
      </c>
      <c r="AN1444" s="5">
        <f>(vp.data[[#This Row],[Sulf]]-INDEX(crudeBD.lkup[Mean_Sulf],MATCH(vp.data[[#This Row],[Crude_Breakdown]],crudeBD.lkup[Crude Breakdown],0)))^2</f>
        <v>0.73731233850740541</v>
      </c>
      <c r="AO14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1" hidden="1" x14ac:dyDescent="0.25">
      <c r="A1445">
        <v>1444</v>
      </c>
      <c r="B1445" t="s">
        <v>287</v>
      </c>
      <c r="C1445" t="s">
        <v>287</v>
      </c>
      <c r="D1445" t="s">
        <v>105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Input]]="",INDEX([1]DATA!$O:$O,MATCH(1,(vp.data[[#This Row],[Battery]]=[1]DATA!$L:$L)*(EOMONTH(vp.data[[#This Row],[SDate]],-1)+1=[1]DATA!$G:$G),0)),vp.data[[#This Row],[Dens Input]]),"")</f>
        <v>833.5</v>
      </c>
      <c r="O1445" s="2">
        <f ca="1">INDEX(INDIRECT(_xlfn.CONCAT("weather.data[",O$1,"]")),MATCH(vp.data[[#This Row],[SDate]],weather.data[Date],0))</f>
        <v>10.516666666666667</v>
      </c>
      <c r="P1445" s="2">
        <f ca="1">INDEX(INDIRECT(_xlfn.CONCAT("weather.data[",P$1,"]")),MATCH(vp.data[[#This Row],[SDate]],weather.data[Date],0))</f>
        <v>13.452380952380953</v>
      </c>
      <c r="Q1445" s="2">
        <f ca="1">INDEX(INDIRECT(_xlfn.CONCAT("weather.data[",Q$1,"]")),MATCH(vp.data[[#This Row],[SDate]],weather.data[Date],0))</f>
        <v>11</v>
      </c>
      <c r="R1445" s="2">
        <f ca="1">INDEX(INDIRECT(_xlfn.CONCAT("weather.data[",R$1,"]")),MATCH(vp.data[[#This Row],[SDate]],weather.data[Date],0))</f>
        <v>9.1</v>
      </c>
      <c r="S1445" s="2">
        <f ca="1">INDEX(INDIRECT(_xlfn.CONCAT("weather.data[",S$1,"]")),MATCH(vp.data[[#This Row],[SDate]],weather.data[Date],0))</f>
        <v>12.3</v>
      </c>
      <c r="T1445" s="2">
        <f ca="1">INDEX(INDIRECT(_xlfn.CONCAT("weather.data[",T$1,"]")),MATCH(vp.data[[#This Row],[SDate]],weather.data[Date],0))</f>
        <v>8.5</v>
      </c>
      <c r="U1445" s="2">
        <f ca="1">INDEX(INDIRECT(_xlfn.CONCAT("weather.data[",U$1,"]")),MATCH(vp.data[[#This Row],[SDate]],weather.data[Date],0))</f>
        <v>11.7</v>
      </c>
      <c r="V1445" s="2">
        <f ca="1">INDEX(INDIRECT(_xlfn.CONCAT("weather.data[",V$1,"]")),MATCH(vp.data[[#This Row],[SDate]],weather.data[Date],0))</f>
        <v>10.5</v>
      </c>
      <c r="W1445" t="s">
        <v>44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 s="4">
        <f>IF(AND(vp.data[[#This Row],[SDate]]&gt;=DATE(YEAR(vp.data[[#This Row],[SDate]]),5,1),vp.data[[#This Row],[SDate]]&lt;=DATE(YEAR(vp.data[[#This Row],[SDate]]),9,15)),1,0)</f>
        <v>1</v>
      </c>
      <c r="AJ1445" s="4">
        <f>IF(vp.data[[#This Row],[SDate]]&lt;DATE(2016,12,1),0,1)</f>
        <v>1</v>
      </c>
      <c r="AK1445">
        <f>MONTH(vp.data[[#This Row],[SDate]])</f>
        <v>5</v>
      </c>
      <c r="AL1445" s="5">
        <f>(IF(post_aquisition_adj_bool,vp.data[[#This Row],[VP_Adjusted]],vp.data[[#This Row],[VP]])-INDEX(crudeBD.lkup[Mean_VP],MATCH(vp.data[[#This Row],[Crude_Breakdown]],crudeBD.lkup[Crude Breakdown],0)))^2</f>
        <v>36.266825433964293</v>
      </c>
      <c r="AM1445" s="5">
        <f>(vp.data[[#This Row],[Dens]]-INDEX(crudeBD.lkup[Mean_Dens],MATCH(vp.data[[#This Row],[Crude_Breakdown]],crudeBD.lkup[Crude Breakdown],0)))^2</f>
        <v>106.32367945741355</v>
      </c>
      <c r="AN1445" s="5">
        <f>(vp.data[[#This Row],[Sulf]]-INDEX(crudeBD.lkup[Mean_Sulf],MATCH(vp.data[[#This Row],[Crude_Breakdown]],crudeBD.lkup[Crude Breakdown],0)))^2</f>
        <v>0.36817769489436686</v>
      </c>
      <c r="AO14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1" hidden="1" x14ac:dyDescent="0.25">
      <c r="A1446">
        <v>1445</v>
      </c>
      <c r="B1446" t="s">
        <v>64</v>
      </c>
      <c r="C1446" t="s">
        <v>64</v>
      </c>
      <c r="D1446" t="s">
        <v>65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Input]]="",INDEX([1]DATA!$O:$O,MATCH(1,(vp.data[[#This Row],[Battery]]=[1]DATA!$L:$L)*(EOMONTH(vp.data[[#This Row],[SDate]],-1)+1=[1]DATA!$G:$G),0)),vp.data[[#This Row],[Dens Input]]),"")</f>
        <v>863</v>
      </c>
      <c r="O1446" s="2">
        <f ca="1">INDEX(INDIRECT(_xlfn.CONCAT("weather.data[",O$1,"]")),MATCH(vp.data[[#This Row],[SDate]],weather.data[Date],0))</f>
        <v>10.516666666666667</v>
      </c>
      <c r="P1446" s="2">
        <f ca="1">INDEX(INDIRECT(_xlfn.CONCAT("weather.data[",P$1,"]")),MATCH(vp.data[[#This Row],[SDate]],weather.data[Date],0))</f>
        <v>13.452380952380953</v>
      </c>
      <c r="Q1446" s="2">
        <f ca="1">INDEX(INDIRECT(_xlfn.CONCAT("weather.data[",Q$1,"]")),MATCH(vp.data[[#This Row],[SDate]],weather.data[Date],0))</f>
        <v>11</v>
      </c>
      <c r="R1446" s="2">
        <f ca="1">INDEX(INDIRECT(_xlfn.CONCAT("weather.data[",R$1,"]")),MATCH(vp.data[[#This Row],[SDate]],weather.data[Date],0))</f>
        <v>9.1</v>
      </c>
      <c r="S1446" s="2">
        <f ca="1">INDEX(INDIRECT(_xlfn.CONCAT("weather.data[",S$1,"]")),MATCH(vp.data[[#This Row],[SDate]],weather.data[Date],0))</f>
        <v>12.3</v>
      </c>
      <c r="T1446" s="2">
        <f ca="1">INDEX(INDIRECT(_xlfn.CONCAT("weather.data[",T$1,"]")),MATCH(vp.data[[#This Row],[SDate]],weather.data[Date],0))</f>
        <v>8.5</v>
      </c>
      <c r="U1446" s="2">
        <f ca="1">INDEX(INDIRECT(_xlfn.CONCAT("weather.data[",U$1,"]")),MATCH(vp.data[[#This Row],[SDate]],weather.data[Date],0))</f>
        <v>11.7</v>
      </c>
      <c r="V1446" s="2">
        <f ca="1">INDEX(INDIRECT(_xlfn.CONCAT("weather.data[",V$1,"]")),MATCH(vp.data[[#This Row],[SDate]],weather.data[Date],0))</f>
        <v>10.5</v>
      </c>
      <c r="W1446" t="s">
        <v>44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 s="4">
        <f>IF(AND(vp.data[[#This Row],[SDate]]&gt;=DATE(YEAR(vp.data[[#This Row],[SDate]]),5,1),vp.data[[#This Row],[SDate]]&lt;=DATE(YEAR(vp.data[[#This Row],[SDate]]),9,15)),1,0)</f>
        <v>1</v>
      </c>
      <c r="AJ1446" s="4">
        <f>IF(vp.data[[#This Row],[SDate]]&lt;DATE(2016,12,1),0,1)</f>
        <v>1</v>
      </c>
      <c r="AK1446">
        <f>MONTH(vp.data[[#This Row],[SDate]])</f>
        <v>5</v>
      </c>
      <c r="AL1446" s="5">
        <f>(IF(post_aquisition_adj_bool,vp.data[[#This Row],[VP_Adjusted]],vp.data[[#This Row],[VP]])-INDEX(crudeBD.lkup[Mean_VP],MATCH(vp.data[[#This Row],[Crude_Breakdown]],crudeBD.lkup[Crude Breakdown],0)))^2</f>
        <v>80.600993327924215</v>
      </c>
      <c r="AM1446" s="5">
        <f>(vp.data[[#This Row],[Dens]]-INDEX(crudeBD.lkup[Mean_Dens],MATCH(vp.data[[#This Row],[Crude_Breakdown]],crudeBD.lkup[Crude Breakdown],0)))^2</f>
        <v>368.20477148195124</v>
      </c>
      <c r="AN1446" s="5">
        <f>(vp.data[[#This Row],[Sulf]]-INDEX(crudeBD.lkup[Mean_Sulf],MATCH(vp.data[[#This Row],[Crude_Breakdown]],crudeBD.lkup[Crude Breakdown],0)))^2</f>
        <v>5.4393210967982518E-2</v>
      </c>
      <c r="AO14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1" hidden="1" x14ac:dyDescent="0.25">
      <c r="A1447">
        <v>1446</v>
      </c>
      <c r="B1447" t="s">
        <v>45</v>
      </c>
      <c r="C1447" t="s">
        <v>45</v>
      </c>
      <c r="D1447" t="s">
        <v>85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47" s="2">
        <f ca="1">INDEX(INDIRECT(_xlfn.CONCAT("weather.data[",O$1,"]")),MATCH(vp.data[[#This Row],[SDate]],weather.data[Date],0))</f>
        <v>10.516666666666667</v>
      </c>
      <c r="P1447" s="2">
        <f ca="1">INDEX(INDIRECT(_xlfn.CONCAT("weather.data[",P$1,"]")),MATCH(vp.data[[#This Row],[SDate]],weather.data[Date],0))</f>
        <v>13.452380952380953</v>
      </c>
      <c r="Q1447" s="2">
        <f ca="1">INDEX(INDIRECT(_xlfn.CONCAT("weather.data[",Q$1,"]")),MATCH(vp.data[[#This Row],[SDate]],weather.data[Date],0))</f>
        <v>11</v>
      </c>
      <c r="R1447" s="2">
        <f ca="1">INDEX(INDIRECT(_xlfn.CONCAT("weather.data[",R$1,"]")),MATCH(vp.data[[#This Row],[SDate]],weather.data[Date],0))</f>
        <v>9.1</v>
      </c>
      <c r="S1447" s="2">
        <f ca="1">INDEX(INDIRECT(_xlfn.CONCAT("weather.data[",S$1,"]")),MATCH(vp.data[[#This Row],[SDate]],weather.data[Date],0))</f>
        <v>12.3</v>
      </c>
      <c r="T1447" s="2">
        <f ca="1">INDEX(INDIRECT(_xlfn.CONCAT("weather.data[",T$1,"]")),MATCH(vp.data[[#This Row],[SDate]],weather.data[Date],0))</f>
        <v>8.5</v>
      </c>
      <c r="U1447" s="2">
        <f ca="1">INDEX(INDIRECT(_xlfn.CONCAT("weather.data[",U$1,"]")),MATCH(vp.data[[#This Row],[SDate]],weather.data[Date],0))</f>
        <v>11.7</v>
      </c>
      <c r="V1447" s="2">
        <f ca="1">INDEX(INDIRECT(_xlfn.CONCAT("weather.data[",V$1,"]")),MATCH(vp.data[[#This Row],[SDate]],weather.data[Date],0))</f>
        <v>10.5</v>
      </c>
      <c r="W1447" t="s">
        <v>44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 s="4">
        <f>IF(AND(vp.data[[#This Row],[SDate]]&gt;=DATE(YEAR(vp.data[[#This Row],[SDate]]),5,1),vp.data[[#This Row],[SDate]]&lt;=DATE(YEAR(vp.data[[#This Row],[SDate]]),9,15)),1,0)</f>
        <v>1</v>
      </c>
      <c r="AJ1447" s="4">
        <f>IF(vp.data[[#This Row],[SDate]]&lt;DATE(2016,12,1),0,1)</f>
        <v>1</v>
      </c>
      <c r="AK1447">
        <f>MONTH(vp.data[[#This Row],[SDate]])</f>
        <v>5</v>
      </c>
      <c r="AL1447" s="5">
        <f>(IF(post_aquisition_adj_bool,vp.data[[#This Row],[VP_Adjusted]],vp.data[[#This Row],[VP]])-INDEX(crudeBD.lkup[Mean_VP],MATCH(vp.data[[#This Row],[Crude_Breakdown]],crudeBD.lkup[Crude Breakdown],0)))^2</f>
        <v>38.715703195378197</v>
      </c>
      <c r="AM1447" s="5">
        <f>(vp.data[[#This Row],[Dens]]-INDEX(crudeBD.lkup[Mean_Dens],MATCH(vp.data[[#This Row],[Crude_Breakdown]],crudeBD.lkup[Crude Breakdown],0)))^2</f>
        <v>299.68240338379445</v>
      </c>
      <c r="AN1447" s="5">
        <f>(vp.data[[#This Row],[Sulf]]-INDEX(crudeBD.lkup[Mean_Sulf],MATCH(vp.data[[#This Row],[Crude_Breakdown]],crudeBD.lkup[Crude Breakdown],0)))^2</f>
        <v>0.48549746102933655</v>
      </c>
      <c r="AO14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1" hidden="1" x14ac:dyDescent="0.25">
      <c r="A1448">
        <v>1447</v>
      </c>
      <c r="B1448" t="s">
        <v>45</v>
      </c>
      <c r="C1448" t="s">
        <v>45</v>
      </c>
      <c r="D1448" t="s">
        <v>46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Input]]="",INDEX([1]DATA!$O:$O,MATCH(1,(vp.data[[#This Row],[Battery]]=[1]DATA!$L:$L)*(EOMONTH(vp.data[[#This Row],[SDate]],-1)+1=[1]DATA!$G:$G),0)),vp.data[[#This Row],[Dens Input]]),"")</f>
        <v>865</v>
      </c>
      <c r="O1448" s="2">
        <f ca="1">INDEX(INDIRECT(_xlfn.CONCAT("weather.data[",O$1,"]")),MATCH(vp.data[[#This Row],[SDate]],weather.data[Date],0))</f>
        <v>10.983333333333334</v>
      </c>
      <c r="P1448" s="2">
        <f ca="1">INDEX(INDIRECT(_xlfn.CONCAT("weather.data[",P$1,"]")),MATCH(vp.data[[#This Row],[SDate]],weather.data[Date],0))</f>
        <v>13.685714285714285</v>
      </c>
      <c r="Q1448" s="2">
        <f ca="1">INDEX(INDIRECT(_xlfn.CONCAT("weather.data[",Q$1,"]")),MATCH(vp.data[[#This Row],[SDate]],weather.data[Date],0))</f>
        <v>11.1</v>
      </c>
      <c r="R1448" s="2">
        <f ca="1">INDEX(INDIRECT(_xlfn.CONCAT("weather.data[",R$1,"]")),MATCH(vp.data[[#This Row],[SDate]],weather.data[Date],0))</f>
        <v>10.1</v>
      </c>
      <c r="S1448" s="2">
        <f ca="1">INDEX(INDIRECT(_xlfn.CONCAT("weather.data[",S$1,"]")),MATCH(vp.data[[#This Row],[SDate]],weather.data[Date],0))</f>
        <v>11.3</v>
      </c>
      <c r="T1448" s="2">
        <f ca="1">INDEX(INDIRECT(_xlfn.CONCAT("weather.data[",T$1,"]")),MATCH(vp.data[[#This Row],[SDate]],weather.data[Date],0))</f>
        <v>10</v>
      </c>
      <c r="U1448" s="2">
        <f ca="1">INDEX(INDIRECT(_xlfn.CONCAT("weather.data[",U$1,"]")),MATCH(vp.data[[#This Row],[SDate]],weather.data[Date],0))</f>
        <v>12.6</v>
      </c>
      <c r="V1448" s="2">
        <f ca="1">INDEX(INDIRECT(_xlfn.CONCAT("weather.data[",V$1,"]")),MATCH(vp.data[[#This Row],[SDate]],weather.data[Date],0))</f>
        <v>10.8</v>
      </c>
      <c r="W1448" t="s">
        <v>44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 s="4">
        <f>IF(AND(vp.data[[#This Row],[SDate]]&gt;=DATE(YEAR(vp.data[[#This Row],[SDate]]),5,1),vp.data[[#This Row],[SDate]]&lt;=DATE(YEAR(vp.data[[#This Row],[SDate]]),9,15)),1,0)</f>
        <v>1</v>
      </c>
      <c r="AJ1448" s="4">
        <f>IF(vp.data[[#This Row],[SDate]]&lt;DATE(2016,12,1),0,1)</f>
        <v>1</v>
      </c>
      <c r="AK1448">
        <f>MONTH(vp.data[[#This Row],[SDate]])</f>
        <v>5</v>
      </c>
      <c r="AL1448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448" s="5">
        <f>(vp.data[[#This Row],[Dens]]-INDEX(crudeBD.lkup[Mean_Dens],MATCH(vp.data[[#This Row],[Crude_Breakdown]],crudeBD.lkup[Crude Breakdown],0)))^2</f>
        <v>448.95942178869956</v>
      </c>
      <c r="AN1448" s="5">
        <f>(vp.data[[#This Row],[Sulf]]-INDEX(crudeBD.lkup[Mean_Sulf],MATCH(vp.data[[#This Row],[Crude_Breakdown]],crudeBD.lkup[Crude Breakdown],0)))^2</f>
        <v>1.8857428399250322</v>
      </c>
      <c r="AO14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1" hidden="1" x14ac:dyDescent="0.25">
      <c r="A1449">
        <v>1448</v>
      </c>
      <c r="B1449" t="s">
        <v>45</v>
      </c>
      <c r="C1449" t="s">
        <v>45</v>
      </c>
      <c r="D1449" t="s">
        <v>74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449" s="2">
        <f ca="1">INDEX(INDIRECT(_xlfn.CONCAT("weather.data[",O$1,"]")),MATCH(vp.data[[#This Row],[SDate]],weather.data[Date],0))</f>
        <v>10.983333333333334</v>
      </c>
      <c r="P1449" s="2">
        <f ca="1">INDEX(INDIRECT(_xlfn.CONCAT("weather.data[",P$1,"]")),MATCH(vp.data[[#This Row],[SDate]],weather.data[Date],0))</f>
        <v>13.685714285714285</v>
      </c>
      <c r="Q1449" s="2">
        <f ca="1">INDEX(INDIRECT(_xlfn.CONCAT("weather.data[",Q$1,"]")),MATCH(vp.data[[#This Row],[SDate]],weather.data[Date],0))</f>
        <v>11.1</v>
      </c>
      <c r="R1449" s="2">
        <f ca="1">INDEX(INDIRECT(_xlfn.CONCAT("weather.data[",R$1,"]")),MATCH(vp.data[[#This Row],[SDate]],weather.data[Date],0))</f>
        <v>10.1</v>
      </c>
      <c r="S1449" s="2">
        <f ca="1">INDEX(INDIRECT(_xlfn.CONCAT("weather.data[",S$1,"]")),MATCH(vp.data[[#This Row],[SDate]],weather.data[Date],0))</f>
        <v>11.3</v>
      </c>
      <c r="T1449" s="2">
        <f ca="1">INDEX(INDIRECT(_xlfn.CONCAT("weather.data[",T$1,"]")),MATCH(vp.data[[#This Row],[SDate]],weather.data[Date],0))</f>
        <v>10</v>
      </c>
      <c r="U1449" s="2">
        <f ca="1">INDEX(INDIRECT(_xlfn.CONCAT("weather.data[",U$1,"]")),MATCH(vp.data[[#This Row],[SDate]],weather.data[Date],0))</f>
        <v>12.6</v>
      </c>
      <c r="V1449" s="2">
        <f ca="1">INDEX(INDIRECT(_xlfn.CONCAT("weather.data[",V$1,"]")),MATCH(vp.data[[#This Row],[SDate]],weather.data[Date],0))</f>
        <v>10.8</v>
      </c>
      <c r="W1449" t="s">
        <v>44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 s="4">
        <f>IF(AND(vp.data[[#This Row],[SDate]]&gt;=DATE(YEAR(vp.data[[#This Row],[SDate]]),5,1),vp.data[[#This Row],[SDate]]&lt;=DATE(YEAR(vp.data[[#This Row],[SDate]]),9,15)),1,0)</f>
        <v>1</v>
      </c>
      <c r="AJ1449" s="4">
        <f>IF(vp.data[[#This Row],[SDate]]&lt;DATE(2016,12,1),0,1)</f>
        <v>1</v>
      </c>
      <c r="AK1449">
        <f>MONTH(vp.data[[#This Row],[SDate]])</f>
        <v>5</v>
      </c>
      <c r="AL1449" s="5">
        <f>(IF(post_aquisition_adj_bool,vp.data[[#This Row],[VP_Adjusted]],vp.data[[#This Row],[VP]])-INDEX(crudeBD.lkup[Mean_VP],MATCH(vp.data[[#This Row],[Crude_Breakdown]],crudeBD.lkup[Crude Breakdown],0)))^2</f>
        <v>424.60603565133306</v>
      </c>
      <c r="AM1449" s="5">
        <f>(vp.data[[#This Row],[Dens]]-INDEX(crudeBD.lkup[Mean_Dens],MATCH(vp.data[[#This Row],[Crude_Breakdown]],crudeBD.lkup[Crude Breakdown],0)))^2</f>
        <v>5.0239813156537014</v>
      </c>
      <c r="AN1449" s="5">
        <f>(vp.data[[#This Row],[Sulf]]-INDEX(crudeBD.lkup[Mean_Sulf],MATCH(vp.data[[#This Row],[Crude_Breakdown]],crudeBD.lkup[Crude Breakdown],0)))^2</f>
        <v>2.0527644241323649E-11</v>
      </c>
      <c r="AO14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1" hidden="1" x14ac:dyDescent="0.25">
      <c r="A1450">
        <v>1449</v>
      </c>
      <c r="B1450" t="s">
        <v>45</v>
      </c>
      <c r="C1450" t="s">
        <v>45</v>
      </c>
      <c r="D1450" t="s">
        <v>88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50" s="2">
        <f ca="1">INDEX(INDIRECT(_xlfn.CONCAT("weather.data[",O$1,"]")),MATCH(vp.data[[#This Row],[SDate]],weather.data[Date],0))</f>
        <v>10.983333333333334</v>
      </c>
      <c r="P1450" s="2">
        <f ca="1">INDEX(INDIRECT(_xlfn.CONCAT("weather.data[",P$1,"]")),MATCH(vp.data[[#This Row],[SDate]],weather.data[Date],0))</f>
        <v>13.685714285714285</v>
      </c>
      <c r="Q1450" s="2">
        <f ca="1">INDEX(INDIRECT(_xlfn.CONCAT("weather.data[",Q$1,"]")),MATCH(vp.data[[#This Row],[SDate]],weather.data[Date],0))</f>
        <v>11.1</v>
      </c>
      <c r="R1450" s="2">
        <f ca="1">INDEX(INDIRECT(_xlfn.CONCAT("weather.data[",R$1,"]")),MATCH(vp.data[[#This Row],[SDate]],weather.data[Date],0))</f>
        <v>10.1</v>
      </c>
      <c r="S1450" s="2">
        <f ca="1">INDEX(INDIRECT(_xlfn.CONCAT("weather.data[",S$1,"]")),MATCH(vp.data[[#This Row],[SDate]],weather.data[Date],0))</f>
        <v>11.3</v>
      </c>
      <c r="T1450" s="2">
        <f ca="1">INDEX(INDIRECT(_xlfn.CONCAT("weather.data[",T$1,"]")),MATCH(vp.data[[#This Row],[SDate]],weather.data[Date],0))</f>
        <v>10</v>
      </c>
      <c r="U1450" s="2">
        <f ca="1">INDEX(INDIRECT(_xlfn.CONCAT("weather.data[",U$1,"]")),MATCH(vp.data[[#This Row],[SDate]],weather.data[Date],0))</f>
        <v>12.6</v>
      </c>
      <c r="V1450" s="2">
        <f ca="1">INDEX(INDIRECT(_xlfn.CONCAT("weather.data[",V$1,"]")),MATCH(vp.data[[#This Row],[SDate]],weather.data[Date],0))</f>
        <v>10.8</v>
      </c>
      <c r="W1450" t="s">
        <v>44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 s="4">
        <f>IF(AND(vp.data[[#This Row],[SDate]]&gt;=DATE(YEAR(vp.data[[#This Row],[SDate]]),5,1),vp.data[[#This Row],[SDate]]&lt;=DATE(YEAR(vp.data[[#This Row],[SDate]]),9,15)),1,0)</f>
        <v>1</v>
      </c>
      <c r="AJ1450" s="4">
        <f>IF(vp.data[[#This Row],[SDate]]&lt;DATE(2016,12,1),0,1)</f>
        <v>1</v>
      </c>
      <c r="AK1450">
        <f>MONTH(vp.data[[#This Row],[SDate]])</f>
        <v>5</v>
      </c>
      <c r="AL1450" s="5">
        <f>(IF(post_aquisition_adj_bool,vp.data[[#This Row],[VP_Adjusted]],vp.data[[#This Row],[VP]])-INDEX(crudeBD.lkup[Mean_VP],MATCH(vp.data[[#This Row],[Crude_Breakdown]],crudeBD.lkup[Crude Breakdown],0)))^2</f>
        <v>409.41969867140563</v>
      </c>
      <c r="AM1450" s="5">
        <f>(vp.data[[#This Row],[Dens]]-INDEX(crudeBD.lkup[Mean_Dens],MATCH(vp.data[[#This Row],[Crude_Breakdown]],crudeBD.lkup[Crude Breakdown],0)))^2</f>
        <v>14.788002853748944</v>
      </c>
      <c r="AN1450" s="5">
        <f>(vp.data[[#This Row],[Sulf]]-INDEX(crudeBD.lkup[Mean_Sulf],MATCH(vp.data[[#This Row],[Crude_Breakdown]],crudeBD.lkup[Crude Breakdown],0)))^2</f>
        <v>8.4873789918063949E-2</v>
      </c>
      <c r="AO14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1" hidden="1" x14ac:dyDescent="0.25">
      <c r="A1451">
        <v>1450</v>
      </c>
      <c r="B1451" t="s">
        <v>64</v>
      </c>
      <c r="C1451" t="s">
        <v>64</v>
      </c>
      <c r="D1451" t="s">
        <v>106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451" s="2">
        <f ca="1">INDEX(INDIRECT(_xlfn.CONCAT("weather.data[",O$1,"]")),MATCH(vp.data[[#This Row],[SDate]],weather.data[Date],0))</f>
        <v>10.983333333333334</v>
      </c>
      <c r="P1451" s="2">
        <f ca="1">INDEX(INDIRECT(_xlfn.CONCAT("weather.data[",P$1,"]")),MATCH(vp.data[[#This Row],[SDate]],weather.data[Date],0))</f>
        <v>13.685714285714285</v>
      </c>
      <c r="Q1451" s="2">
        <f ca="1">INDEX(INDIRECT(_xlfn.CONCAT("weather.data[",Q$1,"]")),MATCH(vp.data[[#This Row],[SDate]],weather.data[Date],0))</f>
        <v>11.1</v>
      </c>
      <c r="R1451" s="2">
        <f ca="1">INDEX(INDIRECT(_xlfn.CONCAT("weather.data[",R$1,"]")),MATCH(vp.data[[#This Row],[SDate]],weather.data[Date],0))</f>
        <v>10.1</v>
      </c>
      <c r="S1451" s="2">
        <f ca="1">INDEX(INDIRECT(_xlfn.CONCAT("weather.data[",S$1,"]")),MATCH(vp.data[[#This Row],[SDate]],weather.data[Date],0))</f>
        <v>11.3</v>
      </c>
      <c r="T1451" s="2">
        <f ca="1">INDEX(INDIRECT(_xlfn.CONCAT("weather.data[",T$1,"]")),MATCH(vp.data[[#This Row],[SDate]],weather.data[Date],0))</f>
        <v>10</v>
      </c>
      <c r="U1451" s="2">
        <f ca="1">INDEX(INDIRECT(_xlfn.CONCAT("weather.data[",U$1,"]")),MATCH(vp.data[[#This Row],[SDate]],weather.data[Date],0))</f>
        <v>12.6</v>
      </c>
      <c r="V1451" s="2">
        <f ca="1">INDEX(INDIRECT(_xlfn.CONCAT("weather.data[",V$1,"]")),MATCH(vp.data[[#This Row],[SDate]],weather.data[Date],0))</f>
        <v>10.8</v>
      </c>
      <c r="W1451" t="s">
        <v>44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 s="4">
        <f>IF(AND(vp.data[[#This Row],[SDate]]&gt;=DATE(YEAR(vp.data[[#This Row],[SDate]]),5,1),vp.data[[#This Row],[SDate]]&lt;=DATE(YEAR(vp.data[[#This Row],[SDate]]),9,15)),1,0)</f>
        <v>1</v>
      </c>
      <c r="AJ1451" s="4">
        <f>IF(vp.data[[#This Row],[SDate]]&lt;DATE(2016,12,1),0,1)</f>
        <v>1</v>
      </c>
      <c r="AK1451">
        <f>MONTH(vp.data[[#This Row],[SDate]])</f>
        <v>5</v>
      </c>
      <c r="AL1451" s="5">
        <f>(IF(post_aquisition_adj_bool,vp.data[[#This Row],[VP_Adjusted]],vp.data[[#This Row],[VP]])-INDEX(crudeBD.lkup[Mean_VP],MATCH(vp.data[[#This Row],[Crude_Breakdown]],crudeBD.lkup[Crude Breakdown],0)))^2</f>
        <v>261.72139391702484</v>
      </c>
      <c r="AM1451" s="5">
        <f>(vp.data[[#This Row],[Dens]]-INDEX(crudeBD.lkup[Mean_Dens],MATCH(vp.data[[#This Row],[Crude_Breakdown]],crudeBD.lkup[Crude Breakdown],0)))^2</f>
        <v>107.92431013225958</v>
      </c>
      <c r="AN1451" s="5">
        <f>(vp.data[[#This Row],[Sulf]]-INDEX(crudeBD.lkup[Mean_Sulf],MATCH(vp.data[[#This Row],[Crude_Breakdown]],crudeBD.lkup[Crude Breakdown],0)))^2</f>
        <v>5.361684096817588E-3</v>
      </c>
      <c r="AO14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1" hidden="1" x14ac:dyDescent="0.25">
      <c r="A1452">
        <v>1451</v>
      </c>
      <c r="B1452" t="s">
        <v>60</v>
      </c>
      <c r="C1452" t="s">
        <v>60</v>
      </c>
      <c r="D1452" t="s">
        <v>61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52" s="2">
        <f ca="1">INDEX(INDIRECT(_xlfn.CONCAT("weather.data[",O$1,"]")),MATCH(vp.data[[#This Row],[SDate]],weather.data[Date],0))</f>
        <v>10.983333333333334</v>
      </c>
      <c r="P1452" s="2">
        <f ca="1">INDEX(INDIRECT(_xlfn.CONCAT("weather.data[",P$1,"]")),MATCH(vp.data[[#This Row],[SDate]],weather.data[Date],0))</f>
        <v>13.685714285714285</v>
      </c>
      <c r="Q1452" s="2">
        <f ca="1">INDEX(INDIRECT(_xlfn.CONCAT("weather.data[",Q$1,"]")),MATCH(vp.data[[#This Row],[SDate]],weather.data[Date],0))</f>
        <v>11.1</v>
      </c>
      <c r="R1452" s="2">
        <f ca="1">INDEX(INDIRECT(_xlfn.CONCAT("weather.data[",R$1,"]")),MATCH(vp.data[[#This Row],[SDate]],weather.data[Date],0))</f>
        <v>10.1</v>
      </c>
      <c r="S1452" s="2">
        <f ca="1">INDEX(INDIRECT(_xlfn.CONCAT("weather.data[",S$1,"]")),MATCH(vp.data[[#This Row],[SDate]],weather.data[Date],0))</f>
        <v>11.3</v>
      </c>
      <c r="T1452" s="2">
        <f ca="1">INDEX(INDIRECT(_xlfn.CONCAT("weather.data[",T$1,"]")),MATCH(vp.data[[#This Row],[SDate]],weather.data[Date],0))</f>
        <v>10</v>
      </c>
      <c r="U1452" s="2">
        <f ca="1">INDEX(INDIRECT(_xlfn.CONCAT("weather.data[",U$1,"]")),MATCH(vp.data[[#This Row],[SDate]],weather.data[Date],0))</f>
        <v>12.6</v>
      </c>
      <c r="V1452" s="2">
        <f ca="1">INDEX(INDIRECT(_xlfn.CONCAT("weather.data[",V$1,"]")),MATCH(vp.data[[#This Row],[SDate]],weather.data[Date],0))</f>
        <v>10.8</v>
      </c>
      <c r="W1452" t="s">
        <v>44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 s="4">
        <f>IF(AND(vp.data[[#This Row],[SDate]]&gt;=DATE(YEAR(vp.data[[#This Row],[SDate]]),5,1),vp.data[[#This Row],[SDate]]&lt;=DATE(YEAR(vp.data[[#This Row],[SDate]]),9,15)),1,0)</f>
        <v>1</v>
      </c>
      <c r="AJ1452" s="4">
        <f>IF(vp.data[[#This Row],[SDate]]&lt;DATE(2016,12,1),0,1)</f>
        <v>1</v>
      </c>
      <c r="AK1452">
        <f>MONTH(vp.data[[#This Row],[SDate]])</f>
        <v>5</v>
      </c>
      <c r="AL1452" s="5">
        <f>(IF(post_aquisition_adj_bool,vp.data[[#This Row],[VP_Adjusted]],vp.data[[#This Row],[VP]])-INDEX(crudeBD.lkup[Mean_VP],MATCH(vp.data[[#This Row],[Crude_Breakdown]],crudeBD.lkup[Crude Breakdown],0)))^2</f>
        <v>359.67947069943295</v>
      </c>
      <c r="AM1452" s="5">
        <f>(vp.data[[#This Row],[Dens]]-INDEX(crudeBD.lkup[Mean_Dens],MATCH(vp.data[[#This Row],[Crude_Breakdown]],crudeBD.lkup[Crude Breakdown],0)))^2</f>
        <v>3.0340778799349879</v>
      </c>
      <c r="AN1452" s="5">
        <f>(vp.data[[#This Row],[Sulf]]-INDEX(crudeBD.lkup[Mean_Sulf],MATCH(vp.data[[#This Row],[Crude_Breakdown]],crudeBD.lkup[Crude Breakdown],0)))^2</f>
        <v>0.13656091162826198</v>
      </c>
      <c r="AO14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1" hidden="1" x14ac:dyDescent="0.25">
      <c r="A1453">
        <v>1452</v>
      </c>
      <c r="B1453" t="s">
        <v>47</v>
      </c>
      <c r="C1453" t="s">
        <v>47</v>
      </c>
      <c r="D1453" t="s">
        <v>54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53" s="2">
        <f ca="1">INDEX(INDIRECT(_xlfn.CONCAT("weather.data[",O$1,"]")),MATCH(vp.data[[#This Row],[SDate]],weather.data[Date],0))</f>
        <v>10.983333333333334</v>
      </c>
      <c r="P1453" s="2">
        <f ca="1">INDEX(INDIRECT(_xlfn.CONCAT("weather.data[",P$1,"]")),MATCH(vp.data[[#This Row],[SDate]],weather.data[Date],0))</f>
        <v>13.685714285714285</v>
      </c>
      <c r="Q1453" s="2">
        <f ca="1">INDEX(INDIRECT(_xlfn.CONCAT("weather.data[",Q$1,"]")),MATCH(vp.data[[#This Row],[SDate]],weather.data[Date],0))</f>
        <v>11.1</v>
      </c>
      <c r="R1453" s="2">
        <f ca="1">INDEX(INDIRECT(_xlfn.CONCAT("weather.data[",R$1,"]")),MATCH(vp.data[[#This Row],[SDate]],weather.data[Date],0))</f>
        <v>10.1</v>
      </c>
      <c r="S1453" s="2">
        <f ca="1">INDEX(INDIRECT(_xlfn.CONCAT("weather.data[",S$1,"]")),MATCH(vp.data[[#This Row],[SDate]],weather.data[Date],0))</f>
        <v>11.3</v>
      </c>
      <c r="T1453" s="2">
        <f ca="1">INDEX(INDIRECT(_xlfn.CONCAT("weather.data[",T$1,"]")),MATCH(vp.data[[#This Row],[SDate]],weather.data[Date],0))</f>
        <v>10</v>
      </c>
      <c r="U1453" s="2">
        <f ca="1">INDEX(INDIRECT(_xlfn.CONCAT("weather.data[",U$1,"]")),MATCH(vp.data[[#This Row],[SDate]],weather.data[Date],0))</f>
        <v>12.6</v>
      </c>
      <c r="V1453" s="2">
        <f ca="1">INDEX(INDIRECT(_xlfn.CONCAT("weather.data[",V$1,"]")),MATCH(vp.data[[#This Row],[SDate]],weather.data[Date],0))</f>
        <v>10.8</v>
      </c>
      <c r="W1453" t="s">
        <v>44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 s="4">
        <f>IF(AND(vp.data[[#This Row],[SDate]]&gt;=DATE(YEAR(vp.data[[#This Row],[SDate]]),5,1),vp.data[[#This Row],[SDate]]&lt;=DATE(YEAR(vp.data[[#This Row],[SDate]]),9,15)),1,0)</f>
        <v>1</v>
      </c>
      <c r="AJ1453" s="4">
        <f>IF(vp.data[[#This Row],[SDate]]&lt;DATE(2016,12,1),0,1)</f>
        <v>1</v>
      </c>
      <c r="AK1453">
        <f>MONTH(vp.data[[#This Row],[SDate]])</f>
        <v>5</v>
      </c>
      <c r="AL1453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453" s="5">
        <f>(vp.data[[#This Row],[Dens]]-INDEX(crudeBD.lkup[Mean_Dens],MATCH(vp.data[[#This Row],[Crude_Breakdown]],crudeBD.lkup[Crude Breakdown],0)))^2</f>
        <v>54.927922402198938</v>
      </c>
      <c r="AN1453" s="5">
        <f>(vp.data[[#This Row],[Sulf]]-INDEX(crudeBD.lkup[Mean_Sulf],MATCH(vp.data[[#This Row],[Crude_Breakdown]],crudeBD.lkup[Crude Breakdown],0)))^2</f>
        <v>1.7748506673504427E-2</v>
      </c>
      <c r="AO14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1" hidden="1" x14ac:dyDescent="0.25">
      <c r="A1454">
        <v>1453</v>
      </c>
      <c r="B1454" t="s">
        <v>288</v>
      </c>
      <c r="C1454" t="s">
        <v>288</v>
      </c>
      <c r="D1454" t="s">
        <v>53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54" s="2">
        <f ca="1">INDEX(INDIRECT(_xlfn.CONCAT("weather.data[",O$1,"]")),MATCH(vp.data[[#This Row],[SDate]],weather.data[Date],0))</f>
        <v>10.983333333333334</v>
      </c>
      <c r="P1454" s="2">
        <f ca="1">INDEX(INDIRECT(_xlfn.CONCAT("weather.data[",P$1,"]")),MATCH(vp.data[[#This Row],[SDate]],weather.data[Date],0))</f>
        <v>13.685714285714285</v>
      </c>
      <c r="Q1454" s="2">
        <f ca="1">INDEX(INDIRECT(_xlfn.CONCAT("weather.data[",Q$1,"]")),MATCH(vp.data[[#This Row],[SDate]],weather.data[Date],0))</f>
        <v>11.1</v>
      </c>
      <c r="R1454" s="2">
        <f ca="1">INDEX(INDIRECT(_xlfn.CONCAT("weather.data[",R$1,"]")),MATCH(vp.data[[#This Row],[SDate]],weather.data[Date],0))</f>
        <v>10.1</v>
      </c>
      <c r="S1454" s="2">
        <f ca="1">INDEX(INDIRECT(_xlfn.CONCAT("weather.data[",S$1,"]")),MATCH(vp.data[[#This Row],[SDate]],weather.data[Date],0))</f>
        <v>11.3</v>
      </c>
      <c r="T1454" s="2">
        <f ca="1">INDEX(INDIRECT(_xlfn.CONCAT("weather.data[",T$1,"]")),MATCH(vp.data[[#This Row],[SDate]],weather.data[Date],0))</f>
        <v>10</v>
      </c>
      <c r="U1454" s="2">
        <f ca="1">INDEX(INDIRECT(_xlfn.CONCAT("weather.data[",U$1,"]")),MATCH(vp.data[[#This Row],[SDate]],weather.data[Date],0))</f>
        <v>12.6</v>
      </c>
      <c r="V1454" s="2">
        <f ca="1">INDEX(INDIRECT(_xlfn.CONCAT("weather.data[",V$1,"]")),MATCH(vp.data[[#This Row],[SDate]],weather.data[Date],0))</f>
        <v>10.8</v>
      </c>
      <c r="W1454" t="s">
        <v>44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 s="4">
        <f>IF(AND(vp.data[[#This Row],[SDate]]&gt;=DATE(YEAR(vp.data[[#This Row],[SDate]]),5,1),vp.data[[#This Row],[SDate]]&lt;=DATE(YEAR(vp.data[[#This Row],[SDate]]),9,15)),1,0)</f>
        <v>1</v>
      </c>
      <c r="AJ1454" s="4">
        <f>IF(vp.data[[#This Row],[SDate]]&lt;DATE(2016,12,1),0,1)</f>
        <v>1</v>
      </c>
      <c r="AK1454">
        <f>MONTH(vp.data[[#This Row],[SDate]])</f>
        <v>5</v>
      </c>
      <c r="AL1454" s="5">
        <f>(IF(post_aquisition_adj_bool,vp.data[[#This Row],[VP_Adjusted]],vp.data[[#This Row],[VP]])-INDEX(crudeBD.lkup[Mean_VP],MATCH(vp.data[[#This Row],[Crude_Breakdown]],crudeBD.lkup[Crude Breakdown],0)))^2</f>
        <v>0.85044251791067538</v>
      </c>
      <c r="AM1454" s="5">
        <f>(vp.data[[#This Row],[Dens]]-INDEX(crudeBD.lkup[Mean_Dens],MATCH(vp.data[[#This Row],[Crude_Breakdown]],crudeBD.lkup[Crude Breakdown],0)))^2</f>
        <v>53.124602156799064</v>
      </c>
      <c r="AN1454" s="5">
        <f>(vp.data[[#This Row],[Sulf]]-INDEX(crudeBD.lkup[Mean_Sulf],MATCH(vp.data[[#This Row],[Crude_Breakdown]],crudeBD.lkup[Crude Breakdown],0)))^2</f>
        <v>0.16258920826859519</v>
      </c>
      <c r="AO14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1" x14ac:dyDescent="0.25">
      <c r="A1455">
        <v>1573</v>
      </c>
      <c r="B1455" t="s">
        <v>47</v>
      </c>
      <c r="C1455" t="s">
        <v>47</v>
      </c>
      <c r="D1455" t="s">
        <v>48</v>
      </c>
      <c r="F1455" s="1">
        <v>42886</v>
      </c>
      <c r="G1455" s="2">
        <v>73.2</v>
      </c>
      <c r="H1455" s="2">
        <f>vp.data[[#This Row],[VP]]+IF(vp.data[[#This Row],[Post_Aquisition]]=0,INDEX(post_aquisition.tbl[Change_in_VP],MATCH(vp.data[[#This Row],[Crude_Breakdown]],post_aquisition.tbl[Crude_Breakdown],0)),0)</f>
        <v>73.2</v>
      </c>
      <c r="I1455" s="2"/>
      <c r="J1455" s="2">
        <f t="array" ref="J1455">_xlfn.IFNA(IF(vp.data[[#This Row],[Sulf Input]]="",INDEX([1]DATA!$Q:$Q,MATCH(1,(vp.data[[#This Row],[Battery]]=[1]DATA!$L:$L)*(EOMONTH(vp.data[[#This Row],[SDate]],-1)+1=[1]DATA!$G:$G),0)),vp.data[[#This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455" s="2">
        <f ca="1">INDEX(INDIRECT(_xlfn.CONCAT("weather.data[",O$1,"]")),MATCH(vp.data[[#This Row],[SDate]],weather.data[Date],0))</f>
        <v>13.600000000000001</v>
      </c>
      <c r="P1455" s="2">
        <f ca="1">INDEX(INDIRECT(_xlfn.CONCAT("weather.data[",P$1,"]")),MATCH(vp.data[[#This Row],[SDate]],weather.data[Date],0))</f>
        <v>12.745238095238095</v>
      </c>
      <c r="Q1455" s="2">
        <f ca="1">INDEX(INDIRECT(_xlfn.CONCAT("weather.data[",Q$1,"]")),MATCH(vp.data[[#This Row],[SDate]],weather.data[Date],0))</f>
        <v>13.9</v>
      </c>
      <c r="R1455" s="2">
        <f ca="1">INDEX(INDIRECT(_xlfn.CONCAT("weather.data[",R$1,"]")),MATCH(vp.data[[#This Row],[SDate]],weather.data[Date],0))</f>
        <v>13.7</v>
      </c>
      <c r="S1455" s="2">
        <f ca="1">INDEX(INDIRECT(_xlfn.CONCAT("weather.data[",S$1,"]")),MATCH(vp.data[[#This Row],[SDate]],weather.data[Date],0))</f>
        <v>12.8</v>
      </c>
      <c r="T1455" s="2">
        <f ca="1">INDEX(INDIRECT(_xlfn.CONCAT("weather.data[",T$1,"]")),MATCH(vp.data[[#This Row],[SDate]],weather.data[Date],0))</f>
        <v>13.5</v>
      </c>
      <c r="U1455" s="2">
        <f ca="1">INDEX(INDIRECT(_xlfn.CONCAT("weather.data[",U$1,"]")),MATCH(vp.data[[#This Row],[SDate]],weather.data[Date],0))</f>
        <v>14.2</v>
      </c>
      <c r="V1455" s="2">
        <f ca="1">INDEX(INDIRECT(_xlfn.CONCAT("weather.data[",V$1,"]")),MATCH(vp.data[[#This Row],[SDate]],weather.data[Date],0))</f>
        <v>13.5</v>
      </c>
      <c r="W1455" t="s">
        <v>44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 s="4">
        <f>IF(AND(vp.data[[#This Row],[SDate]]&gt;=DATE(YEAR(vp.data[[#This Row],[SDate]]),5,1),vp.data[[#This Row],[SDate]]&lt;=DATE(YEAR(vp.data[[#This Row],[SDate]]),9,15)),1,0)</f>
        <v>1</v>
      </c>
      <c r="AJ1455" s="4">
        <f>IF(vp.data[[#This Row],[SDate]]&lt;DATE(2016,12,1),0,1)</f>
        <v>1</v>
      </c>
      <c r="AK1455">
        <f>MONTH(vp.data[[#This Row],[SDate]])</f>
        <v>5</v>
      </c>
      <c r="AL1455" s="5">
        <f>(IF(post_aquisition_adj_bool,vp.data[[#This Row],[VP_Adjusted]],vp.data[[#This Row],[VP]])-INDEX(crudeBD.lkup[Mean_VP],MATCH(vp.data[[#This Row],[Crude_Breakdown]],crudeBD.lkup[Crude Breakdown],0)))^2</f>
        <v>102.71381852551984</v>
      </c>
      <c r="AM1455" s="5">
        <f>(vp.data[[#This Row],[Dens]]-INDEX(crudeBD.lkup[Mean_Dens],MATCH(vp.data[[#This Row],[Crude_Breakdown]],crudeBD.lkup[Crude Breakdown],0)))^2</f>
        <v>14.885240670633198</v>
      </c>
      <c r="AN1455" s="5">
        <f>(vp.data[[#This Row],[Sulf]]-INDEX(crudeBD.lkup[Mean_Sulf],MATCH(vp.data[[#This Row],[Crude_Breakdown]],crudeBD.lkup[Crude Breakdown],0)))^2</f>
        <v>1.5635293026803863E-3</v>
      </c>
      <c r="AO14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1" hidden="1" x14ac:dyDescent="0.25">
      <c r="A1456">
        <v>1455</v>
      </c>
      <c r="B1456" t="s">
        <v>42</v>
      </c>
      <c r="C1456" t="s">
        <v>42</v>
      </c>
      <c r="D1456" t="s">
        <v>43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56" s="2">
        <f ca="1">INDEX(INDIRECT(_xlfn.CONCAT("weather.data[",O$1,"]")),MATCH(vp.data[[#This Row],[SDate]],weather.data[Date],0))</f>
        <v>10.983333333333334</v>
      </c>
      <c r="P1456" s="2">
        <f ca="1">INDEX(INDIRECT(_xlfn.CONCAT("weather.data[",P$1,"]")),MATCH(vp.data[[#This Row],[SDate]],weather.data[Date],0))</f>
        <v>13.685714285714285</v>
      </c>
      <c r="Q1456" s="2">
        <f ca="1">INDEX(INDIRECT(_xlfn.CONCAT("weather.data[",Q$1,"]")),MATCH(vp.data[[#This Row],[SDate]],weather.data[Date],0))</f>
        <v>11.1</v>
      </c>
      <c r="R1456" s="2">
        <f ca="1">INDEX(INDIRECT(_xlfn.CONCAT("weather.data[",R$1,"]")),MATCH(vp.data[[#This Row],[SDate]],weather.data[Date],0))</f>
        <v>10.1</v>
      </c>
      <c r="S1456" s="2">
        <f ca="1">INDEX(INDIRECT(_xlfn.CONCAT("weather.data[",S$1,"]")),MATCH(vp.data[[#This Row],[SDate]],weather.data[Date],0))</f>
        <v>11.3</v>
      </c>
      <c r="T1456" s="2">
        <f ca="1">INDEX(INDIRECT(_xlfn.CONCAT("weather.data[",T$1,"]")),MATCH(vp.data[[#This Row],[SDate]],weather.data[Date],0))</f>
        <v>10</v>
      </c>
      <c r="U1456" s="2">
        <f ca="1">INDEX(INDIRECT(_xlfn.CONCAT("weather.data[",U$1,"]")),MATCH(vp.data[[#This Row],[SDate]],weather.data[Date],0))</f>
        <v>12.6</v>
      </c>
      <c r="V1456" s="2">
        <f ca="1">INDEX(INDIRECT(_xlfn.CONCAT("weather.data[",V$1,"]")),MATCH(vp.data[[#This Row],[SDate]],weather.data[Date],0))</f>
        <v>10.8</v>
      </c>
      <c r="W1456" t="s">
        <v>44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 s="4">
        <f>IF(AND(vp.data[[#This Row],[SDate]]&gt;=DATE(YEAR(vp.data[[#This Row],[SDate]]),5,1),vp.data[[#This Row],[SDate]]&lt;=DATE(YEAR(vp.data[[#This Row],[SDate]]),9,15)),1,0)</f>
        <v>1</v>
      </c>
      <c r="AJ1456" s="4">
        <f>IF(vp.data[[#This Row],[SDate]]&lt;DATE(2016,12,1),0,1)</f>
        <v>1</v>
      </c>
      <c r="AK1456">
        <f>MONTH(vp.data[[#This Row],[SDate]])</f>
        <v>5</v>
      </c>
      <c r="AL1456" s="5">
        <f>(IF(post_aquisition_adj_bool,vp.data[[#This Row],[VP_Adjusted]],vp.data[[#This Row],[VP]])-INDEX(crudeBD.lkup[Mean_VP],MATCH(vp.data[[#This Row],[Crude_Breakdown]],crudeBD.lkup[Crude Breakdown],0)))^2</f>
        <v>14.939905482041592</v>
      </c>
      <c r="AM1456" s="5">
        <f>(vp.data[[#This Row],[Dens]]-INDEX(crudeBD.lkup[Mean_Dens],MATCH(vp.data[[#This Row],[Crude_Breakdown]],crudeBD.lkup[Crude Breakdown],0)))^2</f>
        <v>36.701054624120985</v>
      </c>
      <c r="AN1456" s="5">
        <f>(vp.data[[#This Row],[Sulf]]-INDEX(crudeBD.lkup[Mean_Sulf],MATCH(vp.data[[#This Row],[Crude_Breakdown]],crudeBD.lkup[Crude Breakdown],0)))^2</f>
        <v>3.5925975814308328E-2</v>
      </c>
      <c r="AO14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1" hidden="1" x14ac:dyDescent="0.25">
      <c r="A1457">
        <v>1456</v>
      </c>
      <c r="B1457" t="s">
        <v>288</v>
      </c>
      <c r="C1457" t="s">
        <v>288</v>
      </c>
      <c r="D1457" t="s">
        <v>90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Input]]="",INDEX([1]DATA!$Q:$Q,MATCH(1,(vp.data[[#This Row],[Battery]]=[1]DATA!$L:$L)*(EOMONTH(vp.data[[#This Row],[SDate]],-1)+1=[1]DATA!$G:$G),0)),vp.data[[#This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457" s="2">
        <f ca="1">INDEX(INDIRECT(_xlfn.CONCAT("weather.data[",O$1,"]")),MATCH(vp.data[[#This Row],[SDate]],weather.data[Date],0))</f>
        <v>10.983333333333334</v>
      </c>
      <c r="P1457" s="2">
        <f ca="1">INDEX(INDIRECT(_xlfn.CONCAT("weather.data[",P$1,"]")),MATCH(vp.data[[#This Row],[SDate]],weather.data[Date],0))</f>
        <v>13.685714285714285</v>
      </c>
      <c r="Q1457" s="2">
        <f ca="1">INDEX(INDIRECT(_xlfn.CONCAT("weather.data[",Q$1,"]")),MATCH(vp.data[[#This Row],[SDate]],weather.data[Date],0))</f>
        <v>11.1</v>
      </c>
      <c r="R1457" s="2">
        <f ca="1">INDEX(INDIRECT(_xlfn.CONCAT("weather.data[",R$1,"]")),MATCH(vp.data[[#This Row],[SDate]],weather.data[Date],0))</f>
        <v>10.1</v>
      </c>
      <c r="S1457" s="2">
        <f ca="1">INDEX(INDIRECT(_xlfn.CONCAT("weather.data[",S$1,"]")),MATCH(vp.data[[#This Row],[SDate]],weather.data[Date],0))</f>
        <v>11.3</v>
      </c>
      <c r="T1457" s="2">
        <f ca="1">INDEX(INDIRECT(_xlfn.CONCAT("weather.data[",T$1,"]")),MATCH(vp.data[[#This Row],[SDate]],weather.data[Date],0))</f>
        <v>10</v>
      </c>
      <c r="U1457" s="2">
        <f ca="1">INDEX(INDIRECT(_xlfn.CONCAT("weather.data[",U$1,"]")),MATCH(vp.data[[#This Row],[SDate]],weather.data[Date],0))</f>
        <v>12.6</v>
      </c>
      <c r="V1457" s="2">
        <f ca="1">INDEX(INDIRECT(_xlfn.CONCAT("weather.data[",V$1,"]")),MATCH(vp.data[[#This Row],[SDate]],weather.data[Date],0))</f>
        <v>10.8</v>
      </c>
      <c r="W1457" t="s">
        <v>44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 s="4">
        <f>IF(AND(vp.data[[#This Row],[SDate]]&gt;=DATE(YEAR(vp.data[[#This Row],[SDate]]),5,1),vp.data[[#This Row],[SDate]]&lt;=DATE(YEAR(vp.data[[#This Row],[SDate]]),9,15)),1,0)</f>
        <v>1</v>
      </c>
      <c r="AJ1457" s="4">
        <f>IF(vp.data[[#This Row],[SDate]]&lt;DATE(2016,12,1),0,1)</f>
        <v>1</v>
      </c>
      <c r="AK1457">
        <f>MONTH(vp.data[[#This Row],[SDate]])</f>
        <v>5</v>
      </c>
      <c r="AL1457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457" s="5">
        <f>(vp.data[[#This Row],[Dens]]-INDEX(crudeBD.lkup[Mean_Dens],MATCH(vp.data[[#This Row],[Crude_Breakdown]],crudeBD.lkup[Crude Breakdown],0)))^2</f>
        <v>470.39808436538664</v>
      </c>
      <c r="AN1457" s="5">
        <f>(vp.data[[#This Row],[Sulf]]-INDEX(crudeBD.lkup[Mean_Sulf],MATCH(vp.data[[#This Row],[Crude_Breakdown]],crudeBD.lkup[Crude Breakdown],0)))^2</f>
        <v>0.34014967599865559</v>
      </c>
      <c r="AO14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1" hidden="1" x14ac:dyDescent="0.25">
      <c r="A1458">
        <v>1457</v>
      </c>
      <c r="B1458" t="s">
        <v>47</v>
      </c>
      <c r="C1458" t="s">
        <v>47</v>
      </c>
      <c r="D1458" t="s">
        <v>304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458" s="2">
        <f ca="1">INDEX(INDIRECT(_xlfn.CONCAT("weather.data[",O$1,"]")),MATCH(vp.data[[#This Row],[SDate]],weather.data[Date],0))</f>
        <v>8.9833333333333325</v>
      </c>
      <c r="P1458" s="2">
        <f ca="1">INDEX(INDIRECT(_xlfn.CONCAT("weather.data[",P$1,"]")),MATCH(vp.data[[#This Row],[SDate]],weather.data[Date],0))</f>
        <v>13.607142857142858</v>
      </c>
      <c r="Q1458" s="2">
        <f ca="1">INDEX(INDIRECT(_xlfn.CONCAT("weather.data[",Q$1,"]")),MATCH(vp.data[[#This Row],[SDate]],weather.data[Date],0))</f>
        <v>9.9</v>
      </c>
      <c r="R1458" s="2">
        <f ca="1">INDEX(INDIRECT(_xlfn.CONCAT("weather.data[",R$1,"]")),MATCH(vp.data[[#This Row],[SDate]],weather.data[Date],0))</f>
        <v>9.4</v>
      </c>
      <c r="S1458" s="2">
        <f ca="1">INDEX(INDIRECT(_xlfn.CONCAT("weather.data[",S$1,"]")),MATCH(vp.data[[#This Row],[SDate]],weather.data[Date],0))</f>
        <v>8.8000000000000007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7.8</v>
      </c>
      <c r="W1458" t="s">
        <v>44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 s="4">
        <f>IF(AND(vp.data[[#This Row],[SDate]]&gt;=DATE(YEAR(vp.data[[#This Row],[SDate]]),5,1),vp.data[[#This Row],[SDate]]&lt;=DATE(YEAR(vp.data[[#This Row],[SDate]]),9,15)),1,0)</f>
        <v>1</v>
      </c>
      <c r="AJ1458" s="4">
        <f>IF(vp.data[[#This Row],[SDate]]&lt;DATE(2016,12,1),0,1)</f>
        <v>1</v>
      </c>
      <c r="AK1458">
        <f>MONTH(vp.data[[#This Row],[SDate]])</f>
        <v>5</v>
      </c>
      <c r="AL1458" s="5">
        <f>(IF(post_aquisition_adj_bool,vp.data[[#This Row],[VP_Adjusted]],vp.data[[#This Row],[VP]])-INDEX(crudeBD.lkup[Mean_VP],MATCH(vp.data[[#This Row],[Crude_Breakdown]],crudeBD.lkup[Crude Breakdown],0)))^2</f>
        <v>738.63311703926206</v>
      </c>
      <c r="AM1458" s="5">
        <f>(vp.data[[#This Row],[Dens]]-INDEX(crudeBD.lkup[Mean_Dens],MATCH(vp.data[[#This Row],[Crude_Breakdown]],crudeBD.lkup[Crude Breakdown],0)))^2</f>
        <v>42.102742034098817</v>
      </c>
      <c r="AN1458" s="5">
        <f>(vp.data[[#This Row],[Sulf]]-INDEX(crudeBD.lkup[Mean_Sulf],MATCH(vp.data[[#This Row],[Crude_Breakdown]],crudeBD.lkup[Crude Breakdown],0)))^2</f>
        <v>2.781439379007029E-2</v>
      </c>
      <c r="AO14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9" spans="1:41" hidden="1" x14ac:dyDescent="0.25">
      <c r="A1459">
        <v>1458</v>
      </c>
      <c r="B1459" t="s">
        <v>47</v>
      </c>
      <c r="C1459" t="s">
        <v>47</v>
      </c>
      <c r="D1459" t="s">
        <v>67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Input]]="",INDEX([1]DATA!$O:$O,MATCH(1,(vp.data[[#This Row],[Battery]]=[1]DATA!$L:$L)*(EOMONTH(vp.data[[#This Row],[SDate]],-1)+1=[1]DATA!$G:$G),0)),vp.data[[#This Row],[Dens Input]]),"")</f>
        <v>828</v>
      </c>
      <c r="O1459" s="2">
        <f ca="1">INDEX(INDIRECT(_xlfn.CONCAT("weather.data[",O$1,"]")),MATCH(vp.data[[#This Row],[SDate]],weather.data[Date],0))</f>
        <v>8.9833333333333325</v>
      </c>
      <c r="P1459" s="2">
        <f ca="1">INDEX(INDIRECT(_xlfn.CONCAT("weather.data[",P$1,"]")),MATCH(vp.data[[#This Row],[SDate]],weather.data[Date],0))</f>
        <v>13.607142857142858</v>
      </c>
      <c r="Q1459" s="2">
        <f ca="1">INDEX(INDIRECT(_xlfn.CONCAT("weather.data[",Q$1,"]")),MATCH(vp.data[[#This Row],[SDate]],weather.data[Date],0))</f>
        <v>9.9</v>
      </c>
      <c r="R1459" s="2">
        <f ca="1">INDEX(INDIRECT(_xlfn.CONCAT("weather.data[",R$1,"]")),MATCH(vp.data[[#This Row],[SDate]],weather.data[Date],0))</f>
        <v>9.4</v>
      </c>
      <c r="S1459" s="2">
        <f ca="1">INDEX(INDIRECT(_xlfn.CONCAT("weather.data[",S$1,"]")),MATCH(vp.data[[#This Row],[SDate]],weather.data[Date],0))</f>
        <v>8.8000000000000007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7.8</v>
      </c>
      <c r="W1459" t="s">
        <v>44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 s="4">
        <f>IF(AND(vp.data[[#This Row],[SDate]]&gt;=DATE(YEAR(vp.data[[#This Row],[SDate]]),5,1),vp.data[[#This Row],[SDate]]&lt;=DATE(YEAR(vp.data[[#This Row],[SDate]]),9,15)),1,0)</f>
        <v>1</v>
      </c>
      <c r="AJ1459" s="4">
        <f>IF(vp.data[[#This Row],[SDate]]&lt;DATE(2016,12,1),0,1)</f>
        <v>1</v>
      </c>
      <c r="AK1459">
        <f>MONTH(vp.data[[#This Row],[SDate]])</f>
        <v>5</v>
      </c>
      <c r="AL1459" s="5">
        <f>(IF(post_aquisition_adj_bool,vp.data[[#This Row],[VP_Adjusted]],vp.data[[#This Row],[VP]])-INDEX(crudeBD.lkup[Mean_VP],MATCH(vp.data[[#This Row],[Crude_Breakdown]],crudeBD.lkup[Crude Breakdown],0)))^2</f>
        <v>13.854731177704835</v>
      </c>
      <c r="AM1459" s="5">
        <f>(vp.data[[#This Row],[Dens]]-INDEX(crudeBD.lkup[Mean_Dens],MATCH(vp.data[[#This Row],[Crude_Breakdown]],crudeBD.lkup[Crude Breakdown],0)))^2</f>
        <v>249.99839111385566</v>
      </c>
      <c r="AN1459" s="5">
        <f>(vp.data[[#This Row],[Sulf]]-INDEX(crudeBD.lkup[Mean_Sulf],MATCH(vp.data[[#This Row],[Crude_Breakdown]],crudeBD.lkup[Crude Breakdown],0)))^2</f>
        <v>4.1299799679639086E-2</v>
      </c>
      <c r="AO14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1" hidden="1" x14ac:dyDescent="0.25">
      <c r="A1460">
        <v>1459</v>
      </c>
      <c r="B1460" t="s">
        <v>47</v>
      </c>
      <c r="C1460" t="s">
        <v>47</v>
      </c>
      <c r="D1460" t="s">
        <v>305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 t="str">
        <f t="array" ref="J1460">_xlfn.IFNA(IF(vp.data[[#This Row],[Sulf Input]]="",INDEX([1]DATA!$Q:$Q,MATCH(1,(vp.data[[#This Row],[Battery]]=[1]DATA!$L:$L)*(EOMONTH(vp.data[[#This Row],[SDate]],-1)+1=[1]DATA!$G:$G),0)),vp.data[[#This Row],[Sulf Input]]),"")</f>
        <v/>
      </c>
      <c r="K1460" s="2"/>
      <c r="L1460" s="2"/>
      <c r="M1460" s="2"/>
      <c r="N1460" s="2" t="str">
        <f t="array" ref="N1460">_xlfn.IFNA(IF(vp.data[[#This Row],[Dens Input]]="",INDEX([1]DATA!$O:$O,MATCH(1,(vp.data[[#This Row],[Battery]]=[1]DATA!$L:$L)*(EOMONTH(vp.data[[#This Row],[SDate]],-1)+1=[1]DATA!$G:$G),0)),vp.data[[#This Row],[Dens Input]]),"")</f>
        <v/>
      </c>
      <c r="O1460" s="2">
        <f ca="1">INDEX(INDIRECT(_xlfn.CONCAT("weather.data[",O$1,"]")),MATCH(vp.data[[#This Row],[SDate]],weather.data[Date],0))</f>
        <v>8.9833333333333325</v>
      </c>
      <c r="P1460" s="2">
        <f ca="1">INDEX(INDIRECT(_xlfn.CONCAT("weather.data[",P$1,"]")),MATCH(vp.data[[#This Row],[SDate]],weather.data[Date],0))</f>
        <v>13.607142857142858</v>
      </c>
      <c r="Q1460" s="2">
        <f ca="1">INDEX(INDIRECT(_xlfn.CONCAT("weather.data[",Q$1,"]")),MATCH(vp.data[[#This Row],[SDate]],weather.data[Date],0))</f>
        <v>9.9</v>
      </c>
      <c r="R1460" s="2">
        <f ca="1">INDEX(INDIRECT(_xlfn.CONCAT("weather.data[",R$1,"]")),MATCH(vp.data[[#This Row],[SDate]],weather.data[Date],0))</f>
        <v>9.4</v>
      </c>
      <c r="S1460" s="2">
        <f ca="1">INDEX(INDIRECT(_xlfn.CONCAT("weather.data[",S$1,"]")),MATCH(vp.data[[#This Row],[SDate]],weather.data[Date],0))</f>
        <v>8.8000000000000007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7.8</v>
      </c>
      <c r="W1460" t="s">
        <v>44</v>
      </c>
      <c r="X1460">
        <f>IF(OR(vp.data[[#This Row],[Sulf]]="",vp.data[[#This Row],[Dens]]=""),1,0)</f>
        <v>1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Unknown</v>
      </c>
      <c r="AH1460">
        <f>INDEX(crudeBD.lkup[Number],MATCH(vp.data[[#This Row],[Crude_Breakdown]],crudeBD.lkup[Crude Breakdown],0))</f>
        <v>-1</v>
      </c>
      <c r="AI1460" s="4">
        <f>IF(AND(vp.data[[#This Row],[SDate]]&gt;=DATE(YEAR(vp.data[[#This Row],[SDate]]),5,1),vp.data[[#This Row],[SDate]]&lt;=DATE(YEAR(vp.data[[#This Row],[SDate]]),9,15)),1,0)</f>
        <v>1</v>
      </c>
      <c r="AJ1460" s="4">
        <f>IF(vp.data[[#This Row],[SDate]]&lt;DATE(2016,12,1),0,1)</f>
        <v>1</v>
      </c>
      <c r="AK1460">
        <f>MONTH(vp.data[[#This Row],[SDate]])</f>
        <v>5</v>
      </c>
      <c r="AL1460" s="5">
        <f>(IF(post_aquisition_adj_bool,vp.data[[#This Row],[VP_Adjusted]],vp.data[[#This Row],[VP]])-INDEX(crudeBD.lkup[Mean_VP],MATCH(vp.data[[#This Row],[Crude_Breakdown]],crudeBD.lkup[Crude Breakdown],0)))^2</f>
        <v>1.4400000000000068</v>
      </c>
      <c r="AM1460" s="5" t="e">
        <f>(vp.data[[#This Row],[Dens]]-INDEX(crudeBD.lkup[Mean_Dens],MATCH(vp.data[[#This Row],[Crude_Breakdown]],crudeBD.lkup[Crude Breakdown],0)))^2</f>
        <v>#VALUE!</v>
      </c>
      <c r="AN1460" s="5" t="e">
        <f>(vp.data[[#This Row],[Sulf]]-INDEX(crudeBD.lkup[Mean_Sulf],MATCH(vp.data[[#This Row],[Crude_Breakdown]],crudeBD.lkup[Crude Breakdown],0)))^2</f>
        <v>#VALUE!</v>
      </c>
      <c r="AO14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1" hidden="1" x14ac:dyDescent="0.25">
      <c r="A1461">
        <v>1460</v>
      </c>
      <c r="B1461" t="s">
        <v>47</v>
      </c>
      <c r="C1461" t="s">
        <v>47</v>
      </c>
      <c r="D1461" t="s">
        <v>306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461" s="2">
        <f ca="1">INDEX(INDIRECT(_xlfn.CONCAT("weather.data[",O$1,"]")),MATCH(vp.data[[#This Row],[SDate]],weather.data[Date],0))</f>
        <v>8.9833333333333325</v>
      </c>
      <c r="P1461" s="2">
        <f ca="1">INDEX(INDIRECT(_xlfn.CONCAT("weather.data[",P$1,"]")),MATCH(vp.data[[#This Row],[SDate]],weather.data[Date],0))</f>
        <v>13.607142857142858</v>
      </c>
      <c r="Q1461" s="2">
        <f ca="1">INDEX(INDIRECT(_xlfn.CONCAT("weather.data[",Q$1,"]")),MATCH(vp.data[[#This Row],[SDate]],weather.data[Date],0))</f>
        <v>9.9</v>
      </c>
      <c r="R1461" s="2">
        <f ca="1">INDEX(INDIRECT(_xlfn.CONCAT("weather.data[",R$1,"]")),MATCH(vp.data[[#This Row],[SDate]],weather.data[Date],0))</f>
        <v>9.4</v>
      </c>
      <c r="S1461" s="2">
        <f ca="1">INDEX(INDIRECT(_xlfn.CONCAT("weather.data[",S$1,"]")),MATCH(vp.data[[#This Row],[SDate]],weather.data[Date],0))</f>
        <v>8.8000000000000007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7.8</v>
      </c>
      <c r="W1461" t="s">
        <v>44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 s="4">
        <f>IF(AND(vp.data[[#This Row],[SDate]]&gt;=DATE(YEAR(vp.data[[#This Row],[SDate]]),5,1),vp.data[[#This Row],[SDate]]&lt;=DATE(YEAR(vp.data[[#This Row],[SDate]]),9,15)),1,0)</f>
        <v>1</v>
      </c>
      <c r="AJ1461" s="4">
        <f>IF(vp.data[[#This Row],[SDate]]&lt;DATE(2016,12,1),0,1)</f>
        <v>1</v>
      </c>
      <c r="AK1461">
        <f>MONTH(vp.data[[#This Row],[SDate]])</f>
        <v>5</v>
      </c>
      <c r="AL1461" s="5">
        <f>(IF(post_aquisition_adj_bool,vp.data[[#This Row],[VP_Adjusted]],vp.data[[#This Row],[VP]])-INDEX(crudeBD.lkup[Mean_VP],MATCH(vp.data[[#This Row],[Crude_Breakdown]],crudeBD.lkup[Crude Breakdown],0)))^2</f>
        <v>48.689770942062886</v>
      </c>
      <c r="AM1461" s="5">
        <f>(vp.data[[#This Row],[Dens]]-INDEX(crudeBD.lkup[Mean_Dens],MATCH(vp.data[[#This Row],[Crude_Breakdown]],crudeBD.lkup[Crude Breakdown],0)))^2</f>
        <v>95.817915040234581</v>
      </c>
      <c r="AN1461" s="5">
        <f>(vp.data[[#This Row],[Sulf]]-INDEX(crudeBD.lkup[Mean_Sulf],MATCH(vp.data[[#This Row],[Crude_Breakdown]],crudeBD.lkup[Crude Breakdown],0)))^2</f>
        <v>2.8327432379219785E-3</v>
      </c>
      <c r="AO14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1" hidden="1" x14ac:dyDescent="0.25">
      <c r="A1462">
        <v>1461</v>
      </c>
      <c r="B1462" t="s">
        <v>128</v>
      </c>
      <c r="C1462" t="s">
        <v>128</v>
      </c>
      <c r="D1462" t="s">
        <v>307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Input]]="",INDEX([1]DATA!$Q:$Q,MATCH(1,(vp.data[[#This Row],[Battery]]=[1]DATA!$L:$L)*(EOMONTH(vp.data[[#This Row],[SDate]],-1)+1=[1]DATA!$G:$G),0)),vp.data[[#This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Input]]="",INDEX([1]DATA!$O:$O,MATCH(1,(vp.data[[#This Row],[Battery]]=[1]DATA!$L:$L)*(EOMONTH(vp.data[[#This Row],[SDate]],-1)+1=[1]DATA!$G:$G),0)),vp.data[[#This Row],[Dens Input]]),"")</f>
        <v>884</v>
      </c>
      <c r="O1462" s="2">
        <f ca="1">INDEX(INDIRECT(_xlfn.CONCAT("weather.data[",O$1,"]")),MATCH(vp.data[[#This Row],[SDate]],weather.data[Date],0))</f>
        <v>8.9833333333333325</v>
      </c>
      <c r="P1462" s="2">
        <f ca="1">INDEX(INDIRECT(_xlfn.CONCAT("weather.data[",P$1,"]")),MATCH(vp.data[[#This Row],[SDate]],weather.data[Date],0))</f>
        <v>13.607142857142858</v>
      </c>
      <c r="Q1462" s="2">
        <f ca="1">INDEX(INDIRECT(_xlfn.CONCAT("weather.data[",Q$1,"]")),MATCH(vp.data[[#This Row],[SDate]],weather.data[Date],0))</f>
        <v>9.9</v>
      </c>
      <c r="R1462" s="2">
        <f ca="1">INDEX(INDIRECT(_xlfn.CONCAT("weather.data[",R$1,"]")),MATCH(vp.data[[#This Row],[SDate]],weather.data[Date],0))</f>
        <v>9.4</v>
      </c>
      <c r="S1462" s="2">
        <f ca="1">INDEX(INDIRECT(_xlfn.CONCAT("weather.data[",S$1,"]")),MATCH(vp.data[[#This Row],[SDate]],weather.data[Date],0))</f>
        <v>8.8000000000000007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7.8</v>
      </c>
      <c r="W1462" t="s">
        <v>44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 s="4">
        <f>IF(AND(vp.data[[#This Row],[SDate]]&gt;=DATE(YEAR(vp.data[[#This Row],[SDate]]),5,1),vp.data[[#This Row],[SDate]]&lt;=DATE(YEAR(vp.data[[#This Row],[SDate]]),9,15)),1,0)</f>
        <v>1</v>
      </c>
      <c r="AJ1462" s="4">
        <f>IF(vp.data[[#This Row],[SDate]]&lt;DATE(2016,12,1),0,1)</f>
        <v>1</v>
      </c>
      <c r="AK1462">
        <f>MONTH(vp.data[[#This Row],[SDate]])</f>
        <v>5</v>
      </c>
      <c r="AL1462" s="5">
        <f>(IF(post_aquisition_adj_bool,vp.data[[#This Row],[VP_Adjusted]],vp.data[[#This Row],[VP]])-INDEX(crudeBD.lkup[Mean_VP],MATCH(vp.data[[#This Row],[Crude_Breakdown]],crudeBD.lkup[Crude Breakdown],0)))^2</f>
        <v>136.07729678638952</v>
      </c>
      <c r="AM1462" s="5">
        <f>(vp.data[[#This Row],[Dens]]-INDEX(crudeBD.lkup[Mean_Dens],MATCH(vp.data[[#This Row],[Crude_Breakdown]],crudeBD.lkup[Crude Breakdown],0)))^2</f>
        <v>85.411984856678686</v>
      </c>
      <c r="AN1462" s="5">
        <f>(vp.data[[#This Row],[Sulf]]-INDEX(crudeBD.lkup[Mean_Sulf],MATCH(vp.data[[#This Row],[Crude_Breakdown]],crudeBD.lkup[Crude Breakdown],0)))^2</f>
        <v>0.12927008186081995</v>
      </c>
      <c r="AO14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1" hidden="1" x14ac:dyDescent="0.25">
      <c r="A1463">
        <v>1462</v>
      </c>
      <c r="B1463" t="s">
        <v>308</v>
      </c>
      <c r="C1463" t="s">
        <v>308</v>
      </c>
      <c r="D1463" t="s">
        <v>309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Input]]="",INDEX([1]DATA!$Q:$Q,MATCH(1,(vp.data[[#This Row],[Battery]]=[1]DATA!$L:$L)*(EOMONTH(vp.data[[#This Row],[SDate]],-1)+1=[1]DATA!$G:$G),0)),vp.data[[#This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Input]]="",INDEX([1]DATA!$O:$O,MATCH(1,(vp.data[[#This Row],[Battery]]=[1]DATA!$L:$L)*(EOMONTH(vp.data[[#This Row],[SDate]],-1)+1=[1]DATA!$G:$G),0)),vp.data[[#This Row],[Dens Input]]),"")</f>
        <v>855</v>
      </c>
      <c r="O1463" s="2">
        <f ca="1">INDEX(INDIRECT(_xlfn.CONCAT("weather.data[",O$1,"]")),MATCH(vp.data[[#This Row],[SDate]],weather.data[Date],0))</f>
        <v>8.9833333333333325</v>
      </c>
      <c r="P1463" s="2">
        <f ca="1">INDEX(INDIRECT(_xlfn.CONCAT("weather.data[",P$1,"]")),MATCH(vp.data[[#This Row],[SDate]],weather.data[Date],0))</f>
        <v>13.607142857142858</v>
      </c>
      <c r="Q1463" s="2">
        <f ca="1">INDEX(INDIRECT(_xlfn.CONCAT("weather.data[",Q$1,"]")),MATCH(vp.data[[#This Row],[SDate]],weather.data[Date],0))</f>
        <v>9.9</v>
      </c>
      <c r="R1463" s="2">
        <f ca="1">INDEX(INDIRECT(_xlfn.CONCAT("weather.data[",R$1,"]")),MATCH(vp.data[[#This Row],[SDate]],weather.data[Date],0))</f>
        <v>9.4</v>
      </c>
      <c r="S1463" s="2">
        <f ca="1">INDEX(INDIRECT(_xlfn.CONCAT("weather.data[",S$1,"]")),MATCH(vp.data[[#This Row],[SDate]],weather.data[Date],0))</f>
        <v>8.8000000000000007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7.8</v>
      </c>
      <c r="W1463" t="s">
        <v>44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 s="4">
        <f>IF(AND(vp.data[[#This Row],[SDate]]&gt;=DATE(YEAR(vp.data[[#This Row],[SDate]]),5,1),vp.data[[#This Row],[SDate]]&lt;=DATE(YEAR(vp.data[[#This Row],[SDate]]),9,15)),1,0)</f>
        <v>1</v>
      </c>
      <c r="AJ1463" s="4">
        <f>IF(vp.data[[#This Row],[SDate]]&lt;DATE(2016,12,1),0,1)</f>
        <v>1</v>
      </c>
      <c r="AK1463">
        <f>MONTH(vp.data[[#This Row],[SDate]])</f>
        <v>5</v>
      </c>
      <c r="AL1463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1463" s="5">
        <f>(vp.data[[#This Row],[Dens]]-INDEX(crudeBD.lkup[Mean_Dens],MATCH(vp.data[[#This Row],[Crude_Breakdown]],crudeBD.lkup[Crude Breakdown],0)))^2</f>
        <v>125.18617025495796</v>
      </c>
      <c r="AN1463" s="5">
        <f>(vp.data[[#This Row],[Sulf]]-INDEX(crudeBD.lkup[Mean_Sulf],MATCH(vp.data[[#This Row],[Crude_Breakdown]],crudeBD.lkup[Crude Breakdown],0)))^2</f>
        <v>0.1876826195569386</v>
      </c>
      <c r="AO14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1" hidden="1" x14ac:dyDescent="0.25">
      <c r="A1464">
        <v>1463</v>
      </c>
      <c r="B1464" t="s">
        <v>157</v>
      </c>
      <c r="C1464" t="s">
        <v>157</v>
      </c>
      <c r="D1464" t="s">
        <v>189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Input]]="",INDEX([1]DATA!$Q:$Q,MATCH(1,(vp.data[[#This Row],[Battery]]=[1]DATA!$L:$L)*(EOMONTH(vp.data[[#This Row],[SDate]],-1)+1=[1]DATA!$G:$G),0)),vp.data[[#This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64" s="2">
        <f ca="1">INDEX(INDIRECT(_xlfn.CONCAT("weather.data[",O$1,"]")),MATCH(vp.data[[#This Row],[SDate]],weather.data[Date],0))</f>
        <v>8.9833333333333325</v>
      </c>
      <c r="P1464" s="2">
        <f ca="1">INDEX(INDIRECT(_xlfn.CONCAT("weather.data[",P$1,"]")),MATCH(vp.data[[#This Row],[SDate]],weather.data[Date],0))</f>
        <v>13.607142857142858</v>
      </c>
      <c r="Q1464" s="2">
        <f ca="1">INDEX(INDIRECT(_xlfn.CONCAT("weather.data[",Q$1,"]")),MATCH(vp.data[[#This Row],[SDate]],weather.data[Date],0))</f>
        <v>9.9</v>
      </c>
      <c r="R1464" s="2">
        <f ca="1">INDEX(INDIRECT(_xlfn.CONCAT("weather.data[",R$1,"]")),MATCH(vp.data[[#This Row],[SDate]],weather.data[Date],0))</f>
        <v>9.4</v>
      </c>
      <c r="S1464" s="2">
        <f ca="1">INDEX(INDIRECT(_xlfn.CONCAT("weather.data[",S$1,"]")),MATCH(vp.data[[#This Row],[SDate]],weather.data[Date],0))</f>
        <v>8.8000000000000007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7.8</v>
      </c>
      <c r="W1464" t="s">
        <v>44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 s="4">
        <f>IF(AND(vp.data[[#This Row],[SDate]]&gt;=DATE(YEAR(vp.data[[#This Row],[SDate]]),5,1),vp.data[[#This Row],[SDate]]&lt;=DATE(YEAR(vp.data[[#This Row],[SDate]]),9,15)),1,0)</f>
        <v>1</v>
      </c>
      <c r="AJ1464" s="4">
        <f>IF(vp.data[[#This Row],[SDate]]&lt;DATE(2016,12,1),0,1)</f>
        <v>1</v>
      </c>
      <c r="AK1464">
        <f>MONTH(vp.data[[#This Row],[SDate]])</f>
        <v>5</v>
      </c>
      <c r="AL1464" s="5">
        <f>(IF(post_aquisition_adj_bool,vp.data[[#This Row],[VP_Adjusted]],vp.data[[#This Row],[VP]])-INDEX(crudeBD.lkup[Mean_VP],MATCH(vp.data[[#This Row],[Crude_Breakdown]],crudeBD.lkup[Crude Breakdown],0)))^2</f>
        <v>114.01553235590609</v>
      </c>
      <c r="AM1464" s="5">
        <f>(vp.data[[#This Row],[Dens]]-INDEX(crudeBD.lkup[Mean_Dens],MATCH(vp.data[[#This Row],[Crude_Breakdown]],crudeBD.lkup[Crude Breakdown],0)))^2</f>
        <v>57.587799702810635</v>
      </c>
      <c r="AN1464" s="5">
        <f>(vp.data[[#This Row],[Sulf]]-INDEX(crudeBD.lkup[Mean_Sulf],MATCH(vp.data[[#This Row],[Crude_Breakdown]],crudeBD.lkup[Crude Breakdown],0)))^2</f>
        <v>2.6641917961847849E-2</v>
      </c>
      <c r="AO14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1" hidden="1" x14ac:dyDescent="0.25">
      <c r="A1465">
        <v>1464</v>
      </c>
      <c r="B1465" t="s">
        <v>58</v>
      </c>
      <c r="C1465" t="s">
        <v>58</v>
      </c>
      <c r="D1465" t="s">
        <v>59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Input]]="",INDEX([1]DATA!$Q:$Q,MATCH(1,(vp.data[[#This Row],[Battery]]=[1]DATA!$L:$L)*(EOMONTH(vp.data[[#This Row],[SDate]],-1)+1=[1]DATA!$G:$G),0)),vp.data[[#This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65" s="2">
        <f ca="1">INDEX(INDIRECT(_xlfn.CONCAT("weather.data[",O$1,"]")),MATCH(vp.data[[#This Row],[SDate]],weather.data[Date],0))</f>
        <v>8.9833333333333325</v>
      </c>
      <c r="P1465" s="2">
        <f ca="1">INDEX(INDIRECT(_xlfn.CONCAT("weather.data[",P$1,"]")),MATCH(vp.data[[#This Row],[SDate]],weather.data[Date],0))</f>
        <v>13.607142857142858</v>
      </c>
      <c r="Q1465" s="2">
        <f ca="1">INDEX(INDIRECT(_xlfn.CONCAT("weather.data[",Q$1,"]")),MATCH(vp.data[[#This Row],[SDate]],weather.data[Date],0))</f>
        <v>9.9</v>
      </c>
      <c r="R1465" s="2">
        <f ca="1">INDEX(INDIRECT(_xlfn.CONCAT("weather.data[",R$1,"]")),MATCH(vp.data[[#This Row],[SDate]],weather.data[Date],0))</f>
        <v>9.4</v>
      </c>
      <c r="S1465" s="2">
        <f ca="1">INDEX(INDIRECT(_xlfn.CONCAT("weather.data[",S$1,"]")),MATCH(vp.data[[#This Row],[SDate]],weather.data[Date],0))</f>
        <v>8.8000000000000007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7.8</v>
      </c>
      <c r="W1465" t="s">
        <v>44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 s="4">
        <f>IF(AND(vp.data[[#This Row],[SDate]]&gt;=DATE(YEAR(vp.data[[#This Row],[SDate]]),5,1),vp.data[[#This Row],[SDate]]&lt;=DATE(YEAR(vp.data[[#This Row],[SDate]]),9,15)),1,0)</f>
        <v>1</v>
      </c>
      <c r="AJ1465" s="4">
        <f>IF(vp.data[[#This Row],[SDate]]&lt;DATE(2016,12,1),0,1)</f>
        <v>1</v>
      </c>
      <c r="AK1465">
        <f>MONTH(vp.data[[#This Row],[SDate]])</f>
        <v>5</v>
      </c>
      <c r="AL1465" s="5">
        <f>(IF(post_aquisition_adj_bool,vp.data[[#This Row],[VP_Adjusted]],vp.data[[#This Row],[VP]])-INDEX(crudeBD.lkup[Mean_VP],MATCH(vp.data[[#This Row],[Crude_Breakdown]],crudeBD.lkup[Crude Breakdown],0)))^2</f>
        <v>220.05117958743611</v>
      </c>
      <c r="AM1465" s="5">
        <f>(vp.data[[#This Row],[Dens]]-INDEX(crudeBD.lkup[Mean_Dens],MATCH(vp.data[[#This Row],[Crude_Breakdown]],crudeBD.lkup[Crude Breakdown],0)))^2</f>
        <v>6.4796580261612391</v>
      </c>
      <c r="AN1465" s="5">
        <f>(vp.data[[#This Row],[Sulf]]-INDEX(crudeBD.lkup[Mean_Sulf],MATCH(vp.data[[#This Row],[Crude_Breakdown]],crudeBD.lkup[Crude Breakdown],0)))^2</f>
        <v>1.7247848852233193E-2</v>
      </c>
      <c r="AO14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1" hidden="1" x14ac:dyDescent="0.25">
      <c r="A1466">
        <v>1465</v>
      </c>
      <c r="B1466" t="s">
        <v>287</v>
      </c>
      <c r="C1466" t="s">
        <v>287</v>
      </c>
      <c r="D1466" t="s">
        <v>185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466" s="2">
        <f ca="1">INDEX(INDIRECT(_xlfn.CONCAT("weather.data[",O$1,"]")),MATCH(vp.data[[#This Row],[SDate]],weather.data[Date],0))</f>
        <v>8.9833333333333325</v>
      </c>
      <c r="P1466" s="2">
        <f ca="1">INDEX(INDIRECT(_xlfn.CONCAT("weather.data[",P$1,"]")),MATCH(vp.data[[#This Row],[SDate]],weather.data[Date],0))</f>
        <v>13.607142857142858</v>
      </c>
      <c r="Q1466" s="2">
        <f ca="1">INDEX(INDIRECT(_xlfn.CONCAT("weather.data[",Q$1,"]")),MATCH(vp.data[[#This Row],[SDate]],weather.data[Date],0))</f>
        <v>9.9</v>
      </c>
      <c r="R1466" s="2">
        <f ca="1">INDEX(INDIRECT(_xlfn.CONCAT("weather.data[",R$1,"]")),MATCH(vp.data[[#This Row],[SDate]],weather.data[Date],0))</f>
        <v>9.4</v>
      </c>
      <c r="S1466" s="2">
        <f ca="1">INDEX(INDIRECT(_xlfn.CONCAT("weather.data[",S$1,"]")),MATCH(vp.data[[#This Row],[SDate]],weather.data[Date],0))</f>
        <v>8.8000000000000007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7.8</v>
      </c>
      <c r="W1466" t="s">
        <v>44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 s="4">
        <f>IF(AND(vp.data[[#This Row],[SDate]]&gt;=DATE(YEAR(vp.data[[#This Row],[SDate]]),5,1),vp.data[[#This Row],[SDate]]&lt;=DATE(YEAR(vp.data[[#This Row],[SDate]]),9,15)),1,0)</f>
        <v>1</v>
      </c>
      <c r="AJ1466" s="4">
        <f>IF(vp.data[[#This Row],[SDate]]&lt;DATE(2016,12,1),0,1)</f>
        <v>1</v>
      </c>
      <c r="AK1466">
        <f>MONTH(vp.data[[#This Row],[SDate]])</f>
        <v>5</v>
      </c>
      <c r="AL1466" s="5">
        <f>(IF(post_aquisition_adj_bool,vp.data[[#This Row],[VP_Adjusted]],vp.data[[#This Row],[VP]])-INDEX(crudeBD.lkup[Mean_VP],MATCH(vp.data[[#This Row],[Crude_Breakdown]],crudeBD.lkup[Crude Breakdown],0)))^2</f>
        <v>387.21603309228209</v>
      </c>
      <c r="AM1466" s="5">
        <f>(vp.data[[#This Row],[Dens]]-INDEX(crudeBD.lkup[Mean_Dens],MATCH(vp.data[[#This Row],[Crude_Breakdown]],crudeBD.lkup[Crude Breakdown],0)))^2</f>
        <v>123.46181933471321</v>
      </c>
      <c r="AN1466" s="5">
        <f>(vp.data[[#This Row],[Sulf]]-INDEX(crudeBD.lkup[Mean_Sulf],MATCH(vp.data[[#This Row],[Crude_Breakdown]],crudeBD.lkup[Crude Breakdown],0)))^2</f>
        <v>0.25682239918884492</v>
      </c>
      <c r="AO14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1" hidden="1" x14ac:dyDescent="0.25">
      <c r="A1467">
        <v>1466</v>
      </c>
      <c r="B1467" t="s">
        <v>107</v>
      </c>
      <c r="C1467" t="s">
        <v>107</v>
      </c>
      <c r="D1467" t="s">
        <v>108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467" s="2">
        <f ca="1">INDEX(INDIRECT(_xlfn.CONCAT("weather.data[",O$1,"]")),MATCH(vp.data[[#This Row],[SDate]],weather.data[Date],0))</f>
        <v>8.9833333333333325</v>
      </c>
      <c r="P1467" s="2">
        <f ca="1">INDEX(INDIRECT(_xlfn.CONCAT("weather.data[",P$1,"]")),MATCH(vp.data[[#This Row],[SDate]],weather.data[Date],0))</f>
        <v>13.607142857142858</v>
      </c>
      <c r="Q1467" s="2">
        <f ca="1">INDEX(INDIRECT(_xlfn.CONCAT("weather.data[",Q$1,"]")),MATCH(vp.data[[#This Row],[SDate]],weather.data[Date],0))</f>
        <v>9.9</v>
      </c>
      <c r="R1467" s="2">
        <f ca="1">INDEX(INDIRECT(_xlfn.CONCAT("weather.data[",R$1,"]")),MATCH(vp.data[[#This Row],[SDate]],weather.data[Date],0))</f>
        <v>9.4</v>
      </c>
      <c r="S1467" s="2">
        <f ca="1">INDEX(INDIRECT(_xlfn.CONCAT("weather.data[",S$1,"]")),MATCH(vp.data[[#This Row],[SDate]],weather.data[Date],0))</f>
        <v>8.8000000000000007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7.8</v>
      </c>
      <c r="W1467" t="s">
        <v>44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 s="4">
        <f>IF(AND(vp.data[[#This Row],[SDate]]&gt;=DATE(YEAR(vp.data[[#This Row],[SDate]]),5,1),vp.data[[#This Row],[SDate]]&lt;=DATE(YEAR(vp.data[[#This Row],[SDate]]),9,15)),1,0)</f>
        <v>1</v>
      </c>
      <c r="AJ1467" s="4">
        <f>IF(vp.data[[#This Row],[SDate]]&lt;DATE(2016,12,1),0,1)</f>
        <v>1</v>
      </c>
      <c r="AK1467">
        <f>MONTH(vp.data[[#This Row],[SDate]])</f>
        <v>5</v>
      </c>
      <c r="AL1467" s="5">
        <f>(IF(post_aquisition_adj_bool,vp.data[[#This Row],[VP_Adjusted]],vp.data[[#This Row],[VP]])-INDEX(crudeBD.lkup[Mean_VP],MATCH(vp.data[[#This Row],[Crude_Breakdown]],crudeBD.lkup[Crude Breakdown],0)))^2</f>
        <v>0.27268699508292926</v>
      </c>
      <c r="AM1467" s="5">
        <f>(vp.data[[#This Row],[Dens]]-INDEX(crudeBD.lkup[Mean_Dens],MATCH(vp.data[[#This Row],[Crude_Breakdown]],crudeBD.lkup[Crude Breakdown],0)))^2</f>
        <v>166.11762301569519</v>
      </c>
      <c r="AN1467" s="5">
        <f>(vp.data[[#This Row],[Sulf]]-INDEX(crudeBD.lkup[Mean_Sulf],MATCH(vp.data[[#This Row],[Crude_Breakdown]],crudeBD.lkup[Crude Breakdown],0)))^2</f>
        <v>0.15462473783914737</v>
      </c>
      <c r="AO14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1" hidden="1" x14ac:dyDescent="0.25">
      <c r="A1468">
        <v>1467</v>
      </c>
      <c r="B1468" t="s">
        <v>287</v>
      </c>
      <c r="C1468" t="s">
        <v>287</v>
      </c>
      <c r="D1468" t="s">
        <v>191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468" s="2">
        <f ca="1">INDEX(INDIRECT(_xlfn.CONCAT("weather.data[",O$1,"]")),MATCH(vp.data[[#This Row],[SDate]],weather.data[Date],0))</f>
        <v>8.9833333333333325</v>
      </c>
      <c r="P1468" s="2">
        <f ca="1">INDEX(INDIRECT(_xlfn.CONCAT("weather.data[",P$1,"]")),MATCH(vp.data[[#This Row],[SDate]],weather.data[Date],0))</f>
        <v>13.607142857142858</v>
      </c>
      <c r="Q1468" s="2">
        <f ca="1">INDEX(INDIRECT(_xlfn.CONCAT("weather.data[",Q$1,"]")),MATCH(vp.data[[#This Row],[SDate]],weather.data[Date],0))</f>
        <v>9.9</v>
      </c>
      <c r="R1468" s="2">
        <f ca="1">INDEX(INDIRECT(_xlfn.CONCAT("weather.data[",R$1,"]")),MATCH(vp.data[[#This Row],[SDate]],weather.data[Date],0))</f>
        <v>9.4</v>
      </c>
      <c r="S1468" s="2">
        <f ca="1">INDEX(INDIRECT(_xlfn.CONCAT("weather.data[",S$1,"]")),MATCH(vp.data[[#This Row],[SDate]],weather.data[Date],0))</f>
        <v>8.8000000000000007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7.8</v>
      </c>
      <c r="W1468" t="s">
        <v>44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 s="4">
        <f>IF(AND(vp.data[[#This Row],[SDate]]&gt;=DATE(YEAR(vp.data[[#This Row],[SDate]]),5,1),vp.data[[#This Row],[SDate]]&lt;=DATE(YEAR(vp.data[[#This Row],[SDate]]),9,15)),1,0)</f>
        <v>1</v>
      </c>
      <c r="AJ1468" s="4">
        <f>IF(vp.data[[#This Row],[SDate]]&lt;DATE(2016,12,1),0,1)</f>
        <v>1</v>
      </c>
      <c r="AK1468">
        <f>MONTH(vp.data[[#This Row],[SDate]])</f>
        <v>5</v>
      </c>
      <c r="AL1468" s="5">
        <f>(IF(post_aquisition_adj_bool,vp.data[[#This Row],[VP_Adjusted]],vp.data[[#This Row],[VP]])-INDEX(crudeBD.lkup[Mean_VP],MATCH(vp.data[[#This Row],[Crude_Breakdown]],crudeBD.lkup[Crude Breakdown],0)))^2</f>
        <v>360.15710525723057</v>
      </c>
      <c r="AM1468" s="5">
        <f>(vp.data[[#This Row],[Dens]]-INDEX(crudeBD.lkup[Mean_Dens],MATCH(vp.data[[#This Row],[Crude_Breakdown]],crudeBD.lkup[Crude Breakdown],0)))^2</f>
        <v>70.369659825511079</v>
      </c>
      <c r="AN1468" s="5">
        <f>(vp.data[[#This Row],[Sulf]]-INDEX(crudeBD.lkup[Mean_Sulf],MATCH(vp.data[[#This Row],[Crude_Breakdown]],crudeBD.lkup[Crude Breakdown],0)))^2</f>
        <v>6.4122151826878027E-2</v>
      </c>
      <c r="AO14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1" hidden="1" x14ac:dyDescent="0.25">
      <c r="A1469">
        <v>1468</v>
      </c>
      <c r="B1469" t="s">
        <v>107</v>
      </c>
      <c r="C1469" t="s">
        <v>107</v>
      </c>
      <c r="D1469" t="s">
        <v>230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469" s="2">
        <f ca="1">INDEX(INDIRECT(_xlfn.CONCAT("weather.data[",O$1,"]")),MATCH(vp.data[[#This Row],[SDate]],weather.data[Date],0))</f>
        <v>8.9833333333333325</v>
      </c>
      <c r="P1469" s="2">
        <f ca="1">INDEX(INDIRECT(_xlfn.CONCAT("weather.data[",P$1,"]")),MATCH(vp.data[[#This Row],[SDate]],weather.data[Date],0))</f>
        <v>13.607142857142858</v>
      </c>
      <c r="Q1469" s="2">
        <f ca="1">INDEX(INDIRECT(_xlfn.CONCAT("weather.data[",Q$1,"]")),MATCH(vp.data[[#This Row],[SDate]],weather.data[Date],0))</f>
        <v>9.9</v>
      </c>
      <c r="R1469" s="2">
        <f ca="1">INDEX(INDIRECT(_xlfn.CONCAT("weather.data[",R$1,"]")),MATCH(vp.data[[#This Row],[SDate]],weather.data[Date],0))</f>
        <v>9.4</v>
      </c>
      <c r="S1469" s="2">
        <f ca="1">INDEX(INDIRECT(_xlfn.CONCAT("weather.data[",S$1,"]")),MATCH(vp.data[[#This Row],[SDate]],weather.data[Date],0))</f>
        <v>8.8000000000000007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7.8</v>
      </c>
      <c r="W1469" t="s">
        <v>44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 s="4">
        <f>IF(AND(vp.data[[#This Row],[SDate]]&gt;=DATE(YEAR(vp.data[[#This Row],[SDate]]),5,1),vp.data[[#This Row],[SDate]]&lt;=DATE(YEAR(vp.data[[#This Row],[SDate]]),9,15)),1,0)</f>
        <v>1</v>
      </c>
      <c r="AJ1469" s="4">
        <f>IF(vp.data[[#This Row],[SDate]]&lt;DATE(2016,12,1),0,1)</f>
        <v>1</v>
      </c>
      <c r="AK1469">
        <f>MONTH(vp.data[[#This Row],[SDate]])</f>
        <v>5</v>
      </c>
      <c r="AL1469" s="5">
        <f>(IF(post_aquisition_adj_bool,vp.data[[#This Row],[VP_Adjusted]],vp.data[[#This Row],[VP]])-INDEX(crudeBD.lkup[Mean_VP],MATCH(vp.data[[#This Row],[Crude_Breakdown]],crudeBD.lkup[Crude Breakdown],0)))^2</f>
        <v>31.750775047258973</v>
      </c>
      <c r="AM1469" s="5">
        <f>(vp.data[[#This Row],[Dens]]-INDEX(crudeBD.lkup[Mean_Dens],MATCH(vp.data[[#This Row],[Crude_Breakdown]],crudeBD.lkup[Crude Breakdown],0)))^2</f>
        <v>92.965473228771245</v>
      </c>
      <c r="AN1469" s="5">
        <f>(vp.data[[#This Row],[Sulf]]-INDEX(crudeBD.lkup[Mean_Sulf],MATCH(vp.data[[#This Row],[Crude_Breakdown]],crudeBD.lkup[Crude Breakdown],0)))^2</f>
        <v>9.6384487442215158E-2</v>
      </c>
      <c r="AO14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1" hidden="1" x14ac:dyDescent="0.25">
      <c r="A1470">
        <v>1469</v>
      </c>
      <c r="B1470" t="s">
        <v>64</v>
      </c>
      <c r="C1470" t="s">
        <v>64</v>
      </c>
      <c r="D1470" t="s">
        <v>310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Input]]="",INDEX([1]DATA!$Q:$Q,MATCH(1,(vp.data[[#This Row],[Battery]]=[1]DATA!$L:$L)*(EOMONTH(vp.data[[#This Row],[SDate]],-1)+1=[1]DATA!$G:$G),0)),vp.data[[#This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470" s="2">
        <f ca="1">INDEX(INDIRECT(_xlfn.CONCAT("weather.data[",O$1,"]")),MATCH(vp.data[[#This Row],[SDate]],weather.data[Date],0))</f>
        <v>8.9833333333333325</v>
      </c>
      <c r="P1470" s="2">
        <f ca="1">INDEX(INDIRECT(_xlfn.CONCAT("weather.data[",P$1,"]")),MATCH(vp.data[[#This Row],[SDate]],weather.data[Date],0))</f>
        <v>13.607142857142858</v>
      </c>
      <c r="Q1470" s="2">
        <f ca="1">INDEX(INDIRECT(_xlfn.CONCAT("weather.data[",Q$1,"]")),MATCH(vp.data[[#This Row],[SDate]],weather.data[Date],0))</f>
        <v>9.9</v>
      </c>
      <c r="R1470" s="2">
        <f ca="1">INDEX(INDIRECT(_xlfn.CONCAT("weather.data[",R$1,"]")),MATCH(vp.data[[#This Row],[SDate]],weather.data[Date],0))</f>
        <v>9.4</v>
      </c>
      <c r="S1470" s="2">
        <f ca="1">INDEX(INDIRECT(_xlfn.CONCAT("weather.data[",S$1,"]")),MATCH(vp.data[[#This Row],[SDate]],weather.data[Date],0))</f>
        <v>8.8000000000000007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7.8</v>
      </c>
      <c r="W1470" t="s">
        <v>44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 s="4">
        <f>IF(AND(vp.data[[#This Row],[SDate]]&gt;=DATE(YEAR(vp.data[[#This Row],[SDate]]),5,1),vp.data[[#This Row],[SDate]]&lt;=DATE(YEAR(vp.data[[#This Row],[SDate]]),9,15)),1,0)</f>
        <v>1</v>
      </c>
      <c r="AJ1470" s="4">
        <f>IF(vp.data[[#This Row],[SDate]]&lt;DATE(2016,12,1),0,1)</f>
        <v>1</v>
      </c>
      <c r="AK1470">
        <f>MONTH(vp.data[[#This Row],[SDate]])</f>
        <v>5</v>
      </c>
      <c r="AL1470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470" s="5">
        <f>(vp.data[[#This Row],[Dens]]-INDEX(crudeBD.lkup[Mean_Dens],MATCH(vp.data[[#This Row],[Crude_Breakdown]],crudeBD.lkup[Crude Breakdown],0)))^2</f>
        <v>93.87018252489672</v>
      </c>
      <c r="AN1470" s="5">
        <f>(vp.data[[#This Row],[Sulf]]-INDEX(crudeBD.lkup[Mean_Sulf],MATCH(vp.data[[#This Row],[Crude_Breakdown]],crudeBD.lkup[Crude Breakdown],0)))^2</f>
        <v>4.5464270109086893E-2</v>
      </c>
      <c r="AO14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1" hidden="1" x14ac:dyDescent="0.25">
      <c r="A1471">
        <v>1470</v>
      </c>
      <c r="B1471" t="s">
        <v>64</v>
      </c>
      <c r="C1471" t="s">
        <v>64</v>
      </c>
      <c r="D1471" t="s">
        <v>190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Input]]="",INDEX([1]DATA!$O:$O,MATCH(1,(vp.data[[#This Row],[Battery]]=[1]DATA!$L:$L)*(EOMONTH(vp.data[[#This Row],[SDate]],-1)+1=[1]DATA!$G:$G),0)),vp.data[[#This Row],[Dens Input]]),"")</f>
        <v>852.4</v>
      </c>
      <c r="O1471" s="2">
        <f ca="1">INDEX(INDIRECT(_xlfn.CONCAT("weather.data[",O$1,"]")),MATCH(vp.data[[#This Row],[SDate]],weather.data[Date],0))</f>
        <v>8.9833333333333325</v>
      </c>
      <c r="P1471" s="2">
        <f ca="1">INDEX(INDIRECT(_xlfn.CONCAT("weather.data[",P$1,"]")),MATCH(vp.data[[#This Row],[SDate]],weather.data[Date],0))</f>
        <v>13.607142857142858</v>
      </c>
      <c r="Q1471" s="2">
        <f ca="1">INDEX(INDIRECT(_xlfn.CONCAT("weather.data[",Q$1,"]")),MATCH(vp.data[[#This Row],[SDate]],weather.data[Date],0))</f>
        <v>9.9</v>
      </c>
      <c r="R1471" s="2">
        <f ca="1">INDEX(INDIRECT(_xlfn.CONCAT("weather.data[",R$1,"]")),MATCH(vp.data[[#This Row],[SDate]],weather.data[Date],0))</f>
        <v>9.4</v>
      </c>
      <c r="S1471" s="2">
        <f ca="1">INDEX(INDIRECT(_xlfn.CONCAT("weather.data[",S$1,"]")),MATCH(vp.data[[#This Row],[SDate]],weather.data[Date],0))</f>
        <v>8.8000000000000007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7.8</v>
      </c>
      <c r="W1471" t="s">
        <v>44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 s="4">
        <f>IF(AND(vp.data[[#This Row],[SDate]]&gt;=DATE(YEAR(vp.data[[#This Row],[SDate]]),5,1),vp.data[[#This Row],[SDate]]&lt;=DATE(YEAR(vp.data[[#This Row],[SDate]]),9,15)),1,0)</f>
        <v>1</v>
      </c>
      <c r="AJ1471" s="4">
        <f>IF(vp.data[[#This Row],[SDate]]&lt;DATE(2016,12,1),0,1)</f>
        <v>1</v>
      </c>
      <c r="AK1471">
        <f>MONTH(vp.data[[#This Row],[SDate]])</f>
        <v>5</v>
      </c>
      <c r="AL1471" s="5">
        <f>(IF(post_aquisition_adj_bool,vp.data[[#This Row],[VP_Adjusted]],vp.data[[#This Row],[VP]])-INDEX(crudeBD.lkup[Mean_VP],MATCH(vp.data[[#This Row],[Crude_Breakdown]],crudeBD.lkup[Crude Breakdown],0)))^2</f>
        <v>822.41653382865798</v>
      </c>
      <c r="AM1471" s="5">
        <f>(vp.data[[#This Row],[Dens]]-INDEX(crudeBD.lkup[Mean_Dens],MATCH(vp.data[[#This Row],[Crude_Breakdown]],crudeBD.lkup[Crude Breakdown],0)))^2</f>
        <v>73.765124856184755</v>
      </c>
      <c r="AN1471" s="5">
        <f>(vp.data[[#This Row],[Sulf]]-INDEX(crudeBD.lkup[Mean_Sulf],MATCH(vp.data[[#This Row],[Crude_Breakdown]],crudeBD.lkup[Crude Breakdown],0)))^2</f>
        <v>2.781439379007029E-2</v>
      </c>
      <c r="AO14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1" hidden="1" x14ac:dyDescent="0.25">
      <c r="A1472">
        <v>1471</v>
      </c>
      <c r="B1472" t="s">
        <v>64</v>
      </c>
      <c r="C1472" t="s">
        <v>64</v>
      </c>
      <c r="D1472" t="s">
        <v>188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72" s="2">
        <f ca="1">INDEX(INDIRECT(_xlfn.CONCAT("weather.data[",O$1,"]")),MATCH(vp.data[[#This Row],[SDate]],weather.data[Date],0))</f>
        <v>8.9833333333333325</v>
      </c>
      <c r="P1472" s="2">
        <f ca="1">INDEX(INDIRECT(_xlfn.CONCAT("weather.data[",P$1,"]")),MATCH(vp.data[[#This Row],[SDate]],weather.data[Date],0))</f>
        <v>13.607142857142858</v>
      </c>
      <c r="Q1472" s="2">
        <f ca="1">INDEX(INDIRECT(_xlfn.CONCAT("weather.data[",Q$1,"]")),MATCH(vp.data[[#This Row],[SDate]],weather.data[Date],0))</f>
        <v>9.9</v>
      </c>
      <c r="R1472" s="2">
        <f ca="1">INDEX(INDIRECT(_xlfn.CONCAT("weather.data[",R$1,"]")),MATCH(vp.data[[#This Row],[SDate]],weather.data[Date],0))</f>
        <v>9.4</v>
      </c>
      <c r="S1472" s="2">
        <f ca="1">INDEX(INDIRECT(_xlfn.CONCAT("weather.data[",S$1,"]")),MATCH(vp.data[[#This Row],[SDate]],weather.data[Date],0))</f>
        <v>8.8000000000000007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7.8</v>
      </c>
      <c r="W1472" t="s">
        <v>44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 s="4">
        <f>IF(AND(vp.data[[#This Row],[SDate]]&gt;=DATE(YEAR(vp.data[[#This Row],[SDate]]),5,1),vp.data[[#This Row],[SDate]]&lt;=DATE(YEAR(vp.data[[#This Row],[SDate]]),9,15)),1,0)</f>
        <v>1</v>
      </c>
      <c r="AJ1472" s="4">
        <f>IF(vp.data[[#This Row],[SDate]]&lt;DATE(2016,12,1),0,1)</f>
        <v>1</v>
      </c>
      <c r="AK1472">
        <f>MONTH(vp.data[[#This Row],[SDate]])</f>
        <v>5</v>
      </c>
      <c r="AL1472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472" s="5">
        <f>(vp.data[[#This Row],[Dens]]-INDEX(crudeBD.lkup[Mean_Dens],MATCH(vp.data[[#This Row],[Crude_Breakdown]],crudeBD.lkup[Crude Breakdown],0)))^2</f>
        <v>63.818729764159919</v>
      </c>
      <c r="AN1472" s="5">
        <f>(vp.data[[#This Row],[Sulf]]-INDEX(crudeBD.lkup[Mean_Sulf],MATCH(vp.data[[#This Row],[Crude_Breakdown]],crudeBD.lkup[Crude Breakdown],0)))^2</f>
        <v>2.8327432379219785E-3</v>
      </c>
      <c r="AO14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1" hidden="1" x14ac:dyDescent="0.25">
      <c r="A1473">
        <v>1472</v>
      </c>
      <c r="B1473" t="s">
        <v>64</v>
      </c>
      <c r="C1473" t="s">
        <v>64</v>
      </c>
      <c r="D1473" t="s">
        <v>187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473" s="2">
        <f ca="1">INDEX(INDIRECT(_xlfn.CONCAT("weather.data[",O$1,"]")),MATCH(vp.data[[#This Row],[SDate]],weather.data[Date],0))</f>
        <v>8.9833333333333325</v>
      </c>
      <c r="P1473" s="2">
        <f ca="1">INDEX(INDIRECT(_xlfn.CONCAT("weather.data[",P$1,"]")),MATCH(vp.data[[#This Row],[SDate]],weather.data[Date],0))</f>
        <v>13.607142857142858</v>
      </c>
      <c r="Q1473" s="2">
        <f ca="1">INDEX(INDIRECT(_xlfn.CONCAT("weather.data[",Q$1,"]")),MATCH(vp.data[[#This Row],[SDate]],weather.data[Date],0))</f>
        <v>9.9</v>
      </c>
      <c r="R1473" s="2">
        <f ca="1">INDEX(INDIRECT(_xlfn.CONCAT("weather.data[",R$1,"]")),MATCH(vp.data[[#This Row],[SDate]],weather.data[Date],0))</f>
        <v>9.4</v>
      </c>
      <c r="S1473" s="2">
        <f ca="1">INDEX(INDIRECT(_xlfn.CONCAT("weather.data[",S$1,"]")),MATCH(vp.data[[#This Row],[SDate]],weather.data[Date],0))</f>
        <v>8.8000000000000007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7.8</v>
      </c>
      <c r="W1473" t="s">
        <v>44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 s="4">
        <f>IF(AND(vp.data[[#This Row],[SDate]]&gt;=DATE(YEAR(vp.data[[#This Row],[SDate]]),5,1),vp.data[[#This Row],[SDate]]&lt;=DATE(YEAR(vp.data[[#This Row],[SDate]]),9,15)),1,0)</f>
        <v>1</v>
      </c>
      <c r="AJ1473" s="4">
        <f>IF(vp.data[[#This Row],[SDate]]&lt;DATE(2016,12,1),0,1)</f>
        <v>1</v>
      </c>
      <c r="AK1473">
        <f>MONTH(vp.data[[#This Row],[SDate]])</f>
        <v>5</v>
      </c>
      <c r="AL1473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473" s="5">
        <f>(vp.data[[#This Row],[Dens]]-INDEX(crudeBD.lkup[Mean_Dens],MATCH(vp.data[[#This Row],[Crude_Breakdown]],crudeBD.lkup[Crude Breakdown],0)))^2</f>
        <v>11.483034058639824</v>
      </c>
      <c r="AN1473" s="5">
        <f>(vp.data[[#This Row],[Sulf]]-INDEX(crudeBD.lkup[Mean_Sulf],MATCH(vp.data[[#This Row],[Crude_Breakdown]],crudeBD.lkup[Crude Breakdown],0)))^2</f>
        <v>2.4578864219518094E-2</v>
      </c>
      <c r="AO14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4" spans="1:41" hidden="1" x14ac:dyDescent="0.25">
      <c r="A1474">
        <v>1473</v>
      </c>
      <c r="B1474" t="s">
        <v>64</v>
      </c>
      <c r="C1474" t="s">
        <v>64</v>
      </c>
      <c r="D1474" t="s">
        <v>311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74" s="2">
        <f ca="1">INDEX(INDIRECT(_xlfn.CONCAT("weather.data[",O$1,"]")),MATCH(vp.data[[#This Row],[SDate]],weather.data[Date],0))</f>
        <v>8.9833333333333325</v>
      </c>
      <c r="P1474" s="2">
        <f ca="1">INDEX(INDIRECT(_xlfn.CONCAT("weather.data[",P$1,"]")),MATCH(vp.data[[#This Row],[SDate]],weather.data[Date],0))</f>
        <v>13.607142857142858</v>
      </c>
      <c r="Q1474" s="2">
        <f ca="1">INDEX(INDIRECT(_xlfn.CONCAT("weather.data[",Q$1,"]")),MATCH(vp.data[[#This Row],[SDate]],weather.data[Date],0))</f>
        <v>9.9</v>
      </c>
      <c r="R1474" s="2">
        <f ca="1">INDEX(INDIRECT(_xlfn.CONCAT("weather.data[",R$1,"]")),MATCH(vp.data[[#This Row],[SDate]],weather.data[Date],0))</f>
        <v>9.4</v>
      </c>
      <c r="S1474" s="2">
        <f ca="1">INDEX(INDIRECT(_xlfn.CONCAT("weather.data[",S$1,"]")),MATCH(vp.data[[#This Row],[SDate]],weather.data[Date],0))</f>
        <v>8.8000000000000007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7.8</v>
      </c>
      <c r="W1474" t="s">
        <v>44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 s="4">
        <f>IF(AND(vp.data[[#This Row],[SDate]]&gt;=DATE(YEAR(vp.data[[#This Row],[SDate]]),5,1),vp.data[[#This Row],[SDate]]&lt;=DATE(YEAR(vp.data[[#This Row],[SDate]]),9,15)),1,0)</f>
        <v>1</v>
      </c>
      <c r="AJ1474" s="4">
        <f>IF(vp.data[[#This Row],[SDate]]&lt;DATE(2016,12,1),0,1)</f>
        <v>1</v>
      </c>
      <c r="AK1474">
        <f>MONTH(vp.data[[#This Row],[SDate]])</f>
        <v>5</v>
      </c>
      <c r="AL1474" s="5">
        <f>(IF(post_aquisition_adj_bool,vp.data[[#This Row],[VP_Adjusted]],vp.data[[#This Row],[VP]])-INDEX(crudeBD.lkup[Mean_VP],MATCH(vp.data[[#This Row],[Crude_Breakdown]],crudeBD.lkup[Crude Breakdown],0)))^2</f>
        <v>120.23599243856337</v>
      </c>
      <c r="AM1474" s="5">
        <f>(vp.data[[#This Row],[Dens]]-INDEX(crudeBD.lkup[Mean_Dens],MATCH(vp.data[[#This Row],[Crude_Breakdown]],crudeBD.lkup[Crude Breakdown],0)))^2</f>
        <v>39.164310438075042</v>
      </c>
      <c r="AN1474" s="5">
        <f>(vp.data[[#This Row],[Sulf]]-INDEX(crudeBD.lkup[Mean_Sulf],MATCH(vp.data[[#This Row],[Crude_Breakdown]],crudeBD.lkup[Crude Breakdown],0)))^2</f>
        <v>3.981680558175011E-2</v>
      </c>
      <c r="AO14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1" hidden="1" x14ac:dyDescent="0.25">
      <c r="A1475">
        <v>1474</v>
      </c>
      <c r="B1475" t="s">
        <v>56</v>
      </c>
      <c r="C1475" t="s">
        <v>56</v>
      </c>
      <c r="D1475" t="s">
        <v>57</v>
      </c>
      <c r="E1475" t="s">
        <v>285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5" s="2">
        <f ca="1">INDEX(INDIRECT(_xlfn.CONCAT("weather.data[",O$1,"]")),MATCH(vp.data[[#This Row],[SDate]],weather.data[Date],0))</f>
        <v>11.183333333333332</v>
      </c>
      <c r="P1475" s="2">
        <f ca="1">INDEX(INDIRECT(_xlfn.CONCAT("weather.data[",P$1,"]")),MATCH(vp.data[[#This Row],[SDate]],weather.data[Date],0))</f>
        <v>11.961904761904762</v>
      </c>
      <c r="Q1475" s="2">
        <f ca="1">INDEX(INDIRECT(_xlfn.CONCAT("weather.data[",Q$1,"]")),MATCH(vp.data[[#This Row],[SDate]],weather.data[Date],0))</f>
        <v>11.8</v>
      </c>
      <c r="R1475" s="2">
        <f ca="1">INDEX(INDIRECT(_xlfn.CONCAT("weather.data[",R$1,"]")),MATCH(vp.data[[#This Row],[SDate]],weather.data[Date],0))</f>
        <v>10.4</v>
      </c>
      <c r="S1475" s="2">
        <f ca="1">INDEX(INDIRECT(_xlfn.CONCAT("weather.data[",S$1,"]")),MATCH(vp.data[[#This Row],[SDate]],weather.data[Date],0))</f>
        <v>11</v>
      </c>
      <c r="T1475" s="2">
        <f ca="1">INDEX(INDIRECT(_xlfn.CONCAT("weather.data[",T$1,"]")),MATCH(vp.data[[#This Row],[SDate]],weather.data[Date],0))</f>
        <v>10.4</v>
      </c>
      <c r="U1475" s="2">
        <f ca="1">INDEX(INDIRECT(_xlfn.CONCAT("weather.data[",U$1,"]")),MATCH(vp.data[[#This Row],[SDate]],weather.data[Date],0))</f>
        <v>12</v>
      </c>
      <c r="V1475" s="2">
        <f ca="1">INDEX(INDIRECT(_xlfn.CONCAT("weather.data[",V$1,"]")),MATCH(vp.data[[#This Row],[SDate]],weather.data[Date],0))</f>
        <v>11.5</v>
      </c>
      <c r="W1475" t="s">
        <v>44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 s="4">
        <f>IF(AND(vp.data[[#This Row],[SDate]]&gt;=DATE(YEAR(vp.data[[#This Row],[SDate]]),5,1),vp.data[[#This Row],[SDate]]&lt;=DATE(YEAR(vp.data[[#This Row],[SDate]]),9,15)),1,0)</f>
        <v>1</v>
      </c>
      <c r="AJ1475" s="4">
        <f>IF(vp.data[[#This Row],[SDate]]&lt;DATE(2016,12,1),0,1)</f>
        <v>1</v>
      </c>
      <c r="AK1475">
        <f>MONTH(vp.data[[#This Row],[SDate]])</f>
        <v>5</v>
      </c>
      <c r="AL1475" s="5">
        <f>(IF(post_aquisition_adj_bool,vp.data[[#This Row],[VP_Adjusted]],vp.data[[#This Row],[VP]])-INDEX(crudeBD.lkup[Mean_VP],MATCH(vp.data[[#This Row],[Crude_Breakdown]],crudeBD.lkup[Crude Breakdown],0)))^2</f>
        <v>10.022782640871853</v>
      </c>
      <c r="AM1475" s="5">
        <f>(vp.data[[#This Row],[Dens]]-INDEX(crudeBD.lkup[Mean_Dens],MATCH(vp.data[[#This Row],[Crude_Breakdown]],crudeBD.lkup[Crude Breakdown],0)))^2</f>
        <v>28.5745545778882</v>
      </c>
      <c r="AN1475" s="5">
        <f>(vp.data[[#This Row],[Sulf]]-INDEX(crudeBD.lkup[Mean_Sulf],MATCH(vp.data[[#This Row],[Crude_Breakdown]],crudeBD.lkup[Crude Breakdown],0)))^2</f>
        <v>2.517583067041498E-2</v>
      </c>
      <c r="AO14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1" hidden="1" x14ac:dyDescent="0.25">
      <c r="A1476">
        <v>1475</v>
      </c>
      <c r="B1476" t="s">
        <v>56</v>
      </c>
      <c r="C1476" t="s">
        <v>56</v>
      </c>
      <c r="D1476" t="s">
        <v>57</v>
      </c>
      <c r="E1476" t="s">
        <v>286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6" s="2">
        <f ca="1">INDEX(INDIRECT(_xlfn.CONCAT("weather.data[",O$1,"]")),MATCH(vp.data[[#This Row],[SDate]],weather.data[Date],0))</f>
        <v>11.183333333333332</v>
      </c>
      <c r="P1476" s="2">
        <f ca="1">INDEX(INDIRECT(_xlfn.CONCAT("weather.data[",P$1,"]")),MATCH(vp.data[[#This Row],[SDate]],weather.data[Date],0))</f>
        <v>11.961904761904762</v>
      </c>
      <c r="Q1476" s="2">
        <f ca="1">INDEX(INDIRECT(_xlfn.CONCAT("weather.data[",Q$1,"]")),MATCH(vp.data[[#This Row],[SDate]],weather.data[Date],0))</f>
        <v>11.8</v>
      </c>
      <c r="R1476" s="2">
        <f ca="1">INDEX(INDIRECT(_xlfn.CONCAT("weather.data[",R$1,"]")),MATCH(vp.data[[#This Row],[SDate]],weather.data[Date],0))</f>
        <v>10.4</v>
      </c>
      <c r="S1476" s="2">
        <f ca="1">INDEX(INDIRECT(_xlfn.CONCAT("weather.data[",S$1,"]")),MATCH(vp.data[[#This Row],[SDate]],weather.data[Date],0))</f>
        <v>11</v>
      </c>
      <c r="T1476" s="2">
        <f ca="1">INDEX(INDIRECT(_xlfn.CONCAT("weather.data[",T$1,"]")),MATCH(vp.data[[#This Row],[SDate]],weather.data[Date],0))</f>
        <v>10.4</v>
      </c>
      <c r="U1476" s="2">
        <f ca="1">INDEX(INDIRECT(_xlfn.CONCAT("weather.data[",U$1,"]")),MATCH(vp.data[[#This Row],[SDate]],weather.data[Date],0))</f>
        <v>12</v>
      </c>
      <c r="V1476" s="2">
        <f ca="1">INDEX(INDIRECT(_xlfn.CONCAT("weather.data[",V$1,"]")),MATCH(vp.data[[#This Row],[SDate]],weather.data[Date],0))</f>
        <v>11.5</v>
      </c>
      <c r="W1476" t="s">
        <v>44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 s="4">
        <f>IF(AND(vp.data[[#This Row],[SDate]]&gt;=DATE(YEAR(vp.data[[#This Row],[SDate]]),5,1),vp.data[[#This Row],[SDate]]&lt;=DATE(YEAR(vp.data[[#This Row],[SDate]]),9,15)),1,0)</f>
        <v>1</v>
      </c>
      <c r="AJ1476" s="4">
        <f>IF(vp.data[[#This Row],[SDate]]&lt;DATE(2016,12,1),0,1)</f>
        <v>1</v>
      </c>
      <c r="AK1476">
        <f>MONTH(vp.data[[#This Row],[SDate]])</f>
        <v>5</v>
      </c>
      <c r="AL1476" s="5">
        <f>(IF(post_aquisition_adj_bool,vp.data[[#This Row],[VP_Adjusted]],vp.data[[#This Row],[VP]])-INDEX(crudeBD.lkup[Mean_VP],MATCH(vp.data[[#This Row],[Crude_Breakdown]],crudeBD.lkup[Crude Breakdown],0)))^2</f>
        <v>162.15786661033709</v>
      </c>
      <c r="AM1476" s="5">
        <f>(vp.data[[#This Row],[Dens]]-INDEX(crudeBD.lkup[Mean_Dens],MATCH(vp.data[[#This Row],[Crude_Breakdown]],crudeBD.lkup[Crude Breakdown],0)))^2</f>
        <v>28.5745545778882</v>
      </c>
      <c r="AN1476" s="5">
        <f>(vp.data[[#This Row],[Sulf]]-INDEX(crudeBD.lkup[Mean_Sulf],MATCH(vp.data[[#This Row],[Crude_Breakdown]],crudeBD.lkup[Crude Breakdown],0)))^2</f>
        <v>2.517583067041498E-2</v>
      </c>
      <c r="AO14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1" hidden="1" x14ac:dyDescent="0.25">
      <c r="A1477">
        <v>1476</v>
      </c>
      <c r="B1477" t="s">
        <v>47</v>
      </c>
      <c r="C1477" t="s">
        <v>47</v>
      </c>
      <c r="D1477" t="s">
        <v>91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477" s="2">
        <f ca="1">INDEX(INDIRECT(_xlfn.CONCAT("weather.data[",O$1,"]")),MATCH(vp.data[[#This Row],[SDate]],weather.data[Date],0))</f>
        <v>11.183333333333332</v>
      </c>
      <c r="P1477" s="2">
        <f ca="1">INDEX(INDIRECT(_xlfn.CONCAT("weather.data[",P$1,"]")),MATCH(vp.data[[#This Row],[SDate]],weather.data[Date],0))</f>
        <v>11.961904761904762</v>
      </c>
      <c r="Q1477" s="2">
        <f ca="1">INDEX(INDIRECT(_xlfn.CONCAT("weather.data[",Q$1,"]")),MATCH(vp.data[[#This Row],[SDate]],weather.data[Date],0))</f>
        <v>11.8</v>
      </c>
      <c r="R1477" s="2">
        <f ca="1">INDEX(INDIRECT(_xlfn.CONCAT("weather.data[",R$1,"]")),MATCH(vp.data[[#This Row],[SDate]],weather.data[Date],0))</f>
        <v>10.4</v>
      </c>
      <c r="S1477" s="2">
        <f ca="1">INDEX(INDIRECT(_xlfn.CONCAT("weather.data[",S$1,"]")),MATCH(vp.data[[#This Row],[SDate]],weather.data[Date],0))</f>
        <v>11</v>
      </c>
      <c r="T1477" s="2">
        <f ca="1">INDEX(INDIRECT(_xlfn.CONCAT("weather.data[",T$1,"]")),MATCH(vp.data[[#This Row],[SDate]],weather.data[Date],0))</f>
        <v>10.4</v>
      </c>
      <c r="U1477" s="2">
        <f ca="1">INDEX(INDIRECT(_xlfn.CONCAT("weather.data[",U$1,"]")),MATCH(vp.data[[#This Row],[SDate]],weather.data[Date],0))</f>
        <v>12</v>
      </c>
      <c r="V1477" s="2">
        <f ca="1">INDEX(INDIRECT(_xlfn.CONCAT("weather.data[",V$1,"]")),MATCH(vp.data[[#This Row],[SDate]],weather.data[Date],0))</f>
        <v>11.5</v>
      </c>
      <c r="W1477" t="s">
        <v>44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 s="4">
        <f>IF(AND(vp.data[[#This Row],[SDate]]&gt;=DATE(YEAR(vp.data[[#This Row],[SDate]]),5,1),vp.data[[#This Row],[SDate]]&lt;=DATE(YEAR(vp.data[[#This Row],[SDate]]),9,15)),1,0)</f>
        <v>1</v>
      </c>
      <c r="AJ1477" s="4">
        <f>IF(vp.data[[#This Row],[SDate]]&lt;DATE(2016,12,1),0,1)</f>
        <v>1</v>
      </c>
      <c r="AK1477">
        <f>MONTH(vp.data[[#This Row],[SDate]])</f>
        <v>5</v>
      </c>
      <c r="AL1477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1477" s="5">
        <f>(vp.data[[#This Row],[Dens]]-INDEX(crudeBD.lkup[Mean_Dens],MATCH(vp.data[[#This Row],[Crude_Breakdown]],crudeBD.lkup[Crude Breakdown],0)))^2</f>
        <v>22.931289273363557</v>
      </c>
      <c r="AN1477" s="5">
        <f>(vp.data[[#This Row],[Sulf]]-INDEX(crudeBD.lkup[Mean_Sulf],MATCH(vp.data[[#This Row],[Crude_Breakdown]],crudeBD.lkup[Crude Breakdown],0)))^2</f>
        <v>3.488545293117469E-2</v>
      </c>
      <c r="AO14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1" hidden="1" x14ac:dyDescent="0.25">
      <c r="A1478">
        <v>1477</v>
      </c>
      <c r="B1478" t="s">
        <v>45</v>
      </c>
      <c r="C1478" t="s">
        <v>45</v>
      </c>
      <c r="D1478" t="s">
        <v>86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478" s="2">
        <f ca="1">INDEX(INDIRECT(_xlfn.CONCAT("weather.data[",O$1,"]")),MATCH(vp.data[[#This Row],[SDate]],weather.data[Date],0))</f>
        <v>11.183333333333332</v>
      </c>
      <c r="P1478" s="2">
        <f ca="1">INDEX(INDIRECT(_xlfn.CONCAT("weather.data[",P$1,"]")),MATCH(vp.data[[#This Row],[SDate]],weather.data[Date],0))</f>
        <v>11.961904761904762</v>
      </c>
      <c r="Q1478" s="2">
        <f ca="1">INDEX(INDIRECT(_xlfn.CONCAT("weather.data[",Q$1,"]")),MATCH(vp.data[[#This Row],[SDate]],weather.data[Date],0))</f>
        <v>11.8</v>
      </c>
      <c r="R1478" s="2">
        <f ca="1">INDEX(INDIRECT(_xlfn.CONCAT("weather.data[",R$1,"]")),MATCH(vp.data[[#This Row],[SDate]],weather.data[Date],0))</f>
        <v>10.4</v>
      </c>
      <c r="S1478" s="2">
        <f ca="1">INDEX(INDIRECT(_xlfn.CONCAT("weather.data[",S$1,"]")),MATCH(vp.data[[#This Row],[SDate]],weather.data[Date],0))</f>
        <v>11</v>
      </c>
      <c r="T1478" s="2">
        <f ca="1">INDEX(INDIRECT(_xlfn.CONCAT("weather.data[",T$1,"]")),MATCH(vp.data[[#This Row],[SDate]],weather.data[Date],0))</f>
        <v>10.4</v>
      </c>
      <c r="U1478" s="2">
        <f ca="1">INDEX(INDIRECT(_xlfn.CONCAT("weather.data[",U$1,"]")),MATCH(vp.data[[#This Row],[SDate]],weather.data[Date],0))</f>
        <v>12</v>
      </c>
      <c r="V1478" s="2">
        <f ca="1">INDEX(INDIRECT(_xlfn.CONCAT("weather.data[",V$1,"]")),MATCH(vp.data[[#This Row],[SDate]],weather.data[Date],0))</f>
        <v>11.5</v>
      </c>
      <c r="W1478" t="s">
        <v>44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 s="4">
        <f>IF(AND(vp.data[[#This Row],[SDate]]&gt;=DATE(YEAR(vp.data[[#This Row],[SDate]]),5,1),vp.data[[#This Row],[SDate]]&lt;=DATE(YEAR(vp.data[[#This Row],[SDate]]),9,15)),1,0)</f>
        <v>1</v>
      </c>
      <c r="AJ1478" s="4">
        <f>IF(vp.data[[#This Row],[SDate]]&lt;DATE(2016,12,1),0,1)</f>
        <v>1</v>
      </c>
      <c r="AK1478">
        <f>MONTH(vp.data[[#This Row],[SDate]])</f>
        <v>5</v>
      </c>
      <c r="AL1478" s="5">
        <f>(IF(post_aquisition_adj_bool,vp.data[[#This Row],[VP_Adjusted]],vp.data[[#This Row],[VP]])-INDEX(crudeBD.lkup[Mean_VP],MATCH(vp.data[[#This Row],[Crude_Breakdown]],crudeBD.lkup[Crude Breakdown],0)))^2</f>
        <v>127.18889907166466</v>
      </c>
      <c r="AM1478" s="5">
        <f>(vp.data[[#This Row],[Dens]]-INDEX(crudeBD.lkup[Mean_Dens],MATCH(vp.data[[#This Row],[Crude_Breakdown]],crudeBD.lkup[Crude Breakdown],0)))^2</f>
        <v>12.878499089314184</v>
      </c>
      <c r="AN1478" s="5">
        <f>(vp.data[[#This Row],[Sulf]]-INDEX(crudeBD.lkup[Mean_Sulf],MATCH(vp.data[[#This Row],[Crude_Breakdown]],crudeBD.lkup[Crude Breakdown],0)))^2</f>
        <v>9.3656867962049074E-3</v>
      </c>
      <c r="AO14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1" hidden="1" x14ac:dyDescent="0.25">
      <c r="A1479">
        <v>1478</v>
      </c>
      <c r="B1479" t="s">
        <v>58</v>
      </c>
      <c r="C1479" t="s">
        <v>58</v>
      </c>
      <c r="D1479" t="s">
        <v>75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Input]]="",INDEX([1]DATA!$O:$O,MATCH(1,(vp.data[[#This Row],[Battery]]=[1]DATA!$L:$L)*(EOMONTH(vp.data[[#This Row],[SDate]],-1)+1=[1]DATA!$G:$G),0)),vp.data[[#This Row],[Dens Input]]),"")</f>
        <v>809</v>
      </c>
      <c r="O1479" s="2">
        <f ca="1">INDEX(INDIRECT(_xlfn.CONCAT("weather.data[",O$1,"]")),MATCH(vp.data[[#This Row],[SDate]],weather.data[Date],0))</f>
        <v>11.183333333333332</v>
      </c>
      <c r="P1479" s="2">
        <f ca="1">INDEX(INDIRECT(_xlfn.CONCAT("weather.data[",P$1,"]")),MATCH(vp.data[[#This Row],[SDate]],weather.data[Date],0))</f>
        <v>11.961904761904762</v>
      </c>
      <c r="Q1479" s="2">
        <f ca="1">INDEX(INDIRECT(_xlfn.CONCAT("weather.data[",Q$1,"]")),MATCH(vp.data[[#This Row],[SDate]],weather.data[Date],0))</f>
        <v>11.8</v>
      </c>
      <c r="R1479" s="2">
        <f ca="1">INDEX(INDIRECT(_xlfn.CONCAT("weather.data[",R$1,"]")),MATCH(vp.data[[#This Row],[SDate]],weather.data[Date],0))</f>
        <v>10.4</v>
      </c>
      <c r="S1479" s="2">
        <f ca="1">INDEX(INDIRECT(_xlfn.CONCAT("weather.data[",S$1,"]")),MATCH(vp.data[[#This Row],[SDate]],weather.data[Date],0))</f>
        <v>11</v>
      </c>
      <c r="T1479" s="2">
        <f ca="1">INDEX(INDIRECT(_xlfn.CONCAT("weather.data[",T$1,"]")),MATCH(vp.data[[#This Row],[SDate]],weather.data[Date],0))</f>
        <v>10.4</v>
      </c>
      <c r="U1479" s="2">
        <f ca="1">INDEX(INDIRECT(_xlfn.CONCAT("weather.data[",U$1,"]")),MATCH(vp.data[[#This Row],[SDate]],weather.data[Date],0))</f>
        <v>12</v>
      </c>
      <c r="V1479" s="2">
        <f ca="1">INDEX(INDIRECT(_xlfn.CONCAT("weather.data[",V$1,"]")),MATCH(vp.data[[#This Row],[SDate]],weather.data[Date],0))</f>
        <v>11.5</v>
      </c>
      <c r="W1479" t="s">
        <v>44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 s="4">
        <f>IF(AND(vp.data[[#This Row],[SDate]]&gt;=DATE(YEAR(vp.data[[#This Row],[SDate]]),5,1),vp.data[[#This Row],[SDate]]&lt;=DATE(YEAR(vp.data[[#This Row],[SDate]]),9,15)),1,0)</f>
        <v>1</v>
      </c>
      <c r="AJ1479" s="4">
        <f>IF(vp.data[[#This Row],[SDate]]&lt;DATE(2016,12,1),0,1)</f>
        <v>1</v>
      </c>
      <c r="AK1479">
        <f>MONTH(vp.data[[#This Row],[SDate]])</f>
        <v>5</v>
      </c>
      <c r="AL1479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479" s="5">
        <f>(vp.data[[#This Row],[Dens]]-INDEX(crudeBD.lkup[Mean_Dens],MATCH(vp.data[[#This Row],[Crude_Breakdown]],crudeBD.lkup[Crude Breakdown],0)))^2</f>
        <v>0.11657031241808298</v>
      </c>
      <c r="AN1479" s="5">
        <f>(vp.data[[#This Row],[Sulf]]-INDEX(crudeBD.lkup[Mean_Sulf],MATCH(vp.data[[#This Row],[Crude_Breakdown]],crudeBD.lkup[Crude Breakdown],0)))^2</f>
        <v>1.2099003256773645E-2</v>
      </c>
      <c r="AO14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1" hidden="1" x14ac:dyDescent="0.25">
      <c r="A1480">
        <v>1479</v>
      </c>
      <c r="B1480" t="s">
        <v>58</v>
      </c>
      <c r="C1480" t="s">
        <v>58</v>
      </c>
      <c r="D1480" t="s">
        <v>79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480" s="2">
        <f ca="1">INDEX(INDIRECT(_xlfn.CONCAT("weather.data[",O$1,"]")),MATCH(vp.data[[#This Row],[SDate]],weather.data[Date],0))</f>
        <v>11.183333333333332</v>
      </c>
      <c r="P1480" s="2">
        <f ca="1">INDEX(INDIRECT(_xlfn.CONCAT("weather.data[",P$1,"]")),MATCH(vp.data[[#This Row],[SDate]],weather.data[Date],0))</f>
        <v>11.961904761904762</v>
      </c>
      <c r="Q1480" s="2">
        <f ca="1">INDEX(INDIRECT(_xlfn.CONCAT("weather.data[",Q$1,"]")),MATCH(vp.data[[#This Row],[SDate]],weather.data[Date],0))</f>
        <v>11.8</v>
      </c>
      <c r="R1480" s="2">
        <f ca="1">INDEX(INDIRECT(_xlfn.CONCAT("weather.data[",R$1,"]")),MATCH(vp.data[[#This Row],[SDate]],weather.data[Date],0))</f>
        <v>10.4</v>
      </c>
      <c r="S1480" s="2">
        <f ca="1">INDEX(INDIRECT(_xlfn.CONCAT("weather.data[",S$1,"]")),MATCH(vp.data[[#This Row],[SDate]],weather.data[Date],0))</f>
        <v>11</v>
      </c>
      <c r="T1480" s="2">
        <f ca="1">INDEX(INDIRECT(_xlfn.CONCAT("weather.data[",T$1,"]")),MATCH(vp.data[[#This Row],[SDate]],weather.data[Date],0))</f>
        <v>10.4</v>
      </c>
      <c r="U1480" s="2">
        <f ca="1">INDEX(INDIRECT(_xlfn.CONCAT("weather.data[",U$1,"]")),MATCH(vp.data[[#This Row],[SDate]],weather.data[Date],0))</f>
        <v>12</v>
      </c>
      <c r="V1480" s="2">
        <f ca="1">INDEX(INDIRECT(_xlfn.CONCAT("weather.data[",V$1,"]")),MATCH(vp.data[[#This Row],[SDate]],weather.data[Date],0))</f>
        <v>11.5</v>
      </c>
      <c r="W1480" t="s">
        <v>44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 s="4">
        <f>IF(AND(vp.data[[#This Row],[SDate]]&gt;=DATE(YEAR(vp.data[[#This Row],[SDate]]),5,1),vp.data[[#This Row],[SDate]]&lt;=DATE(YEAR(vp.data[[#This Row],[SDate]]),9,15)),1,0)</f>
        <v>1</v>
      </c>
      <c r="AJ1480" s="4">
        <f>IF(vp.data[[#This Row],[SDate]]&lt;DATE(2016,12,1),0,1)</f>
        <v>1</v>
      </c>
      <c r="AK1480">
        <f>MONTH(vp.data[[#This Row],[SDate]])</f>
        <v>5</v>
      </c>
      <c r="AL1480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1480" s="5">
        <f>(vp.data[[#This Row],[Dens]]-INDEX(crudeBD.lkup[Mean_Dens],MATCH(vp.data[[#This Row],[Crude_Breakdown]],crudeBD.lkup[Crude Breakdown],0)))^2</f>
        <v>2.0777029985019864</v>
      </c>
      <c r="AN1480" s="5">
        <f>(vp.data[[#This Row],[Sulf]]-INDEX(crudeBD.lkup[Mean_Sulf],MATCH(vp.data[[#This Row],[Crude_Breakdown]],crudeBD.lkup[Crude Breakdown],0)))^2</f>
        <v>2.5004530949612777E-3</v>
      </c>
      <c r="AO14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1" hidden="1" x14ac:dyDescent="0.25">
      <c r="A1481">
        <v>1480</v>
      </c>
      <c r="B1481" t="s">
        <v>47</v>
      </c>
      <c r="C1481" t="s">
        <v>47</v>
      </c>
      <c r="D1481" t="s">
        <v>68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481" s="2">
        <f ca="1">INDEX(INDIRECT(_xlfn.CONCAT("weather.data[",O$1,"]")),MATCH(vp.data[[#This Row],[SDate]],weather.data[Date],0))</f>
        <v>11.616666666666665</v>
      </c>
      <c r="P1481" s="2">
        <f ca="1">INDEX(INDIRECT(_xlfn.CONCAT("weather.data[",P$1,"]")),MATCH(vp.data[[#This Row],[SDate]],weather.data[Date],0))</f>
        <v>12.052380952380952</v>
      </c>
      <c r="Q1481" s="2">
        <f ca="1">INDEX(INDIRECT(_xlfn.CONCAT("weather.data[",Q$1,"]")),MATCH(vp.data[[#This Row],[SDate]],weather.data[Date],0))</f>
        <v>13.1</v>
      </c>
      <c r="R1481" s="2">
        <f ca="1">INDEX(INDIRECT(_xlfn.CONCAT("weather.data[",R$1,"]")),MATCH(vp.data[[#This Row],[SDate]],weather.data[Date],0))</f>
        <v>9.9</v>
      </c>
      <c r="S1481" s="2">
        <f ca="1">INDEX(INDIRECT(_xlfn.CONCAT("weather.data[",S$1,"]")),MATCH(vp.data[[#This Row],[SDate]],weather.data[Date],0))</f>
        <v>11.8</v>
      </c>
      <c r="T1481" s="2">
        <f ca="1">INDEX(INDIRECT(_xlfn.CONCAT("weather.data[",T$1,"]")),MATCH(vp.data[[#This Row],[SDate]],weather.data[Date],0))</f>
        <v>9.3000000000000007</v>
      </c>
      <c r="U1481" s="2">
        <f ca="1">INDEX(INDIRECT(_xlfn.CONCAT("weather.data[",U$1,"]")),MATCH(vp.data[[#This Row],[SDate]],weather.data[Date],0))</f>
        <v>13.1</v>
      </c>
      <c r="V1481" s="2">
        <f ca="1">INDEX(INDIRECT(_xlfn.CONCAT("weather.data[",V$1,"]")),MATCH(vp.data[[#This Row],[SDate]],weather.data[Date],0))</f>
        <v>12.5</v>
      </c>
      <c r="W1481" t="s">
        <v>44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 s="4">
        <f>IF(AND(vp.data[[#This Row],[SDate]]&gt;=DATE(YEAR(vp.data[[#This Row],[SDate]]),5,1),vp.data[[#This Row],[SDate]]&lt;=DATE(YEAR(vp.data[[#This Row],[SDate]]),9,15)),1,0)</f>
        <v>1</v>
      </c>
      <c r="AJ1481" s="4">
        <f>IF(vp.data[[#This Row],[SDate]]&lt;DATE(2016,12,1),0,1)</f>
        <v>1</v>
      </c>
      <c r="AK1481">
        <f>MONTH(vp.data[[#This Row],[SDate]])</f>
        <v>5</v>
      </c>
      <c r="AL1481" s="5">
        <f>(IF(post_aquisition_adj_bool,vp.data[[#This Row],[VP_Adjusted]],vp.data[[#This Row],[VP]])-INDEX(crudeBD.lkup[Mean_VP],MATCH(vp.data[[#This Row],[Crude_Breakdown]],crudeBD.lkup[Crude Breakdown],0)))^2</f>
        <v>125.93764723072492</v>
      </c>
      <c r="AM1481" s="5">
        <f>(vp.data[[#This Row],[Dens]]-INDEX(crudeBD.lkup[Mean_Dens],MATCH(vp.data[[#This Row],[Crude_Breakdown]],crudeBD.lkup[Crude Breakdown],0)))^2</f>
        <v>207.68664632858014</v>
      </c>
      <c r="AN1481" s="5">
        <f>(vp.data[[#This Row],[Sulf]]-INDEX(crudeBD.lkup[Mean_Sulf],MATCH(vp.data[[#This Row],[Crude_Breakdown]],crudeBD.lkup[Crude Breakdown],0)))^2</f>
        <v>0.10034733734835317</v>
      </c>
      <c r="AO14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1" hidden="1" x14ac:dyDescent="0.25">
      <c r="A1482">
        <v>1481</v>
      </c>
      <c r="B1482" t="s">
        <v>58</v>
      </c>
      <c r="C1482" t="s">
        <v>58</v>
      </c>
      <c r="D1482" t="s">
        <v>83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482" s="2">
        <f ca="1">INDEX(INDIRECT(_xlfn.CONCAT("weather.data[",O$1,"]")),MATCH(vp.data[[#This Row],[SDate]],weather.data[Date],0))</f>
        <v>11.616666666666665</v>
      </c>
      <c r="P1482" s="2">
        <f ca="1">INDEX(INDIRECT(_xlfn.CONCAT("weather.data[",P$1,"]")),MATCH(vp.data[[#This Row],[SDate]],weather.data[Date],0))</f>
        <v>12.052380952380952</v>
      </c>
      <c r="Q1482" s="2">
        <f ca="1">INDEX(INDIRECT(_xlfn.CONCAT("weather.data[",Q$1,"]")),MATCH(vp.data[[#This Row],[SDate]],weather.data[Date],0))</f>
        <v>13.1</v>
      </c>
      <c r="R1482" s="2">
        <f ca="1">INDEX(INDIRECT(_xlfn.CONCAT("weather.data[",R$1,"]")),MATCH(vp.data[[#This Row],[SDate]],weather.data[Date],0))</f>
        <v>9.9</v>
      </c>
      <c r="S1482" s="2">
        <f ca="1">INDEX(INDIRECT(_xlfn.CONCAT("weather.data[",S$1,"]")),MATCH(vp.data[[#This Row],[SDate]],weather.data[Date],0))</f>
        <v>11.8</v>
      </c>
      <c r="T1482" s="2">
        <f ca="1">INDEX(INDIRECT(_xlfn.CONCAT("weather.data[",T$1,"]")),MATCH(vp.data[[#This Row],[SDate]],weather.data[Date],0))</f>
        <v>9.3000000000000007</v>
      </c>
      <c r="U1482" s="2">
        <f ca="1">INDEX(INDIRECT(_xlfn.CONCAT("weather.data[",U$1,"]")),MATCH(vp.data[[#This Row],[SDate]],weather.data[Date],0))</f>
        <v>13.1</v>
      </c>
      <c r="V1482" s="2">
        <f ca="1">INDEX(INDIRECT(_xlfn.CONCAT("weather.data[",V$1,"]")),MATCH(vp.data[[#This Row],[SDate]],weather.data[Date],0))</f>
        <v>12.5</v>
      </c>
      <c r="W1482" t="s">
        <v>44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 s="4">
        <f>IF(AND(vp.data[[#This Row],[SDate]]&gt;=DATE(YEAR(vp.data[[#This Row],[SDate]]),5,1),vp.data[[#This Row],[SDate]]&lt;=DATE(YEAR(vp.data[[#This Row],[SDate]]),9,15)),1,0)</f>
        <v>1</v>
      </c>
      <c r="AJ1482" s="4">
        <f>IF(vp.data[[#This Row],[SDate]]&lt;DATE(2016,12,1),0,1)</f>
        <v>1</v>
      </c>
      <c r="AK1482">
        <f>MONTH(vp.data[[#This Row],[SDate]])</f>
        <v>5</v>
      </c>
      <c r="AL1482" s="5">
        <f>(IF(post_aquisition_adj_bool,vp.data[[#This Row],[VP_Adjusted]],vp.data[[#This Row],[VP]])-INDEX(crudeBD.lkup[Mean_VP],MATCH(vp.data[[#This Row],[Crude_Breakdown]],crudeBD.lkup[Crude Breakdown],0)))^2</f>
        <v>74.062734680459684</v>
      </c>
      <c r="AM1482" s="5">
        <f>(vp.data[[#This Row],[Dens]]-INDEX(crudeBD.lkup[Mean_Dens],MATCH(vp.data[[#This Row],[Crude_Breakdown]],crudeBD.lkup[Crude Breakdown],0)))^2</f>
        <v>9.8685444224493857</v>
      </c>
      <c r="AN1482" s="5">
        <f>(vp.data[[#This Row],[Sulf]]-INDEX(crudeBD.lkup[Mean_Sulf],MATCH(vp.data[[#This Row],[Crude_Breakdown]],crudeBD.lkup[Crude Breakdown],0)))^2</f>
        <v>3.9981879075419116E-4</v>
      </c>
      <c r="AO14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1" hidden="1" x14ac:dyDescent="0.25">
      <c r="A1483">
        <v>1482</v>
      </c>
      <c r="B1483" t="s">
        <v>45</v>
      </c>
      <c r="C1483" t="s">
        <v>45</v>
      </c>
      <c r="D1483" t="s">
        <v>63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483" s="2">
        <f ca="1">INDEX(INDIRECT(_xlfn.CONCAT("weather.data[",O$1,"]")),MATCH(vp.data[[#This Row],[SDate]],weather.data[Date],0))</f>
        <v>11.616666666666665</v>
      </c>
      <c r="P1483" s="2">
        <f ca="1">INDEX(INDIRECT(_xlfn.CONCAT("weather.data[",P$1,"]")),MATCH(vp.data[[#This Row],[SDate]],weather.data[Date],0))</f>
        <v>12.052380952380952</v>
      </c>
      <c r="Q1483" s="2">
        <f ca="1">INDEX(INDIRECT(_xlfn.CONCAT("weather.data[",Q$1,"]")),MATCH(vp.data[[#This Row],[SDate]],weather.data[Date],0))</f>
        <v>13.1</v>
      </c>
      <c r="R1483" s="2">
        <f ca="1">INDEX(INDIRECT(_xlfn.CONCAT("weather.data[",R$1,"]")),MATCH(vp.data[[#This Row],[SDate]],weather.data[Date],0))</f>
        <v>9.9</v>
      </c>
      <c r="S1483" s="2">
        <f ca="1">INDEX(INDIRECT(_xlfn.CONCAT("weather.data[",S$1,"]")),MATCH(vp.data[[#This Row],[SDate]],weather.data[Date],0))</f>
        <v>11.8</v>
      </c>
      <c r="T1483" s="2">
        <f ca="1">INDEX(INDIRECT(_xlfn.CONCAT("weather.data[",T$1,"]")),MATCH(vp.data[[#This Row],[SDate]],weather.data[Date],0))</f>
        <v>9.3000000000000007</v>
      </c>
      <c r="U1483" s="2">
        <f ca="1">INDEX(INDIRECT(_xlfn.CONCAT("weather.data[",U$1,"]")),MATCH(vp.data[[#This Row],[SDate]],weather.data[Date],0))</f>
        <v>13.1</v>
      </c>
      <c r="V1483" s="2">
        <f ca="1">INDEX(INDIRECT(_xlfn.CONCAT("weather.data[",V$1,"]")),MATCH(vp.data[[#This Row],[SDate]],weather.data[Date],0))</f>
        <v>12.5</v>
      </c>
      <c r="W1483" t="s">
        <v>44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 s="4">
        <f>IF(AND(vp.data[[#This Row],[SDate]]&gt;=DATE(YEAR(vp.data[[#This Row],[SDate]]),5,1),vp.data[[#This Row],[SDate]]&lt;=DATE(YEAR(vp.data[[#This Row],[SDate]]),9,15)),1,0)</f>
        <v>1</v>
      </c>
      <c r="AJ1483" s="4">
        <f>IF(vp.data[[#This Row],[SDate]]&lt;DATE(2016,12,1),0,1)</f>
        <v>1</v>
      </c>
      <c r="AK1483">
        <f>MONTH(vp.data[[#This Row],[SDate]])</f>
        <v>5</v>
      </c>
      <c r="AL1483" s="5">
        <f>(IF(post_aquisition_adj_bool,vp.data[[#This Row],[VP_Adjusted]],vp.data[[#This Row],[VP]])-INDEX(crudeBD.lkup[Mean_VP],MATCH(vp.data[[#This Row],[Crude_Breakdown]],crudeBD.lkup[Crude Breakdown],0)))^2</f>
        <v>41.397927679039576</v>
      </c>
      <c r="AM1483" s="5">
        <f>(vp.data[[#This Row],[Dens]]-INDEX(crudeBD.lkup[Mean_Dens],MATCH(vp.data[[#This Row],[Crude_Breakdown]],crudeBD.lkup[Crude Breakdown],0)))^2</f>
        <v>15.567106302024175</v>
      </c>
      <c r="AN1483" s="5">
        <f>(vp.data[[#This Row],[Sulf]]-INDEX(crudeBD.lkup[Mean_Sulf],MATCH(vp.data[[#This Row],[Crude_Breakdown]],crudeBD.lkup[Crude Breakdown],0)))^2</f>
        <v>9.0800411234678385E-2</v>
      </c>
      <c r="AO14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1" hidden="1" x14ac:dyDescent="0.25">
      <c r="A1484">
        <v>1483</v>
      </c>
      <c r="B1484" t="s">
        <v>45</v>
      </c>
      <c r="C1484" t="s">
        <v>45</v>
      </c>
      <c r="D1484" t="s">
        <v>55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Input]]="",INDEX([1]DATA!$O:$O,MATCH(1,(vp.data[[#This Row],[Battery]]=[1]DATA!$L:$L)*(EOMONTH(vp.data[[#This Row],[SDate]],-1)+1=[1]DATA!$G:$G),0)),vp.data[[#This Row],[Dens Input]]),"")</f>
        <v>845</v>
      </c>
      <c r="O1484" s="2">
        <f ca="1">INDEX(INDIRECT(_xlfn.CONCAT("weather.data[",O$1,"]")),MATCH(vp.data[[#This Row],[SDate]],weather.data[Date],0))</f>
        <v>11.616666666666665</v>
      </c>
      <c r="P1484" s="2">
        <f ca="1">INDEX(INDIRECT(_xlfn.CONCAT("weather.data[",P$1,"]")),MATCH(vp.data[[#This Row],[SDate]],weather.data[Date],0))</f>
        <v>12.052380952380952</v>
      </c>
      <c r="Q1484" s="2">
        <f ca="1">INDEX(INDIRECT(_xlfn.CONCAT("weather.data[",Q$1,"]")),MATCH(vp.data[[#This Row],[SDate]],weather.data[Date],0))</f>
        <v>13.1</v>
      </c>
      <c r="R1484" s="2">
        <f ca="1">INDEX(INDIRECT(_xlfn.CONCAT("weather.data[",R$1,"]")),MATCH(vp.data[[#This Row],[SDate]],weather.data[Date],0))</f>
        <v>9.9</v>
      </c>
      <c r="S1484" s="2">
        <f ca="1">INDEX(INDIRECT(_xlfn.CONCAT("weather.data[",S$1,"]")),MATCH(vp.data[[#This Row],[SDate]],weather.data[Date],0))</f>
        <v>11.8</v>
      </c>
      <c r="T1484" s="2">
        <f ca="1">INDEX(INDIRECT(_xlfn.CONCAT("weather.data[",T$1,"]")),MATCH(vp.data[[#This Row],[SDate]],weather.data[Date],0))</f>
        <v>9.3000000000000007</v>
      </c>
      <c r="U1484" s="2">
        <f ca="1">INDEX(INDIRECT(_xlfn.CONCAT("weather.data[",U$1,"]")),MATCH(vp.data[[#This Row],[SDate]],weather.data[Date],0))</f>
        <v>13.1</v>
      </c>
      <c r="V1484" s="2">
        <f ca="1">INDEX(INDIRECT(_xlfn.CONCAT("weather.data[",V$1,"]")),MATCH(vp.data[[#This Row],[SDate]],weather.data[Date],0))</f>
        <v>12.5</v>
      </c>
      <c r="W1484" t="s">
        <v>44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 s="4">
        <f>IF(AND(vp.data[[#This Row],[SDate]]&gt;=DATE(YEAR(vp.data[[#This Row],[SDate]]),5,1),vp.data[[#This Row],[SDate]]&lt;=DATE(YEAR(vp.data[[#This Row],[SDate]]),9,15)),1,0)</f>
        <v>1</v>
      </c>
      <c r="AJ1484" s="4">
        <f>IF(vp.data[[#This Row],[SDate]]&lt;DATE(2016,12,1),0,1)</f>
        <v>1</v>
      </c>
      <c r="AK1484">
        <f>MONTH(vp.data[[#This Row],[SDate]])</f>
        <v>5</v>
      </c>
      <c r="AL1484" s="5">
        <f>(IF(post_aquisition_adj_bool,vp.data[[#This Row],[VP_Adjusted]],vp.data[[#This Row],[VP]])-INDEX(crudeBD.lkup[Mean_VP],MATCH(vp.data[[#This Row],[Crude_Breakdown]],crudeBD.lkup[Crude Breakdown],0)))^2</f>
        <v>79.605552974465482</v>
      </c>
      <c r="AM1484" s="5">
        <f>(vp.data[[#This Row],[Dens]]-INDEX(crudeBD.lkup[Mean_Dens],MATCH(vp.data[[#This Row],[Crude_Breakdown]],crudeBD.lkup[Crude Breakdown],0)))^2</f>
        <v>1.4129187212163667</v>
      </c>
      <c r="AN1484" s="5">
        <f>(vp.data[[#This Row],[Sulf]]-INDEX(crudeBD.lkup[Mean_Sulf],MATCH(vp.data[[#This Row],[Crude_Breakdown]],crudeBD.lkup[Crude Breakdown],0)))^2</f>
        <v>2.8327432379219785E-3</v>
      </c>
      <c r="AO14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1" hidden="1" x14ac:dyDescent="0.25">
      <c r="A1485">
        <v>1484</v>
      </c>
      <c r="B1485" t="s">
        <v>64</v>
      </c>
      <c r="C1485" t="s">
        <v>64</v>
      </c>
      <c r="D1485" t="s">
        <v>94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485" s="2">
        <f ca="1">INDEX(INDIRECT(_xlfn.CONCAT("weather.data[",O$1,"]")),MATCH(vp.data[[#This Row],[SDate]],weather.data[Date],0))</f>
        <v>11.616666666666665</v>
      </c>
      <c r="P1485" s="2">
        <f ca="1">INDEX(INDIRECT(_xlfn.CONCAT("weather.data[",P$1,"]")),MATCH(vp.data[[#This Row],[SDate]],weather.data[Date],0))</f>
        <v>12.052380952380952</v>
      </c>
      <c r="Q1485" s="2">
        <f ca="1">INDEX(INDIRECT(_xlfn.CONCAT("weather.data[",Q$1,"]")),MATCH(vp.data[[#This Row],[SDate]],weather.data[Date],0))</f>
        <v>13.1</v>
      </c>
      <c r="R1485" s="2">
        <f ca="1">INDEX(INDIRECT(_xlfn.CONCAT("weather.data[",R$1,"]")),MATCH(vp.data[[#This Row],[SDate]],weather.data[Date],0))</f>
        <v>9.9</v>
      </c>
      <c r="S1485" s="2">
        <f ca="1">INDEX(INDIRECT(_xlfn.CONCAT("weather.data[",S$1,"]")),MATCH(vp.data[[#This Row],[SDate]],weather.data[Date],0))</f>
        <v>11.8</v>
      </c>
      <c r="T1485" s="2">
        <f ca="1">INDEX(INDIRECT(_xlfn.CONCAT("weather.data[",T$1,"]")),MATCH(vp.data[[#This Row],[SDate]],weather.data[Date],0))</f>
        <v>9.3000000000000007</v>
      </c>
      <c r="U1485" s="2">
        <f ca="1">INDEX(INDIRECT(_xlfn.CONCAT("weather.data[",U$1,"]")),MATCH(vp.data[[#This Row],[SDate]],weather.data[Date],0))</f>
        <v>13.1</v>
      </c>
      <c r="V1485" s="2">
        <f ca="1">INDEX(INDIRECT(_xlfn.CONCAT("weather.data[",V$1,"]")),MATCH(vp.data[[#This Row],[SDate]],weather.data[Date],0))</f>
        <v>12.5</v>
      </c>
      <c r="W1485" t="s">
        <v>44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 s="4">
        <f>IF(AND(vp.data[[#This Row],[SDate]]&gt;=DATE(YEAR(vp.data[[#This Row],[SDate]]),5,1),vp.data[[#This Row],[SDate]]&lt;=DATE(YEAR(vp.data[[#This Row],[SDate]]),9,15)),1,0)</f>
        <v>1</v>
      </c>
      <c r="AJ1485" s="4">
        <f>IF(vp.data[[#This Row],[SDate]]&lt;DATE(2016,12,1),0,1)</f>
        <v>1</v>
      </c>
      <c r="AK1485">
        <f>MONTH(vp.data[[#This Row],[SDate]])</f>
        <v>5</v>
      </c>
      <c r="AL1485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1485" s="5">
        <f>(vp.data[[#This Row],[Dens]]-INDEX(crudeBD.lkup[Mean_Dens],MATCH(vp.data[[#This Row],[Crude_Breakdown]],crudeBD.lkup[Crude Breakdown],0)))^2</f>
        <v>43.410474549436522</v>
      </c>
      <c r="AN1485" s="5">
        <f>(vp.data[[#This Row],[Sulf]]-INDEX(crudeBD.lkup[Mean_Sulf],MATCH(vp.data[[#This Row],[Crude_Breakdown]],crudeBD.lkup[Crude Breakdown],0)))^2</f>
        <v>3.2235685139961252E-3</v>
      </c>
      <c r="AO14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1" hidden="1" x14ac:dyDescent="0.25">
      <c r="A1486">
        <v>1485</v>
      </c>
      <c r="B1486" t="s">
        <v>45</v>
      </c>
      <c r="C1486" t="s">
        <v>45</v>
      </c>
      <c r="D1486" t="s">
        <v>77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86" s="2">
        <f ca="1">INDEX(INDIRECT(_xlfn.CONCAT("weather.data[",O$1,"]")),MATCH(vp.data[[#This Row],[SDate]],weather.data[Date],0))</f>
        <v>11.616666666666665</v>
      </c>
      <c r="P1486" s="2">
        <f ca="1">INDEX(INDIRECT(_xlfn.CONCAT("weather.data[",P$1,"]")),MATCH(vp.data[[#This Row],[SDate]],weather.data[Date],0))</f>
        <v>12.052380952380952</v>
      </c>
      <c r="Q1486" s="2">
        <f ca="1">INDEX(INDIRECT(_xlfn.CONCAT("weather.data[",Q$1,"]")),MATCH(vp.data[[#This Row],[SDate]],weather.data[Date],0))</f>
        <v>13.1</v>
      </c>
      <c r="R1486" s="2">
        <f ca="1">INDEX(INDIRECT(_xlfn.CONCAT("weather.data[",R$1,"]")),MATCH(vp.data[[#This Row],[SDate]],weather.data[Date],0))</f>
        <v>9.9</v>
      </c>
      <c r="S1486" s="2">
        <f ca="1">INDEX(INDIRECT(_xlfn.CONCAT("weather.data[",S$1,"]")),MATCH(vp.data[[#This Row],[SDate]],weather.data[Date],0))</f>
        <v>11.8</v>
      </c>
      <c r="T1486" s="2">
        <f ca="1">INDEX(INDIRECT(_xlfn.CONCAT("weather.data[",T$1,"]")),MATCH(vp.data[[#This Row],[SDate]],weather.data[Date],0))</f>
        <v>9.3000000000000007</v>
      </c>
      <c r="U1486" s="2">
        <f ca="1">INDEX(INDIRECT(_xlfn.CONCAT("weather.data[",U$1,"]")),MATCH(vp.data[[#This Row],[SDate]],weather.data[Date],0))</f>
        <v>13.1</v>
      </c>
      <c r="V1486" s="2">
        <f ca="1">INDEX(INDIRECT(_xlfn.CONCAT("weather.data[",V$1,"]")),MATCH(vp.data[[#This Row],[SDate]],weather.data[Date],0))</f>
        <v>12.5</v>
      </c>
      <c r="W1486" t="s">
        <v>44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 s="4">
        <f>IF(AND(vp.data[[#This Row],[SDate]]&gt;=DATE(YEAR(vp.data[[#This Row],[SDate]]),5,1),vp.data[[#This Row],[SDate]]&lt;=DATE(YEAR(vp.data[[#This Row],[SDate]]),9,15)),1,0)</f>
        <v>1</v>
      </c>
      <c r="AJ1486" s="4">
        <f>IF(vp.data[[#This Row],[SDate]]&lt;DATE(2016,12,1),0,1)</f>
        <v>1</v>
      </c>
      <c r="AK1486">
        <f>MONTH(vp.data[[#This Row],[SDate]])</f>
        <v>5</v>
      </c>
      <c r="AL1486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486" s="5">
        <f>(vp.data[[#This Row],[Dens]]-INDEX(crudeBD.lkup[Mean_Dens],MATCH(vp.data[[#This Row],[Crude_Breakdown]],crudeBD.lkup[Crude Breakdown],0)))^2</f>
        <v>34.170071819267953</v>
      </c>
      <c r="AN1486" s="5">
        <f>(vp.data[[#This Row],[Sulf]]-INDEX(crudeBD.lkup[Mean_Sulf],MATCH(vp.data[[#This Row],[Crude_Breakdown]],crudeBD.lkup[Crude Breakdown],0)))^2</f>
        <v>0.16106662440082259</v>
      </c>
      <c r="AO14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1" hidden="1" x14ac:dyDescent="0.25">
      <c r="A1487">
        <v>1486</v>
      </c>
      <c r="B1487" t="s">
        <v>92</v>
      </c>
      <c r="C1487" t="s">
        <v>92</v>
      </c>
      <c r="D1487" t="s">
        <v>93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487" s="2">
        <f ca="1">INDEX(INDIRECT(_xlfn.CONCAT("weather.data[",O$1,"]")),MATCH(vp.data[[#This Row],[SDate]],weather.data[Date],0))</f>
        <v>11.616666666666665</v>
      </c>
      <c r="P1487" s="2">
        <f ca="1">INDEX(INDIRECT(_xlfn.CONCAT("weather.data[",P$1,"]")),MATCH(vp.data[[#This Row],[SDate]],weather.data[Date],0))</f>
        <v>12.052380952380952</v>
      </c>
      <c r="Q1487" s="2">
        <f ca="1">INDEX(INDIRECT(_xlfn.CONCAT("weather.data[",Q$1,"]")),MATCH(vp.data[[#This Row],[SDate]],weather.data[Date],0))</f>
        <v>13.1</v>
      </c>
      <c r="R1487" s="2">
        <f ca="1">INDEX(INDIRECT(_xlfn.CONCAT("weather.data[",R$1,"]")),MATCH(vp.data[[#This Row],[SDate]],weather.data[Date],0))</f>
        <v>9.9</v>
      </c>
      <c r="S1487" s="2">
        <f ca="1">INDEX(INDIRECT(_xlfn.CONCAT("weather.data[",S$1,"]")),MATCH(vp.data[[#This Row],[SDate]],weather.data[Date],0))</f>
        <v>11.8</v>
      </c>
      <c r="T1487" s="2">
        <f ca="1">INDEX(INDIRECT(_xlfn.CONCAT("weather.data[",T$1,"]")),MATCH(vp.data[[#This Row],[SDate]],weather.data[Date],0))</f>
        <v>9.3000000000000007</v>
      </c>
      <c r="U1487" s="2">
        <f ca="1">INDEX(INDIRECT(_xlfn.CONCAT("weather.data[",U$1,"]")),MATCH(vp.data[[#This Row],[SDate]],weather.data[Date],0))</f>
        <v>13.1</v>
      </c>
      <c r="V1487" s="2">
        <f ca="1">INDEX(INDIRECT(_xlfn.CONCAT("weather.data[",V$1,"]")),MATCH(vp.data[[#This Row],[SDate]],weather.data[Date],0))</f>
        <v>12.5</v>
      </c>
      <c r="W1487" t="s">
        <v>44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 s="4">
        <f>IF(AND(vp.data[[#This Row],[SDate]]&gt;=DATE(YEAR(vp.data[[#This Row],[SDate]]),5,1),vp.data[[#This Row],[SDate]]&lt;=DATE(YEAR(vp.data[[#This Row],[SDate]]),9,15)),1,0)</f>
        <v>1</v>
      </c>
      <c r="AJ1487" s="4">
        <f>IF(vp.data[[#This Row],[SDate]]&lt;DATE(2016,12,1),0,1)</f>
        <v>1</v>
      </c>
      <c r="AK1487">
        <f>MONTH(vp.data[[#This Row],[SDate]])</f>
        <v>5</v>
      </c>
      <c r="AL1487" s="5">
        <f>(IF(post_aquisition_adj_bool,vp.data[[#This Row],[VP_Adjusted]],vp.data[[#This Row],[VP]])-INDEX(crudeBD.lkup[Mean_VP],MATCH(vp.data[[#This Row],[Crude_Breakdown]],crudeBD.lkup[Crude Breakdown],0)))^2</f>
        <v>69.457591801176804</v>
      </c>
      <c r="AM1487" s="5">
        <f>(vp.data[[#This Row],[Dens]]-INDEX(crudeBD.lkup[Mean_Dens],MATCH(vp.data[[#This Row],[Crude_Breakdown]],crudeBD.lkup[Crude Breakdown],0)))^2</f>
        <v>8.6760718192648518</v>
      </c>
      <c r="AN1487" s="5">
        <f>(vp.data[[#This Row],[Sulf]]-INDEX(crudeBD.lkup[Mean_Sulf],MATCH(vp.data[[#This Row],[Crude_Breakdown]],crudeBD.lkup[Crude Breakdown],0)))^2</f>
        <v>4.0534198068534165E-2</v>
      </c>
      <c r="AO14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1" hidden="1" x14ac:dyDescent="0.25">
      <c r="A1488">
        <v>1487</v>
      </c>
      <c r="B1488" t="s">
        <v>47</v>
      </c>
      <c r="C1488" t="s">
        <v>47</v>
      </c>
      <c r="D1488" t="s">
        <v>62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88" s="2">
        <f ca="1">INDEX(INDIRECT(_xlfn.CONCAT("weather.data[",O$1,"]")),MATCH(vp.data[[#This Row],[SDate]],weather.data[Date],0))</f>
        <v>11.616666666666665</v>
      </c>
      <c r="P1488" s="2">
        <f ca="1">INDEX(INDIRECT(_xlfn.CONCAT("weather.data[",P$1,"]")),MATCH(vp.data[[#This Row],[SDate]],weather.data[Date],0))</f>
        <v>12.052380952380952</v>
      </c>
      <c r="Q1488" s="2">
        <f ca="1">INDEX(INDIRECT(_xlfn.CONCAT("weather.data[",Q$1,"]")),MATCH(vp.data[[#This Row],[SDate]],weather.data[Date],0))</f>
        <v>13.1</v>
      </c>
      <c r="R1488" s="2">
        <f ca="1">INDEX(INDIRECT(_xlfn.CONCAT("weather.data[",R$1,"]")),MATCH(vp.data[[#This Row],[SDate]],weather.data[Date],0))</f>
        <v>9.9</v>
      </c>
      <c r="S1488" s="2">
        <f ca="1">INDEX(INDIRECT(_xlfn.CONCAT("weather.data[",S$1,"]")),MATCH(vp.data[[#This Row],[SDate]],weather.data[Date],0))</f>
        <v>11.8</v>
      </c>
      <c r="T1488" s="2">
        <f ca="1">INDEX(INDIRECT(_xlfn.CONCAT("weather.data[",T$1,"]")),MATCH(vp.data[[#This Row],[SDate]],weather.data[Date],0))</f>
        <v>9.3000000000000007</v>
      </c>
      <c r="U1488" s="2">
        <f ca="1">INDEX(INDIRECT(_xlfn.CONCAT("weather.data[",U$1,"]")),MATCH(vp.data[[#This Row],[SDate]],weather.data[Date],0))</f>
        <v>13.1</v>
      </c>
      <c r="V1488" s="2">
        <f ca="1">INDEX(INDIRECT(_xlfn.CONCAT("weather.data[",V$1,"]")),MATCH(vp.data[[#This Row],[SDate]],weather.data[Date],0))</f>
        <v>12.5</v>
      </c>
      <c r="W1488" t="s">
        <v>44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 s="4">
        <f>IF(AND(vp.data[[#This Row],[SDate]]&gt;=DATE(YEAR(vp.data[[#This Row],[SDate]]),5,1),vp.data[[#This Row],[SDate]]&lt;=DATE(YEAR(vp.data[[#This Row],[SDate]]),9,15)),1,0)</f>
        <v>1</v>
      </c>
      <c r="AJ1488" s="4">
        <f>IF(vp.data[[#This Row],[SDate]]&lt;DATE(2016,12,1),0,1)</f>
        <v>1</v>
      </c>
      <c r="AK1488">
        <f>MONTH(vp.data[[#This Row],[SDate]])</f>
        <v>5</v>
      </c>
      <c r="AL1488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488" s="5">
        <f>(vp.data[[#This Row],[Dens]]-INDEX(crudeBD.lkup[Mean_Dens],MATCH(vp.data[[#This Row],[Crude_Breakdown]],crudeBD.lkup[Crude Breakdown],0)))^2</f>
        <v>30.752761474439346</v>
      </c>
      <c r="AN1488" s="5">
        <f>(vp.data[[#This Row],[Sulf]]-INDEX(crudeBD.lkup[Mean_Sulf],MATCH(vp.data[[#This Row],[Crude_Breakdown]],crudeBD.lkup[Crude Breakdown],0)))^2</f>
        <v>0.73731233850740541</v>
      </c>
      <c r="AO14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1" hidden="1" x14ac:dyDescent="0.25">
      <c r="A1489">
        <v>1488</v>
      </c>
      <c r="B1489" t="s">
        <v>287</v>
      </c>
      <c r="C1489" t="s">
        <v>287</v>
      </c>
      <c r="D1489" t="s">
        <v>105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489" s="2">
        <f ca="1">INDEX(INDIRECT(_xlfn.CONCAT("weather.data[",O$1,"]")),MATCH(vp.data[[#This Row],[SDate]],weather.data[Date],0))</f>
        <v>11.616666666666665</v>
      </c>
      <c r="P1489" s="2">
        <f ca="1">INDEX(INDIRECT(_xlfn.CONCAT("weather.data[",P$1,"]")),MATCH(vp.data[[#This Row],[SDate]],weather.data[Date],0))</f>
        <v>12.052380952380952</v>
      </c>
      <c r="Q1489" s="2">
        <f ca="1">INDEX(INDIRECT(_xlfn.CONCAT("weather.data[",Q$1,"]")),MATCH(vp.data[[#This Row],[SDate]],weather.data[Date],0))</f>
        <v>13.1</v>
      </c>
      <c r="R1489" s="2">
        <f ca="1">INDEX(INDIRECT(_xlfn.CONCAT("weather.data[",R$1,"]")),MATCH(vp.data[[#This Row],[SDate]],weather.data[Date],0))</f>
        <v>9.9</v>
      </c>
      <c r="S1489" s="2">
        <f ca="1">INDEX(INDIRECT(_xlfn.CONCAT("weather.data[",S$1,"]")),MATCH(vp.data[[#This Row],[SDate]],weather.data[Date],0))</f>
        <v>11.8</v>
      </c>
      <c r="T1489" s="2">
        <f ca="1">INDEX(INDIRECT(_xlfn.CONCAT("weather.data[",T$1,"]")),MATCH(vp.data[[#This Row],[SDate]],weather.data[Date],0))</f>
        <v>9.3000000000000007</v>
      </c>
      <c r="U1489" s="2">
        <f ca="1">INDEX(INDIRECT(_xlfn.CONCAT("weather.data[",U$1,"]")),MATCH(vp.data[[#This Row],[SDate]],weather.data[Date],0))</f>
        <v>13.1</v>
      </c>
      <c r="V1489" s="2">
        <f ca="1">INDEX(INDIRECT(_xlfn.CONCAT("weather.data[",V$1,"]")),MATCH(vp.data[[#This Row],[SDate]],weather.data[Date],0))</f>
        <v>12.5</v>
      </c>
      <c r="W1489" t="s">
        <v>44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 s="4">
        <f>IF(AND(vp.data[[#This Row],[SDate]]&gt;=DATE(YEAR(vp.data[[#This Row],[SDate]]),5,1),vp.data[[#This Row],[SDate]]&lt;=DATE(YEAR(vp.data[[#This Row],[SDate]]),9,15)),1,0)</f>
        <v>1</v>
      </c>
      <c r="AJ1489" s="4">
        <f>IF(vp.data[[#This Row],[SDate]]&lt;DATE(2016,12,1),0,1)</f>
        <v>1</v>
      </c>
      <c r="AK1489">
        <f>MONTH(vp.data[[#This Row],[SDate]])</f>
        <v>5</v>
      </c>
      <c r="AL1489" s="5">
        <f>(IF(post_aquisition_adj_bool,vp.data[[#This Row],[VP_Adjusted]],vp.data[[#This Row],[VP]])-INDEX(crudeBD.lkup[Mean_VP],MATCH(vp.data[[#This Row],[Crude_Breakdown]],crudeBD.lkup[Crude Breakdown],0)))^2</f>
        <v>15.383608939118727</v>
      </c>
      <c r="AM1489" s="5">
        <f>(vp.data[[#This Row],[Dens]]-INDEX(crudeBD.lkup[Mean_Dens],MATCH(vp.data[[#This Row],[Crude_Breakdown]],crudeBD.lkup[Crude Breakdown],0)))^2</f>
        <v>36.136177616922971</v>
      </c>
      <c r="AN1489" s="5">
        <f>(vp.data[[#This Row],[Sulf]]-INDEX(crudeBD.lkup[Mean_Sulf],MATCH(vp.data[[#This Row],[Crude_Breakdown]],crudeBD.lkup[Crude Breakdown],0)))^2</f>
        <v>0.36817769489436686</v>
      </c>
      <c r="AO14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1" hidden="1" x14ac:dyDescent="0.25">
      <c r="A1490">
        <v>1489</v>
      </c>
      <c r="B1490" t="s">
        <v>64</v>
      </c>
      <c r="C1490" t="s">
        <v>64</v>
      </c>
      <c r="D1490" t="s">
        <v>65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490" s="2">
        <f ca="1">INDEX(INDIRECT(_xlfn.CONCAT("weather.data[",O$1,"]")),MATCH(vp.data[[#This Row],[SDate]],weather.data[Date],0))</f>
        <v>11.616666666666665</v>
      </c>
      <c r="P1490" s="2">
        <f ca="1">INDEX(INDIRECT(_xlfn.CONCAT("weather.data[",P$1,"]")),MATCH(vp.data[[#This Row],[SDate]],weather.data[Date],0))</f>
        <v>12.052380952380952</v>
      </c>
      <c r="Q1490" s="2">
        <f ca="1">INDEX(INDIRECT(_xlfn.CONCAT("weather.data[",Q$1,"]")),MATCH(vp.data[[#This Row],[SDate]],weather.data[Date],0))</f>
        <v>13.1</v>
      </c>
      <c r="R1490" s="2">
        <f ca="1">INDEX(INDIRECT(_xlfn.CONCAT("weather.data[",R$1,"]")),MATCH(vp.data[[#This Row],[SDate]],weather.data[Date],0))</f>
        <v>9.9</v>
      </c>
      <c r="S1490" s="2">
        <f ca="1">INDEX(INDIRECT(_xlfn.CONCAT("weather.data[",S$1,"]")),MATCH(vp.data[[#This Row],[SDate]],weather.data[Date],0))</f>
        <v>11.8</v>
      </c>
      <c r="T1490" s="2">
        <f ca="1">INDEX(INDIRECT(_xlfn.CONCAT("weather.data[",T$1,"]")),MATCH(vp.data[[#This Row],[SDate]],weather.data[Date],0))</f>
        <v>9.3000000000000007</v>
      </c>
      <c r="U1490" s="2">
        <f ca="1">INDEX(INDIRECT(_xlfn.CONCAT("weather.data[",U$1,"]")),MATCH(vp.data[[#This Row],[SDate]],weather.data[Date],0))</f>
        <v>13.1</v>
      </c>
      <c r="V1490" s="2">
        <f ca="1">INDEX(INDIRECT(_xlfn.CONCAT("weather.data[",V$1,"]")),MATCH(vp.data[[#This Row],[SDate]],weather.data[Date],0))</f>
        <v>12.5</v>
      </c>
      <c r="W1490" t="s">
        <v>44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 s="4">
        <f>IF(AND(vp.data[[#This Row],[SDate]]&gt;=DATE(YEAR(vp.data[[#This Row],[SDate]]),5,1),vp.data[[#This Row],[SDate]]&lt;=DATE(YEAR(vp.data[[#This Row],[SDate]]),9,15)),1,0)</f>
        <v>1</v>
      </c>
      <c r="AJ1490" s="4">
        <f>IF(vp.data[[#This Row],[SDate]]&lt;DATE(2016,12,1),0,1)</f>
        <v>1</v>
      </c>
      <c r="AK1490">
        <f>MONTH(vp.data[[#This Row],[SDate]])</f>
        <v>5</v>
      </c>
      <c r="AL1490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1490" s="5">
        <f>(vp.data[[#This Row],[Dens]]-INDEX(crudeBD.lkup[Mean_Dens],MATCH(vp.data[[#This Row],[Crude_Breakdown]],crudeBD.lkup[Crude Breakdown],0)))^2</f>
        <v>239.89866841446542</v>
      </c>
      <c r="AN1490" s="5">
        <f>(vp.data[[#This Row],[Sulf]]-INDEX(crudeBD.lkup[Mean_Sulf],MATCH(vp.data[[#This Row],[Crude_Breakdown]],crudeBD.lkup[Crude Breakdown],0)))^2</f>
        <v>5.4393210967982518E-2</v>
      </c>
      <c r="AO14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1" hidden="1" x14ac:dyDescent="0.25">
      <c r="A1491">
        <v>1490</v>
      </c>
      <c r="B1491" t="s">
        <v>58</v>
      </c>
      <c r="C1491" t="s">
        <v>58</v>
      </c>
      <c r="D1491" t="s">
        <v>59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Input]]="",INDEX([1]DATA!$Q:$Q,MATCH(1,(vp.data[[#This Row],[Battery]]=[1]DATA!$L:$L)*(EOMONTH(vp.data[[#This Row],[SDate]],-1)+1=[1]DATA!$G:$G),0)),vp.data[[#This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91" s="2">
        <f ca="1">INDEX(INDIRECT(_xlfn.CONCAT("weather.data[",O$1,"]")),MATCH(vp.data[[#This Row],[SDate]],weather.data[Date],0))</f>
        <v>11.616666666666665</v>
      </c>
      <c r="P1491" s="2">
        <f ca="1">INDEX(INDIRECT(_xlfn.CONCAT("weather.data[",P$1,"]")),MATCH(vp.data[[#This Row],[SDate]],weather.data[Date],0))</f>
        <v>12.052380952380952</v>
      </c>
      <c r="Q1491" s="2">
        <f ca="1">INDEX(INDIRECT(_xlfn.CONCAT("weather.data[",Q$1,"]")),MATCH(vp.data[[#This Row],[SDate]],weather.data[Date],0))</f>
        <v>13.1</v>
      </c>
      <c r="R1491" s="2">
        <f ca="1">INDEX(INDIRECT(_xlfn.CONCAT("weather.data[",R$1,"]")),MATCH(vp.data[[#This Row],[SDate]],weather.data[Date],0))</f>
        <v>9.9</v>
      </c>
      <c r="S1491" s="2">
        <f ca="1">INDEX(INDIRECT(_xlfn.CONCAT("weather.data[",S$1,"]")),MATCH(vp.data[[#This Row],[SDate]],weather.data[Date],0))</f>
        <v>11.8</v>
      </c>
      <c r="T1491" s="2">
        <f ca="1">INDEX(INDIRECT(_xlfn.CONCAT("weather.data[",T$1,"]")),MATCH(vp.data[[#This Row],[SDate]],weather.data[Date],0))</f>
        <v>9.3000000000000007</v>
      </c>
      <c r="U1491" s="2">
        <f ca="1">INDEX(INDIRECT(_xlfn.CONCAT("weather.data[",U$1,"]")),MATCH(vp.data[[#This Row],[SDate]],weather.data[Date],0))</f>
        <v>13.1</v>
      </c>
      <c r="V1491" s="2">
        <f ca="1">INDEX(INDIRECT(_xlfn.CONCAT("weather.data[",V$1,"]")),MATCH(vp.data[[#This Row],[SDate]],weather.data[Date],0))</f>
        <v>12.5</v>
      </c>
      <c r="W1491" t="s">
        <v>44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 s="4">
        <f>IF(AND(vp.data[[#This Row],[SDate]]&gt;=DATE(YEAR(vp.data[[#This Row],[SDate]]),5,1),vp.data[[#This Row],[SDate]]&lt;=DATE(YEAR(vp.data[[#This Row],[SDate]]),9,15)),1,0)</f>
        <v>1</v>
      </c>
      <c r="AJ1491" s="4">
        <f>IF(vp.data[[#This Row],[SDate]]&lt;DATE(2016,12,1),0,1)</f>
        <v>1</v>
      </c>
      <c r="AK1491">
        <f>MONTH(vp.data[[#This Row],[SDate]])</f>
        <v>5</v>
      </c>
      <c r="AL1491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491" s="5">
        <f>(vp.data[[#This Row],[Dens]]-INDEX(crudeBD.lkup[Mean_Dens],MATCH(vp.data[[#This Row],[Crude_Breakdown]],crudeBD.lkup[Crude Breakdown],0)))^2</f>
        <v>6.4796580261612391</v>
      </c>
      <c r="AN1491" s="5">
        <f>(vp.data[[#This Row],[Sulf]]-INDEX(crudeBD.lkup[Mean_Sulf],MATCH(vp.data[[#This Row],[Crude_Breakdown]],crudeBD.lkup[Crude Breakdown],0)))^2</f>
        <v>1.7247848852233193E-2</v>
      </c>
      <c r="AO14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1" hidden="1" x14ac:dyDescent="0.25">
      <c r="A1492">
        <v>1491</v>
      </c>
      <c r="B1492" t="s">
        <v>60</v>
      </c>
      <c r="C1492" t="s">
        <v>60</v>
      </c>
      <c r="D1492" t="s">
        <v>61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92" s="2">
        <f ca="1">INDEX(INDIRECT(_xlfn.CONCAT("weather.data[",O$1,"]")),MATCH(vp.data[[#This Row],[SDate]],weather.data[Date],0))</f>
        <v>11.616666666666665</v>
      </c>
      <c r="P1492" s="2">
        <f ca="1">INDEX(INDIRECT(_xlfn.CONCAT("weather.data[",P$1,"]")),MATCH(vp.data[[#This Row],[SDate]],weather.data[Date],0))</f>
        <v>12.052380952380952</v>
      </c>
      <c r="Q1492" s="2">
        <f ca="1">INDEX(INDIRECT(_xlfn.CONCAT("weather.data[",Q$1,"]")),MATCH(vp.data[[#This Row],[SDate]],weather.data[Date],0))</f>
        <v>13.1</v>
      </c>
      <c r="R1492" s="2">
        <f ca="1">INDEX(INDIRECT(_xlfn.CONCAT("weather.data[",R$1,"]")),MATCH(vp.data[[#This Row],[SDate]],weather.data[Date],0))</f>
        <v>9.9</v>
      </c>
      <c r="S1492" s="2">
        <f ca="1">INDEX(INDIRECT(_xlfn.CONCAT("weather.data[",S$1,"]")),MATCH(vp.data[[#This Row],[SDate]],weather.data[Date],0))</f>
        <v>11.8</v>
      </c>
      <c r="T1492" s="2">
        <f ca="1">INDEX(INDIRECT(_xlfn.CONCAT("weather.data[",T$1,"]")),MATCH(vp.data[[#This Row],[SDate]],weather.data[Date],0))</f>
        <v>9.3000000000000007</v>
      </c>
      <c r="U1492" s="2">
        <f ca="1">INDEX(INDIRECT(_xlfn.CONCAT("weather.data[",U$1,"]")),MATCH(vp.data[[#This Row],[SDate]],weather.data[Date],0))</f>
        <v>13.1</v>
      </c>
      <c r="V1492" s="2">
        <f ca="1">INDEX(INDIRECT(_xlfn.CONCAT("weather.data[",V$1,"]")),MATCH(vp.data[[#This Row],[SDate]],weather.data[Date],0))</f>
        <v>12.5</v>
      </c>
      <c r="W1492" t="s">
        <v>44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 s="4">
        <f>IF(AND(vp.data[[#This Row],[SDate]]&gt;=DATE(YEAR(vp.data[[#This Row],[SDate]]),5,1),vp.data[[#This Row],[SDate]]&lt;=DATE(YEAR(vp.data[[#This Row],[SDate]]),9,15)),1,0)</f>
        <v>1</v>
      </c>
      <c r="AJ1492" s="4">
        <f>IF(vp.data[[#This Row],[SDate]]&lt;DATE(2016,12,1),0,1)</f>
        <v>1</v>
      </c>
      <c r="AK1492">
        <f>MONTH(vp.data[[#This Row],[SDate]])</f>
        <v>5</v>
      </c>
      <c r="AL1492" s="5">
        <f>(IF(post_aquisition_adj_bool,vp.data[[#This Row],[VP_Adjusted]],vp.data[[#This Row],[VP]])-INDEX(crudeBD.lkup[Mean_VP],MATCH(vp.data[[#This Row],[Crude_Breakdown]],crudeBD.lkup[Crude Breakdown],0)))^2</f>
        <v>348.39034026465049</v>
      </c>
      <c r="AM1492" s="5">
        <f>(vp.data[[#This Row],[Dens]]-INDEX(crudeBD.lkup[Mean_Dens],MATCH(vp.data[[#This Row],[Crude_Breakdown]],crudeBD.lkup[Crude Breakdown],0)))^2</f>
        <v>3.0340778799349879</v>
      </c>
      <c r="AN1492" s="5">
        <f>(vp.data[[#This Row],[Sulf]]-INDEX(crudeBD.lkup[Mean_Sulf],MATCH(vp.data[[#This Row],[Crude_Breakdown]],crudeBD.lkup[Crude Breakdown],0)))^2</f>
        <v>0.13656091162826198</v>
      </c>
      <c r="AO14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1" hidden="1" x14ac:dyDescent="0.25">
      <c r="A1493">
        <v>1492</v>
      </c>
      <c r="B1493" t="s">
        <v>45</v>
      </c>
      <c r="C1493" t="s">
        <v>45</v>
      </c>
      <c r="D1493" t="s">
        <v>66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493" s="2">
        <f ca="1">INDEX(INDIRECT(_xlfn.CONCAT("weather.data[",O$1,"]")),MATCH(vp.data[[#This Row],[SDate]],weather.data[Date],0))</f>
        <v>11.616666666666665</v>
      </c>
      <c r="P1493" s="2">
        <f ca="1">INDEX(INDIRECT(_xlfn.CONCAT("weather.data[",P$1,"]")),MATCH(vp.data[[#This Row],[SDate]],weather.data[Date],0))</f>
        <v>12.052380952380952</v>
      </c>
      <c r="Q1493" s="2">
        <f ca="1">INDEX(INDIRECT(_xlfn.CONCAT("weather.data[",Q$1,"]")),MATCH(vp.data[[#This Row],[SDate]],weather.data[Date],0))</f>
        <v>13.1</v>
      </c>
      <c r="R1493" s="2">
        <f ca="1">INDEX(INDIRECT(_xlfn.CONCAT("weather.data[",R$1,"]")),MATCH(vp.data[[#This Row],[SDate]],weather.data[Date],0))</f>
        <v>9.9</v>
      </c>
      <c r="S1493" s="2">
        <f ca="1">INDEX(INDIRECT(_xlfn.CONCAT("weather.data[",S$1,"]")),MATCH(vp.data[[#This Row],[SDate]],weather.data[Date],0))</f>
        <v>11.8</v>
      </c>
      <c r="T1493" s="2">
        <f ca="1">INDEX(INDIRECT(_xlfn.CONCAT("weather.data[",T$1,"]")),MATCH(vp.data[[#This Row],[SDate]],weather.data[Date],0))</f>
        <v>9.3000000000000007</v>
      </c>
      <c r="U1493" s="2">
        <f ca="1">INDEX(INDIRECT(_xlfn.CONCAT("weather.data[",U$1,"]")),MATCH(vp.data[[#This Row],[SDate]],weather.data[Date],0))</f>
        <v>13.1</v>
      </c>
      <c r="V1493" s="2">
        <f ca="1">INDEX(INDIRECT(_xlfn.CONCAT("weather.data[",V$1,"]")),MATCH(vp.data[[#This Row],[SDate]],weather.data[Date],0))</f>
        <v>12.5</v>
      </c>
      <c r="W1493" t="s">
        <v>44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 s="4">
        <f>IF(AND(vp.data[[#This Row],[SDate]]&gt;=DATE(YEAR(vp.data[[#This Row],[SDate]]),5,1),vp.data[[#This Row],[SDate]]&lt;=DATE(YEAR(vp.data[[#This Row],[SDate]]),9,15)),1,0)</f>
        <v>1</v>
      </c>
      <c r="AJ1493" s="4">
        <f>IF(vp.data[[#This Row],[SDate]]&lt;DATE(2016,12,1),0,1)</f>
        <v>1</v>
      </c>
      <c r="AK1493">
        <f>MONTH(vp.data[[#This Row],[SDate]])</f>
        <v>5</v>
      </c>
      <c r="AL1493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1493" s="5">
        <f>(vp.data[[#This Row],[Dens]]-INDEX(crudeBD.lkup[Mean_Dens],MATCH(vp.data[[#This Row],[Crude_Breakdown]],crudeBD.lkup[Crude Breakdown],0)))^2</f>
        <v>86.701004610787706</v>
      </c>
      <c r="AN1493" s="5">
        <f>(vp.data[[#This Row],[Sulf]]-INDEX(crudeBD.lkup[Mean_Sulf],MATCH(vp.data[[#This Row],[Crude_Breakdown]],crudeBD.lkup[Crude Breakdown],0)))^2</f>
        <v>0.19077369219497958</v>
      </c>
      <c r="AO14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1" hidden="1" x14ac:dyDescent="0.25">
      <c r="A1494">
        <v>1493</v>
      </c>
      <c r="B1494" t="s">
        <v>45</v>
      </c>
      <c r="C1494" t="s">
        <v>45</v>
      </c>
      <c r="D1494" t="s">
        <v>85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94" s="2">
        <f ca="1">INDEX(INDIRECT(_xlfn.CONCAT("weather.data[",O$1,"]")),MATCH(vp.data[[#This Row],[SDate]],weather.data[Date],0))</f>
        <v>11.616666666666665</v>
      </c>
      <c r="P1494" s="2">
        <f ca="1">INDEX(INDIRECT(_xlfn.CONCAT("weather.data[",P$1,"]")),MATCH(vp.data[[#This Row],[SDate]],weather.data[Date],0))</f>
        <v>12.052380952380952</v>
      </c>
      <c r="Q1494" s="2">
        <f ca="1">INDEX(INDIRECT(_xlfn.CONCAT("weather.data[",Q$1,"]")),MATCH(vp.data[[#This Row],[SDate]],weather.data[Date],0))</f>
        <v>13.1</v>
      </c>
      <c r="R1494" s="2">
        <f ca="1">INDEX(INDIRECT(_xlfn.CONCAT("weather.data[",R$1,"]")),MATCH(vp.data[[#This Row],[SDate]],weather.data[Date],0))</f>
        <v>9.9</v>
      </c>
      <c r="S1494" s="2">
        <f ca="1">INDEX(INDIRECT(_xlfn.CONCAT("weather.data[",S$1,"]")),MATCH(vp.data[[#This Row],[SDate]],weather.data[Date],0))</f>
        <v>11.8</v>
      </c>
      <c r="T1494" s="2">
        <f ca="1">INDEX(INDIRECT(_xlfn.CONCAT("weather.data[",T$1,"]")),MATCH(vp.data[[#This Row],[SDate]],weather.data[Date],0))</f>
        <v>9.3000000000000007</v>
      </c>
      <c r="U1494" s="2">
        <f ca="1">INDEX(INDIRECT(_xlfn.CONCAT("weather.data[",U$1,"]")),MATCH(vp.data[[#This Row],[SDate]],weather.data[Date],0))</f>
        <v>13.1</v>
      </c>
      <c r="V1494" s="2">
        <f ca="1">INDEX(INDIRECT(_xlfn.CONCAT("weather.data[",V$1,"]")),MATCH(vp.data[[#This Row],[SDate]],weather.data[Date],0))</f>
        <v>12.5</v>
      </c>
      <c r="W1494" t="s">
        <v>44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 s="4">
        <f>IF(AND(vp.data[[#This Row],[SDate]]&gt;=DATE(YEAR(vp.data[[#This Row],[SDate]]),5,1),vp.data[[#This Row],[SDate]]&lt;=DATE(YEAR(vp.data[[#This Row],[SDate]]),9,15)),1,0)</f>
        <v>1</v>
      </c>
      <c r="AJ1494" s="4">
        <f>IF(vp.data[[#This Row],[SDate]]&lt;DATE(2016,12,1),0,1)</f>
        <v>1</v>
      </c>
      <c r="AK1494">
        <f>MONTH(vp.data[[#This Row],[SDate]])</f>
        <v>5</v>
      </c>
      <c r="AL1494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1494" s="5">
        <f>(vp.data[[#This Row],[Dens]]-INDEX(crudeBD.lkup[Mean_Dens],MATCH(vp.data[[#This Row],[Crude_Breakdown]],crudeBD.lkup[Crude Breakdown],0)))^2</f>
        <v>299.68240338379445</v>
      </c>
      <c r="AN1494" s="5">
        <f>(vp.data[[#This Row],[Sulf]]-INDEX(crudeBD.lkup[Mean_Sulf],MATCH(vp.data[[#This Row],[Crude_Breakdown]],crudeBD.lkup[Crude Breakdown],0)))^2</f>
        <v>0.48549746102933655</v>
      </c>
      <c r="AO14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1" hidden="1" x14ac:dyDescent="0.25">
      <c r="A1495">
        <v>1494</v>
      </c>
      <c r="B1495" t="s">
        <v>42</v>
      </c>
      <c r="C1495" t="s">
        <v>42</v>
      </c>
      <c r="D1495" t="s">
        <v>43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95" s="2">
        <f ca="1">INDEX(INDIRECT(_xlfn.CONCAT("weather.data[",O$1,"]")),MATCH(vp.data[[#This Row],[SDate]],weather.data[Date],0))</f>
        <v>7.0666666666666655</v>
      </c>
      <c r="P1495" s="2">
        <f ca="1">INDEX(INDIRECT(_xlfn.CONCAT("weather.data[",P$1,"]")),MATCH(vp.data[[#This Row],[SDate]],weather.data[Date],0))</f>
        <v>11.778571428571427</v>
      </c>
      <c r="Q1495" s="2">
        <f ca="1">INDEX(INDIRECT(_xlfn.CONCAT("weather.data[",Q$1,"]")),MATCH(vp.data[[#This Row],[SDate]],weather.data[Date],0))</f>
        <v>7</v>
      </c>
      <c r="R1495" s="2">
        <f ca="1">INDEX(INDIRECT(_xlfn.CONCAT("weather.data[",R$1,"]")),MATCH(vp.data[[#This Row],[SDate]],weather.data[Date],0))</f>
        <v>6.4</v>
      </c>
      <c r="S1495" s="2">
        <f ca="1">INDEX(INDIRECT(_xlfn.CONCAT("weather.data[",S$1,"]")),MATCH(vp.data[[#This Row],[SDate]],weather.data[Date],0))</f>
        <v>8</v>
      </c>
      <c r="T1495" s="2">
        <f ca="1">INDEX(INDIRECT(_xlfn.CONCAT("weather.data[",T$1,"]")),MATCH(vp.data[[#This Row],[SDate]],weather.data[Date],0))</f>
        <v>5.9</v>
      </c>
      <c r="U1495" s="2">
        <f ca="1">INDEX(INDIRECT(_xlfn.CONCAT("weather.data[",U$1,"]")),MATCH(vp.data[[#This Row],[SDate]],weather.data[Date],0))</f>
        <v>7.3</v>
      </c>
      <c r="V1495" s="2">
        <f ca="1">INDEX(INDIRECT(_xlfn.CONCAT("weather.data[",V$1,"]")),MATCH(vp.data[[#This Row],[SDate]],weather.data[Date],0))</f>
        <v>7.8</v>
      </c>
      <c r="W1495" t="s">
        <v>44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 s="4">
        <f>IF(AND(vp.data[[#This Row],[SDate]]&gt;=DATE(YEAR(vp.data[[#This Row],[SDate]]),5,1),vp.data[[#This Row],[SDate]]&lt;=DATE(YEAR(vp.data[[#This Row],[SDate]]),9,15)),1,0)</f>
        <v>1</v>
      </c>
      <c r="AJ1495" s="4">
        <f>IF(vp.data[[#This Row],[SDate]]&lt;DATE(2016,12,1),0,1)</f>
        <v>1</v>
      </c>
      <c r="AK1495">
        <f>MONTH(vp.data[[#This Row],[SDate]])</f>
        <v>5</v>
      </c>
      <c r="AL1495" s="5">
        <f>(IF(post_aquisition_adj_bool,vp.data[[#This Row],[VP_Adjusted]],vp.data[[#This Row],[VP]])-INDEX(crudeBD.lkup[Mean_VP],MATCH(vp.data[[#This Row],[Crude_Breakdown]],crudeBD.lkup[Crude Breakdown],0)))^2</f>
        <v>93.416427221172114</v>
      </c>
      <c r="AM1495" s="5">
        <f>(vp.data[[#This Row],[Dens]]-INDEX(crudeBD.lkup[Mean_Dens],MATCH(vp.data[[#This Row],[Crude_Breakdown]],crudeBD.lkup[Crude Breakdown],0)))^2</f>
        <v>36.701054624120985</v>
      </c>
      <c r="AN1495" s="5">
        <f>(vp.data[[#This Row],[Sulf]]-INDEX(crudeBD.lkup[Mean_Sulf],MATCH(vp.data[[#This Row],[Crude_Breakdown]],crudeBD.lkup[Crude Breakdown],0)))^2</f>
        <v>3.5925975814308328E-2</v>
      </c>
      <c r="AO14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1" hidden="1" x14ac:dyDescent="0.25">
      <c r="A1496">
        <v>1495</v>
      </c>
      <c r="B1496" t="s">
        <v>45</v>
      </c>
      <c r="C1496" t="s">
        <v>45</v>
      </c>
      <c r="D1496" t="s">
        <v>46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Input]]="",INDEX([1]DATA!$O:$O,MATCH(1,(vp.data[[#This Row],[Battery]]=[1]DATA!$L:$L)*(EOMONTH(vp.data[[#This Row],[SDate]],-1)+1=[1]DATA!$G:$G),0)),vp.data[[#This Row],[Dens Input]]),"")</f>
        <v>865</v>
      </c>
      <c r="O1496" s="2">
        <f ca="1">INDEX(INDIRECT(_xlfn.CONCAT("weather.data[",O$1,"]")),MATCH(vp.data[[#This Row],[SDate]],weather.data[Date],0))</f>
        <v>7.0666666666666655</v>
      </c>
      <c r="P1496" s="2">
        <f ca="1">INDEX(INDIRECT(_xlfn.CONCAT("weather.data[",P$1,"]")),MATCH(vp.data[[#This Row],[SDate]],weather.data[Date],0))</f>
        <v>11.778571428571427</v>
      </c>
      <c r="Q1496" s="2">
        <f ca="1">INDEX(INDIRECT(_xlfn.CONCAT("weather.data[",Q$1,"]")),MATCH(vp.data[[#This Row],[SDate]],weather.data[Date],0))</f>
        <v>7</v>
      </c>
      <c r="R1496" s="2">
        <f ca="1">INDEX(INDIRECT(_xlfn.CONCAT("weather.data[",R$1,"]")),MATCH(vp.data[[#This Row],[SDate]],weather.data[Date],0))</f>
        <v>6.4</v>
      </c>
      <c r="S1496" s="2">
        <f ca="1">INDEX(INDIRECT(_xlfn.CONCAT("weather.data[",S$1,"]")),MATCH(vp.data[[#This Row],[SDate]],weather.data[Date],0))</f>
        <v>8</v>
      </c>
      <c r="T1496" s="2">
        <f ca="1">INDEX(INDIRECT(_xlfn.CONCAT("weather.data[",T$1,"]")),MATCH(vp.data[[#This Row],[SDate]],weather.data[Date],0))</f>
        <v>5.9</v>
      </c>
      <c r="U1496" s="2">
        <f ca="1">INDEX(INDIRECT(_xlfn.CONCAT("weather.data[",U$1,"]")),MATCH(vp.data[[#This Row],[SDate]],weather.data[Date],0))</f>
        <v>7.3</v>
      </c>
      <c r="V1496" s="2">
        <f ca="1">INDEX(INDIRECT(_xlfn.CONCAT("weather.data[",V$1,"]")),MATCH(vp.data[[#This Row],[SDate]],weather.data[Date],0))</f>
        <v>7.8</v>
      </c>
      <c r="W1496" t="s">
        <v>44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 s="4">
        <f>IF(AND(vp.data[[#This Row],[SDate]]&gt;=DATE(YEAR(vp.data[[#This Row],[SDate]]),5,1),vp.data[[#This Row],[SDate]]&lt;=DATE(YEAR(vp.data[[#This Row],[SDate]]),9,15)),1,0)</f>
        <v>1</v>
      </c>
      <c r="AJ1496" s="4">
        <f>IF(vp.data[[#This Row],[SDate]]&lt;DATE(2016,12,1),0,1)</f>
        <v>1</v>
      </c>
      <c r="AK1496">
        <f>MONTH(vp.data[[#This Row],[SDate]])</f>
        <v>5</v>
      </c>
      <c r="AL1496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1496" s="5">
        <f>(vp.data[[#This Row],[Dens]]-INDEX(crudeBD.lkup[Mean_Dens],MATCH(vp.data[[#This Row],[Crude_Breakdown]],crudeBD.lkup[Crude Breakdown],0)))^2</f>
        <v>448.95942178869956</v>
      </c>
      <c r="AN1496" s="5">
        <f>(vp.data[[#This Row],[Sulf]]-INDEX(crudeBD.lkup[Mean_Sulf],MATCH(vp.data[[#This Row],[Crude_Breakdown]],crudeBD.lkup[Crude Breakdown],0)))^2</f>
        <v>1.8857428399250322</v>
      </c>
      <c r="AO14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1" hidden="1" x14ac:dyDescent="0.25">
      <c r="A1497">
        <v>1496</v>
      </c>
      <c r="B1497" t="s">
        <v>45</v>
      </c>
      <c r="C1497" t="s">
        <v>45</v>
      </c>
      <c r="D1497" t="s">
        <v>88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97" s="2">
        <f ca="1">INDEX(INDIRECT(_xlfn.CONCAT("weather.data[",O$1,"]")),MATCH(vp.data[[#This Row],[SDate]],weather.data[Date],0))</f>
        <v>7.0666666666666655</v>
      </c>
      <c r="P1497" s="2">
        <f ca="1">INDEX(INDIRECT(_xlfn.CONCAT("weather.data[",P$1,"]")),MATCH(vp.data[[#This Row],[SDate]],weather.data[Date],0))</f>
        <v>11.778571428571427</v>
      </c>
      <c r="Q1497" s="2">
        <f ca="1">INDEX(INDIRECT(_xlfn.CONCAT("weather.data[",Q$1,"]")),MATCH(vp.data[[#This Row],[SDate]],weather.data[Date],0))</f>
        <v>7</v>
      </c>
      <c r="R1497" s="2">
        <f ca="1">INDEX(INDIRECT(_xlfn.CONCAT("weather.data[",R$1,"]")),MATCH(vp.data[[#This Row],[SDate]],weather.data[Date],0))</f>
        <v>6.4</v>
      </c>
      <c r="S1497" s="2">
        <f ca="1">INDEX(INDIRECT(_xlfn.CONCAT("weather.data[",S$1,"]")),MATCH(vp.data[[#This Row],[SDate]],weather.data[Date],0))</f>
        <v>8</v>
      </c>
      <c r="T1497" s="2">
        <f ca="1">INDEX(INDIRECT(_xlfn.CONCAT("weather.data[",T$1,"]")),MATCH(vp.data[[#This Row],[SDate]],weather.data[Date],0))</f>
        <v>5.9</v>
      </c>
      <c r="U1497" s="2">
        <f ca="1">INDEX(INDIRECT(_xlfn.CONCAT("weather.data[",U$1,"]")),MATCH(vp.data[[#This Row],[SDate]],weather.data[Date],0))</f>
        <v>7.3</v>
      </c>
      <c r="V1497" s="2">
        <f ca="1">INDEX(INDIRECT(_xlfn.CONCAT("weather.data[",V$1,"]")),MATCH(vp.data[[#This Row],[SDate]],weather.data[Date],0))</f>
        <v>7.8</v>
      </c>
      <c r="W1497" t="s">
        <v>44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 s="4">
        <f>IF(AND(vp.data[[#This Row],[SDate]]&gt;=DATE(YEAR(vp.data[[#This Row],[SDate]]),5,1),vp.data[[#This Row],[SDate]]&lt;=DATE(YEAR(vp.data[[#This Row],[SDate]]),9,15)),1,0)</f>
        <v>1</v>
      </c>
      <c r="AJ1497" s="4">
        <f>IF(vp.data[[#This Row],[SDate]]&lt;DATE(2016,12,1),0,1)</f>
        <v>1</v>
      </c>
      <c r="AK1497">
        <f>MONTH(vp.data[[#This Row],[SDate]])</f>
        <v>5</v>
      </c>
      <c r="AL1497" s="5">
        <f>(IF(post_aquisition_adj_bool,vp.data[[#This Row],[VP_Adjusted]],vp.data[[#This Row],[VP]])-INDEX(crudeBD.lkup[Mean_VP],MATCH(vp.data[[#This Row],[Crude_Breakdown]],crudeBD.lkup[Crude Breakdown],0)))^2</f>
        <v>303.94861470194013</v>
      </c>
      <c r="AM1497" s="5">
        <f>(vp.data[[#This Row],[Dens]]-INDEX(crudeBD.lkup[Mean_Dens],MATCH(vp.data[[#This Row],[Crude_Breakdown]],crudeBD.lkup[Crude Breakdown],0)))^2</f>
        <v>14.788002853748944</v>
      </c>
      <c r="AN1497" s="5">
        <f>(vp.data[[#This Row],[Sulf]]-INDEX(crudeBD.lkup[Mean_Sulf],MATCH(vp.data[[#This Row],[Crude_Breakdown]],crudeBD.lkup[Crude Breakdown],0)))^2</f>
        <v>8.4873789918063949E-2</v>
      </c>
      <c r="AO14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1" hidden="1" x14ac:dyDescent="0.25">
      <c r="A1498">
        <v>1497</v>
      </c>
      <c r="B1498" t="s">
        <v>47</v>
      </c>
      <c r="C1498" t="s">
        <v>47</v>
      </c>
      <c r="D1498" t="s">
        <v>54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98" s="2">
        <f ca="1">INDEX(INDIRECT(_xlfn.CONCAT("weather.data[",O$1,"]")),MATCH(vp.data[[#This Row],[SDate]],weather.data[Date],0))</f>
        <v>7.0666666666666655</v>
      </c>
      <c r="P1498" s="2">
        <f ca="1">INDEX(INDIRECT(_xlfn.CONCAT("weather.data[",P$1,"]")),MATCH(vp.data[[#This Row],[SDate]],weather.data[Date],0))</f>
        <v>11.778571428571427</v>
      </c>
      <c r="Q1498" s="2">
        <f ca="1">INDEX(INDIRECT(_xlfn.CONCAT("weather.data[",Q$1,"]")),MATCH(vp.data[[#This Row],[SDate]],weather.data[Date],0))</f>
        <v>7</v>
      </c>
      <c r="R1498" s="2">
        <f ca="1">INDEX(INDIRECT(_xlfn.CONCAT("weather.data[",R$1,"]")),MATCH(vp.data[[#This Row],[SDate]],weather.data[Date],0))</f>
        <v>6.4</v>
      </c>
      <c r="S1498" s="2">
        <f ca="1">INDEX(INDIRECT(_xlfn.CONCAT("weather.data[",S$1,"]")),MATCH(vp.data[[#This Row],[SDate]],weather.data[Date],0))</f>
        <v>8</v>
      </c>
      <c r="T1498" s="2">
        <f ca="1">INDEX(INDIRECT(_xlfn.CONCAT("weather.data[",T$1,"]")),MATCH(vp.data[[#This Row],[SDate]],weather.data[Date],0))</f>
        <v>5.9</v>
      </c>
      <c r="U1498" s="2">
        <f ca="1">INDEX(INDIRECT(_xlfn.CONCAT("weather.data[",U$1,"]")),MATCH(vp.data[[#This Row],[SDate]],weather.data[Date],0))</f>
        <v>7.3</v>
      </c>
      <c r="V1498" s="2">
        <f ca="1">INDEX(INDIRECT(_xlfn.CONCAT("weather.data[",V$1,"]")),MATCH(vp.data[[#This Row],[SDate]],weather.data[Date],0))</f>
        <v>7.8</v>
      </c>
      <c r="W1498" t="s">
        <v>44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 s="4">
        <f>IF(AND(vp.data[[#This Row],[SDate]]&gt;=DATE(YEAR(vp.data[[#This Row],[SDate]]),5,1),vp.data[[#This Row],[SDate]]&lt;=DATE(YEAR(vp.data[[#This Row],[SDate]]),9,15)),1,0)</f>
        <v>1</v>
      </c>
      <c r="AJ1498" s="4">
        <f>IF(vp.data[[#This Row],[SDate]]&lt;DATE(2016,12,1),0,1)</f>
        <v>1</v>
      </c>
      <c r="AK1498">
        <f>MONTH(vp.data[[#This Row],[SDate]])</f>
        <v>5</v>
      </c>
      <c r="AL1498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498" s="5">
        <f>(vp.data[[#This Row],[Dens]]-INDEX(crudeBD.lkup[Mean_Dens],MATCH(vp.data[[#This Row],[Crude_Breakdown]],crudeBD.lkup[Crude Breakdown],0)))^2</f>
        <v>54.927922402198938</v>
      </c>
      <c r="AN1498" s="5">
        <f>(vp.data[[#This Row],[Sulf]]-INDEX(crudeBD.lkup[Mean_Sulf],MATCH(vp.data[[#This Row],[Crude_Breakdown]],crudeBD.lkup[Crude Breakdown],0)))^2</f>
        <v>1.7748506673504427E-2</v>
      </c>
      <c r="AO14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1" hidden="1" x14ac:dyDescent="0.25">
      <c r="A1499">
        <v>1498</v>
      </c>
      <c r="B1499" t="s">
        <v>288</v>
      </c>
      <c r="C1499" t="s">
        <v>288</v>
      </c>
      <c r="D1499" t="s">
        <v>53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99" s="2">
        <f ca="1">INDEX(INDIRECT(_xlfn.CONCAT("weather.data[",O$1,"]")),MATCH(vp.data[[#This Row],[SDate]],weather.data[Date],0))</f>
        <v>7.0666666666666655</v>
      </c>
      <c r="P1499" s="2">
        <f ca="1">INDEX(INDIRECT(_xlfn.CONCAT("weather.data[",P$1,"]")),MATCH(vp.data[[#This Row],[SDate]],weather.data[Date],0))</f>
        <v>11.778571428571427</v>
      </c>
      <c r="Q1499" s="2">
        <f ca="1">INDEX(INDIRECT(_xlfn.CONCAT("weather.data[",Q$1,"]")),MATCH(vp.data[[#This Row],[SDate]],weather.data[Date],0))</f>
        <v>7</v>
      </c>
      <c r="R1499" s="2">
        <f ca="1">INDEX(INDIRECT(_xlfn.CONCAT("weather.data[",R$1,"]")),MATCH(vp.data[[#This Row],[SDate]],weather.data[Date],0))</f>
        <v>6.4</v>
      </c>
      <c r="S1499" s="2">
        <f ca="1">INDEX(INDIRECT(_xlfn.CONCAT("weather.data[",S$1,"]")),MATCH(vp.data[[#This Row],[SDate]],weather.data[Date],0))</f>
        <v>8</v>
      </c>
      <c r="T1499" s="2">
        <f ca="1">INDEX(INDIRECT(_xlfn.CONCAT("weather.data[",T$1,"]")),MATCH(vp.data[[#This Row],[SDate]],weather.data[Date],0))</f>
        <v>5.9</v>
      </c>
      <c r="U1499" s="2">
        <f ca="1">INDEX(INDIRECT(_xlfn.CONCAT("weather.data[",U$1,"]")),MATCH(vp.data[[#This Row],[SDate]],weather.data[Date],0))</f>
        <v>7.3</v>
      </c>
      <c r="V1499" s="2">
        <f ca="1">INDEX(INDIRECT(_xlfn.CONCAT("weather.data[",V$1,"]")),MATCH(vp.data[[#This Row],[SDate]],weather.data[Date],0))</f>
        <v>7.8</v>
      </c>
      <c r="W1499" t="s">
        <v>44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 s="4">
        <f>IF(AND(vp.data[[#This Row],[SDate]]&gt;=DATE(YEAR(vp.data[[#This Row],[SDate]]),5,1),vp.data[[#This Row],[SDate]]&lt;=DATE(YEAR(vp.data[[#This Row],[SDate]]),9,15)),1,0)</f>
        <v>1</v>
      </c>
      <c r="AJ1499" s="4">
        <f>IF(vp.data[[#This Row],[SDate]]&lt;DATE(2016,12,1),0,1)</f>
        <v>1</v>
      </c>
      <c r="AK1499">
        <f>MONTH(vp.data[[#This Row],[SDate]])</f>
        <v>5</v>
      </c>
      <c r="AL1499" s="5">
        <f>(IF(post_aquisition_adj_bool,vp.data[[#This Row],[VP_Adjusted]],vp.data[[#This Row],[VP]])-INDEX(crudeBD.lkup[Mean_VP],MATCH(vp.data[[#This Row],[Crude_Breakdown]],crudeBD.lkup[Crude Breakdown],0)))^2</f>
        <v>16.628498482563923</v>
      </c>
      <c r="AM1499" s="5">
        <f>(vp.data[[#This Row],[Dens]]-INDEX(crudeBD.lkup[Mean_Dens],MATCH(vp.data[[#This Row],[Crude_Breakdown]],crudeBD.lkup[Crude Breakdown],0)))^2</f>
        <v>53.124602156799064</v>
      </c>
      <c r="AN1499" s="5">
        <f>(vp.data[[#This Row],[Sulf]]-INDEX(crudeBD.lkup[Mean_Sulf],MATCH(vp.data[[#This Row],[Crude_Breakdown]],crudeBD.lkup[Crude Breakdown],0)))^2</f>
        <v>0.16258920826859519</v>
      </c>
      <c r="AO14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1" hidden="1" x14ac:dyDescent="0.25">
      <c r="A1500">
        <v>1499</v>
      </c>
      <c r="B1500" t="s">
        <v>47</v>
      </c>
      <c r="C1500" t="s">
        <v>47</v>
      </c>
      <c r="D1500" t="s">
        <v>48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Input]]="",INDEX([1]DATA!$Q:$Q,MATCH(1,(vp.data[[#This Row],[Battery]]=[1]DATA!$L:$L)*(EOMONTH(vp.data[[#This Row],[SDate]],-1)+1=[1]DATA!$G:$G),0)),vp.data[[#This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00" s="2">
        <f ca="1">INDEX(INDIRECT(_xlfn.CONCAT("weather.data[",O$1,"]")),MATCH(vp.data[[#This Row],[SDate]],weather.data[Date],0))</f>
        <v>7.0666666666666655</v>
      </c>
      <c r="P1500" s="2">
        <f ca="1">INDEX(INDIRECT(_xlfn.CONCAT("weather.data[",P$1,"]")),MATCH(vp.data[[#This Row],[SDate]],weather.data[Date],0))</f>
        <v>11.778571428571427</v>
      </c>
      <c r="Q1500" s="2">
        <f ca="1">INDEX(INDIRECT(_xlfn.CONCAT("weather.data[",Q$1,"]")),MATCH(vp.data[[#This Row],[SDate]],weather.data[Date],0))</f>
        <v>7</v>
      </c>
      <c r="R1500" s="2">
        <f ca="1">INDEX(INDIRECT(_xlfn.CONCAT("weather.data[",R$1,"]")),MATCH(vp.data[[#This Row],[SDate]],weather.data[Date],0))</f>
        <v>6.4</v>
      </c>
      <c r="S1500" s="2">
        <f ca="1">INDEX(INDIRECT(_xlfn.CONCAT("weather.data[",S$1,"]")),MATCH(vp.data[[#This Row],[SDate]],weather.data[Date],0))</f>
        <v>8</v>
      </c>
      <c r="T1500" s="2">
        <f ca="1">INDEX(INDIRECT(_xlfn.CONCAT("weather.data[",T$1,"]")),MATCH(vp.data[[#This Row],[SDate]],weather.data[Date],0))</f>
        <v>5.9</v>
      </c>
      <c r="U1500" s="2">
        <f ca="1">INDEX(INDIRECT(_xlfn.CONCAT("weather.data[",U$1,"]")),MATCH(vp.data[[#This Row],[SDate]],weather.data[Date],0))</f>
        <v>7.3</v>
      </c>
      <c r="V1500" s="2">
        <f ca="1">INDEX(INDIRECT(_xlfn.CONCAT("weather.data[",V$1,"]")),MATCH(vp.data[[#This Row],[SDate]],weather.data[Date],0))</f>
        <v>7.8</v>
      </c>
      <c r="W1500" t="s">
        <v>44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 s="4">
        <f>IF(AND(vp.data[[#This Row],[SDate]]&gt;=DATE(YEAR(vp.data[[#This Row],[SDate]]),5,1),vp.data[[#This Row],[SDate]]&lt;=DATE(YEAR(vp.data[[#This Row],[SDate]]),9,15)),1,0)</f>
        <v>1</v>
      </c>
      <c r="AJ1500" s="4">
        <f>IF(vp.data[[#This Row],[SDate]]&lt;DATE(2016,12,1),0,1)</f>
        <v>1</v>
      </c>
      <c r="AK1500">
        <f>MONTH(vp.data[[#This Row],[SDate]])</f>
        <v>5</v>
      </c>
      <c r="AL1500" s="5">
        <f>(IF(post_aquisition_adj_bool,vp.data[[#This Row],[VP_Adjusted]],vp.data[[#This Row],[VP]])-INDEX(crudeBD.lkup[Mean_VP],MATCH(vp.data[[#This Row],[Crude_Breakdown]],crudeBD.lkup[Crude Breakdown],0)))^2</f>
        <v>30.633818525519747</v>
      </c>
      <c r="AM1500" s="5">
        <f>(vp.data[[#This Row],[Dens]]-INDEX(crudeBD.lkup[Mean_Dens],MATCH(vp.data[[#This Row],[Crude_Breakdown]],crudeBD.lkup[Crude Breakdown],0)))^2</f>
        <v>14.885240670633198</v>
      </c>
      <c r="AN1500" s="5">
        <f>(vp.data[[#This Row],[Sulf]]-INDEX(crudeBD.lkup[Mean_Sulf],MATCH(vp.data[[#This Row],[Crude_Breakdown]],crudeBD.lkup[Crude Breakdown],0)))^2</f>
        <v>1.5635293026803863E-3</v>
      </c>
      <c r="AO15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1" hidden="1" x14ac:dyDescent="0.25">
      <c r="A1501">
        <v>1500</v>
      </c>
      <c r="B1501" t="s">
        <v>288</v>
      </c>
      <c r="C1501" t="s">
        <v>288</v>
      </c>
      <c r="D1501" t="s">
        <v>90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01" s="2">
        <f ca="1">INDEX(INDIRECT(_xlfn.CONCAT("weather.data[",O$1,"]")),MATCH(vp.data[[#This Row],[SDate]],weather.data[Date],0))</f>
        <v>7.0666666666666655</v>
      </c>
      <c r="P1501" s="2">
        <f ca="1">INDEX(INDIRECT(_xlfn.CONCAT("weather.data[",P$1,"]")),MATCH(vp.data[[#This Row],[SDate]],weather.data[Date],0))</f>
        <v>11.778571428571427</v>
      </c>
      <c r="Q1501" s="2">
        <f ca="1">INDEX(INDIRECT(_xlfn.CONCAT("weather.data[",Q$1,"]")),MATCH(vp.data[[#This Row],[SDate]],weather.data[Date],0))</f>
        <v>7</v>
      </c>
      <c r="R1501" s="2">
        <f ca="1">INDEX(INDIRECT(_xlfn.CONCAT("weather.data[",R$1,"]")),MATCH(vp.data[[#This Row],[SDate]],weather.data[Date],0))</f>
        <v>6.4</v>
      </c>
      <c r="S1501" s="2">
        <f ca="1">INDEX(INDIRECT(_xlfn.CONCAT("weather.data[",S$1,"]")),MATCH(vp.data[[#This Row],[SDate]],weather.data[Date],0))</f>
        <v>8</v>
      </c>
      <c r="T1501" s="2">
        <f ca="1">INDEX(INDIRECT(_xlfn.CONCAT("weather.data[",T$1,"]")),MATCH(vp.data[[#This Row],[SDate]],weather.data[Date],0))</f>
        <v>5.9</v>
      </c>
      <c r="U1501" s="2">
        <f ca="1">INDEX(INDIRECT(_xlfn.CONCAT("weather.data[",U$1,"]")),MATCH(vp.data[[#This Row],[SDate]],weather.data[Date],0))</f>
        <v>7.3</v>
      </c>
      <c r="V1501" s="2">
        <f ca="1">INDEX(INDIRECT(_xlfn.CONCAT("weather.data[",V$1,"]")),MATCH(vp.data[[#This Row],[SDate]],weather.data[Date],0))</f>
        <v>7.8</v>
      </c>
      <c r="W1501" t="s">
        <v>44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 s="4">
        <f>IF(AND(vp.data[[#This Row],[SDate]]&gt;=DATE(YEAR(vp.data[[#This Row],[SDate]]),5,1),vp.data[[#This Row],[SDate]]&lt;=DATE(YEAR(vp.data[[#This Row],[SDate]]),9,15)),1,0)</f>
        <v>1</v>
      </c>
      <c r="AJ1501" s="4">
        <f>IF(vp.data[[#This Row],[SDate]]&lt;DATE(2016,12,1),0,1)</f>
        <v>1</v>
      </c>
      <c r="AK1501">
        <f>MONTH(vp.data[[#This Row],[SDate]])</f>
        <v>5</v>
      </c>
      <c r="AL1501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1501" s="5">
        <f>(vp.data[[#This Row],[Dens]]-INDEX(crudeBD.lkup[Mean_Dens],MATCH(vp.data[[#This Row],[Crude_Breakdown]],crudeBD.lkup[Crude Breakdown],0)))^2</f>
        <v>470.39808436538664</v>
      </c>
      <c r="AN1501" s="5">
        <f>(vp.data[[#This Row],[Sulf]]-INDEX(crudeBD.lkup[Mean_Sulf],MATCH(vp.data[[#This Row],[Crude_Breakdown]],crudeBD.lkup[Crude Breakdown],0)))^2</f>
        <v>0.34014967599865559</v>
      </c>
      <c r="AO15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1" hidden="1" x14ac:dyDescent="0.25">
      <c r="A1502">
        <v>1501</v>
      </c>
      <c r="B1502" t="s">
        <v>47</v>
      </c>
      <c r="C1502" t="s">
        <v>47</v>
      </c>
      <c r="D1502" t="s">
        <v>67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Input]]="",INDEX([1]DATA!$O:$O,MATCH(1,(vp.data[[#This Row],[Battery]]=[1]DATA!$L:$L)*(EOMONTH(vp.data[[#This Row],[SDate]],-1)+1=[1]DATA!$G:$G),0)),vp.data[[#This Row],[Dens Input]]),"")</f>
        <v>828</v>
      </c>
      <c r="O1502" s="2">
        <f ca="1">INDEX(INDIRECT(_xlfn.CONCAT("weather.data[",O$1,"]")),MATCH(vp.data[[#This Row],[SDate]],weather.data[Date],0))</f>
        <v>7.0666666666666655</v>
      </c>
      <c r="P1502" s="2">
        <f ca="1">INDEX(INDIRECT(_xlfn.CONCAT("weather.data[",P$1,"]")),MATCH(vp.data[[#This Row],[SDate]],weather.data[Date],0))</f>
        <v>11.778571428571427</v>
      </c>
      <c r="Q1502" s="2">
        <f ca="1">INDEX(INDIRECT(_xlfn.CONCAT("weather.data[",Q$1,"]")),MATCH(vp.data[[#This Row],[SDate]],weather.data[Date],0))</f>
        <v>7</v>
      </c>
      <c r="R1502" s="2">
        <f ca="1">INDEX(INDIRECT(_xlfn.CONCAT("weather.data[",R$1,"]")),MATCH(vp.data[[#This Row],[SDate]],weather.data[Date],0))</f>
        <v>6.4</v>
      </c>
      <c r="S1502" s="2">
        <f ca="1">INDEX(INDIRECT(_xlfn.CONCAT("weather.data[",S$1,"]")),MATCH(vp.data[[#This Row],[SDate]],weather.data[Date],0))</f>
        <v>8</v>
      </c>
      <c r="T1502" s="2">
        <f ca="1">INDEX(INDIRECT(_xlfn.CONCAT("weather.data[",T$1,"]")),MATCH(vp.data[[#This Row],[SDate]],weather.data[Date],0))</f>
        <v>5.9</v>
      </c>
      <c r="U1502" s="2">
        <f ca="1">INDEX(INDIRECT(_xlfn.CONCAT("weather.data[",U$1,"]")),MATCH(vp.data[[#This Row],[SDate]],weather.data[Date],0))</f>
        <v>7.3</v>
      </c>
      <c r="V1502" s="2">
        <f ca="1">INDEX(INDIRECT(_xlfn.CONCAT("weather.data[",V$1,"]")),MATCH(vp.data[[#This Row],[SDate]],weather.data[Date],0))</f>
        <v>7.8</v>
      </c>
      <c r="W1502" t="s">
        <v>44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 s="4">
        <f>IF(AND(vp.data[[#This Row],[SDate]]&gt;=DATE(YEAR(vp.data[[#This Row],[SDate]]),5,1),vp.data[[#This Row],[SDate]]&lt;=DATE(YEAR(vp.data[[#This Row],[SDate]]),9,15)),1,0)</f>
        <v>1</v>
      </c>
      <c r="AJ1502" s="4">
        <f>IF(vp.data[[#This Row],[SDate]]&lt;DATE(2016,12,1),0,1)</f>
        <v>1</v>
      </c>
      <c r="AK1502">
        <f>MONTH(vp.data[[#This Row],[SDate]])</f>
        <v>5</v>
      </c>
      <c r="AL1502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1502" s="5">
        <f>(vp.data[[#This Row],[Dens]]-INDEX(crudeBD.lkup[Mean_Dens],MATCH(vp.data[[#This Row],[Crude_Breakdown]],crudeBD.lkup[Crude Breakdown],0)))^2</f>
        <v>249.99839111385566</v>
      </c>
      <c r="AN1502" s="5">
        <f>(vp.data[[#This Row],[Sulf]]-INDEX(crudeBD.lkup[Mean_Sulf],MATCH(vp.data[[#This Row],[Crude_Breakdown]],crudeBD.lkup[Crude Breakdown],0)))^2</f>
        <v>4.1299799679639086E-2</v>
      </c>
      <c r="AO15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1" hidden="1" x14ac:dyDescent="0.25">
      <c r="A1503">
        <v>1502</v>
      </c>
      <c r="B1503" t="s">
        <v>107</v>
      </c>
      <c r="C1503" t="s">
        <v>107</v>
      </c>
      <c r="D1503" t="s">
        <v>108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03" s="2">
        <f ca="1">INDEX(INDIRECT(_xlfn.CONCAT("weather.data[",O$1,"]")),MATCH(vp.data[[#This Row],[SDate]],weather.data[Date],0))</f>
        <v>7.0666666666666655</v>
      </c>
      <c r="P1503" s="2">
        <f ca="1">INDEX(INDIRECT(_xlfn.CONCAT("weather.data[",P$1,"]")),MATCH(vp.data[[#This Row],[SDate]],weather.data[Date],0))</f>
        <v>11.778571428571427</v>
      </c>
      <c r="Q1503" s="2">
        <f ca="1">INDEX(INDIRECT(_xlfn.CONCAT("weather.data[",Q$1,"]")),MATCH(vp.data[[#This Row],[SDate]],weather.data[Date],0))</f>
        <v>7</v>
      </c>
      <c r="R1503" s="2">
        <f ca="1">INDEX(INDIRECT(_xlfn.CONCAT("weather.data[",R$1,"]")),MATCH(vp.data[[#This Row],[SDate]],weather.data[Date],0))</f>
        <v>6.4</v>
      </c>
      <c r="S1503" s="2">
        <f ca="1">INDEX(INDIRECT(_xlfn.CONCAT("weather.data[",S$1,"]")),MATCH(vp.data[[#This Row],[SDate]],weather.data[Date],0))</f>
        <v>8</v>
      </c>
      <c r="T1503" s="2">
        <f ca="1">INDEX(INDIRECT(_xlfn.CONCAT("weather.data[",T$1,"]")),MATCH(vp.data[[#This Row],[SDate]],weather.data[Date],0))</f>
        <v>5.9</v>
      </c>
      <c r="U1503" s="2">
        <f ca="1">INDEX(INDIRECT(_xlfn.CONCAT("weather.data[",U$1,"]")),MATCH(vp.data[[#This Row],[SDate]],weather.data[Date],0))</f>
        <v>7.3</v>
      </c>
      <c r="V1503" s="2">
        <f ca="1">INDEX(INDIRECT(_xlfn.CONCAT("weather.data[",V$1,"]")),MATCH(vp.data[[#This Row],[SDate]],weather.data[Date],0))</f>
        <v>7.8</v>
      </c>
      <c r="W1503" t="s">
        <v>44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 s="4">
        <f>IF(AND(vp.data[[#This Row],[SDate]]&gt;=DATE(YEAR(vp.data[[#This Row],[SDate]]),5,1),vp.data[[#This Row],[SDate]]&lt;=DATE(YEAR(vp.data[[#This Row],[SDate]]),9,15)),1,0)</f>
        <v>1</v>
      </c>
      <c r="AJ1503" s="4">
        <f>IF(vp.data[[#This Row],[SDate]]&lt;DATE(2016,12,1),0,1)</f>
        <v>1</v>
      </c>
      <c r="AK1503">
        <f>MONTH(vp.data[[#This Row],[SDate]])</f>
        <v>5</v>
      </c>
      <c r="AL1503" s="5">
        <f>(IF(post_aquisition_adj_bool,vp.data[[#This Row],[VP_Adjusted]],vp.data[[#This Row],[VP]])-INDEX(crudeBD.lkup[Mean_VP],MATCH(vp.data[[#This Row],[Crude_Breakdown]],crudeBD.lkup[Crude Breakdown],0)))^2</f>
        <v>1.1616649037719746</v>
      </c>
      <c r="AM1503" s="5">
        <f>(vp.data[[#This Row],[Dens]]-INDEX(crudeBD.lkup[Mean_Dens],MATCH(vp.data[[#This Row],[Crude_Breakdown]],crudeBD.lkup[Crude Breakdown],0)))^2</f>
        <v>166.11762301569519</v>
      </c>
      <c r="AN1503" s="5">
        <f>(vp.data[[#This Row],[Sulf]]-INDEX(crudeBD.lkup[Mean_Sulf],MATCH(vp.data[[#This Row],[Crude_Breakdown]],crudeBD.lkup[Crude Breakdown],0)))^2</f>
        <v>0.15462473783914737</v>
      </c>
      <c r="AO15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1" hidden="1" x14ac:dyDescent="0.25">
      <c r="A1504">
        <v>1503</v>
      </c>
      <c r="B1504" t="s">
        <v>107</v>
      </c>
      <c r="C1504" t="s">
        <v>107</v>
      </c>
      <c r="D1504" t="s">
        <v>230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04" s="2">
        <f ca="1">INDEX(INDIRECT(_xlfn.CONCAT("weather.data[",O$1,"]")),MATCH(vp.data[[#This Row],[SDate]],weather.data[Date],0))</f>
        <v>7.0666666666666655</v>
      </c>
      <c r="P1504" s="2">
        <f ca="1">INDEX(INDIRECT(_xlfn.CONCAT("weather.data[",P$1,"]")),MATCH(vp.data[[#This Row],[SDate]],weather.data[Date],0))</f>
        <v>11.778571428571427</v>
      </c>
      <c r="Q1504" s="2">
        <f ca="1">INDEX(INDIRECT(_xlfn.CONCAT("weather.data[",Q$1,"]")),MATCH(vp.data[[#This Row],[SDate]],weather.data[Date],0))</f>
        <v>7</v>
      </c>
      <c r="R1504" s="2">
        <f ca="1">INDEX(INDIRECT(_xlfn.CONCAT("weather.data[",R$1,"]")),MATCH(vp.data[[#This Row],[SDate]],weather.data[Date],0))</f>
        <v>6.4</v>
      </c>
      <c r="S1504" s="2">
        <f ca="1">INDEX(INDIRECT(_xlfn.CONCAT("weather.data[",S$1,"]")),MATCH(vp.data[[#This Row],[SDate]],weather.data[Date],0))</f>
        <v>8</v>
      </c>
      <c r="T1504" s="2">
        <f ca="1">INDEX(INDIRECT(_xlfn.CONCAT("weather.data[",T$1,"]")),MATCH(vp.data[[#This Row],[SDate]],weather.data[Date],0))</f>
        <v>5.9</v>
      </c>
      <c r="U1504" s="2">
        <f ca="1">INDEX(INDIRECT(_xlfn.CONCAT("weather.data[",U$1,"]")),MATCH(vp.data[[#This Row],[SDate]],weather.data[Date],0))</f>
        <v>7.3</v>
      </c>
      <c r="V1504" s="2">
        <f ca="1">INDEX(INDIRECT(_xlfn.CONCAT("weather.data[",V$1,"]")),MATCH(vp.data[[#This Row],[SDate]],weather.data[Date],0))</f>
        <v>7.8</v>
      </c>
      <c r="W1504" t="s">
        <v>44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 s="4">
        <f>IF(AND(vp.data[[#This Row],[SDate]]&gt;=DATE(YEAR(vp.data[[#This Row],[SDate]]),5,1),vp.data[[#This Row],[SDate]]&lt;=DATE(YEAR(vp.data[[#This Row],[SDate]]),9,15)),1,0)</f>
        <v>1</v>
      </c>
      <c r="AJ1504" s="4">
        <f>IF(vp.data[[#This Row],[SDate]]&lt;DATE(2016,12,1),0,1)</f>
        <v>1</v>
      </c>
      <c r="AK1504">
        <f>MONTH(vp.data[[#This Row],[SDate]])</f>
        <v>5</v>
      </c>
      <c r="AL1504" s="5">
        <f>(IF(post_aquisition_adj_bool,vp.data[[#This Row],[VP_Adjusted]],vp.data[[#This Row],[VP]])-INDEX(crudeBD.lkup[Mean_VP],MATCH(vp.data[[#This Row],[Crude_Breakdown]],crudeBD.lkup[Crude Breakdown],0)))^2</f>
        <v>1.8166351606805142E-2</v>
      </c>
      <c r="AM1504" s="5">
        <f>(vp.data[[#This Row],[Dens]]-INDEX(crudeBD.lkup[Mean_Dens],MATCH(vp.data[[#This Row],[Crude_Breakdown]],crudeBD.lkup[Crude Breakdown],0)))^2</f>
        <v>92.965473228771245</v>
      </c>
      <c r="AN1504" s="5">
        <f>(vp.data[[#This Row],[Sulf]]-INDEX(crudeBD.lkup[Mean_Sulf],MATCH(vp.data[[#This Row],[Crude_Breakdown]],crudeBD.lkup[Crude Breakdown],0)))^2</f>
        <v>9.6384487442215158E-2</v>
      </c>
      <c r="AO15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1" hidden="1" x14ac:dyDescent="0.25">
      <c r="A1505">
        <v>1504</v>
      </c>
      <c r="B1505" t="s">
        <v>45</v>
      </c>
      <c r="C1505" t="s">
        <v>45</v>
      </c>
      <c r="D1505" t="s">
        <v>74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05" s="2">
        <f ca="1">INDEX(INDIRECT(_xlfn.CONCAT("weather.data[",O$1,"]")),MATCH(vp.data[[#This Row],[SDate]],weather.data[Date],0))</f>
        <v>7.0666666666666655</v>
      </c>
      <c r="P1505" s="2">
        <f ca="1">INDEX(INDIRECT(_xlfn.CONCAT("weather.data[",P$1,"]")),MATCH(vp.data[[#This Row],[SDate]],weather.data[Date],0))</f>
        <v>11.778571428571427</v>
      </c>
      <c r="Q1505" s="2">
        <f ca="1">INDEX(INDIRECT(_xlfn.CONCAT("weather.data[",Q$1,"]")),MATCH(vp.data[[#This Row],[SDate]],weather.data[Date],0))</f>
        <v>7</v>
      </c>
      <c r="R1505" s="2">
        <f ca="1">INDEX(INDIRECT(_xlfn.CONCAT("weather.data[",R$1,"]")),MATCH(vp.data[[#This Row],[SDate]],weather.data[Date],0))</f>
        <v>6.4</v>
      </c>
      <c r="S1505" s="2">
        <f ca="1">INDEX(INDIRECT(_xlfn.CONCAT("weather.data[",S$1,"]")),MATCH(vp.data[[#This Row],[SDate]],weather.data[Date],0))</f>
        <v>8</v>
      </c>
      <c r="T1505" s="2">
        <f ca="1">INDEX(INDIRECT(_xlfn.CONCAT("weather.data[",T$1,"]")),MATCH(vp.data[[#This Row],[SDate]],weather.data[Date],0))</f>
        <v>5.9</v>
      </c>
      <c r="U1505" s="2">
        <f ca="1">INDEX(INDIRECT(_xlfn.CONCAT("weather.data[",U$1,"]")),MATCH(vp.data[[#This Row],[SDate]],weather.data[Date],0))</f>
        <v>7.3</v>
      </c>
      <c r="V1505" s="2">
        <f ca="1">INDEX(INDIRECT(_xlfn.CONCAT("weather.data[",V$1,"]")),MATCH(vp.data[[#This Row],[SDate]],weather.data[Date],0))</f>
        <v>7.8</v>
      </c>
      <c r="W1505" t="s">
        <v>44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 s="4">
        <f>IF(AND(vp.data[[#This Row],[SDate]]&gt;=DATE(YEAR(vp.data[[#This Row],[SDate]]),5,1),vp.data[[#This Row],[SDate]]&lt;=DATE(YEAR(vp.data[[#This Row],[SDate]]),9,15)),1,0)</f>
        <v>1</v>
      </c>
      <c r="AJ1505" s="4">
        <f>IF(vp.data[[#This Row],[SDate]]&lt;DATE(2016,12,1),0,1)</f>
        <v>1</v>
      </c>
      <c r="AK1505">
        <f>MONTH(vp.data[[#This Row],[SDate]])</f>
        <v>5</v>
      </c>
      <c r="AL1505" s="5">
        <f>(IF(post_aquisition_adj_bool,vp.data[[#This Row],[VP_Adjusted]],vp.data[[#This Row],[VP]])-INDEX(crudeBD.lkup[Mean_VP],MATCH(vp.data[[#This Row],[Crude_Breakdown]],crudeBD.lkup[Crude Breakdown],0)))^2</f>
        <v>190.60483176783822</v>
      </c>
      <c r="AM1505" s="5">
        <f>(vp.data[[#This Row],[Dens]]-INDEX(crudeBD.lkup[Mean_Dens],MATCH(vp.data[[#This Row],[Crude_Breakdown]],crudeBD.lkup[Crude Breakdown],0)))^2</f>
        <v>5.0239813156537014</v>
      </c>
      <c r="AN1505" s="5">
        <f>(vp.data[[#This Row],[Sulf]]-INDEX(crudeBD.lkup[Mean_Sulf],MATCH(vp.data[[#This Row],[Crude_Breakdown]],crudeBD.lkup[Crude Breakdown],0)))^2</f>
        <v>2.0527644241323649E-11</v>
      </c>
      <c r="AO15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1" hidden="1" x14ac:dyDescent="0.25">
      <c r="A1506">
        <v>1505</v>
      </c>
      <c r="B1506" t="s">
        <v>288</v>
      </c>
      <c r="C1506" t="s">
        <v>288</v>
      </c>
      <c r="D1506" t="s">
        <v>312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Input]]="",INDEX([1]DATA!$Q:$Q,MATCH(1,(vp.data[[#This Row],[Battery]]=[1]DATA!$L:$L)*(EOMONTH(vp.data[[#This Row],[SDate]],-1)+1=[1]DATA!$G:$G),0)),vp.data[[#This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Input]]="",INDEX([1]DATA!$O:$O,MATCH(1,(vp.data[[#This Row],[Battery]]=[1]DATA!$L:$L)*(EOMONTH(vp.data[[#This Row],[SDate]],-1)+1=[1]DATA!$G:$G),0)),vp.data[[#This Row],[Dens Input]]),"")</f>
        <v>847.9</v>
      </c>
      <c r="O1506" s="2">
        <f ca="1">INDEX(INDIRECT(_xlfn.CONCAT("weather.data[",O$1,"]")),MATCH(vp.data[[#This Row],[SDate]],weather.data[Date],0))</f>
        <v>7.8000000000000007</v>
      </c>
      <c r="P1506" s="2">
        <f ca="1">INDEX(INDIRECT(_xlfn.CONCAT("weather.data[",P$1,"]")),MATCH(vp.data[[#This Row],[SDate]],weather.data[Date],0))</f>
        <v>10.078571428571427</v>
      </c>
      <c r="Q1506" s="2">
        <f ca="1">INDEX(INDIRECT(_xlfn.CONCAT("weather.data[",Q$1,"]")),MATCH(vp.data[[#This Row],[SDate]],weather.data[Date],0))</f>
        <v>8.5</v>
      </c>
      <c r="R1506" s="2">
        <f ca="1">INDEX(INDIRECT(_xlfn.CONCAT("weather.data[",R$1,"]")),MATCH(vp.data[[#This Row],[SDate]],weather.data[Date],0))</f>
        <v>7.8</v>
      </c>
      <c r="S1506" s="2">
        <f ca="1">INDEX(INDIRECT(_xlfn.CONCAT("weather.data[",S$1,"]")),MATCH(vp.data[[#This Row],[SDate]],weather.data[Date],0))</f>
        <v>6.3</v>
      </c>
      <c r="T1506" s="2">
        <f ca="1">INDEX(INDIRECT(_xlfn.CONCAT("weather.data[",T$1,"]")),MATCH(vp.data[[#This Row],[SDate]],weather.data[Date],0))</f>
        <v>8</v>
      </c>
      <c r="U1506" s="2">
        <f ca="1">INDEX(INDIRECT(_xlfn.CONCAT("weather.data[",U$1,"]")),MATCH(vp.data[[#This Row],[SDate]],weather.data[Date],0))</f>
        <v>7.7</v>
      </c>
      <c r="V1506" s="2">
        <f ca="1">INDEX(INDIRECT(_xlfn.CONCAT("weather.data[",V$1,"]")),MATCH(vp.data[[#This Row],[SDate]],weather.data[Date],0))</f>
        <v>8.5</v>
      </c>
      <c r="W1506" t="s">
        <v>44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 s="4">
        <f>IF(AND(vp.data[[#This Row],[SDate]]&gt;=DATE(YEAR(vp.data[[#This Row],[SDate]]),5,1),vp.data[[#This Row],[SDate]]&lt;=DATE(YEAR(vp.data[[#This Row],[SDate]]),9,15)),1,0)</f>
        <v>1</v>
      </c>
      <c r="AJ1506" s="4">
        <f>IF(vp.data[[#This Row],[SDate]]&lt;DATE(2016,12,1),0,1)</f>
        <v>1</v>
      </c>
      <c r="AK1506">
        <f>MONTH(vp.data[[#This Row],[SDate]])</f>
        <v>5</v>
      </c>
      <c r="AL1506" s="5">
        <f>(IF(post_aquisition_adj_bool,vp.data[[#This Row],[VP_Adjusted]],vp.data[[#This Row],[VP]])-INDEX(crudeBD.lkup[Mean_VP],MATCH(vp.data[[#This Row],[Crude_Breakdown]],crudeBD.lkup[Crude Breakdown],0)))^2</f>
        <v>5.6539594545818055</v>
      </c>
      <c r="AM1506" s="5">
        <f>(vp.data[[#This Row],[Dens]]-INDEX(crudeBD.lkup[Mean_Dens],MATCH(vp.data[[#This Row],[Crude_Breakdown]],crudeBD.lkup[Crude Breakdown],0)))^2</f>
        <v>16.717161666001239</v>
      </c>
      <c r="AN1506" s="5">
        <f>(vp.data[[#This Row],[Sulf]]-INDEX(crudeBD.lkup[Mean_Sulf],MATCH(vp.data[[#This Row],[Crude_Breakdown]],crudeBD.lkup[Crude Breakdown],0)))^2</f>
        <v>3.7335329250191278E-2</v>
      </c>
      <c r="AO15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1" hidden="1" x14ac:dyDescent="0.25">
      <c r="A1507">
        <v>1506</v>
      </c>
      <c r="B1507" t="s">
        <v>64</v>
      </c>
      <c r="C1507" t="s">
        <v>64</v>
      </c>
      <c r="D1507" t="s">
        <v>106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07" s="2">
        <f ca="1">INDEX(INDIRECT(_xlfn.CONCAT("weather.data[",O$1,"]")),MATCH(vp.data[[#This Row],[SDate]],weather.data[Date],0))</f>
        <v>7.8000000000000007</v>
      </c>
      <c r="P1507" s="2">
        <f ca="1">INDEX(INDIRECT(_xlfn.CONCAT("weather.data[",P$1,"]")),MATCH(vp.data[[#This Row],[SDate]],weather.data[Date],0))</f>
        <v>10.078571428571427</v>
      </c>
      <c r="Q1507" s="2">
        <f ca="1">INDEX(INDIRECT(_xlfn.CONCAT("weather.data[",Q$1,"]")),MATCH(vp.data[[#This Row],[SDate]],weather.data[Date],0))</f>
        <v>8.5</v>
      </c>
      <c r="R1507" s="2">
        <f ca="1">INDEX(INDIRECT(_xlfn.CONCAT("weather.data[",R$1,"]")),MATCH(vp.data[[#This Row],[SDate]],weather.data[Date],0))</f>
        <v>7.8</v>
      </c>
      <c r="S1507" s="2">
        <f ca="1">INDEX(INDIRECT(_xlfn.CONCAT("weather.data[",S$1,"]")),MATCH(vp.data[[#This Row],[SDate]],weather.data[Date],0))</f>
        <v>6.3</v>
      </c>
      <c r="T1507" s="2">
        <f ca="1">INDEX(INDIRECT(_xlfn.CONCAT("weather.data[",T$1,"]")),MATCH(vp.data[[#This Row],[SDate]],weather.data[Date],0))</f>
        <v>8</v>
      </c>
      <c r="U1507" s="2">
        <f ca="1">INDEX(INDIRECT(_xlfn.CONCAT("weather.data[",U$1,"]")),MATCH(vp.data[[#This Row],[SDate]],weather.data[Date],0))</f>
        <v>7.7</v>
      </c>
      <c r="V1507" s="2">
        <f ca="1">INDEX(INDIRECT(_xlfn.CONCAT("weather.data[",V$1,"]")),MATCH(vp.data[[#This Row],[SDate]],weather.data[Date],0))</f>
        <v>8.5</v>
      </c>
      <c r="W1507" t="s">
        <v>44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 s="4">
        <f>IF(AND(vp.data[[#This Row],[SDate]]&gt;=DATE(YEAR(vp.data[[#This Row],[SDate]]),5,1),vp.data[[#This Row],[SDate]]&lt;=DATE(YEAR(vp.data[[#This Row],[SDate]]),9,15)),1,0)</f>
        <v>1</v>
      </c>
      <c r="AJ1507" s="4">
        <f>IF(vp.data[[#This Row],[SDate]]&lt;DATE(2016,12,1),0,1)</f>
        <v>1</v>
      </c>
      <c r="AK1507">
        <f>MONTH(vp.data[[#This Row],[SDate]])</f>
        <v>5</v>
      </c>
      <c r="AL1507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507" s="5">
        <f>(vp.data[[#This Row],[Dens]]-INDEX(crudeBD.lkup[Mean_Dens],MATCH(vp.data[[#This Row],[Crude_Breakdown]],crudeBD.lkup[Crude Breakdown],0)))^2</f>
        <v>107.92431013225958</v>
      </c>
      <c r="AN1507" s="5">
        <f>(vp.data[[#This Row],[Sulf]]-INDEX(crudeBD.lkup[Mean_Sulf],MATCH(vp.data[[#This Row],[Crude_Breakdown]],crudeBD.lkup[Crude Breakdown],0)))^2</f>
        <v>5.361684096817588E-3</v>
      </c>
      <c r="AO15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1" hidden="1" x14ac:dyDescent="0.25">
      <c r="A1508">
        <v>1507</v>
      </c>
      <c r="B1508" t="s">
        <v>45</v>
      </c>
      <c r="C1508" t="s">
        <v>45</v>
      </c>
      <c r="D1508" t="s">
        <v>97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Input]]="",INDEX([1]DATA!$Q:$Q,MATCH(1,(vp.data[[#This Row],[Battery]]=[1]DATA!$L:$L)*(EOMONTH(vp.data[[#This Row],[SDate]],-1)+1=[1]DATA!$G:$G),0)),vp.data[[#This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Input]]="",INDEX([1]DATA!$O:$O,MATCH(1,(vp.data[[#This Row],[Battery]]=[1]DATA!$L:$L)*(EOMONTH(vp.data[[#This Row],[SDate]],-1)+1=[1]DATA!$G:$G),0)),vp.data[[#This Row],[Dens Input]]),"")</f>
        <v>815</v>
      </c>
      <c r="O1508" s="2">
        <f ca="1">INDEX(INDIRECT(_xlfn.CONCAT("weather.data[",O$1,"]")),MATCH(vp.data[[#This Row],[SDate]],weather.data[Date],0))</f>
        <v>7.8000000000000007</v>
      </c>
      <c r="P1508" s="2">
        <f ca="1">INDEX(INDIRECT(_xlfn.CONCAT("weather.data[",P$1,"]")),MATCH(vp.data[[#This Row],[SDate]],weather.data[Date],0))</f>
        <v>10.078571428571427</v>
      </c>
      <c r="Q1508" s="2">
        <f ca="1">INDEX(INDIRECT(_xlfn.CONCAT("weather.data[",Q$1,"]")),MATCH(vp.data[[#This Row],[SDate]],weather.data[Date],0))</f>
        <v>8.5</v>
      </c>
      <c r="R1508" s="2">
        <f ca="1">INDEX(INDIRECT(_xlfn.CONCAT("weather.data[",R$1,"]")),MATCH(vp.data[[#This Row],[SDate]],weather.data[Date],0))</f>
        <v>7.8</v>
      </c>
      <c r="S1508" s="2">
        <f ca="1">INDEX(INDIRECT(_xlfn.CONCAT("weather.data[",S$1,"]")),MATCH(vp.data[[#This Row],[SDate]],weather.data[Date],0))</f>
        <v>6.3</v>
      </c>
      <c r="T1508" s="2">
        <f ca="1">INDEX(INDIRECT(_xlfn.CONCAT("weather.data[",T$1,"]")),MATCH(vp.data[[#This Row],[SDate]],weather.data[Date],0))</f>
        <v>8</v>
      </c>
      <c r="U1508" s="2">
        <f ca="1">INDEX(INDIRECT(_xlfn.CONCAT("weather.data[",U$1,"]")),MATCH(vp.data[[#This Row],[SDate]],weather.data[Date],0))</f>
        <v>7.7</v>
      </c>
      <c r="V1508" s="2">
        <f ca="1">INDEX(INDIRECT(_xlfn.CONCAT("weather.data[",V$1,"]")),MATCH(vp.data[[#This Row],[SDate]],weather.data[Date],0))</f>
        <v>8.5</v>
      </c>
      <c r="W1508" t="s">
        <v>44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 s="4">
        <f>IF(AND(vp.data[[#This Row],[SDate]]&gt;=DATE(YEAR(vp.data[[#This Row],[SDate]]),5,1),vp.data[[#This Row],[SDate]]&lt;=DATE(YEAR(vp.data[[#This Row],[SDate]]),9,15)),1,0)</f>
        <v>1</v>
      </c>
      <c r="AJ1508" s="4">
        <f>IF(vp.data[[#This Row],[SDate]]&lt;DATE(2016,12,1),0,1)</f>
        <v>1</v>
      </c>
      <c r="AK1508">
        <f>MONTH(vp.data[[#This Row],[SDate]])</f>
        <v>5</v>
      </c>
      <c r="AL1508" s="5">
        <f>(IF(post_aquisition_adj_bool,vp.data[[#This Row],[VP_Adjusted]],vp.data[[#This Row],[VP]])-INDEX(crudeBD.lkup[Mean_VP],MATCH(vp.data[[#This Row],[Crude_Breakdown]],crudeBD.lkup[Crude Breakdown],0)))^2</f>
        <v>497.55633662220691</v>
      </c>
      <c r="AM1508" s="5">
        <f>(vp.data[[#This Row],[Dens]]-INDEX(crudeBD.lkup[Mean_Dens],MATCH(vp.data[[#This Row],[Crude_Breakdown]],crudeBD.lkup[Crude Breakdown],0)))^2</f>
        <v>40.2136576910572</v>
      </c>
      <c r="AN1508" s="5">
        <f>(vp.data[[#This Row],[Sulf]]-INDEX(crudeBD.lkup[Mean_Sulf],MATCH(vp.data[[#This Row],[Crude_Breakdown]],crudeBD.lkup[Crude Breakdown],0)))^2</f>
        <v>1.0009063541437076E-4</v>
      </c>
      <c r="AO15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1" hidden="1" x14ac:dyDescent="0.25">
      <c r="A1509">
        <v>1508</v>
      </c>
      <c r="B1509" t="s">
        <v>47</v>
      </c>
      <c r="C1509" t="s">
        <v>47</v>
      </c>
      <c r="D1509" t="s">
        <v>313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Input]]="",INDEX([1]DATA!$Q:$Q,MATCH(1,(vp.data[[#This Row],[Battery]]=[1]DATA!$L:$L)*(EOMONTH(vp.data[[#This Row],[SDate]],-1)+1=[1]DATA!$G:$G),0)),vp.data[[#This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Input]]="",INDEX([1]DATA!$O:$O,MATCH(1,(vp.data[[#This Row],[Battery]]=[1]DATA!$L:$L)*(EOMONTH(vp.data[[#This Row],[SDate]],-1)+1=[1]DATA!$G:$G),0)),vp.data[[#This Row],[Dens Input]]),"")</f>
        <v>890.2</v>
      </c>
      <c r="O1509" s="2">
        <f ca="1">INDEX(INDIRECT(_xlfn.CONCAT("weather.data[",O$1,"]")),MATCH(vp.data[[#This Row],[SDate]],weather.data[Date],0))</f>
        <v>7.8000000000000007</v>
      </c>
      <c r="P1509" s="2">
        <f ca="1">INDEX(INDIRECT(_xlfn.CONCAT("weather.data[",P$1,"]")),MATCH(vp.data[[#This Row],[SDate]],weather.data[Date],0))</f>
        <v>10.078571428571427</v>
      </c>
      <c r="Q1509" s="2">
        <f ca="1">INDEX(INDIRECT(_xlfn.CONCAT("weather.data[",Q$1,"]")),MATCH(vp.data[[#This Row],[SDate]],weather.data[Date],0))</f>
        <v>8.5</v>
      </c>
      <c r="R1509" s="2">
        <f ca="1">INDEX(INDIRECT(_xlfn.CONCAT("weather.data[",R$1,"]")),MATCH(vp.data[[#This Row],[SDate]],weather.data[Date],0))</f>
        <v>7.8</v>
      </c>
      <c r="S1509" s="2">
        <f ca="1">INDEX(INDIRECT(_xlfn.CONCAT("weather.data[",S$1,"]")),MATCH(vp.data[[#This Row],[SDate]],weather.data[Date],0))</f>
        <v>6.3</v>
      </c>
      <c r="T1509" s="2">
        <f ca="1">INDEX(INDIRECT(_xlfn.CONCAT("weather.data[",T$1,"]")),MATCH(vp.data[[#This Row],[SDate]],weather.data[Date],0))</f>
        <v>8</v>
      </c>
      <c r="U1509" s="2">
        <f ca="1">INDEX(INDIRECT(_xlfn.CONCAT("weather.data[",U$1,"]")),MATCH(vp.data[[#This Row],[SDate]],weather.data[Date],0))</f>
        <v>7.7</v>
      </c>
      <c r="V1509" s="2">
        <f ca="1">INDEX(INDIRECT(_xlfn.CONCAT("weather.data[",V$1,"]")),MATCH(vp.data[[#This Row],[SDate]],weather.data[Date],0))</f>
        <v>8.5</v>
      </c>
      <c r="W1509" t="s">
        <v>44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 s="4">
        <f>IF(AND(vp.data[[#This Row],[SDate]]&gt;=DATE(YEAR(vp.data[[#This Row],[SDate]]),5,1),vp.data[[#This Row],[SDate]]&lt;=DATE(YEAR(vp.data[[#This Row],[SDate]]),9,15)),1,0)</f>
        <v>1</v>
      </c>
      <c r="AJ1509" s="4">
        <f>IF(vp.data[[#This Row],[SDate]]&lt;DATE(2016,12,1),0,1)</f>
        <v>1</v>
      </c>
      <c r="AK1509">
        <f>MONTH(vp.data[[#This Row],[SDate]])</f>
        <v>5</v>
      </c>
      <c r="AL1509" s="5">
        <f>(IF(post_aquisition_adj_bool,vp.data[[#This Row],[VP_Adjusted]],vp.data[[#This Row],[VP]])-INDEX(crudeBD.lkup[Mean_VP],MATCH(vp.data[[#This Row],[Crude_Breakdown]],crudeBD.lkup[Crude Breakdown],0)))^2</f>
        <v>329.97512287334609</v>
      </c>
      <c r="AM1509" s="5">
        <f>(vp.data[[#This Row],[Dens]]-INDEX(crudeBD.lkup[Mean_Dens],MATCH(vp.data[[#This Row],[Crude_Breakdown]],crudeBD.lkup[Crude Breakdown],0)))^2</f>
        <v>238.45105462412155</v>
      </c>
      <c r="AN1509" s="5">
        <f>(vp.data[[#This Row],[Sulf]]-INDEX(crudeBD.lkup[Mean_Sulf],MATCH(vp.data[[#This Row],[Crude_Breakdown]],crudeBD.lkup[Crude Breakdown],0)))^2</f>
        <v>8.1827423259361199E-3</v>
      </c>
      <c r="AO15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1" hidden="1" x14ac:dyDescent="0.25">
      <c r="A1510">
        <v>1509</v>
      </c>
      <c r="B1510" t="s">
        <v>45</v>
      </c>
      <c r="C1510" t="s">
        <v>45</v>
      </c>
      <c r="D1510" t="s">
        <v>314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Input]]="",INDEX([1]DATA!$Q:$Q,MATCH(1,(vp.data[[#This Row],[Battery]]=[1]DATA!$L:$L)*(EOMONTH(vp.data[[#This Row],[SDate]],-1)+1=[1]DATA!$G:$G),0)),vp.data[[#This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Input]]="",INDEX([1]DATA!$O:$O,MATCH(1,(vp.data[[#This Row],[Battery]]=[1]DATA!$L:$L)*(EOMONTH(vp.data[[#This Row],[SDate]],-1)+1=[1]DATA!$G:$G),0)),vp.data[[#This Row],[Dens Input]]),"")</f>
        <v>863.9</v>
      </c>
      <c r="O1510" s="2">
        <f ca="1">INDEX(INDIRECT(_xlfn.CONCAT("weather.data[",O$1,"]")),MATCH(vp.data[[#This Row],[SDate]],weather.data[Date],0))</f>
        <v>7.8000000000000007</v>
      </c>
      <c r="P1510" s="2">
        <f ca="1">INDEX(INDIRECT(_xlfn.CONCAT("weather.data[",P$1,"]")),MATCH(vp.data[[#This Row],[SDate]],weather.data[Date],0))</f>
        <v>10.078571428571427</v>
      </c>
      <c r="Q1510" s="2">
        <f ca="1">INDEX(INDIRECT(_xlfn.CONCAT("weather.data[",Q$1,"]")),MATCH(vp.data[[#This Row],[SDate]],weather.data[Date],0))</f>
        <v>8.5</v>
      </c>
      <c r="R1510" s="2">
        <f ca="1">INDEX(INDIRECT(_xlfn.CONCAT("weather.data[",R$1,"]")),MATCH(vp.data[[#This Row],[SDate]],weather.data[Date],0))</f>
        <v>7.8</v>
      </c>
      <c r="S1510" s="2">
        <f ca="1">INDEX(INDIRECT(_xlfn.CONCAT("weather.data[",S$1,"]")),MATCH(vp.data[[#This Row],[SDate]],weather.data[Date],0))</f>
        <v>6.3</v>
      </c>
      <c r="T1510" s="2">
        <f ca="1">INDEX(INDIRECT(_xlfn.CONCAT("weather.data[",T$1,"]")),MATCH(vp.data[[#This Row],[SDate]],weather.data[Date],0))</f>
        <v>8</v>
      </c>
      <c r="U1510" s="2">
        <f ca="1">INDEX(INDIRECT(_xlfn.CONCAT("weather.data[",U$1,"]")),MATCH(vp.data[[#This Row],[SDate]],weather.data[Date],0))</f>
        <v>7.7</v>
      </c>
      <c r="V1510" s="2">
        <f ca="1">INDEX(INDIRECT(_xlfn.CONCAT("weather.data[",V$1,"]")),MATCH(vp.data[[#This Row],[SDate]],weather.data[Date],0))</f>
        <v>8.5</v>
      </c>
      <c r="W1510" t="s">
        <v>44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 s="4">
        <f>IF(AND(vp.data[[#This Row],[SDate]]&gt;=DATE(YEAR(vp.data[[#This Row],[SDate]]),5,1),vp.data[[#This Row],[SDate]]&lt;=DATE(YEAR(vp.data[[#This Row],[SDate]]),9,15)),1,0)</f>
        <v>1</v>
      </c>
      <c r="AJ1510" s="4">
        <f>IF(vp.data[[#This Row],[SDate]]&lt;DATE(2016,12,1),0,1)</f>
        <v>1</v>
      </c>
      <c r="AK1510">
        <f>MONTH(vp.data[[#This Row],[SDate]])</f>
        <v>5</v>
      </c>
      <c r="AL1510" s="5">
        <f>(IF(post_aquisition_adj_bool,vp.data[[#This Row],[VP_Adjusted]],vp.data[[#This Row],[VP]])-INDEX(crudeBD.lkup[Mean_VP],MATCH(vp.data[[#This Row],[Crude_Breakdown]],crudeBD.lkup[Crude Breakdown],0)))^2</f>
        <v>589.41184457976317</v>
      </c>
      <c r="AM1510" s="5">
        <f>(vp.data[[#This Row],[Dens]]-INDEX(crudeBD.lkup[Mean_Dens],MATCH(vp.data[[#This Row],[Crude_Breakdown]],crudeBD.lkup[Crude Breakdown],0)))^2</f>
        <v>403.55436411998704</v>
      </c>
      <c r="AN1510" s="5">
        <f>(vp.data[[#This Row],[Sulf]]-INDEX(crudeBD.lkup[Mean_Sulf],MATCH(vp.data[[#This Row],[Crude_Breakdown]],crudeBD.lkup[Crude Breakdown],0)))^2</f>
        <v>1.60722755078615E-2</v>
      </c>
      <c r="AO15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1" hidden="1" x14ac:dyDescent="0.25">
      <c r="A1511">
        <v>1510</v>
      </c>
      <c r="B1511" t="s">
        <v>45</v>
      </c>
      <c r="C1511" t="s">
        <v>45</v>
      </c>
      <c r="D1511" t="s">
        <v>315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Input]]="",INDEX([1]DATA!$Q:$Q,MATCH(1,(vp.data[[#This Row],[Battery]]=[1]DATA!$L:$L)*(EOMONTH(vp.data[[#This Row],[SDate]],-1)+1=[1]DATA!$G:$G),0)),vp.data[[#This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Input]]="",INDEX([1]DATA!$O:$O,MATCH(1,(vp.data[[#This Row],[Battery]]=[1]DATA!$L:$L)*(EOMONTH(vp.data[[#This Row],[SDate]],-1)+1=[1]DATA!$G:$G),0)),vp.data[[#This Row],[Dens Input]]),"")</f>
        <v>872.9</v>
      </c>
      <c r="O1511" s="2">
        <f ca="1">INDEX(INDIRECT(_xlfn.CONCAT("weather.data[",O$1,"]")),MATCH(vp.data[[#This Row],[SDate]],weather.data[Date],0))</f>
        <v>7.8000000000000007</v>
      </c>
      <c r="P1511" s="2">
        <f ca="1">INDEX(INDIRECT(_xlfn.CONCAT("weather.data[",P$1,"]")),MATCH(vp.data[[#This Row],[SDate]],weather.data[Date],0))</f>
        <v>10.078571428571427</v>
      </c>
      <c r="Q1511" s="2">
        <f ca="1">INDEX(INDIRECT(_xlfn.CONCAT("weather.data[",Q$1,"]")),MATCH(vp.data[[#This Row],[SDate]],weather.data[Date],0))</f>
        <v>8.5</v>
      </c>
      <c r="R1511" s="2">
        <f ca="1">INDEX(INDIRECT(_xlfn.CONCAT("weather.data[",R$1,"]")),MATCH(vp.data[[#This Row],[SDate]],weather.data[Date],0))</f>
        <v>7.8</v>
      </c>
      <c r="S1511" s="2">
        <f ca="1">INDEX(INDIRECT(_xlfn.CONCAT("weather.data[",S$1,"]")),MATCH(vp.data[[#This Row],[SDate]],weather.data[Date],0))</f>
        <v>6.3</v>
      </c>
      <c r="T1511" s="2">
        <f ca="1">INDEX(INDIRECT(_xlfn.CONCAT("weather.data[",T$1,"]")),MATCH(vp.data[[#This Row],[SDate]],weather.data[Date],0))</f>
        <v>8</v>
      </c>
      <c r="U1511" s="2">
        <f ca="1">INDEX(INDIRECT(_xlfn.CONCAT("weather.data[",U$1,"]")),MATCH(vp.data[[#This Row],[SDate]],weather.data[Date],0))</f>
        <v>7.7</v>
      </c>
      <c r="V1511" s="2">
        <f ca="1">INDEX(INDIRECT(_xlfn.CONCAT("weather.data[",V$1,"]")),MATCH(vp.data[[#This Row],[SDate]],weather.data[Date],0))</f>
        <v>8.5</v>
      </c>
      <c r="W1511" t="s">
        <v>44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 s="4">
        <f>IF(AND(vp.data[[#This Row],[SDate]]&gt;=DATE(YEAR(vp.data[[#This Row],[SDate]]),5,1),vp.data[[#This Row],[SDate]]&lt;=DATE(YEAR(vp.data[[#This Row],[SDate]]),9,15)),1,0)</f>
        <v>1</v>
      </c>
      <c r="AJ1511" s="4">
        <f>IF(vp.data[[#This Row],[SDate]]&lt;DATE(2016,12,1),0,1)</f>
        <v>1</v>
      </c>
      <c r="AK1511">
        <f>MONTH(vp.data[[#This Row],[SDate]])</f>
        <v>5</v>
      </c>
      <c r="AL1511" s="5">
        <f>(IF(post_aquisition_adj_bool,vp.data[[#This Row],[VP_Adjusted]],vp.data[[#This Row],[VP]])-INDEX(crudeBD.lkup[Mean_VP],MATCH(vp.data[[#This Row],[Crude_Breakdown]],crudeBD.lkup[Crude Breakdown],0)))^2</f>
        <v>717.05087256208981</v>
      </c>
      <c r="AM1511" s="5">
        <f>(vp.data[[#This Row],[Dens]]-INDEX(crudeBD.lkup[Mean_Dens],MATCH(vp.data[[#This Row],[Crude_Breakdown]],crudeBD.lkup[Crude Breakdown],0)))^2</f>
        <v>846.15029050035412</v>
      </c>
      <c r="AN1511" s="5">
        <f>(vp.data[[#This Row],[Sulf]]-INDEX(crudeBD.lkup[Mean_Sulf],MATCH(vp.data[[#This Row],[Crude_Breakdown]],crudeBD.lkup[Crude Breakdown],0)))^2</f>
        <v>0.2432694421336255</v>
      </c>
      <c r="AO15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2" spans="1:41" hidden="1" x14ac:dyDescent="0.25">
      <c r="A1512">
        <v>1511</v>
      </c>
      <c r="B1512" t="s">
        <v>107</v>
      </c>
      <c r="C1512" t="s">
        <v>107</v>
      </c>
      <c r="D1512" t="s">
        <v>258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Input]]="",INDEX([1]DATA!$Q:$Q,MATCH(1,(vp.data[[#This Row],[Battery]]=[1]DATA!$L:$L)*(EOMONTH(vp.data[[#This Row],[SDate]],-1)+1=[1]DATA!$G:$G),0)),vp.data[[#This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Input]]="",INDEX([1]DATA!$O:$O,MATCH(1,(vp.data[[#This Row],[Battery]]=[1]DATA!$L:$L)*(EOMONTH(vp.data[[#This Row],[SDate]],-1)+1=[1]DATA!$G:$G),0)),vp.data[[#This Row],[Dens Input]]),"")</f>
        <v>891.1</v>
      </c>
      <c r="O1512" s="2">
        <f ca="1">INDEX(INDIRECT(_xlfn.CONCAT("weather.data[",O$1,"]")),MATCH(vp.data[[#This Row],[SDate]],weather.data[Date],0))</f>
        <v>7.8000000000000007</v>
      </c>
      <c r="P1512" s="2">
        <f ca="1">INDEX(INDIRECT(_xlfn.CONCAT("weather.data[",P$1,"]")),MATCH(vp.data[[#This Row],[SDate]],weather.data[Date],0))</f>
        <v>10.078571428571427</v>
      </c>
      <c r="Q1512" s="2">
        <f ca="1">INDEX(INDIRECT(_xlfn.CONCAT("weather.data[",Q$1,"]")),MATCH(vp.data[[#This Row],[SDate]],weather.data[Date],0))</f>
        <v>8.5</v>
      </c>
      <c r="R1512" s="2">
        <f ca="1">INDEX(INDIRECT(_xlfn.CONCAT("weather.data[",R$1,"]")),MATCH(vp.data[[#This Row],[SDate]],weather.data[Date],0))</f>
        <v>7.8</v>
      </c>
      <c r="S1512" s="2">
        <f ca="1">INDEX(INDIRECT(_xlfn.CONCAT("weather.data[",S$1,"]")),MATCH(vp.data[[#This Row],[SDate]],weather.data[Date],0))</f>
        <v>6.3</v>
      </c>
      <c r="T1512" s="2">
        <f ca="1">INDEX(INDIRECT(_xlfn.CONCAT("weather.data[",T$1,"]")),MATCH(vp.data[[#This Row],[SDate]],weather.data[Date],0))</f>
        <v>8</v>
      </c>
      <c r="U1512" s="2">
        <f ca="1">INDEX(INDIRECT(_xlfn.CONCAT("weather.data[",U$1,"]")),MATCH(vp.data[[#This Row],[SDate]],weather.data[Date],0))</f>
        <v>7.7</v>
      </c>
      <c r="V1512" s="2">
        <f ca="1">INDEX(INDIRECT(_xlfn.CONCAT("weather.data[",V$1,"]")),MATCH(vp.data[[#This Row],[SDate]],weather.data[Date],0))</f>
        <v>8.5</v>
      </c>
      <c r="W1512" t="s">
        <v>44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 s="4">
        <f>IF(AND(vp.data[[#This Row],[SDate]]&gt;=DATE(YEAR(vp.data[[#This Row],[SDate]]),5,1),vp.data[[#This Row],[SDate]]&lt;=DATE(YEAR(vp.data[[#This Row],[SDate]]),9,15)),1,0)</f>
        <v>1</v>
      </c>
      <c r="AJ1512" s="4">
        <f>IF(vp.data[[#This Row],[SDate]]&lt;DATE(2016,12,1),0,1)</f>
        <v>1</v>
      </c>
      <c r="AK1512">
        <f>MONTH(vp.data[[#This Row],[SDate]])</f>
        <v>5</v>
      </c>
      <c r="AL1512" s="5">
        <f>(IF(post_aquisition_adj_bool,vp.data[[#This Row],[VP_Adjusted]],vp.data[[#This Row],[VP]])-INDEX(crudeBD.lkup[Mean_VP],MATCH(vp.data[[#This Row],[Crude_Breakdown]],crudeBD.lkup[Crude Breakdown],0)))^2</f>
        <v>11.324688090737244</v>
      </c>
      <c r="AM1512" s="5">
        <f>(vp.data[[#This Row],[Dens]]-INDEX(crudeBD.lkup[Mean_Dens],MATCH(vp.data[[#This Row],[Crude_Breakdown]],crudeBD.lkup[Crude Breakdown],0)))^2</f>
        <v>267.05640346133015</v>
      </c>
      <c r="AN1512" s="5">
        <f>(vp.data[[#This Row],[Sulf]]-INDEX(crudeBD.lkup[Mean_Sulf],MATCH(vp.data[[#This Row],[Crude_Breakdown]],crudeBD.lkup[Crude Breakdown],0)))^2</f>
        <v>0.11591199813988944</v>
      </c>
      <c r="AO15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1" hidden="1" x14ac:dyDescent="0.25">
      <c r="A1513">
        <v>1512</v>
      </c>
      <c r="B1513" t="s">
        <v>123</v>
      </c>
      <c r="C1513" t="s">
        <v>123</v>
      </c>
      <c r="D1513" t="s">
        <v>316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Input]]="",INDEX([1]DATA!$Q:$Q,MATCH(1,(vp.data[[#This Row],[Battery]]=[1]DATA!$L:$L)*(EOMONTH(vp.data[[#This Row],[SDate]],-1)+1=[1]DATA!$G:$G),0)),vp.data[[#This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513" s="2">
        <f ca="1">INDEX(INDIRECT(_xlfn.CONCAT("weather.data[",O$1,"]")),MATCH(vp.data[[#This Row],[SDate]],weather.data[Date],0))</f>
        <v>7.8000000000000007</v>
      </c>
      <c r="P1513" s="2">
        <f ca="1">INDEX(INDIRECT(_xlfn.CONCAT("weather.data[",P$1,"]")),MATCH(vp.data[[#This Row],[SDate]],weather.data[Date],0))</f>
        <v>10.078571428571427</v>
      </c>
      <c r="Q1513" s="2">
        <f ca="1">INDEX(INDIRECT(_xlfn.CONCAT("weather.data[",Q$1,"]")),MATCH(vp.data[[#This Row],[SDate]],weather.data[Date],0))</f>
        <v>8.5</v>
      </c>
      <c r="R1513" s="2">
        <f ca="1">INDEX(INDIRECT(_xlfn.CONCAT("weather.data[",R$1,"]")),MATCH(vp.data[[#This Row],[SDate]],weather.data[Date],0))</f>
        <v>7.8</v>
      </c>
      <c r="S1513" s="2">
        <f ca="1">INDEX(INDIRECT(_xlfn.CONCAT("weather.data[",S$1,"]")),MATCH(vp.data[[#This Row],[SDate]],weather.data[Date],0))</f>
        <v>6.3</v>
      </c>
      <c r="T1513" s="2">
        <f ca="1">INDEX(INDIRECT(_xlfn.CONCAT("weather.data[",T$1,"]")),MATCH(vp.data[[#This Row],[SDate]],weather.data[Date],0))</f>
        <v>8</v>
      </c>
      <c r="U1513" s="2">
        <f ca="1">INDEX(INDIRECT(_xlfn.CONCAT("weather.data[",U$1,"]")),MATCH(vp.data[[#This Row],[SDate]],weather.data[Date],0))</f>
        <v>7.7</v>
      </c>
      <c r="V1513" s="2">
        <f ca="1">INDEX(INDIRECT(_xlfn.CONCAT("weather.data[",V$1,"]")),MATCH(vp.data[[#This Row],[SDate]],weather.data[Date],0))</f>
        <v>8.5</v>
      </c>
      <c r="W1513" t="s">
        <v>44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 s="4">
        <f>IF(AND(vp.data[[#This Row],[SDate]]&gt;=DATE(YEAR(vp.data[[#This Row],[SDate]]),5,1),vp.data[[#This Row],[SDate]]&lt;=DATE(YEAR(vp.data[[#This Row],[SDate]]),9,15)),1,0)</f>
        <v>1</v>
      </c>
      <c r="AJ1513" s="4">
        <f>IF(vp.data[[#This Row],[SDate]]&lt;DATE(2016,12,1),0,1)</f>
        <v>1</v>
      </c>
      <c r="AK1513">
        <f>MONTH(vp.data[[#This Row],[SDate]])</f>
        <v>5</v>
      </c>
      <c r="AL1513" s="5">
        <f>(IF(post_aquisition_adj_bool,vp.data[[#This Row],[VP_Adjusted]],vp.data[[#This Row],[VP]])-INDEX(crudeBD.lkup[Mean_VP],MATCH(vp.data[[#This Row],[Crude_Breakdown]],crudeBD.lkup[Crude Breakdown],0)))^2</f>
        <v>41.961965345597555</v>
      </c>
      <c r="AM1513" s="5">
        <f>(vp.data[[#This Row],[Dens]]-INDEX(crudeBD.lkup[Mean_Dens],MATCH(vp.data[[#This Row],[Crude_Breakdown]],crudeBD.lkup[Crude Breakdown],0)))^2</f>
        <v>510.24767700342233</v>
      </c>
      <c r="AN1513" s="5">
        <f>(vp.data[[#This Row],[Sulf]]-INDEX(crudeBD.lkup[Mean_Sulf],MATCH(vp.data[[#This Row],[Crude_Breakdown]],crudeBD.lkup[Crude Breakdown],0)))^2</f>
        <v>0.38840755771644686</v>
      </c>
      <c r="AO15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4" spans="1:41" hidden="1" x14ac:dyDescent="0.25">
      <c r="A1514">
        <v>1513</v>
      </c>
      <c r="B1514" t="s">
        <v>130</v>
      </c>
      <c r="C1514" t="s">
        <v>130</v>
      </c>
      <c r="D1514" t="s">
        <v>317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Input]]="",INDEX([1]DATA!$O:$O,MATCH(1,(vp.data[[#This Row],[Battery]]=[1]DATA!$L:$L)*(EOMONTH(vp.data[[#This Row],[SDate]],-1)+1=[1]DATA!$G:$G),0)),vp.data[[#This Row],[Dens Input]]),"")</f>
        <v>863.8</v>
      </c>
      <c r="O1514" s="2">
        <f ca="1">INDEX(INDIRECT(_xlfn.CONCAT("weather.data[",O$1,"]")),MATCH(vp.data[[#This Row],[SDate]],weather.data[Date],0))</f>
        <v>7.8000000000000007</v>
      </c>
      <c r="P1514" s="2">
        <f ca="1">INDEX(INDIRECT(_xlfn.CONCAT("weather.data[",P$1,"]")),MATCH(vp.data[[#This Row],[SDate]],weather.data[Date],0))</f>
        <v>10.078571428571427</v>
      </c>
      <c r="Q1514" s="2">
        <f ca="1">INDEX(INDIRECT(_xlfn.CONCAT("weather.data[",Q$1,"]")),MATCH(vp.data[[#This Row],[SDate]],weather.data[Date],0))</f>
        <v>8.5</v>
      </c>
      <c r="R1514" s="2">
        <f ca="1">INDEX(INDIRECT(_xlfn.CONCAT("weather.data[",R$1,"]")),MATCH(vp.data[[#This Row],[SDate]],weather.data[Date],0))</f>
        <v>7.8</v>
      </c>
      <c r="S1514" s="2">
        <f ca="1">INDEX(INDIRECT(_xlfn.CONCAT("weather.data[",S$1,"]")),MATCH(vp.data[[#This Row],[SDate]],weather.data[Date],0))</f>
        <v>6.3</v>
      </c>
      <c r="T1514" s="2">
        <f ca="1">INDEX(INDIRECT(_xlfn.CONCAT("weather.data[",T$1,"]")),MATCH(vp.data[[#This Row],[SDate]],weather.data[Date],0))</f>
        <v>8</v>
      </c>
      <c r="U1514" s="2">
        <f ca="1">INDEX(INDIRECT(_xlfn.CONCAT("weather.data[",U$1,"]")),MATCH(vp.data[[#This Row],[SDate]],weather.data[Date],0))</f>
        <v>7.7</v>
      </c>
      <c r="V1514" s="2">
        <f ca="1">INDEX(INDIRECT(_xlfn.CONCAT("weather.data[",V$1,"]")),MATCH(vp.data[[#This Row],[SDate]],weather.data[Date],0))</f>
        <v>8.5</v>
      </c>
      <c r="W1514" t="s">
        <v>44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 s="4">
        <f>IF(AND(vp.data[[#This Row],[SDate]]&gt;=DATE(YEAR(vp.data[[#This Row],[SDate]]),5,1),vp.data[[#This Row],[SDate]]&lt;=DATE(YEAR(vp.data[[#This Row],[SDate]]),9,15)),1,0)</f>
        <v>1</v>
      </c>
      <c r="AJ1514" s="4">
        <f>IF(vp.data[[#This Row],[SDate]]&lt;DATE(2016,12,1),0,1)</f>
        <v>1</v>
      </c>
      <c r="AK1514">
        <f>MONTH(vp.data[[#This Row],[SDate]])</f>
        <v>5</v>
      </c>
      <c r="AL1514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514" s="5">
        <f>(vp.data[[#This Row],[Dens]]-INDEX(crudeBD.lkup[Mean_Dens],MATCH(vp.data[[#This Row],[Crude_Breakdown]],crudeBD.lkup[Crude Breakdown],0)))^2</f>
        <v>399.54663160464872</v>
      </c>
      <c r="AN1514" s="5">
        <f>(vp.data[[#This Row],[Sulf]]-INDEX(crudeBD.lkup[Mean_Sulf],MATCH(vp.data[[#This Row],[Crude_Breakdown]],crudeBD.lkup[Crude Breakdown],0)))^2</f>
        <v>0.74515484802319454</v>
      </c>
      <c r="AO15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5" spans="1:41" hidden="1" x14ac:dyDescent="0.25">
      <c r="A1515">
        <v>1514</v>
      </c>
      <c r="B1515" t="s">
        <v>45</v>
      </c>
      <c r="C1515" t="s">
        <v>45</v>
      </c>
      <c r="D1515" t="s">
        <v>318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Input]]="",INDEX([1]DATA!$Q:$Q,MATCH(1,(vp.data[[#This Row],[Battery]]=[1]DATA!$L:$L)*(EOMONTH(vp.data[[#This Row],[SDate]],-1)+1=[1]DATA!$G:$G),0)),vp.data[[#This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Input]]="",INDEX([1]DATA!$O:$O,MATCH(1,(vp.data[[#This Row],[Battery]]=[1]DATA!$L:$L)*(EOMONTH(vp.data[[#This Row],[SDate]],-1)+1=[1]DATA!$G:$G),0)),vp.data[[#This Row],[Dens Input]]),"")</f>
        <v>888.4</v>
      </c>
      <c r="O1515" s="2">
        <f ca="1">INDEX(INDIRECT(_xlfn.CONCAT("weather.data[",O$1,"]")),MATCH(vp.data[[#This Row],[SDate]],weather.data[Date],0))</f>
        <v>7.8000000000000007</v>
      </c>
      <c r="P1515" s="2">
        <f ca="1">INDEX(INDIRECT(_xlfn.CONCAT("weather.data[",P$1,"]")),MATCH(vp.data[[#This Row],[SDate]],weather.data[Date],0))</f>
        <v>10.078571428571427</v>
      </c>
      <c r="Q1515" s="2">
        <f ca="1">INDEX(INDIRECT(_xlfn.CONCAT("weather.data[",Q$1,"]")),MATCH(vp.data[[#This Row],[SDate]],weather.data[Date],0))</f>
        <v>8.5</v>
      </c>
      <c r="R1515" s="2">
        <f ca="1">INDEX(INDIRECT(_xlfn.CONCAT("weather.data[",R$1,"]")),MATCH(vp.data[[#This Row],[SDate]],weather.data[Date],0))</f>
        <v>7.8</v>
      </c>
      <c r="S1515" s="2">
        <f ca="1">INDEX(INDIRECT(_xlfn.CONCAT("weather.data[",S$1,"]")),MATCH(vp.data[[#This Row],[SDate]],weather.data[Date],0))</f>
        <v>6.3</v>
      </c>
      <c r="T1515" s="2">
        <f ca="1">INDEX(INDIRECT(_xlfn.CONCAT("weather.data[",T$1,"]")),MATCH(vp.data[[#This Row],[SDate]],weather.data[Date],0))</f>
        <v>8</v>
      </c>
      <c r="U1515" s="2">
        <f ca="1">INDEX(INDIRECT(_xlfn.CONCAT("weather.data[",U$1,"]")),MATCH(vp.data[[#This Row],[SDate]],weather.data[Date],0))</f>
        <v>7.7</v>
      </c>
      <c r="V1515" s="2">
        <f ca="1">INDEX(INDIRECT(_xlfn.CONCAT("weather.data[",V$1,"]")),MATCH(vp.data[[#This Row],[SDate]],weather.data[Date],0))</f>
        <v>8.5</v>
      </c>
      <c r="W1515" t="s">
        <v>44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 s="4">
        <f>IF(AND(vp.data[[#This Row],[SDate]]&gt;=DATE(YEAR(vp.data[[#This Row],[SDate]]),5,1),vp.data[[#This Row],[SDate]]&lt;=DATE(YEAR(vp.data[[#This Row],[SDate]]),9,15)),1,0)</f>
        <v>1</v>
      </c>
      <c r="AJ1515" s="4">
        <f>IF(vp.data[[#This Row],[SDate]]&lt;DATE(2016,12,1),0,1)</f>
        <v>1</v>
      </c>
      <c r="AK1515">
        <f>MONTH(vp.data[[#This Row],[SDate]])</f>
        <v>5</v>
      </c>
      <c r="AL1515" s="5">
        <f>(IF(post_aquisition_adj_bool,vp.data[[#This Row],[VP_Adjusted]],vp.data[[#This Row],[VP]])-INDEX(crudeBD.lkup[Mean_VP],MATCH(vp.data[[#This Row],[Crude_Breakdown]],crudeBD.lkup[Crude Breakdown],0)))^2</f>
        <v>168.09686200378076</v>
      </c>
      <c r="AM1515" s="5">
        <f>(vp.data[[#This Row],[Dens]]-INDEX(crudeBD.lkup[Mean_Dens],MATCH(vp.data[[#This Row],[Crude_Breakdown]],crudeBD.lkup[Crude Breakdown],0)))^2</f>
        <v>186.10035694970105</v>
      </c>
      <c r="AN1515" s="5">
        <f>(vp.data[[#This Row],[Sulf]]-INDEX(crudeBD.lkup[Mean_Sulf],MATCH(vp.data[[#This Row],[Crude_Breakdown]],crudeBD.lkup[Crude Breakdown],0)))^2</f>
        <v>9.5815933023610758E-2</v>
      </c>
      <c r="AO15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1" hidden="1" x14ac:dyDescent="0.25">
      <c r="A1516">
        <v>1515</v>
      </c>
      <c r="B1516" t="s">
        <v>47</v>
      </c>
      <c r="C1516" t="s">
        <v>47</v>
      </c>
      <c r="D1516" t="s">
        <v>68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16" s="2">
        <f ca="1">INDEX(INDIRECT(_xlfn.CONCAT("weather.data[",O$1,"]")),MATCH(vp.data[[#This Row],[SDate]],weather.data[Date],0))</f>
        <v>12.633333333333333</v>
      </c>
      <c r="P1516" s="2">
        <f ca="1">INDEX(INDIRECT(_xlfn.CONCAT("weather.data[",P$1,"]")),MATCH(vp.data[[#This Row],[SDate]],weather.data[Date],0))</f>
        <v>9.6880952380952383</v>
      </c>
      <c r="Q1516" s="2">
        <f ca="1">INDEX(INDIRECT(_xlfn.CONCAT("weather.data[",Q$1,"]")),MATCH(vp.data[[#This Row],[SDate]],weather.data[Date],0))</f>
        <v>12.9</v>
      </c>
      <c r="R1516" s="2">
        <f ca="1">INDEX(INDIRECT(_xlfn.CONCAT("weather.data[",R$1,"]")),MATCH(vp.data[[#This Row],[SDate]],weather.data[Date],0))</f>
        <v>13.1</v>
      </c>
      <c r="S1516" s="2">
        <f ca="1">INDEX(INDIRECT(_xlfn.CONCAT("weather.data[",S$1,"]")),MATCH(vp.data[[#This Row],[SDate]],weather.data[Date],0))</f>
        <v>12</v>
      </c>
      <c r="T1516" s="2">
        <f ca="1">INDEX(INDIRECT(_xlfn.CONCAT("weather.data[",T$1,"]")),MATCH(vp.data[[#This Row],[SDate]],weather.data[Date],0))</f>
        <v>12.4</v>
      </c>
      <c r="U1516" s="2">
        <f ca="1">INDEX(INDIRECT(_xlfn.CONCAT("weather.data[",U$1,"]")),MATCH(vp.data[[#This Row],[SDate]],weather.data[Date],0))</f>
        <v>12.6</v>
      </c>
      <c r="V1516" s="2">
        <f ca="1">INDEX(INDIRECT(_xlfn.CONCAT("weather.data[",V$1,"]")),MATCH(vp.data[[#This Row],[SDate]],weather.data[Date],0))</f>
        <v>12.8</v>
      </c>
      <c r="W1516" t="s">
        <v>44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 s="4">
        <f>IF(AND(vp.data[[#This Row],[SDate]]&gt;=DATE(YEAR(vp.data[[#This Row],[SDate]]),5,1),vp.data[[#This Row],[SDate]]&lt;=DATE(YEAR(vp.data[[#This Row],[SDate]]),9,15)),1,0)</f>
        <v>1</v>
      </c>
      <c r="AJ1516" s="4">
        <f>IF(vp.data[[#This Row],[SDate]]&lt;DATE(2016,12,1),0,1)</f>
        <v>1</v>
      </c>
      <c r="AK1516">
        <f>MONTH(vp.data[[#This Row],[SDate]])</f>
        <v>5</v>
      </c>
      <c r="AL1516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516" s="5">
        <f>(vp.data[[#This Row],[Dens]]-INDEX(crudeBD.lkup[Mean_Dens],MATCH(vp.data[[#This Row],[Crude_Breakdown]],crudeBD.lkup[Crude Breakdown],0)))^2</f>
        <v>207.68664632858014</v>
      </c>
      <c r="AN1516" s="5">
        <f>(vp.data[[#This Row],[Sulf]]-INDEX(crudeBD.lkup[Mean_Sulf],MATCH(vp.data[[#This Row],[Crude_Breakdown]],crudeBD.lkup[Crude Breakdown],0)))^2</f>
        <v>0.10034733734835317</v>
      </c>
      <c r="AO15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1" hidden="1" x14ac:dyDescent="0.25">
      <c r="A1517">
        <v>1516</v>
      </c>
      <c r="B1517" t="s">
        <v>56</v>
      </c>
      <c r="C1517" t="s">
        <v>56</v>
      </c>
      <c r="D1517" t="s">
        <v>57</v>
      </c>
      <c r="E1517" t="s">
        <v>285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7" s="2">
        <f ca="1">INDEX(INDIRECT(_xlfn.CONCAT("weather.data[",O$1,"]")),MATCH(vp.data[[#This Row],[SDate]],weather.data[Date],0))</f>
        <v>12.633333333333333</v>
      </c>
      <c r="P1517" s="2">
        <f ca="1">INDEX(INDIRECT(_xlfn.CONCAT("weather.data[",P$1,"]")),MATCH(vp.data[[#This Row],[SDate]],weather.data[Date],0))</f>
        <v>9.6880952380952383</v>
      </c>
      <c r="Q1517" s="2">
        <f ca="1">INDEX(INDIRECT(_xlfn.CONCAT("weather.data[",Q$1,"]")),MATCH(vp.data[[#This Row],[SDate]],weather.data[Date],0))</f>
        <v>12.9</v>
      </c>
      <c r="R1517" s="2">
        <f ca="1">INDEX(INDIRECT(_xlfn.CONCAT("weather.data[",R$1,"]")),MATCH(vp.data[[#This Row],[SDate]],weather.data[Date],0))</f>
        <v>13.1</v>
      </c>
      <c r="S1517" s="2">
        <f ca="1">INDEX(INDIRECT(_xlfn.CONCAT("weather.data[",S$1,"]")),MATCH(vp.data[[#This Row],[SDate]],weather.data[Date],0))</f>
        <v>12</v>
      </c>
      <c r="T1517" s="2">
        <f ca="1">INDEX(INDIRECT(_xlfn.CONCAT("weather.data[",T$1,"]")),MATCH(vp.data[[#This Row],[SDate]],weather.data[Date],0))</f>
        <v>12.4</v>
      </c>
      <c r="U1517" s="2">
        <f ca="1">INDEX(INDIRECT(_xlfn.CONCAT("weather.data[",U$1,"]")),MATCH(vp.data[[#This Row],[SDate]],weather.data[Date],0))</f>
        <v>12.6</v>
      </c>
      <c r="V1517" s="2">
        <f ca="1">INDEX(INDIRECT(_xlfn.CONCAT("weather.data[",V$1,"]")),MATCH(vp.data[[#This Row],[SDate]],weather.data[Date],0))</f>
        <v>12.8</v>
      </c>
      <c r="W1517" t="s">
        <v>44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 s="4">
        <f>IF(AND(vp.data[[#This Row],[SDate]]&gt;=DATE(YEAR(vp.data[[#This Row],[SDate]]),5,1),vp.data[[#This Row],[SDate]]&lt;=DATE(YEAR(vp.data[[#This Row],[SDate]]),9,15)),1,0)</f>
        <v>1</v>
      </c>
      <c r="AJ1517" s="4">
        <f>IF(vp.data[[#This Row],[SDate]]&lt;DATE(2016,12,1),0,1)</f>
        <v>1</v>
      </c>
      <c r="AK1517">
        <f>MONTH(vp.data[[#This Row],[SDate]])</f>
        <v>5</v>
      </c>
      <c r="AL151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517" s="5">
        <f>(vp.data[[#This Row],[Dens]]-INDEX(crudeBD.lkup[Mean_Dens],MATCH(vp.data[[#This Row],[Crude_Breakdown]],crudeBD.lkup[Crude Breakdown],0)))^2</f>
        <v>28.5745545778882</v>
      </c>
      <c r="AN1517" s="5">
        <f>(vp.data[[#This Row],[Sulf]]-INDEX(crudeBD.lkup[Mean_Sulf],MATCH(vp.data[[#This Row],[Crude_Breakdown]],crudeBD.lkup[Crude Breakdown],0)))^2</f>
        <v>2.517583067041498E-2</v>
      </c>
      <c r="AO15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1" hidden="1" x14ac:dyDescent="0.25">
      <c r="A1518">
        <v>1517</v>
      </c>
      <c r="B1518" t="s">
        <v>56</v>
      </c>
      <c r="C1518" t="s">
        <v>56</v>
      </c>
      <c r="D1518" t="s">
        <v>57</v>
      </c>
      <c r="E1518" t="s">
        <v>286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8" s="2">
        <f ca="1">INDEX(INDIRECT(_xlfn.CONCAT("weather.data[",O$1,"]")),MATCH(vp.data[[#This Row],[SDate]],weather.data[Date],0))</f>
        <v>12.633333333333333</v>
      </c>
      <c r="P1518" s="2">
        <f ca="1">INDEX(INDIRECT(_xlfn.CONCAT("weather.data[",P$1,"]")),MATCH(vp.data[[#This Row],[SDate]],weather.data[Date],0))</f>
        <v>9.6880952380952383</v>
      </c>
      <c r="Q1518" s="2">
        <f ca="1">INDEX(INDIRECT(_xlfn.CONCAT("weather.data[",Q$1,"]")),MATCH(vp.data[[#This Row],[SDate]],weather.data[Date],0))</f>
        <v>12.9</v>
      </c>
      <c r="R1518" s="2">
        <f ca="1">INDEX(INDIRECT(_xlfn.CONCAT("weather.data[",R$1,"]")),MATCH(vp.data[[#This Row],[SDate]],weather.data[Date],0))</f>
        <v>13.1</v>
      </c>
      <c r="S1518" s="2">
        <f ca="1">INDEX(INDIRECT(_xlfn.CONCAT("weather.data[",S$1,"]")),MATCH(vp.data[[#This Row],[SDate]],weather.data[Date],0))</f>
        <v>12</v>
      </c>
      <c r="T1518" s="2">
        <f ca="1">INDEX(INDIRECT(_xlfn.CONCAT("weather.data[",T$1,"]")),MATCH(vp.data[[#This Row],[SDate]],weather.data[Date],0))</f>
        <v>12.4</v>
      </c>
      <c r="U1518" s="2">
        <f ca="1">INDEX(INDIRECT(_xlfn.CONCAT("weather.data[",U$1,"]")),MATCH(vp.data[[#This Row],[SDate]],weather.data[Date],0))</f>
        <v>12.6</v>
      </c>
      <c r="V1518" s="2">
        <f ca="1">INDEX(INDIRECT(_xlfn.CONCAT("weather.data[",V$1,"]")),MATCH(vp.data[[#This Row],[SDate]],weather.data[Date],0))</f>
        <v>12.8</v>
      </c>
      <c r="W1518" t="s">
        <v>44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 s="4">
        <f>IF(AND(vp.data[[#This Row],[SDate]]&gt;=DATE(YEAR(vp.data[[#This Row],[SDate]]),5,1),vp.data[[#This Row],[SDate]]&lt;=DATE(YEAR(vp.data[[#This Row],[SDate]]),9,15)),1,0)</f>
        <v>1</v>
      </c>
      <c r="AJ1518" s="4">
        <f>IF(vp.data[[#This Row],[SDate]]&lt;DATE(2016,12,1),0,1)</f>
        <v>1</v>
      </c>
      <c r="AK1518">
        <f>MONTH(vp.data[[#This Row],[SDate]])</f>
        <v>5</v>
      </c>
      <c r="AL151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18" s="5">
        <f>(vp.data[[#This Row],[Dens]]-INDEX(crudeBD.lkup[Mean_Dens],MATCH(vp.data[[#This Row],[Crude_Breakdown]],crudeBD.lkup[Crude Breakdown],0)))^2</f>
        <v>28.5745545778882</v>
      </c>
      <c r="AN1518" s="5">
        <f>(vp.data[[#This Row],[Sulf]]-INDEX(crudeBD.lkup[Mean_Sulf],MATCH(vp.data[[#This Row],[Crude_Breakdown]],crudeBD.lkup[Crude Breakdown],0)))^2</f>
        <v>2.517583067041498E-2</v>
      </c>
      <c r="AO15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1" hidden="1" x14ac:dyDescent="0.25">
      <c r="A1519">
        <v>1518</v>
      </c>
      <c r="B1519" t="s">
        <v>45</v>
      </c>
      <c r="C1519" t="s">
        <v>45</v>
      </c>
      <c r="D1519" t="s">
        <v>86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19" s="2">
        <f ca="1">INDEX(INDIRECT(_xlfn.CONCAT("weather.data[",O$1,"]")),MATCH(vp.data[[#This Row],[SDate]],weather.data[Date],0))</f>
        <v>12.633333333333333</v>
      </c>
      <c r="P1519" s="2">
        <f ca="1">INDEX(INDIRECT(_xlfn.CONCAT("weather.data[",P$1,"]")),MATCH(vp.data[[#This Row],[SDate]],weather.data[Date],0))</f>
        <v>9.6880952380952383</v>
      </c>
      <c r="Q1519" s="2">
        <f ca="1">INDEX(INDIRECT(_xlfn.CONCAT("weather.data[",Q$1,"]")),MATCH(vp.data[[#This Row],[SDate]],weather.data[Date],0))</f>
        <v>12.9</v>
      </c>
      <c r="R1519" s="2">
        <f ca="1">INDEX(INDIRECT(_xlfn.CONCAT("weather.data[",R$1,"]")),MATCH(vp.data[[#This Row],[SDate]],weather.data[Date],0))</f>
        <v>13.1</v>
      </c>
      <c r="S1519" s="2">
        <f ca="1">INDEX(INDIRECT(_xlfn.CONCAT("weather.data[",S$1,"]")),MATCH(vp.data[[#This Row],[SDate]],weather.data[Date],0))</f>
        <v>12</v>
      </c>
      <c r="T1519" s="2">
        <f ca="1">INDEX(INDIRECT(_xlfn.CONCAT("weather.data[",T$1,"]")),MATCH(vp.data[[#This Row],[SDate]],weather.data[Date],0))</f>
        <v>12.4</v>
      </c>
      <c r="U1519" s="2">
        <f ca="1">INDEX(INDIRECT(_xlfn.CONCAT("weather.data[",U$1,"]")),MATCH(vp.data[[#This Row],[SDate]],weather.data[Date],0))</f>
        <v>12.6</v>
      </c>
      <c r="V1519" s="2">
        <f ca="1">INDEX(INDIRECT(_xlfn.CONCAT("weather.data[",V$1,"]")),MATCH(vp.data[[#This Row],[SDate]],weather.data[Date],0))</f>
        <v>12.8</v>
      </c>
      <c r="W1519" t="s">
        <v>44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 s="4">
        <f>IF(AND(vp.data[[#This Row],[SDate]]&gt;=DATE(YEAR(vp.data[[#This Row],[SDate]]),5,1),vp.data[[#This Row],[SDate]]&lt;=DATE(YEAR(vp.data[[#This Row],[SDate]]),9,15)),1,0)</f>
        <v>1</v>
      </c>
      <c r="AJ1519" s="4">
        <f>IF(vp.data[[#This Row],[SDate]]&lt;DATE(2016,12,1),0,1)</f>
        <v>1</v>
      </c>
      <c r="AK1519">
        <f>MONTH(vp.data[[#This Row],[SDate]])</f>
        <v>5</v>
      </c>
      <c r="AL1519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519" s="5">
        <f>(vp.data[[#This Row],[Dens]]-INDEX(crudeBD.lkup[Mean_Dens],MATCH(vp.data[[#This Row],[Crude_Breakdown]],crudeBD.lkup[Crude Breakdown],0)))^2</f>
        <v>12.878499089314184</v>
      </c>
      <c r="AN1519" s="5">
        <f>(vp.data[[#This Row],[Sulf]]-INDEX(crudeBD.lkup[Mean_Sulf],MATCH(vp.data[[#This Row],[Crude_Breakdown]],crudeBD.lkup[Crude Breakdown],0)))^2</f>
        <v>9.3656867962049074E-3</v>
      </c>
      <c r="AO15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1" hidden="1" x14ac:dyDescent="0.25">
      <c r="A1520">
        <v>1519</v>
      </c>
      <c r="B1520" t="s">
        <v>45</v>
      </c>
      <c r="C1520" t="s">
        <v>45</v>
      </c>
      <c r="D1520" t="s">
        <v>55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20" s="2">
        <f ca="1">INDEX(INDIRECT(_xlfn.CONCAT("weather.data[",O$1,"]")),MATCH(vp.data[[#This Row],[SDate]],weather.data[Date],0))</f>
        <v>12.633333333333333</v>
      </c>
      <c r="P1520" s="2">
        <f ca="1">INDEX(INDIRECT(_xlfn.CONCAT("weather.data[",P$1,"]")),MATCH(vp.data[[#This Row],[SDate]],weather.data[Date],0))</f>
        <v>9.6880952380952383</v>
      </c>
      <c r="Q1520" s="2">
        <f ca="1">INDEX(INDIRECT(_xlfn.CONCAT("weather.data[",Q$1,"]")),MATCH(vp.data[[#This Row],[SDate]],weather.data[Date],0))</f>
        <v>12.9</v>
      </c>
      <c r="R1520" s="2">
        <f ca="1">INDEX(INDIRECT(_xlfn.CONCAT("weather.data[",R$1,"]")),MATCH(vp.data[[#This Row],[SDate]],weather.data[Date],0))</f>
        <v>13.1</v>
      </c>
      <c r="S1520" s="2">
        <f ca="1">INDEX(INDIRECT(_xlfn.CONCAT("weather.data[",S$1,"]")),MATCH(vp.data[[#This Row],[SDate]],weather.data[Date],0))</f>
        <v>12</v>
      </c>
      <c r="T1520" s="2">
        <f ca="1">INDEX(INDIRECT(_xlfn.CONCAT("weather.data[",T$1,"]")),MATCH(vp.data[[#This Row],[SDate]],weather.data[Date],0))</f>
        <v>12.4</v>
      </c>
      <c r="U1520" s="2">
        <f ca="1">INDEX(INDIRECT(_xlfn.CONCAT("weather.data[",U$1,"]")),MATCH(vp.data[[#This Row],[SDate]],weather.data[Date],0))</f>
        <v>12.6</v>
      </c>
      <c r="V1520" s="2">
        <f ca="1">INDEX(INDIRECT(_xlfn.CONCAT("weather.data[",V$1,"]")),MATCH(vp.data[[#This Row],[SDate]],weather.data[Date],0))</f>
        <v>12.8</v>
      </c>
      <c r="W1520" t="s">
        <v>44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 s="4">
        <f>IF(AND(vp.data[[#This Row],[SDate]]&gt;=DATE(YEAR(vp.data[[#This Row],[SDate]]),5,1),vp.data[[#This Row],[SDate]]&lt;=DATE(YEAR(vp.data[[#This Row],[SDate]]),9,15)),1,0)</f>
        <v>1</v>
      </c>
      <c r="AJ1520" s="4">
        <f>IF(vp.data[[#This Row],[SDate]]&lt;DATE(2016,12,1),0,1)</f>
        <v>1</v>
      </c>
      <c r="AK1520">
        <f>MONTH(vp.data[[#This Row],[SDate]])</f>
        <v>5</v>
      </c>
      <c r="AL1520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520" s="5">
        <f>(vp.data[[#This Row],[Dens]]-INDEX(crudeBD.lkup[Mean_Dens],MATCH(vp.data[[#This Row],[Crude_Breakdown]],crudeBD.lkup[Crude Breakdown],0)))^2</f>
        <v>1.4129187212163667</v>
      </c>
      <c r="AN1520" s="5">
        <f>(vp.data[[#This Row],[Sulf]]-INDEX(crudeBD.lkup[Mean_Sulf],MATCH(vp.data[[#This Row],[Crude_Breakdown]],crudeBD.lkup[Crude Breakdown],0)))^2</f>
        <v>2.8327432379219785E-3</v>
      </c>
      <c r="AO15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1" hidden="1" x14ac:dyDescent="0.25">
      <c r="A1521">
        <v>1520</v>
      </c>
      <c r="B1521" t="s">
        <v>45</v>
      </c>
      <c r="C1521" t="s">
        <v>45</v>
      </c>
      <c r="D1521" t="s">
        <v>77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21" s="2">
        <f ca="1">INDEX(INDIRECT(_xlfn.CONCAT("weather.data[",O$1,"]")),MATCH(vp.data[[#This Row],[SDate]],weather.data[Date],0))</f>
        <v>12.633333333333333</v>
      </c>
      <c r="P1521" s="2">
        <f ca="1">INDEX(INDIRECT(_xlfn.CONCAT("weather.data[",P$1,"]")),MATCH(vp.data[[#This Row],[SDate]],weather.data[Date],0))</f>
        <v>9.6880952380952383</v>
      </c>
      <c r="Q1521" s="2">
        <f ca="1">INDEX(INDIRECT(_xlfn.CONCAT("weather.data[",Q$1,"]")),MATCH(vp.data[[#This Row],[SDate]],weather.data[Date],0))</f>
        <v>12.9</v>
      </c>
      <c r="R1521" s="2">
        <f ca="1">INDEX(INDIRECT(_xlfn.CONCAT("weather.data[",R$1,"]")),MATCH(vp.data[[#This Row],[SDate]],weather.data[Date],0))</f>
        <v>13.1</v>
      </c>
      <c r="S1521" s="2">
        <f ca="1">INDEX(INDIRECT(_xlfn.CONCAT("weather.data[",S$1,"]")),MATCH(vp.data[[#This Row],[SDate]],weather.data[Date],0))</f>
        <v>12</v>
      </c>
      <c r="T1521" s="2">
        <f ca="1">INDEX(INDIRECT(_xlfn.CONCAT("weather.data[",T$1,"]")),MATCH(vp.data[[#This Row],[SDate]],weather.data[Date],0))</f>
        <v>12.4</v>
      </c>
      <c r="U1521" s="2">
        <f ca="1">INDEX(INDIRECT(_xlfn.CONCAT("weather.data[",U$1,"]")),MATCH(vp.data[[#This Row],[SDate]],weather.data[Date],0))</f>
        <v>12.6</v>
      </c>
      <c r="V1521" s="2">
        <f ca="1">INDEX(INDIRECT(_xlfn.CONCAT("weather.data[",V$1,"]")),MATCH(vp.data[[#This Row],[SDate]],weather.data[Date],0))</f>
        <v>12.8</v>
      </c>
      <c r="W1521" t="s">
        <v>44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 s="4">
        <f>IF(AND(vp.data[[#This Row],[SDate]]&gt;=DATE(YEAR(vp.data[[#This Row],[SDate]]),5,1),vp.data[[#This Row],[SDate]]&lt;=DATE(YEAR(vp.data[[#This Row],[SDate]]),9,15)),1,0)</f>
        <v>1</v>
      </c>
      <c r="AJ1521" s="4">
        <f>IF(vp.data[[#This Row],[SDate]]&lt;DATE(2016,12,1),0,1)</f>
        <v>1</v>
      </c>
      <c r="AK1521">
        <f>MONTH(vp.data[[#This Row],[SDate]])</f>
        <v>5</v>
      </c>
      <c r="AL1521" s="5">
        <f>(IF(post_aquisition_adj_bool,vp.data[[#This Row],[VP_Adjusted]],vp.data[[#This Row],[VP]])-INDEX(crudeBD.lkup[Mean_VP],MATCH(vp.data[[#This Row],[Crude_Breakdown]],crudeBD.lkup[Crude Breakdown],0)))^2</f>
        <v>393.39240096148177</v>
      </c>
      <c r="AM1521" s="5">
        <f>(vp.data[[#This Row],[Dens]]-INDEX(crudeBD.lkup[Mean_Dens],MATCH(vp.data[[#This Row],[Crude_Breakdown]],crudeBD.lkup[Crude Breakdown],0)))^2</f>
        <v>34.170071819267953</v>
      </c>
      <c r="AN1521" s="5">
        <f>(vp.data[[#This Row],[Sulf]]-INDEX(crudeBD.lkup[Mean_Sulf],MATCH(vp.data[[#This Row],[Crude_Breakdown]],crudeBD.lkup[Crude Breakdown],0)))^2</f>
        <v>0.16106662440082259</v>
      </c>
      <c r="AO15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1" hidden="1" x14ac:dyDescent="0.25">
      <c r="A1522">
        <v>1521</v>
      </c>
      <c r="B1522" t="s">
        <v>45</v>
      </c>
      <c r="C1522" t="s">
        <v>45</v>
      </c>
      <c r="D1522" t="s">
        <v>66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22" s="2">
        <f ca="1">INDEX(INDIRECT(_xlfn.CONCAT("weather.data[",O$1,"]")),MATCH(vp.data[[#This Row],[SDate]],weather.data[Date],0))</f>
        <v>12.633333333333333</v>
      </c>
      <c r="P1522" s="2">
        <f ca="1">INDEX(INDIRECT(_xlfn.CONCAT("weather.data[",P$1,"]")),MATCH(vp.data[[#This Row],[SDate]],weather.data[Date],0))</f>
        <v>9.6880952380952383</v>
      </c>
      <c r="Q1522" s="2">
        <f ca="1">INDEX(INDIRECT(_xlfn.CONCAT("weather.data[",Q$1,"]")),MATCH(vp.data[[#This Row],[SDate]],weather.data[Date],0))</f>
        <v>12.9</v>
      </c>
      <c r="R1522" s="2">
        <f ca="1">INDEX(INDIRECT(_xlfn.CONCAT("weather.data[",R$1,"]")),MATCH(vp.data[[#This Row],[SDate]],weather.data[Date],0))</f>
        <v>13.1</v>
      </c>
      <c r="S1522" s="2">
        <f ca="1">INDEX(INDIRECT(_xlfn.CONCAT("weather.data[",S$1,"]")),MATCH(vp.data[[#This Row],[SDate]],weather.data[Date],0))</f>
        <v>12</v>
      </c>
      <c r="T1522" s="2">
        <f ca="1">INDEX(INDIRECT(_xlfn.CONCAT("weather.data[",T$1,"]")),MATCH(vp.data[[#This Row],[SDate]],weather.data[Date],0))</f>
        <v>12.4</v>
      </c>
      <c r="U1522" s="2">
        <f ca="1">INDEX(INDIRECT(_xlfn.CONCAT("weather.data[",U$1,"]")),MATCH(vp.data[[#This Row],[SDate]],weather.data[Date],0))</f>
        <v>12.6</v>
      </c>
      <c r="V1522" s="2">
        <f ca="1">INDEX(INDIRECT(_xlfn.CONCAT("weather.data[",V$1,"]")),MATCH(vp.data[[#This Row],[SDate]],weather.data[Date],0))</f>
        <v>12.8</v>
      </c>
      <c r="W1522" t="s">
        <v>44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 s="4">
        <f>IF(AND(vp.data[[#This Row],[SDate]]&gt;=DATE(YEAR(vp.data[[#This Row],[SDate]]),5,1),vp.data[[#This Row],[SDate]]&lt;=DATE(YEAR(vp.data[[#This Row],[SDate]]),9,15)),1,0)</f>
        <v>1</v>
      </c>
      <c r="AJ1522" s="4">
        <f>IF(vp.data[[#This Row],[SDate]]&lt;DATE(2016,12,1),0,1)</f>
        <v>1</v>
      </c>
      <c r="AK1522">
        <f>MONTH(vp.data[[#This Row],[SDate]])</f>
        <v>5</v>
      </c>
      <c r="AL1522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522" s="5">
        <f>(vp.data[[#This Row],[Dens]]-INDEX(crudeBD.lkup[Mean_Dens],MATCH(vp.data[[#This Row],[Crude_Breakdown]],crudeBD.lkup[Crude Breakdown],0)))^2</f>
        <v>86.701004610787706</v>
      </c>
      <c r="AN1522" s="5">
        <f>(vp.data[[#This Row],[Sulf]]-INDEX(crudeBD.lkup[Mean_Sulf],MATCH(vp.data[[#This Row],[Crude_Breakdown]],crudeBD.lkup[Crude Breakdown],0)))^2</f>
        <v>0.19077369219497958</v>
      </c>
      <c r="AO15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1" hidden="1" x14ac:dyDescent="0.25">
      <c r="A1523">
        <v>1522</v>
      </c>
      <c r="B1523" t="s">
        <v>45</v>
      </c>
      <c r="C1523" t="s">
        <v>45</v>
      </c>
      <c r="D1523" t="s">
        <v>184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3" s="2">
        <f ca="1">INDEX(INDIRECT(_xlfn.CONCAT("weather.data[",O$1,"]")),MATCH(vp.data[[#This Row],[SDate]],weather.data[Date],0))</f>
        <v>12.633333333333333</v>
      </c>
      <c r="P1523" s="2">
        <f ca="1">INDEX(INDIRECT(_xlfn.CONCAT("weather.data[",P$1,"]")),MATCH(vp.data[[#This Row],[SDate]],weather.data[Date],0))</f>
        <v>9.6880952380952383</v>
      </c>
      <c r="Q1523" s="2">
        <f ca="1">INDEX(INDIRECT(_xlfn.CONCAT("weather.data[",Q$1,"]")),MATCH(vp.data[[#This Row],[SDate]],weather.data[Date],0))</f>
        <v>12.9</v>
      </c>
      <c r="R1523" s="2">
        <f ca="1">INDEX(INDIRECT(_xlfn.CONCAT("weather.data[",R$1,"]")),MATCH(vp.data[[#This Row],[SDate]],weather.data[Date],0))</f>
        <v>13.1</v>
      </c>
      <c r="S1523" s="2">
        <f ca="1">INDEX(INDIRECT(_xlfn.CONCAT("weather.data[",S$1,"]")),MATCH(vp.data[[#This Row],[SDate]],weather.data[Date],0))</f>
        <v>12</v>
      </c>
      <c r="T1523" s="2">
        <f ca="1">INDEX(INDIRECT(_xlfn.CONCAT("weather.data[",T$1,"]")),MATCH(vp.data[[#This Row],[SDate]],weather.data[Date],0))</f>
        <v>12.4</v>
      </c>
      <c r="U1523" s="2">
        <f ca="1">INDEX(INDIRECT(_xlfn.CONCAT("weather.data[",U$1,"]")),MATCH(vp.data[[#This Row],[SDate]],weather.data[Date],0))</f>
        <v>12.6</v>
      </c>
      <c r="V1523" s="2">
        <f ca="1">INDEX(INDIRECT(_xlfn.CONCAT("weather.data[",V$1,"]")),MATCH(vp.data[[#This Row],[SDate]],weather.data[Date],0))</f>
        <v>12.8</v>
      </c>
      <c r="W1523" t="s">
        <v>44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 s="4">
        <f>IF(AND(vp.data[[#This Row],[SDate]]&gt;=DATE(YEAR(vp.data[[#This Row],[SDate]]),5,1),vp.data[[#This Row],[SDate]]&lt;=DATE(YEAR(vp.data[[#This Row],[SDate]]),9,15)),1,0)</f>
        <v>1</v>
      </c>
      <c r="AJ1523" s="4">
        <f>IF(vp.data[[#This Row],[SDate]]&lt;DATE(2016,12,1),0,1)</f>
        <v>1</v>
      </c>
      <c r="AK1523">
        <f>MONTH(vp.data[[#This Row],[SDate]])</f>
        <v>5</v>
      </c>
      <c r="AL1523" s="5">
        <f>(IF(post_aquisition_adj_bool,vp.data[[#This Row],[VP_Adjusted]],vp.data[[#This Row],[VP]])-INDEX(crudeBD.lkup[Mean_VP],MATCH(vp.data[[#This Row],[Crude_Breakdown]],crudeBD.lkup[Crude Breakdown],0)))^2</f>
        <v>136.37114354883673</v>
      </c>
      <c r="AM1523" s="5">
        <f>(vp.data[[#This Row],[Dens]]-INDEX(crudeBD.lkup[Mean_Dens],MATCH(vp.data[[#This Row],[Crude_Breakdown]],crudeBD.lkup[Crude Breakdown],0)))^2</f>
        <v>112.60048191140034</v>
      </c>
      <c r="AN1523" s="5">
        <f>(vp.data[[#This Row],[Sulf]]-INDEX(crudeBD.lkup[Mean_Sulf],MATCH(vp.data[[#This Row],[Crude_Breakdown]],crudeBD.lkup[Crude Breakdown],0)))^2</f>
        <v>0.17370263305387518</v>
      </c>
      <c r="AO15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1" hidden="1" x14ac:dyDescent="0.25">
      <c r="A1524">
        <v>1523</v>
      </c>
      <c r="B1524" t="s">
        <v>47</v>
      </c>
      <c r="C1524" t="s">
        <v>47</v>
      </c>
      <c r="D1524" t="s">
        <v>91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24" s="2">
        <f ca="1">INDEX(INDIRECT(_xlfn.CONCAT("weather.data[",O$1,"]")),MATCH(vp.data[[#This Row],[SDate]],weather.data[Date],0))</f>
        <v>12.633333333333333</v>
      </c>
      <c r="P1524" s="2">
        <f ca="1">INDEX(INDIRECT(_xlfn.CONCAT("weather.data[",P$1,"]")),MATCH(vp.data[[#This Row],[SDate]],weather.data[Date],0))</f>
        <v>9.6880952380952383</v>
      </c>
      <c r="Q1524" s="2">
        <f ca="1">INDEX(INDIRECT(_xlfn.CONCAT("weather.data[",Q$1,"]")),MATCH(vp.data[[#This Row],[SDate]],weather.data[Date],0))</f>
        <v>12.9</v>
      </c>
      <c r="R1524" s="2">
        <f ca="1">INDEX(INDIRECT(_xlfn.CONCAT("weather.data[",R$1,"]")),MATCH(vp.data[[#This Row],[SDate]],weather.data[Date],0))</f>
        <v>13.1</v>
      </c>
      <c r="S1524" s="2">
        <f ca="1">INDEX(INDIRECT(_xlfn.CONCAT("weather.data[",S$1,"]")),MATCH(vp.data[[#This Row],[SDate]],weather.data[Date],0))</f>
        <v>12</v>
      </c>
      <c r="T1524" s="2">
        <f ca="1">INDEX(INDIRECT(_xlfn.CONCAT("weather.data[",T$1,"]")),MATCH(vp.data[[#This Row],[SDate]],weather.data[Date],0))</f>
        <v>12.4</v>
      </c>
      <c r="U1524" s="2">
        <f ca="1">INDEX(INDIRECT(_xlfn.CONCAT("weather.data[",U$1,"]")),MATCH(vp.data[[#This Row],[SDate]],weather.data[Date],0))</f>
        <v>12.6</v>
      </c>
      <c r="V1524" s="2">
        <f ca="1">INDEX(INDIRECT(_xlfn.CONCAT("weather.data[",V$1,"]")),MATCH(vp.data[[#This Row],[SDate]],weather.data[Date],0))</f>
        <v>12.8</v>
      </c>
      <c r="W1524" t="s">
        <v>44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 s="4">
        <f>IF(AND(vp.data[[#This Row],[SDate]]&gt;=DATE(YEAR(vp.data[[#This Row],[SDate]]),5,1),vp.data[[#This Row],[SDate]]&lt;=DATE(YEAR(vp.data[[#This Row],[SDate]]),9,15)),1,0)</f>
        <v>1</v>
      </c>
      <c r="AJ1524" s="4">
        <f>IF(vp.data[[#This Row],[SDate]]&lt;DATE(2016,12,1),0,1)</f>
        <v>1</v>
      </c>
      <c r="AK1524">
        <f>MONTH(vp.data[[#This Row],[SDate]])</f>
        <v>5</v>
      </c>
      <c r="AL1524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524" s="5">
        <f>(vp.data[[#This Row],[Dens]]-INDEX(crudeBD.lkup[Mean_Dens],MATCH(vp.data[[#This Row],[Crude_Breakdown]],crudeBD.lkup[Crude Breakdown],0)))^2</f>
        <v>22.931289273363557</v>
      </c>
      <c r="AN1524" s="5">
        <f>(vp.data[[#This Row],[Sulf]]-INDEX(crudeBD.lkup[Mean_Sulf],MATCH(vp.data[[#This Row],[Crude_Breakdown]],crudeBD.lkup[Crude Breakdown],0)))^2</f>
        <v>3.488545293117469E-2</v>
      </c>
      <c r="AO15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1" hidden="1" x14ac:dyDescent="0.25">
      <c r="A1525">
        <v>1524</v>
      </c>
      <c r="B1525" t="s">
        <v>47</v>
      </c>
      <c r="C1525" t="s">
        <v>47</v>
      </c>
      <c r="D1525" t="s">
        <v>62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25" s="2">
        <f ca="1">INDEX(INDIRECT(_xlfn.CONCAT("weather.data[",O$1,"]")),MATCH(vp.data[[#This Row],[SDate]],weather.data[Date],0))</f>
        <v>12.633333333333333</v>
      </c>
      <c r="P1525" s="2">
        <f ca="1">INDEX(INDIRECT(_xlfn.CONCAT("weather.data[",P$1,"]")),MATCH(vp.data[[#This Row],[SDate]],weather.data[Date],0))</f>
        <v>9.6880952380952383</v>
      </c>
      <c r="Q1525" s="2">
        <f ca="1">INDEX(INDIRECT(_xlfn.CONCAT("weather.data[",Q$1,"]")),MATCH(vp.data[[#This Row],[SDate]],weather.data[Date],0))</f>
        <v>12.9</v>
      </c>
      <c r="R1525" s="2">
        <f ca="1">INDEX(INDIRECT(_xlfn.CONCAT("weather.data[",R$1,"]")),MATCH(vp.data[[#This Row],[SDate]],weather.data[Date],0))</f>
        <v>13.1</v>
      </c>
      <c r="S1525" s="2">
        <f ca="1">INDEX(INDIRECT(_xlfn.CONCAT("weather.data[",S$1,"]")),MATCH(vp.data[[#This Row],[SDate]],weather.data[Date],0))</f>
        <v>12</v>
      </c>
      <c r="T1525" s="2">
        <f ca="1">INDEX(INDIRECT(_xlfn.CONCAT("weather.data[",T$1,"]")),MATCH(vp.data[[#This Row],[SDate]],weather.data[Date],0))</f>
        <v>12.4</v>
      </c>
      <c r="U1525" s="2">
        <f ca="1">INDEX(INDIRECT(_xlfn.CONCAT("weather.data[",U$1,"]")),MATCH(vp.data[[#This Row],[SDate]],weather.data[Date],0))</f>
        <v>12.6</v>
      </c>
      <c r="V1525" s="2">
        <f ca="1">INDEX(INDIRECT(_xlfn.CONCAT("weather.data[",V$1,"]")),MATCH(vp.data[[#This Row],[SDate]],weather.data[Date],0))</f>
        <v>12.8</v>
      </c>
      <c r="W1525" t="s">
        <v>44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 s="4">
        <f>IF(AND(vp.data[[#This Row],[SDate]]&gt;=DATE(YEAR(vp.data[[#This Row],[SDate]]),5,1),vp.data[[#This Row],[SDate]]&lt;=DATE(YEAR(vp.data[[#This Row],[SDate]]),9,15)),1,0)</f>
        <v>1</v>
      </c>
      <c r="AJ1525" s="4">
        <f>IF(vp.data[[#This Row],[SDate]]&lt;DATE(2016,12,1),0,1)</f>
        <v>1</v>
      </c>
      <c r="AK1525">
        <f>MONTH(vp.data[[#This Row],[SDate]])</f>
        <v>5</v>
      </c>
      <c r="AL1525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1525" s="5">
        <f>(vp.data[[#This Row],[Dens]]-INDEX(crudeBD.lkup[Mean_Dens],MATCH(vp.data[[#This Row],[Crude_Breakdown]],crudeBD.lkup[Crude Breakdown],0)))^2</f>
        <v>30.752761474439346</v>
      </c>
      <c r="AN1525" s="5">
        <f>(vp.data[[#This Row],[Sulf]]-INDEX(crudeBD.lkup[Mean_Sulf],MATCH(vp.data[[#This Row],[Crude_Breakdown]],crudeBD.lkup[Crude Breakdown],0)))^2</f>
        <v>0.73731233850740541</v>
      </c>
      <c r="AO15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1" hidden="1" x14ac:dyDescent="0.25">
      <c r="A1526">
        <v>1525</v>
      </c>
      <c r="B1526" t="s">
        <v>64</v>
      </c>
      <c r="C1526" t="s">
        <v>64</v>
      </c>
      <c r="D1526" t="s">
        <v>106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26" s="2">
        <f ca="1">INDEX(INDIRECT(_xlfn.CONCAT("weather.data[",O$1,"]")),MATCH(vp.data[[#This Row],[SDate]],weather.data[Date],0))</f>
        <v>12.633333333333333</v>
      </c>
      <c r="P1526" s="2">
        <f ca="1">INDEX(INDIRECT(_xlfn.CONCAT("weather.data[",P$1,"]")),MATCH(vp.data[[#This Row],[SDate]],weather.data[Date],0))</f>
        <v>9.6880952380952383</v>
      </c>
      <c r="Q1526" s="2">
        <f ca="1">INDEX(INDIRECT(_xlfn.CONCAT("weather.data[",Q$1,"]")),MATCH(vp.data[[#This Row],[SDate]],weather.data[Date],0))</f>
        <v>12.9</v>
      </c>
      <c r="R1526" s="2">
        <f ca="1">INDEX(INDIRECT(_xlfn.CONCAT("weather.data[",R$1,"]")),MATCH(vp.data[[#This Row],[SDate]],weather.data[Date],0))</f>
        <v>13.1</v>
      </c>
      <c r="S1526" s="2">
        <f ca="1">INDEX(INDIRECT(_xlfn.CONCAT("weather.data[",S$1,"]")),MATCH(vp.data[[#This Row],[SDate]],weather.data[Date],0))</f>
        <v>12</v>
      </c>
      <c r="T1526" s="2">
        <f ca="1">INDEX(INDIRECT(_xlfn.CONCAT("weather.data[",T$1,"]")),MATCH(vp.data[[#This Row],[SDate]],weather.data[Date],0))</f>
        <v>12.4</v>
      </c>
      <c r="U1526" s="2">
        <f ca="1">INDEX(INDIRECT(_xlfn.CONCAT("weather.data[",U$1,"]")),MATCH(vp.data[[#This Row],[SDate]],weather.data[Date],0))</f>
        <v>12.6</v>
      </c>
      <c r="V1526" s="2">
        <f ca="1">INDEX(INDIRECT(_xlfn.CONCAT("weather.data[",V$1,"]")),MATCH(vp.data[[#This Row],[SDate]],weather.data[Date],0))</f>
        <v>12.8</v>
      </c>
      <c r="W1526" t="s">
        <v>44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 s="4">
        <f>IF(AND(vp.data[[#This Row],[SDate]]&gt;=DATE(YEAR(vp.data[[#This Row],[SDate]]),5,1),vp.data[[#This Row],[SDate]]&lt;=DATE(YEAR(vp.data[[#This Row],[SDate]]),9,15)),1,0)</f>
        <v>1</v>
      </c>
      <c r="AJ1526" s="4">
        <f>IF(vp.data[[#This Row],[SDate]]&lt;DATE(2016,12,1),0,1)</f>
        <v>1</v>
      </c>
      <c r="AK1526">
        <f>MONTH(vp.data[[#This Row],[SDate]])</f>
        <v>5</v>
      </c>
      <c r="AL1526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26" s="5">
        <f>(vp.data[[#This Row],[Dens]]-INDEX(crudeBD.lkup[Mean_Dens],MATCH(vp.data[[#This Row],[Crude_Breakdown]],crudeBD.lkup[Crude Breakdown],0)))^2</f>
        <v>107.92431013225958</v>
      </c>
      <c r="AN1526" s="5">
        <f>(vp.data[[#This Row],[Sulf]]-INDEX(crudeBD.lkup[Mean_Sulf],MATCH(vp.data[[#This Row],[Crude_Breakdown]],crudeBD.lkup[Crude Breakdown],0)))^2</f>
        <v>5.361684096817588E-3</v>
      </c>
      <c r="AO15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1" hidden="1" x14ac:dyDescent="0.25">
      <c r="A1527">
        <v>1526</v>
      </c>
      <c r="B1527" t="s">
        <v>64</v>
      </c>
      <c r="C1527" t="s">
        <v>64</v>
      </c>
      <c r="D1527" t="s">
        <v>94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27" s="2">
        <f ca="1">INDEX(INDIRECT(_xlfn.CONCAT("weather.data[",O$1,"]")),MATCH(vp.data[[#This Row],[SDate]],weather.data[Date],0))</f>
        <v>12.633333333333333</v>
      </c>
      <c r="P1527" s="2">
        <f ca="1">INDEX(INDIRECT(_xlfn.CONCAT("weather.data[",P$1,"]")),MATCH(vp.data[[#This Row],[SDate]],weather.data[Date],0))</f>
        <v>9.6880952380952383</v>
      </c>
      <c r="Q1527" s="2">
        <f ca="1">INDEX(INDIRECT(_xlfn.CONCAT("weather.data[",Q$1,"]")),MATCH(vp.data[[#This Row],[SDate]],weather.data[Date],0))</f>
        <v>12.9</v>
      </c>
      <c r="R1527" s="2">
        <f ca="1">INDEX(INDIRECT(_xlfn.CONCAT("weather.data[",R$1,"]")),MATCH(vp.data[[#This Row],[SDate]],weather.data[Date],0))</f>
        <v>13.1</v>
      </c>
      <c r="S1527" s="2">
        <f ca="1">INDEX(INDIRECT(_xlfn.CONCAT("weather.data[",S$1,"]")),MATCH(vp.data[[#This Row],[SDate]],weather.data[Date],0))</f>
        <v>12</v>
      </c>
      <c r="T1527" s="2">
        <f ca="1">INDEX(INDIRECT(_xlfn.CONCAT("weather.data[",T$1,"]")),MATCH(vp.data[[#This Row],[SDate]],weather.data[Date],0))</f>
        <v>12.4</v>
      </c>
      <c r="U1527" s="2">
        <f ca="1">INDEX(INDIRECT(_xlfn.CONCAT("weather.data[",U$1,"]")),MATCH(vp.data[[#This Row],[SDate]],weather.data[Date],0))</f>
        <v>12.6</v>
      </c>
      <c r="V1527" s="2">
        <f ca="1">INDEX(INDIRECT(_xlfn.CONCAT("weather.data[",V$1,"]")),MATCH(vp.data[[#This Row],[SDate]],weather.data[Date],0))</f>
        <v>12.8</v>
      </c>
      <c r="W1527" t="s">
        <v>44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 s="4">
        <f>IF(AND(vp.data[[#This Row],[SDate]]&gt;=DATE(YEAR(vp.data[[#This Row],[SDate]]),5,1),vp.data[[#This Row],[SDate]]&lt;=DATE(YEAR(vp.data[[#This Row],[SDate]]),9,15)),1,0)</f>
        <v>1</v>
      </c>
      <c r="AJ1527" s="4">
        <f>IF(vp.data[[#This Row],[SDate]]&lt;DATE(2016,12,1),0,1)</f>
        <v>1</v>
      </c>
      <c r="AK1527">
        <f>MONTH(vp.data[[#This Row],[SDate]])</f>
        <v>5</v>
      </c>
      <c r="AL1527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1527" s="5">
        <f>(vp.data[[#This Row],[Dens]]-INDEX(crudeBD.lkup[Mean_Dens],MATCH(vp.data[[#This Row],[Crude_Breakdown]],crudeBD.lkup[Crude Breakdown],0)))^2</f>
        <v>43.410474549436522</v>
      </c>
      <c r="AN1527" s="5">
        <f>(vp.data[[#This Row],[Sulf]]-INDEX(crudeBD.lkup[Mean_Sulf],MATCH(vp.data[[#This Row],[Crude_Breakdown]],crudeBD.lkup[Crude Breakdown],0)))^2</f>
        <v>3.2235685139961252E-3</v>
      </c>
      <c r="AO15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1" hidden="1" x14ac:dyDescent="0.25">
      <c r="A1528">
        <v>1527</v>
      </c>
      <c r="B1528" t="s">
        <v>64</v>
      </c>
      <c r="C1528" t="s">
        <v>64</v>
      </c>
      <c r="D1528" t="s">
        <v>184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8" s="2">
        <f ca="1">INDEX(INDIRECT(_xlfn.CONCAT("weather.data[",O$1,"]")),MATCH(vp.data[[#This Row],[SDate]],weather.data[Date],0))</f>
        <v>12.633333333333333</v>
      </c>
      <c r="P1528" s="2">
        <f ca="1">INDEX(INDIRECT(_xlfn.CONCAT("weather.data[",P$1,"]")),MATCH(vp.data[[#This Row],[SDate]],weather.data[Date],0))</f>
        <v>9.6880952380952383</v>
      </c>
      <c r="Q1528" s="2">
        <f ca="1">INDEX(INDIRECT(_xlfn.CONCAT("weather.data[",Q$1,"]")),MATCH(vp.data[[#This Row],[SDate]],weather.data[Date],0))</f>
        <v>12.9</v>
      </c>
      <c r="R1528" s="2">
        <f ca="1">INDEX(INDIRECT(_xlfn.CONCAT("weather.data[",R$1,"]")),MATCH(vp.data[[#This Row],[SDate]],weather.data[Date],0))</f>
        <v>13.1</v>
      </c>
      <c r="S1528" s="2">
        <f ca="1">INDEX(INDIRECT(_xlfn.CONCAT("weather.data[",S$1,"]")),MATCH(vp.data[[#This Row],[SDate]],weather.data[Date],0))</f>
        <v>12</v>
      </c>
      <c r="T1528" s="2">
        <f ca="1">INDEX(INDIRECT(_xlfn.CONCAT("weather.data[",T$1,"]")),MATCH(vp.data[[#This Row],[SDate]],weather.data[Date],0))</f>
        <v>12.4</v>
      </c>
      <c r="U1528" s="2">
        <f ca="1">INDEX(INDIRECT(_xlfn.CONCAT("weather.data[",U$1,"]")),MATCH(vp.data[[#This Row],[SDate]],weather.data[Date],0))</f>
        <v>12.6</v>
      </c>
      <c r="V1528" s="2">
        <f ca="1">INDEX(INDIRECT(_xlfn.CONCAT("weather.data[",V$1,"]")),MATCH(vp.data[[#This Row],[SDate]],weather.data[Date],0))</f>
        <v>12.8</v>
      </c>
      <c r="W1528" t="s">
        <v>44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 s="4">
        <f>IF(AND(vp.data[[#This Row],[SDate]]&gt;=DATE(YEAR(vp.data[[#This Row],[SDate]]),5,1),vp.data[[#This Row],[SDate]]&lt;=DATE(YEAR(vp.data[[#This Row],[SDate]]),9,15)),1,0)</f>
        <v>1</v>
      </c>
      <c r="AJ1528" s="4">
        <f>IF(vp.data[[#This Row],[SDate]]&lt;DATE(2016,12,1),0,1)</f>
        <v>1</v>
      </c>
      <c r="AK1528">
        <f>MONTH(vp.data[[#This Row],[SDate]])</f>
        <v>5</v>
      </c>
      <c r="AL1528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528" s="5">
        <f>(vp.data[[#This Row],[Dens]]-INDEX(crudeBD.lkup[Mean_Dens],MATCH(vp.data[[#This Row],[Crude_Breakdown]],crudeBD.lkup[Crude Breakdown],0)))^2</f>
        <v>112.60048191140034</v>
      </c>
      <c r="AN1528" s="5">
        <f>(vp.data[[#This Row],[Sulf]]-INDEX(crudeBD.lkup[Mean_Sulf],MATCH(vp.data[[#This Row],[Crude_Breakdown]],crudeBD.lkup[Crude Breakdown],0)))^2</f>
        <v>0.17370263305387518</v>
      </c>
      <c r="AO15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1" hidden="1" x14ac:dyDescent="0.25">
      <c r="A1529">
        <v>1528</v>
      </c>
      <c r="B1529" t="s">
        <v>92</v>
      </c>
      <c r="C1529" t="s">
        <v>92</v>
      </c>
      <c r="D1529" t="s">
        <v>93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29" s="2">
        <f ca="1">INDEX(INDIRECT(_xlfn.CONCAT("weather.data[",O$1,"]")),MATCH(vp.data[[#This Row],[SDate]],weather.data[Date],0))</f>
        <v>12.633333333333333</v>
      </c>
      <c r="P1529" s="2">
        <f ca="1">INDEX(INDIRECT(_xlfn.CONCAT("weather.data[",P$1,"]")),MATCH(vp.data[[#This Row],[SDate]],weather.data[Date],0))</f>
        <v>9.6880952380952383</v>
      </c>
      <c r="Q1529" s="2">
        <f ca="1">INDEX(INDIRECT(_xlfn.CONCAT("weather.data[",Q$1,"]")),MATCH(vp.data[[#This Row],[SDate]],weather.data[Date],0))</f>
        <v>12.9</v>
      </c>
      <c r="R1529" s="2">
        <f ca="1">INDEX(INDIRECT(_xlfn.CONCAT("weather.data[",R$1,"]")),MATCH(vp.data[[#This Row],[SDate]],weather.data[Date],0))</f>
        <v>13.1</v>
      </c>
      <c r="S1529" s="2">
        <f ca="1">INDEX(INDIRECT(_xlfn.CONCAT("weather.data[",S$1,"]")),MATCH(vp.data[[#This Row],[SDate]],weather.data[Date],0))</f>
        <v>12</v>
      </c>
      <c r="T1529" s="2">
        <f ca="1">INDEX(INDIRECT(_xlfn.CONCAT("weather.data[",T$1,"]")),MATCH(vp.data[[#This Row],[SDate]],weather.data[Date],0))</f>
        <v>12.4</v>
      </c>
      <c r="U1529" s="2">
        <f ca="1">INDEX(INDIRECT(_xlfn.CONCAT("weather.data[",U$1,"]")),MATCH(vp.data[[#This Row],[SDate]],weather.data[Date],0))</f>
        <v>12.6</v>
      </c>
      <c r="V1529" s="2">
        <f ca="1">INDEX(INDIRECT(_xlfn.CONCAT("weather.data[",V$1,"]")),MATCH(vp.data[[#This Row],[SDate]],weather.data[Date],0))</f>
        <v>12.8</v>
      </c>
      <c r="W1529" t="s">
        <v>44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 s="4">
        <f>IF(AND(vp.data[[#This Row],[SDate]]&gt;=DATE(YEAR(vp.data[[#This Row],[SDate]]),5,1),vp.data[[#This Row],[SDate]]&lt;=DATE(YEAR(vp.data[[#This Row],[SDate]]),9,15)),1,0)</f>
        <v>1</v>
      </c>
      <c r="AJ1529" s="4">
        <f>IF(vp.data[[#This Row],[SDate]]&lt;DATE(2016,12,1),0,1)</f>
        <v>1</v>
      </c>
      <c r="AK1529">
        <f>MONTH(vp.data[[#This Row],[SDate]])</f>
        <v>5</v>
      </c>
      <c r="AL1529" s="5">
        <f>(IF(post_aquisition_adj_bool,vp.data[[#This Row],[VP_Adjusted]],vp.data[[#This Row],[VP]])-INDEX(crudeBD.lkup[Mean_VP],MATCH(vp.data[[#This Row],[Crude_Breakdown]],crudeBD.lkup[Crude Breakdown],0)))^2</f>
        <v>110.96772920575694</v>
      </c>
      <c r="AM1529" s="5">
        <f>(vp.data[[#This Row],[Dens]]-INDEX(crudeBD.lkup[Mean_Dens],MATCH(vp.data[[#This Row],[Crude_Breakdown]],crudeBD.lkup[Crude Breakdown],0)))^2</f>
        <v>8.6760718192648518</v>
      </c>
      <c r="AN1529" s="5">
        <f>(vp.data[[#This Row],[Sulf]]-INDEX(crudeBD.lkup[Mean_Sulf],MATCH(vp.data[[#This Row],[Crude_Breakdown]],crudeBD.lkup[Crude Breakdown],0)))^2</f>
        <v>4.0534198068534165E-2</v>
      </c>
      <c r="AO15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1" hidden="1" x14ac:dyDescent="0.25">
      <c r="A1530">
        <v>1529</v>
      </c>
      <c r="B1530" t="s">
        <v>287</v>
      </c>
      <c r="C1530" t="s">
        <v>287</v>
      </c>
      <c r="D1530" t="s">
        <v>319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Input]]="",INDEX([1]DATA!$O:$O,MATCH(1,(vp.data[[#This Row],[Battery]]=[1]DATA!$L:$L)*(EOMONTH(vp.data[[#This Row],[SDate]],-1)+1=[1]DATA!$G:$G),0)),vp.data[[#This Row],[Dens Input]]),"")</f>
        <v>838</v>
      </c>
      <c r="O1530" s="2">
        <f ca="1">INDEX(INDIRECT(_xlfn.CONCAT("weather.data[",O$1,"]")),MATCH(vp.data[[#This Row],[SDate]],weather.data[Date],0))</f>
        <v>12.633333333333333</v>
      </c>
      <c r="P1530" s="2">
        <f ca="1">INDEX(INDIRECT(_xlfn.CONCAT("weather.data[",P$1,"]")),MATCH(vp.data[[#This Row],[SDate]],weather.data[Date],0))</f>
        <v>9.6880952380952383</v>
      </c>
      <c r="Q1530" s="2">
        <f ca="1">INDEX(INDIRECT(_xlfn.CONCAT("weather.data[",Q$1,"]")),MATCH(vp.data[[#This Row],[SDate]],weather.data[Date],0))</f>
        <v>12.9</v>
      </c>
      <c r="R1530" s="2">
        <f ca="1">INDEX(INDIRECT(_xlfn.CONCAT("weather.data[",R$1,"]")),MATCH(vp.data[[#This Row],[SDate]],weather.data[Date],0))</f>
        <v>13.1</v>
      </c>
      <c r="S1530" s="2">
        <f ca="1">INDEX(INDIRECT(_xlfn.CONCAT("weather.data[",S$1,"]")),MATCH(vp.data[[#This Row],[SDate]],weather.data[Date],0))</f>
        <v>12</v>
      </c>
      <c r="T1530" s="2">
        <f ca="1">INDEX(INDIRECT(_xlfn.CONCAT("weather.data[",T$1,"]")),MATCH(vp.data[[#This Row],[SDate]],weather.data[Date],0))</f>
        <v>12.4</v>
      </c>
      <c r="U1530" s="2">
        <f ca="1">INDEX(INDIRECT(_xlfn.CONCAT("weather.data[",U$1,"]")),MATCH(vp.data[[#This Row],[SDate]],weather.data[Date],0))</f>
        <v>12.6</v>
      </c>
      <c r="V1530" s="2">
        <f ca="1">INDEX(INDIRECT(_xlfn.CONCAT("weather.data[",V$1,"]")),MATCH(vp.data[[#This Row],[SDate]],weather.data[Date],0))</f>
        <v>12.8</v>
      </c>
      <c r="W1530" t="s">
        <v>44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 s="4">
        <f>IF(AND(vp.data[[#This Row],[SDate]]&gt;=DATE(YEAR(vp.data[[#This Row],[SDate]]),5,1),vp.data[[#This Row],[SDate]]&lt;=DATE(YEAR(vp.data[[#This Row],[SDate]]),9,15)),1,0)</f>
        <v>1</v>
      </c>
      <c r="AJ1530" s="4">
        <f>IF(vp.data[[#This Row],[SDate]]&lt;DATE(2016,12,1),0,1)</f>
        <v>1</v>
      </c>
      <c r="AK1530">
        <f>MONTH(vp.data[[#This Row],[SDate]])</f>
        <v>5</v>
      </c>
      <c r="AL1530" s="5">
        <f>(IF(post_aquisition_adj_bool,vp.data[[#This Row],[VP_Adjusted]],vp.data[[#This Row],[VP]])-INDEX(crudeBD.lkup[Mean_VP],MATCH(vp.data[[#This Row],[Crude_Breakdown]],crudeBD.lkup[Crude Breakdown],0)))^2</f>
        <v>1127.4690286740181</v>
      </c>
      <c r="AM1530" s="5">
        <f>(vp.data[[#This Row],[Dens]]-INDEX(crudeBD.lkup[Mean_Dens],MATCH(vp.data[[#This Row],[Crude_Breakdown]],crudeBD.lkup[Crude Breakdown],0)))^2</f>
        <v>33.771642647597254</v>
      </c>
      <c r="AN1530" s="5">
        <f>(vp.data[[#This Row],[Sulf]]-INDEX(crudeBD.lkup[Mean_Sulf],MATCH(vp.data[[#This Row],[Crude_Breakdown]],crudeBD.lkup[Crude Breakdown],0)))^2</f>
        <v>0.48549746102933655</v>
      </c>
      <c r="AO15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1" hidden="1" x14ac:dyDescent="0.25">
      <c r="A1531">
        <v>1530</v>
      </c>
      <c r="B1531" t="s">
        <v>45</v>
      </c>
      <c r="C1531" t="s">
        <v>45</v>
      </c>
      <c r="D1531" t="s">
        <v>63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31" s="2">
        <f ca="1">INDEX(INDIRECT(_xlfn.CONCAT("weather.data[",O$1,"]")),MATCH(vp.data[[#This Row],[SDate]],weather.data[Date],0))</f>
        <v>12</v>
      </c>
      <c r="P1531" s="2">
        <f ca="1">INDEX(INDIRECT(_xlfn.CONCAT("weather.data[",P$1,"]")),MATCH(vp.data[[#This Row],[SDate]],weather.data[Date],0))</f>
        <v>9.742857142857142</v>
      </c>
      <c r="Q1531" s="2">
        <f ca="1">INDEX(INDIRECT(_xlfn.CONCAT("weather.data[",Q$1,"]")),MATCH(vp.data[[#This Row],[SDate]],weather.data[Date],0))</f>
        <v>12</v>
      </c>
      <c r="R1531" s="2">
        <f ca="1">INDEX(INDIRECT(_xlfn.CONCAT("weather.data[",R$1,"]")),MATCH(vp.data[[#This Row],[SDate]],weather.data[Date],0))</f>
        <v>12.6</v>
      </c>
      <c r="S1531" s="2">
        <f ca="1">INDEX(INDIRECT(_xlfn.CONCAT("weather.data[",S$1,"]")),MATCH(vp.data[[#This Row],[SDate]],weather.data[Date],0))</f>
        <v>11.3</v>
      </c>
      <c r="T1531" s="2">
        <f ca="1">INDEX(INDIRECT(_xlfn.CONCAT("weather.data[",T$1,"]")),MATCH(vp.data[[#This Row],[SDate]],weather.data[Date],0))</f>
        <v>12.5</v>
      </c>
      <c r="U1531" s="2">
        <f ca="1">INDEX(INDIRECT(_xlfn.CONCAT("weather.data[",U$1,"]")),MATCH(vp.data[[#This Row],[SDate]],weather.data[Date],0))</f>
        <v>11.3</v>
      </c>
      <c r="V1531" s="2">
        <f ca="1">INDEX(INDIRECT(_xlfn.CONCAT("weather.data[",V$1,"]")),MATCH(vp.data[[#This Row],[SDate]],weather.data[Date],0))</f>
        <v>12.3</v>
      </c>
      <c r="W1531" t="s">
        <v>44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 s="4">
        <f>IF(AND(vp.data[[#This Row],[SDate]]&gt;=DATE(YEAR(vp.data[[#This Row],[SDate]]),5,1),vp.data[[#This Row],[SDate]]&lt;=DATE(YEAR(vp.data[[#This Row],[SDate]]),9,15)),1,0)</f>
        <v>1</v>
      </c>
      <c r="AJ1531" s="4">
        <f>IF(vp.data[[#This Row],[SDate]]&lt;DATE(2016,12,1),0,1)</f>
        <v>1</v>
      </c>
      <c r="AK1531">
        <f>MONTH(vp.data[[#This Row],[SDate]])</f>
        <v>5</v>
      </c>
      <c r="AL1531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531" s="5">
        <f>(vp.data[[#This Row],[Dens]]-INDEX(crudeBD.lkup[Mean_Dens],MATCH(vp.data[[#This Row],[Crude_Breakdown]],crudeBD.lkup[Crude Breakdown],0)))^2</f>
        <v>15.567106302024175</v>
      </c>
      <c r="AN1531" s="5">
        <f>(vp.data[[#This Row],[Sulf]]-INDEX(crudeBD.lkup[Mean_Sulf],MATCH(vp.data[[#This Row],[Crude_Breakdown]],crudeBD.lkup[Crude Breakdown],0)))^2</f>
        <v>9.0800411234678385E-2</v>
      </c>
      <c r="AO15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1" hidden="1" x14ac:dyDescent="0.25">
      <c r="A1532">
        <v>1531</v>
      </c>
      <c r="B1532" t="s">
        <v>45</v>
      </c>
      <c r="C1532" t="s">
        <v>45</v>
      </c>
      <c r="D1532" t="s">
        <v>76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32" s="2">
        <f ca="1">INDEX(INDIRECT(_xlfn.CONCAT("weather.data[",O$1,"]")),MATCH(vp.data[[#This Row],[SDate]],weather.data[Date],0))</f>
        <v>12</v>
      </c>
      <c r="P1532" s="2">
        <f ca="1">INDEX(INDIRECT(_xlfn.CONCAT("weather.data[",P$1,"]")),MATCH(vp.data[[#This Row],[SDate]],weather.data[Date],0))</f>
        <v>9.742857142857142</v>
      </c>
      <c r="Q1532" s="2">
        <f ca="1">INDEX(INDIRECT(_xlfn.CONCAT("weather.data[",Q$1,"]")),MATCH(vp.data[[#This Row],[SDate]],weather.data[Date],0))</f>
        <v>12</v>
      </c>
      <c r="R1532" s="2">
        <f ca="1">INDEX(INDIRECT(_xlfn.CONCAT("weather.data[",R$1,"]")),MATCH(vp.data[[#This Row],[SDate]],weather.data[Date],0))</f>
        <v>12.6</v>
      </c>
      <c r="S1532" s="2">
        <f ca="1">INDEX(INDIRECT(_xlfn.CONCAT("weather.data[",S$1,"]")),MATCH(vp.data[[#This Row],[SDate]],weather.data[Date],0))</f>
        <v>11.3</v>
      </c>
      <c r="T1532" s="2">
        <f ca="1">INDEX(INDIRECT(_xlfn.CONCAT("weather.data[",T$1,"]")),MATCH(vp.data[[#This Row],[SDate]],weather.data[Date],0))</f>
        <v>12.5</v>
      </c>
      <c r="U1532" s="2">
        <f ca="1">INDEX(INDIRECT(_xlfn.CONCAT("weather.data[",U$1,"]")),MATCH(vp.data[[#This Row],[SDate]],weather.data[Date],0))</f>
        <v>11.3</v>
      </c>
      <c r="V1532" s="2">
        <f ca="1">INDEX(INDIRECT(_xlfn.CONCAT("weather.data[",V$1,"]")),MATCH(vp.data[[#This Row],[SDate]],weather.data[Date],0))</f>
        <v>12.3</v>
      </c>
      <c r="W1532" t="s">
        <v>44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 s="4">
        <f>IF(AND(vp.data[[#This Row],[SDate]]&gt;=DATE(YEAR(vp.data[[#This Row],[SDate]]),5,1),vp.data[[#This Row],[SDate]]&lt;=DATE(YEAR(vp.data[[#This Row],[SDate]]),9,15)),1,0)</f>
        <v>1</v>
      </c>
      <c r="AJ1532" s="4">
        <f>IF(vp.data[[#This Row],[SDate]]&lt;DATE(2016,12,1),0,1)</f>
        <v>1</v>
      </c>
      <c r="AK1532">
        <f>MONTH(vp.data[[#This Row],[SDate]])</f>
        <v>5</v>
      </c>
      <c r="AL1532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532" s="5">
        <f>(vp.data[[#This Row],[Dens]]-INDEX(crudeBD.lkup[Mean_Dens],MATCH(vp.data[[#This Row],[Crude_Breakdown]],crudeBD.lkup[Crude Breakdown],0)))^2</f>
        <v>12.570692508920608</v>
      </c>
      <c r="AN1532" s="5">
        <f>(vp.data[[#This Row],[Sulf]]-INDEX(crudeBD.lkup[Mean_Sulf],MATCH(vp.data[[#This Row],[Crude_Breakdown]],crudeBD.lkup[Crude Breakdown],0)))^2</f>
        <v>2.935433411869089E-2</v>
      </c>
      <c r="AO15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1" hidden="1" x14ac:dyDescent="0.25">
      <c r="A1533">
        <v>1532</v>
      </c>
      <c r="B1533" t="s">
        <v>45</v>
      </c>
      <c r="C1533" t="s">
        <v>45</v>
      </c>
      <c r="D1533" t="s">
        <v>96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33" s="2">
        <f ca="1">INDEX(INDIRECT(_xlfn.CONCAT("weather.data[",O$1,"]")),MATCH(vp.data[[#This Row],[SDate]],weather.data[Date],0))</f>
        <v>12</v>
      </c>
      <c r="P1533" s="2">
        <f ca="1">INDEX(INDIRECT(_xlfn.CONCAT("weather.data[",P$1,"]")),MATCH(vp.data[[#This Row],[SDate]],weather.data[Date],0))</f>
        <v>9.742857142857142</v>
      </c>
      <c r="Q1533" s="2">
        <f ca="1">INDEX(INDIRECT(_xlfn.CONCAT("weather.data[",Q$1,"]")),MATCH(vp.data[[#This Row],[SDate]],weather.data[Date],0))</f>
        <v>12</v>
      </c>
      <c r="R1533" s="2">
        <f ca="1">INDEX(INDIRECT(_xlfn.CONCAT("weather.data[",R$1,"]")),MATCH(vp.data[[#This Row],[SDate]],weather.data[Date],0))</f>
        <v>12.6</v>
      </c>
      <c r="S1533" s="2">
        <f ca="1">INDEX(INDIRECT(_xlfn.CONCAT("weather.data[",S$1,"]")),MATCH(vp.data[[#This Row],[SDate]],weather.data[Date],0))</f>
        <v>11.3</v>
      </c>
      <c r="T1533" s="2">
        <f ca="1">INDEX(INDIRECT(_xlfn.CONCAT("weather.data[",T$1,"]")),MATCH(vp.data[[#This Row],[SDate]],weather.data[Date],0))</f>
        <v>12.5</v>
      </c>
      <c r="U1533" s="2">
        <f ca="1">INDEX(INDIRECT(_xlfn.CONCAT("weather.data[",U$1,"]")),MATCH(vp.data[[#This Row],[SDate]],weather.data[Date],0))</f>
        <v>11.3</v>
      </c>
      <c r="V1533" s="2">
        <f ca="1">INDEX(INDIRECT(_xlfn.CONCAT("weather.data[",V$1,"]")),MATCH(vp.data[[#This Row],[SDate]],weather.data[Date],0))</f>
        <v>12.3</v>
      </c>
      <c r="W1533" t="s">
        <v>44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 s="4">
        <f>IF(AND(vp.data[[#This Row],[SDate]]&gt;=DATE(YEAR(vp.data[[#This Row],[SDate]]),5,1),vp.data[[#This Row],[SDate]]&lt;=DATE(YEAR(vp.data[[#This Row],[SDate]]),9,15)),1,0)</f>
        <v>1</v>
      </c>
      <c r="AJ1533" s="4">
        <f>IF(vp.data[[#This Row],[SDate]]&lt;DATE(2016,12,1),0,1)</f>
        <v>1</v>
      </c>
      <c r="AK1533">
        <f>MONTH(vp.data[[#This Row],[SDate]])</f>
        <v>5</v>
      </c>
      <c r="AL1533" s="5">
        <f>(IF(post_aquisition_adj_bool,vp.data[[#This Row],[VP_Adjusted]],vp.data[[#This Row],[VP]])-INDEX(crudeBD.lkup[Mean_VP],MATCH(vp.data[[#This Row],[Crude_Breakdown]],crudeBD.lkup[Crude Breakdown],0)))^2</f>
        <v>63.455210121787999</v>
      </c>
      <c r="AM1533" s="5">
        <f>(vp.data[[#This Row],[Dens]]-INDEX(crudeBD.lkup[Mean_Dens],MATCH(vp.data[[#This Row],[Crude_Breakdown]],crudeBD.lkup[Crude Breakdown],0)))^2</f>
        <v>22.519933888232281</v>
      </c>
      <c r="AN1533" s="5">
        <f>(vp.data[[#This Row],[Sulf]]-INDEX(crudeBD.lkup[Mean_Sulf],MATCH(vp.data[[#This Row],[Crude_Breakdown]],crudeBD.lkup[Crude Breakdown],0)))^2</f>
        <v>3.2880955435305316E-2</v>
      </c>
      <c r="AO15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1" hidden="1" x14ac:dyDescent="0.25">
      <c r="A1534">
        <v>1533</v>
      </c>
      <c r="B1534" t="s">
        <v>45</v>
      </c>
      <c r="C1534" t="s">
        <v>45</v>
      </c>
      <c r="D1534" t="s">
        <v>320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Input]]="",INDEX([1]DATA!$Q:$Q,MATCH(1,(vp.data[[#This Row],[Battery]]=[1]DATA!$L:$L)*(EOMONTH(vp.data[[#This Row],[SDate]],-1)+1=[1]DATA!$G:$G),0)),vp.data[[#This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34" s="2">
        <f ca="1">INDEX(INDIRECT(_xlfn.CONCAT("weather.data[",O$1,"]")),MATCH(vp.data[[#This Row],[SDate]],weather.data[Date],0))</f>
        <v>12</v>
      </c>
      <c r="P1534" s="2">
        <f ca="1">INDEX(INDIRECT(_xlfn.CONCAT("weather.data[",P$1,"]")),MATCH(vp.data[[#This Row],[SDate]],weather.data[Date],0))</f>
        <v>9.742857142857142</v>
      </c>
      <c r="Q1534" s="2">
        <f ca="1">INDEX(INDIRECT(_xlfn.CONCAT("weather.data[",Q$1,"]")),MATCH(vp.data[[#This Row],[SDate]],weather.data[Date],0))</f>
        <v>12</v>
      </c>
      <c r="R1534" s="2">
        <f ca="1">INDEX(INDIRECT(_xlfn.CONCAT("weather.data[",R$1,"]")),MATCH(vp.data[[#This Row],[SDate]],weather.data[Date],0))</f>
        <v>12.6</v>
      </c>
      <c r="S1534" s="2">
        <f ca="1">INDEX(INDIRECT(_xlfn.CONCAT("weather.data[",S$1,"]")),MATCH(vp.data[[#This Row],[SDate]],weather.data[Date],0))</f>
        <v>11.3</v>
      </c>
      <c r="T1534" s="2">
        <f ca="1">INDEX(INDIRECT(_xlfn.CONCAT("weather.data[",T$1,"]")),MATCH(vp.data[[#This Row],[SDate]],weather.data[Date],0))</f>
        <v>12.5</v>
      </c>
      <c r="U1534" s="2">
        <f ca="1">INDEX(INDIRECT(_xlfn.CONCAT("weather.data[",U$1,"]")),MATCH(vp.data[[#This Row],[SDate]],weather.data[Date],0))</f>
        <v>11.3</v>
      </c>
      <c r="V1534" s="2">
        <f ca="1">INDEX(INDIRECT(_xlfn.CONCAT("weather.data[",V$1,"]")),MATCH(vp.data[[#This Row],[SDate]],weather.data[Date],0))</f>
        <v>12.3</v>
      </c>
      <c r="W1534" t="s">
        <v>44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 s="4">
        <f>IF(AND(vp.data[[#This Row],[SDate]]&gt;=DATE(YEAR(vp.data[[#This Row],[SDate]]),5,1),vp.data[[#This Row],[SDate]]&lt;=DATE(YEAR(vp.data[[#This Row],[SDate]]),9,15)),1,0)</f>
        <v>1</v>
      </c>
      <c r="AJ1534" s="4">
        <f>IF(vp.data[[#This Row],[SDate]]&lt;DATE(2016,12,1),0,1)</f>
        <v>1</v>
      </c>
      <c r="AK1534">
        <f>MONTH(vp.data[[#This Row],[SDate]])</f>
        <v>5</v>
      </c>
      <c r="AL1534" s="5">
        <f>(IF(post_aquisition_adj_bool,vp.data[[#This Row],[VP_Adjusted]],vp.data[[#This Row],[VP]])-INDEX(crudeBD.lkup[Mean_VP],MATCH(vp.data[[#This Row],[Crude_Breakdown]],crudeBD.lkup[Crude Breakdown],0)))^2</f>
        <v>227.34022160480106</v>
      </c>
      <c r="AM1534" s="5">
        <f>(vp.data[[#This Row],[Dens]]-INDEX(crudeBD.lkup[Mean_Dens],MATCH(vp.data[[#This Row],[Crude_Breakdown]],crudeBD.lkup[Crude Breakdown],0)))^2</f>
        <v>107.92431013225958</v>
      </c>
      <c r="AN1534" s="5">
        <f>(vp.data[[#This Row],[Sulf]]-INDEX(crudeBD.lkup[Mean_Sulf],MATCH(vp.data[[#This Row],[Crude_Breakdown]],crudeBD.lkup[Crude Breakdown],0)))^2</f>
        <v>2.8145023178734803E-4</v>
      </c>
      <c r="AO15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1" hidden="1" x14ac:dyDescent="0.25">
      <c r="A1535">
        <v>1534</v>
      </c>
      <c r="B1535" t="s">
        <v>58</v>
      </c>
      <c r="C1535" t="s">
        <v>58</v>
      </c>
      <c r="D1535" t="s">
        <v>83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35" s="2">
        <f ca="1">INDEX(INDIRECT(_xlfn.CONCAT("weather.data[",O$1,"]")),MATCH(vp.data[[#This Row],[SDate]],weather.data[Date],0))</f>
        <v>12</v>
      </c>
      <c r="P1535" s="2">
        <f ca="1">INDEX(INDIRECT(_xlfn.CONCAT("weather.data[",P$1,"]")),MATCH(vp.data[[#This Row],[SDate]],weather.data[Date],0))</f>
        <v>9.742857142857142</v>
      </c>
      <c r="Q1535" s="2">
        <f ca="1">INDEX(INDIRECT(_xlfn.CONCAT("weather.data[",Q$1,"]")),MATCH(vp.data[[#This Row],[SDate]],weather.data[Date],0))</f>
        <v>12</v>
      </c>
      <c r="R1535" s="2">
        <f ca="1">INDEX(INDIRECT(_xlfn.CONCAT("weather.data[",R$1,"]")),MATCH(vp.data[[#This Row],[SDate]],weather.data[Date],0))</f>
        <v>12.6</v>
      </c>
      <c r="S1535" s="2">
        <f ca="1">INDEX(INDIRECT(_xlfn.CONCAT("weather.data[",S$1,"]")),MATCH(vp.data[[#This Row],[SDate]],weather.data[Date],0))</f>
        <v>11.3</v>
      </c>
      <c r="T1535" s="2">
        <f ca="1">INDEX(INDIRECT(_xlfn.CONCAT("weather.data[",T$1,"]")),MATCH(vp.data[[#This Row],[SDate]],weather.data[Date],0))</f>
        <v>12.5</v>
      </c>
      <c r="U1535" s="2">
        <f ca="1">INDEX(INDIRECT(_xlfn.CONCAT("weather.data[",U$1,"]")),MATCH(vp.data[[#This Row],[SDate]],weather.data[Date],0))</f>
        <v>11.3</v>
      </c>
      <c r="V1535" s="2">
        <f ca="1">INDEX(INDIRECT(_xlfn.CONCAT("weather.data[",V$1,"]")),MATCH(vp.data[[#This Row],[SDate]],weather.data[Date],0))</f>
        <v>12.3</v>
      </c>
      <c r="W1535" t="s">
        <v>44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 s="4">
        <f>IF(AND(vp.data[[#This Row],[SDate]]&gt;=DATE(YEAR(vp.data[[#This Row],[SDate]]),5,1),vp.data[[#This Row],[SDate]]&lt;=DATE(YEAR(vp.data[[#This Row],[SDate]]),9,15)),1,0)</f>
        <v>1</v>
      </c>
      <c r="AJ1535" s="4">
        <f>IF(vp.data[[#This Row],[SDate]]&lt;DATE(2016,12,1),0,1)</f>
        <v>1</v>
      </c>
      <c r="AK1535">
        <f>MONTH(vp.data[[#This Row],[SDate]])</f>
        <v>5</v>
      </c>
      <c r="AL1535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535" s="5">
        <f>(vp.data[[#This Row],[Dens]]-INDEX(crudeBD.lkup[Mean_Dens],MATCH(vp.data[[#This Row],[Crude_Breakdown]],crudeBD.lkup[Crude Breakdown],0)))^2</f>
        <v>9.8685444224493857</v>
      </c>
      <c r="AN1535" s="5">
        <f>(vp.data[[#This Row],[Sulf]]-INDEX(crudeBD.lkup[Mean_Sulf],MATCH(vp.data[[#This Row],[Crude_Breakdown]],crudeBD.lkup[Crude Breakdown],0)))^2</f>
        <v>3.9981879075419116E-4</v>
      </c>
      <c r="AO15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1" hidden="1" x14ac:dyDescent="0.25">
      <c r="A1536">
        <v>1535</v>
      </c>
      <c r="B1536" t="s">
        <v>58</v>
      </c>
      <c r="C1536" t="s">
        <v>58</v>
      </c>
      <c r="D1536" t="s">
        <v>79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36" s="2">
        <f ca="1">INDEX(INDIRECT(_xlfn.CONCAT("weather.data[",O$1,"]")),MATCH(vp.data[[#This Row],[SDate]],weather.data[Date],0))</f>
        <v>12</v>
      </c>
      <c r="P1536" s="2">
        <f ca="1">INDEX(INDIRECT(_xlfn.CONCAT("weather.data[",P$1,"]")),MATCH(vp.data[[#This Row],[SDate]],weather.data[Date],0))</f>
        <v>9.742857142857142</v>
      </c>
      <c r="Q1536" s="2">
        <f ca="1">INDEX(INDIRECT(_xlfn.CONCAT("weather.data[",Q$1,"]")),MATCH(vp.data[[#This Row],[SDate]],weather.data[Date],0))</f>
        <v>12</v>
      </c>
      <c r="R1536" s="2">
        <f ca="1">INDEX(INDIRECT(_xlfn.CONCAT("weather.data[",R$1,"]")),MATCH(vp.data[[#This Row],[SDate]],weather.data[Date],0))</f>
        <v>12.6</v>
      </c>
      <c r="S1536" s="2">
        <f ca="1">INDEX(INDIRECT(_xlfn.CONCAT("weather.data[",S$1,"]")),MATCH(vp.data[[#This Row],[SDate]],weather.data[Date],0))</f>
        <v>11.3</v>
      </c>
      <c r="T1536" s="2">
        <f ca="1">INDEX(INDIRECT(_xlfn.CONCAT("weather.data[",T$1,"]")),MATCH(vp.data[[#This Row],[SDate]],weather.data[Date],0))</f>
        <v>12.5</v>
      </c>
      <c r="U1536" s="2">
        <f ca="1">INDEX(INDIRECT(_xlfn.CONCAT("weather.data[",U$1,"]")),MATCH(vp.data[[#This Row],[SDate]],weather.data[Date],0))</f>
        <v>11.3</v>
      </c>
      <c r="V1536" s="2">
        <f ca="1">INDEX(INDIRECT(_xlfn.CONCAT("weather.data[",V$1,"]")),MATCH(vp.data[[#This Row],[SDate]],weather.data[Date],0))</f>
        <v>12.3</v>
      </c>
      <c r="W1536" t="s">
        <v>44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 s="4">
        <f>IF(AND(vp.data[[#This Row],[SDate]]&gt;=DATE(YEAR(vp.data[[#This Row],[SDate]]),5,1),vp.data[[#This Row],[SDate]]&lt;=DATE(YEAR(vp.data[[#This Row],[SDate]]),9,15)),1,0)</f>
        <v>1</v>
      </c>
      <c r="AJ1536" s="4">
        <f>IF(vp.data[[#This Row],[SDate]]&lt;DATE(2016,12,1),0,1)</f>
        <v>1</v>
      </c>
      <c r="AK1536">
        <f>MONTH(vp.data[[#This Row],[SDate]])</f>
        <v>5</v>
      </c>
      <c r="AL1536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536" s="5">
        <f>(vp.data[[#This Row],[Dens]]-INDEX(crudeBD.lkup[Mean_Dens],MATCH(vp.data[[#This Row],[Crude_Breakdown]],crudeBD.lkup[Crude Breakdown],0)))^2</f>
        <v>2.0777029985019864</v>
      </c>
      <c r="AN1536" s="5">
        <f>(vp.data[[#This Row],[Sulf]]-INDEX(crudeBD.lkup[Mean_Sulf],MATCH(vp.data[[#This Row],[Crude_Breakdown]],crudeBD.lkup[Crude Breakdown],0)))^2</f>
        <v>2.5004530949612777E-3</v>
      </c>
      <c r="AO15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1" hidden="1" x14ac:dyDescent="0.25">
      <c r="A1537">
        <v>1536</v>
      </c>
      <c r="B1537" t="s">
        <v>58</v>
      </c>
      <c r="C1537" t="s">
        <v>58</v>
      </c>
      <c r="D1537" t="s">
        <v>75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Input]]="",INDEX([1]DATA!$O:$O,MATCH(1,(vp.data[[#This Row],[Battery]]=[1]DATA!$L:$L)*(EOMONTH(vp.data[[#This Row],[SDate]],-1)+1=[1]DATA!$G:$G),0)),vp.data[[#This Row],[Dens Input]]),"")</f>
        <v>809</v>
      </c>
      <c r="O1537" s="2">
        <f ca="1">INDEX(INDIRECT(_xlfn.CONCAT("weather.data[",O$1,"]")),MATCH(vp.data[[#This Row],[SDate]],weather.data[Date],0))</f>
        <v>12</v>
      </c>
      <c r="P1537" s="2">
        <f ca="1">INDEX(INDIRECT(_xlfn.CONCAT("weather.data[",P$1,"]")),MATCH(vp.data[[#This Row],[SDate]],weather.data[Date],0))</f>
        <v>9.742857142857142</v>
      </c>
      <c r="Q1537" s="2">
        <f ca="1">INDEX(INDIRECT(_xlfn.CONCAT("weather.data[",Q$1,"]")),MATCH(vp.data[[#This Row],[SDate]],weather.data[Date],0))</f>
        <v>12</v>
      </c>
      <c r="R1537" s="2">
        <f ca="1">INDEX(INDIRECT(_xlfn.CONCAT("weather.data[",R$1,"]")),MATCH(vp.data[[#This Row],[SDate]],weather.data[Date],0))</f>
        <v>12.6</v>
      </c>
      <c r="S1537" s="2">
        <f ca="1">INDEX(INDIRECT(_xlfn.CONCAT("weather.data[",S$1,"]")),MATCH(vp.data[[#This Row],[SDate]],weather.data[Date],0))</f>
        <v>11.3</v>
      </c>
      <c r="T1537" s="2">
        <f ca="1">INDEX(INDIRECT(_xlfn.CONCAT("weather.data[",T$1,"]")),MATCH(vp.data[[#This Row],[SDate]],weather.data[Date],0))</f>
        <v>12.5</v>
      </c>
      <c r="U1537" s="2">
        <f ca="1">INDEX(INDIRECT(_xlfn.CONCAT("weather.data[",U$1,"]")),MATCH(vp.data[[#This Row],[SDate]],weather.data[Date],0))</f>
        <v>11.3</v>
      </c>
      <c r="V1537" s="2">
        <f ca="1">INDEX(INDIRECT(_xlfn.CONCAT("weather.data[",V$1,"]")),MATCH(vp.data[[#This Row],[SDate]],weather.data[Date],0))</f>
        <v>12.3</v>
      </c>
      <c r="W1537" t="s">
        <v>44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 s="4">
        <f>IF(AND(vp.data[[#This Row],[SDate]]&gt;=DATE(YEAR(vp.data[[#This Row],[SDate]]),5,1),vp.data[[#This Row],[SDate]]&lt;=DATE(YEAR(vp.data[[#This Row],[SDate]]),9,15)),1,0)</f>
        <v>1</v>
      </c>
      <c r="AJ1537" s="4">
        <f>IF(vp.data[[#This Row],[SDate]]&lt;DATE(2016,12,1),0,1)</f>
        <v>1</v>
      </c>
      <c r="AK1537">
        <f>MONTH(vp.data[[#This Row],[SDate]])</f>
        <v>5</v>
      </c>
      <c r="AL1537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37" s="5">
        <f>(vp.data[[#This Row],[Dens]]-INDEX(crudeBD.lkup[Mean_Dens],MATCH(vp.data[[#This Row],[Crude_Breakdown]],crudeBD.lkup[Crude Breakdown],0)))^2</f>
        <v>0.11657031241808298</v>
      </c>
      <c r="AN1537" s="5">
        <f>(vp.data[[#This Row],[Sulf]]-INDEX(crudeBD.lkup[Mean_Sulf],MATCH(vp.data[[#This Row],[Crude_Breakdown]],crudeBD.lkup[Crude Breakdown],0)))^2</f>
        <v>1.2099003256773645E-2</v>
      </c>
      <c r="AO15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1" hidden="1" x14ac:dyDescent="0.25">
      <c r="A1538">
        <v>1537</v>
      </c>
      <c r="B1538" t="s">
        <v>58</v>
      </c>
      <c r="C1538" t="s">
        <v>58</v>
      </c>
      <c r="D1538" t="s">
        <v>321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Input]]="",INDEX([1]DATA!$Q:$Q,MATCH(1,(vp.data[[#This Row],[Battery]]=[1]DATA!$L:$L)*(EOMONTH(vp.data[[#This Row],[SDate]],-1)+1=[1]DATA!$G:$G),0)),vp.data[[#This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Input]]="",INDEX([1]DATA!$O:$O,MATCH(1,(vp.data[[#This Row],[Battery]]=[1]DATA!$L:$L)*(EOMONTH(vp.data[[#This Row],[SDate]],-1)+1=[1]DATA!$G:$G),0)),vp.data[[#This Row],[Dens Input]]),"")</f>
        <v>853.8</v>
      </c>
      <c r="O1538" s="2">
        <f ca="1">INDEX(INDIRECT(_xlfn.CONCAT("weather.data[",O$1,"]")),MATCH(vp.data[[#This Row],[SDate]],weather.data[Date],0))</f>
        <v>12</v>
      </c>
      <c r="P1538" s="2">
        <f ca="1">INDEX(INDIRECT(_xlfn.CONCAT("weather.data[",P$1,"]")),MATCH(vp.data[[#This Row],[SDate]],weather.data[Date],0))</f>
        <v>9.742857142857142</v>
      </c>
      <c r="Q1538" s="2">
        <f ca="1">INDEX(INDIRECT(_xlfn.CONCAT("weather.data[",Q$1,"]")),MATCH(vp.data[[#This Row],[SDate]],weather.data[Date],0))</f>
        <v>12</v>
      </c>
      <c r="R1538" s="2">
        <f ca="1">INDEX(INDIRECT(_xlfn.CONCAT("weather.data[",R$1,"]")),MATCH(vp.data[[#This Row],[SDate]],weather.data[Date],0))</f>
        <v>12.6</v>
      </c>
      <c r="S1538" s="2">
        <f ca="1">INDEX(INDIRECT(_xlfn.CONCAT("weather.data[",S$1,"]")),MATCH(vp.data[[#This Row],[SDate]],weather.data[Date],0))</f>
        <v>11.3</v>
      </c>
      <c r="T1538" s="2">
        <f ca="1">INDEX(INDIRECT(_xlfn.CONCAT("weather.data[",T$1,"]")),MATCH(vp.data[[#This Row],[SDate]],weather.data[Date],0))</f>
        <v>12.5</v>
      </c>
      <c r="U1538" s="2">
        <f ca="1">INDEX(INDIRECT(_xlfn.CONCAT("weather.data[",U$1,"]")),MATCH(vp.data[[#This Row],[SDate]],weather.data[Date],0))</f>
        <v>11.3</v>
      </c>
      <c r="V1538" s="2">
        <f ca="1">INDEX(INDIRECT(_xlfn.CONCAT("weather.data[",V$1,"]")),MATCH(vp.data[[#This Row],[SDate]],weather.data[Date],0))</f>
        <v>12.3</v>
      </c>
      <c r="W1538" t="s">
        <v>44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 s="4">
        <f>IF(AND(vp.data[[#This Row],[SDate]]&gt;=DATE(YEAR(vp.data[[#This Row],[SDate]]),5,1),vp.data[[#This Row],[SDate]]&lt;=DATE(YEAR(vp.data[[#This Row],[SDate]]),9,15)),1,0)</f>
        <v>1</v>
      </c>
      <c r="AJ1538" s="4">
        <f>IF(vp.data[[#This Row],[SDate]]&lt;DATE(2016,12,1),0,1)</f>
        <v>1</v>
      </c>
      <c r="AK1538">
        <f>MONTH(vp.data[[#This Row],[SDate]])</f>
        <v>5</v>
      </c>
      <c r="AL1538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538" s="5">
        <f>(vp.data[[#This Row],[Dens]]-INDEX(crudeBD.lkup[Mean_Dens],MATCH(vp.data[[#This Row],[Crude_Breakdown]],crudeBD.lkup[Crude Breakdown],0)))^2</f>
        <v>99.773380070908061</v>
      </c>
      <c r="AN1538" s="5">
        <f>(vp.data[[#This Row],[Sulf]]-INDEX(crudeBD.lkup[Mean_Sulf],MATCH(vp.data[[#This Row],[Crude_Breakdown]],crudeBD.lkup[Crude Breakdown],0)))^2</f>
        <v>0.10447344483301269</v>
      </c>
      <c r="AO15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1" hidden="1" x14ac:dyDescent="0.25">
      <c r="A1539">
        <v>1538</v>
      </c>
      <c r="B1539" t="s">
        <v>58</v>
      </c>
      <c r="C1539" t="s">
        <v>58</v>
      </c>
      <c r="D1539" t="s">
        <v>59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Input]]="",INDEX([1]DATA!$Q:$Q,MATCH(1,(vp.data[[#This Row],[Battery]]=[1]DATA!$L:$L)*(EOMONTH(vp.data[[#This Row],[SDate]],-1)+1=[1]DATA!$G:$G),0)),vp.data[[#This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39" s="2">
        <f ca="1">INDEX(INDIRECT(_xlfn.CONCAT("weather.data[",O$1,"]")),MATCH(vp.data[[#This Row],[SDate]],weather.data[Date],0))</f>
        <v>12</v>
      </c>
      <c r="P1539" s="2">
        <f ca="1">INDEX(INDIRECT(_xlfn.CONCAT("weather.data[",P$1,"]")),MATCH(vp.data[[#This Row],[SDate]],weather.data[Date],0))</f>
        <v>9.742857142857142</v>
      </c>
      <c r="Q1539" s="2">
        <f ca="1">INDEX(INDIRECT(_xlfn.CONCAT("weather.data[",Q$1,"]")),MATCH(vp.data[[#This Row],[SDate]],weather.data[Date],0))</f>
        <v>12</v>
      </c>
      <c r="R1539" s="2">
        <f ca="1">INDEX(INDIRECT(_xlfn.CONCAT("weather.data[",R$1,"]")),MATCH(vp.data[[#This Row],[SDate]],weather.data[Date],0))</f>
        <v>12.6</v>
      </c>
      <c r="S1539" s="2">
        <f ca="1">INDEX(INDIRECT(_xlfn.CONCAT("weather.data[",S$1,"]")),MATCH(vp.data[[#This Row],[SDate]],weather.data[Date],0))</f>
        <v>11.3</v>
      </c>
      <c r="T1539" s="2">
        <f ca="1">INDEX(INDIRECT(_xlfn.CONCAT("weather.data[",T$1,"]")),MATCH(vp.data[[#This Row],[SDate]],weather.data[Date],0))</f>
        <v>12.5</v>
      </c>
      <c r="U1539" s="2">
        <f ca="1">INDEX(INDIRECT(_xlfn.CONCAT("weather.data[",U$1,"]")),MATCH(vp.data[[#This Row],[SDate]],weather.data[Date],0))</f>
        <v>11.3</v>
      </c>
      <c r="V1539" s="2">
        <f ca="1">INDEX(INDIRECT(_xlfn.CONCAT("weather.data[",V$1,"]")),MATCH(vp.data[[#This Row],[SDate]],weather.data[Date],0))</f>
        <v>12.3</v>
      </c>
      <c r="W1539" t="s">
        <v>44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 s="4">
        <f>IF(AND(vp.data[[#This Row],[SDate]]&gt;=DATE(YEAR(vp.data[[#This Row],[SDate]]),5,1),vp.data[[#This Row],[SDate]]&lt;=DATE(YEAR(vp.data[[#This Row],[SDate]]),9,15)),1,0)</f>
        <v>1</v>
      </c>
      <c r="AJ1539" s="4">
        <f>IF(vp.data[[#This Row],[SDate]]&lt;DATE(2016,12,1),0,1)</f>
        <v>1</v>
      </c>
      <c r="AK1539">
        <f>MONTH(vp.data[[#This Row],[SDate]])</f>
        <v>5</v>
      </c>
      <c r="AL1539" s="5">
        <f>(IF(post_aquisition_adj_bool,vp.data[[#This Row],[VP_Adjusted]],vp.data[[#This Row],[VP]])-INDEX(crudeBD.lkup[Mean_VP],MATCH(vp.data[[#This Row],[Crude_Breakdown]],crudeBD.lkup[Crude Breakdown],0)))^2</f>
        <v>321.63273683934472</v>
      </c>
      <c r="AM1539" s="5">
        <f>(vp.data[[#This Row],[Dens]]-INDEX(crudeBD.lkup[Mean_Dens],MATCH(vp.data[[#This Row],[Crude_Breakdown]],crudeBD.lkup[Crude Breakdown],0)))^2</f>
        <v>6.4796580261612391</v>
      </c>
      <c r="AN1539" s="5">
        <f>(vp.data[[#This Row],[Sulf]]-INDEX(crudeBD.lkup[Mean_Sulf],MATCH(vp.data[[#This Row],[Crude_Breakdown]],crudeBD.lkup[Crude Breakdown],0)))^2</f>
        <v>1.7247848852233193E-2</v>
      </c>
      <c r="AO15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1" hidden="1" x14ac:dyDescent="0.25">
      <c r="A1540">
        <v>1539</v>
      </c>
      <c r="B1540" t="s">
        <v>60</v>
      </c>
      <c r="C1540" t="s">
        <v>60</v>
      </c>
      <c r="D1540" t="s">
        <v>61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40" s="2">
        <f ca="1">INDEX(INDIRECT(_xlfn.CONCAT("weather.data[",O$1,"]")),MATCH(vp.data[[#This Row],[SDate]],weather.data[Date],0))</f>
        <v>12</v>
      </c>
      <c r="P1540" s="2">
        <f ca="1">INDEX(INDIRECT(_xlfn.CONCAT("weather.data[",P$1,"]")),MATCH(vp.data[[#This Row],[SDate]],weather.data[Date],0))</f>
        <v>9.742857142857142</v>
      </c>
      <c r="Q1540" s="2">
        <f ca="1">INDEX(INDIRECT(_xlfn.CONCAT("weather.data[",Q$1,"]")),MATCH(vp.data[[#This Row],[SDate]],weather.data[Date],0))</f>
        <v>12</v>
      </c>
      <c r="R1540" s="2">
        <f ca="1">INDEX(INDIRECT(_xlfn.CONCAT("weather.data[",R$1,"]")),MATCH(vp.data[[#This Row],[SDate]],weather.data[Date],0))</f>
        <v>12.6</v>
      </c>
      <c r="S1540" s="2">
        <f ca="1">INDEX(INDIRECT(_xlfn.CONCAT("weather.data[",S$1,"]")),MATCH(vp.data[[#This Row],[SDate]],weather.data[Date],0))</f>
        <v>11.3</v>
      </c>
      <c r="T1540" s="2">
        <f ca="1">INDEX(INDIRECT(_xlfn.CONCAT("weather.data[",T$1,"]")),MATCH(vp.data[[#This Row],[SDate]],weather.data[Date],0))</f>
        <v>12.5</v>
      </c>
      <c r="U1540" s="2">
        <f ca="1">INDEX(INDIRECT(_xlfn.CONCAT("weather.data[",U$1,"]")),MATCH(vp.data[[#This Row],[SDate]],weather.data[Date],0))</f>
        <v>11.3</v>
      </c>
      <c r="V1540" s="2">
        <f ca="1">INDEX(INDIRECT(_xlfn.CONCAT("weather.data[",V$1,"]")),MATCH(vp.data[[#This Row],[SDate]],weather.data[Date],0))</f>
        <v>12.3</v>
      </c>
      <c r="W1540" t="s">
        <v>44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 s="4">
        <f>IF(AND(vp.data[[#This Row],[SDate]]&gt;=DATE(YEAR(vp.data[[#This Row],[SDate]]),5,1),vp.data[[#This Row],[SDate]]&lt;=DATE(YEAR(vp.data[[#This Row],[SDate]]),9,15)),1,0)</f>
        <v>1</v>
      </c>
      <c r="AJ1540" s="4">
        <f>IF(vp.data[[#This Row],[SDate]]&lt;DATE(2016,12,1),0,1)</f>
        <v>1</v>
      </c>
      <c r="AK1540">
        <f>MONTH(vp.data[[#This Row],[SDate]])</f>
        <v>5</v>
      </c>
      <c r="AL1540" s="5">
        <f>(IF(post_aquisition_adj_bool,vp.data[[#This Row],[VP_Adjusted]],vp.data[[#This Row],[VP]])-INDEX(crudeBD.lkup[Mean_VP],MATCH(vp.data[[#This Row],[Crude_Breakdown]],crudeBD.lkup[Crude Breakdown],0)))^2</f>
        <v>333.61816635160704</v>
      </c>
      <c r="AM1540" s="5">
        <f>(vp.data[[#This Row],[Dens]]-INDEX(crudeBD.lkup[Mean_Dens],MATCH(vp.data[[#This Row],[Crude_Breakdown]],crudeBD.lkup[Crude Breakdown],0)))^2</f>
        <v>3.0340778799349879</v>
      </c>
      <c r="AN1540" s="5">
        <f>(vp.data[[#This Row],[Sulf]]-INDEX(crudeBD.lkup[Mean_Sulf],MATCH(vp.data[[#This Row],[Crude_Breakdown]],crudeBD.lkup[Crude Breakdown],0)))^2</f>
        <v>0.13656091162826198</v>
      </c>
      <c r="AO15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1" hidden="1" x14ac:dyDescent="0.25">
      <c r="A1541">
        <v>1540</v>
      </c>
      <c r="B1541" t="s">
        <v>80</v>
      </c>
      <c r="C1541" t="s">
        <v>80</v>
      </c>
      <c r="D1541" t="s">
        <v>322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541" s="2">
        <f ca="1">INDEX(INDIRECT(_xlfn.CONCAT("weather.data[",O$1,"]")),MATCH(vp.data[[#This Row],[SDate]],weather.data[Date],0))</f>
        <v>12</v>
      </c>
      <c r="P1541" s="2">
        <f ca="1">INDEX(INDIRECT(_xlfn.CONCAT("weather.data[",P$1,"]")),MATCH(vp.data[[#This Row],[SDate]],weather.data[Date],0))</f>
        <v>9.742857142857142</v>
      </c>
      <c r="Q1541" s="2">
        <f ca="1">INDEX(INDIRECT(_xlfn.CONCAT("weather.data[",Q$1,"]")),MATCH(vp.data[[#This Row],[SDate]],weather.data[Date],0))</f>
        <v>12</v>
      </c>
      <c r="R1541" s="2">
        <f ca="1">INDEX(INDIRECT(_xlfn.CONCAT("weather.data[",R$1,"]")),MATCH(vp.data[[#This Row],[SDate]],weather.data[Date],0))</f>
        <v>12.6</v>
      </c>
      <c r="S1541" s="2">
        <f ca="1">INDEX(INDIRECT(_xlfn.CONCAT("weather.data[",S$1,"]")),MATCH(vp.data[[#This Row],[SDate]],weather.data[Date],0))</f>
        <v>11.3</v>
      </c>
      <c r="T1541" s="2">
        <f ca="1">INDEX(INDIRECT(_xlfn.CONCAT("weather.data[",T$1,"]")),MATCH(vp.data[[#This Row],[SDate]],weather.data[Date],0))</f>
        <v>12.5</v>
      </c>
      <c r="U1541" s="2">
        <f ca="1">INDEX(INDIRECT(_xlfn.CONCAT("weather.data[",U$1,"]")),MATCH(vp.data[[#This Row],[SDate]],weather.data[Date],0))</f>
        <v>11.3</v>
      </c>
      <c r="V1541" s="2">
        <f ca="1">INDEX(INDIRECT(_xlfn.CONCAT("weather.data[",V$1,"]")),MATCH(vp.data[[#This Row],[SDate]],weather.data[Date],0))</f>
        <v>12.3</v>
      </c>
      <c r="W1541" t="s">
        <v>44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 s="4">
        <f>IF(AND(vp.data[[#This Row],[SDate]]&gt;=DATE(YEAR(vp.data[[#This Row],[SDate]]),5,1),vp.data[[#This Row],[SDate]]&lt;=DATE(YEAR(vp.data[[#This Row],[SDate]]),9,15)),1,0)</f>
        <v>1</v>
      </c>
      <c r="AJ1541" s="4">
        <f>IF(vp.data[[#This Row],[SDate]]&lt;DATE(2016,12,1),0,1)</f>
        <v>1</v>
      </c>
      <c r="AK1541">
        <f>MONTH(vp.data[[#This Row],[SDate]])</f>
        <v>5</v>
      </c>
      <c r="AL1541" s="5">
        <f>(IF(post_aquisition_adj_bool,vp.data[[#This Row],[VP_Adjusted]],vp.data[[#This Row],[VP]])-INDEX(crudeBD.lkup[Mean_VP],MATCH(vp.data[[#This Row],[Crude_Breakdown]],crudeBD.lkup[Crude Breakdown],0)))^2</f>
        <v>2.0226369214453506</v>
      </c>
      <c r="AM1541" s="5">
        <f>(vp.data[[#This Row],[Dens]]-INDEX(crudeBD.lkup[Mean_Dens],MATCH(vp.data[[#This Row],[Crude_Breakdown]],crudeBD.lkup[Crude Breakdown],0)))^2</f>
        <v>120.75070522428213</v>
      </c>
      <c r="AN1541" s="5">
        <f>(vp.data[[#This Row],[Sulf]]-INDEX(crudeBD.lkup[Mean_Sulf],MATCH(vp.data[[#This Row],[Crude_Breakdown]],crudeBD.lkup[Crude Breakdown],0)))^2</f>
        <v>0.15462473783914737</v>
      </c>
      <c r="AO15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1" hidden="1" x14ac:dyDescent="0.25">
      <c r="A1542">
        <v>1541</v>
      </c>
      <c r="B1542" t="s">
        <v>45</v>
      </c>
      <c r="C1542" t="s">
        <v>45</v>
      </c>
      <c r="D1542" t="s">
        <v>85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42" s="2">
        <f ca="1">INDEX(INDIRECT(_xlfn.CONCAT("weather.data[",O$1,"]")),MATCH(vp.data[[#This Row],[SDate]],weather.data[Date],0))</f>
        <v>12</v>
      </c>
      <c r="P1542" s="2">
        <f ca="1">INDEX(INDIRECT(_xlfn.CONCAT("weather.data[",P$1,"]")),MATCH(vp.data[[#This Row],[SDate]],weather.data[Date],0))</f>
        <v>9.742857142857142</v>
      </c>
      <c r="Q1542" s="2">
        <f ca="1">INDEX(INDIRECT(_xlfn.CONCAT("weather.data[",Q$1,"]")),MATCH(vp.data[[#This Row],[SDate]],weather.data[Date],0))</f>
        <v>12</v>
      </c>
      <c r="R1542" s="2">
        <f ca="1">INDEX(INDIRECT(_xlfn.CONCAT("weather.data[",R$1,"]")),MATCH(vp.data[[#This Row],[SDate]],weather.data[Date],0))</f>
        <v>12.6</v>
      </c>
      <c r="S1542" s="2">
        <f ca="1">INDEX(INDIRECT(_xlfn.CONCAT("weather.data[",S$1,"]")),MATCH(vp.data[[#This Row],[SDate]],weather.data[Date],0))</f>
        <v>11.3</v>
      </c>
      <c r="T1542" s="2">
        <f ca="1">INDEX(INDIRECT(_xlfn.CONCAT("weather.data[",T$1,"]")),MATCH(vp.data[[#This Row],[SDate]],weather.data[Date],0))</f>
        <v>12.5</v>
      </c>
      <c r="U1542" s="2">
        <f ca="1">INDEX(INDIRECT(_xlfn.CONCAT("weather.data[",U$1,"]")),MATCH(vp.data[[#This Row],[SDate]],weather.data[Date],0))</f>
        <v>11.3</v>
      </c>
      <c r="V1542" s="2">
        <f ca="1">INDEX(INDIRECT(_xlfn.CONCAT("weather.data[",V$1,"]")),MATCH(vp.data[[#This Row],[SDate]],weather.data[Date],0))</f>
        <v>12.3</v>
      </c>
      <c r="W1542" t="s">
        <v>44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 s="4">
        <f>IF(AND(vp.data[[#This Row],[SDate]]&gt;=DATE(YEAR(vp.data[[#This Row],[SDate]]),5,1),vp.data[[#This Row],[SDate]]&lt;=DATE(YEAR(vp.data[[#This Row],[SDate]]),9,15)),1,0)</f>
        <v>1</v>
      </c>
      <c r="AJ1542" s="4">
        <f>IF(vp.data[[#This Row],[SDate]]&lt;DATE(2016,12,1),0,1)</f>
        <v>1</v>
      </c>
      <c r="AK1542">
        <f>MONTH(vp.data[[#This Row],[SDate]])</f>
        <v>5</v>
      </c>
      <c r="AL1542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1542" s="5">
        <f>(vp.data[[#This Row],[Dens]]-INDEX(crudeBD.lkup[Mean_Dens],MATCH(vp.data[[#This Row],[Crude_Breakdown]],crudeBD.lkup[Crude Breakdown],0)))^2</f>
        <v>299.68240338379445</v>
      </c>
      <c r="AN1542" s="5">
        <f>(vp.data[[#This Row],[Sulf]]-INDEX(crudeBD.lkup[Mean_Sulf],MATCH(vp.data[[#This Row],[Crude_Breakdown]],crudeBD.lkup[Crude Breakdown],0)))^2</f>
        <v>0.48549746102933655</v>
      </c>
      <c r="AO15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1" hidden="1" x14ac:dyDescent="0.25">
      <c r="A1543">
        <v>1542</v>
      </c>
      <c r="B1543" t="s">
        <v>64</v>
      </c>
      <c r="C1543" t="s">
        <v>64</v>
      </c>
      <c r="D1543" t="s">
        <v>323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Input]]="",INDEX([1]DATA!$Q:$Q,MATCH(1,(vp.data[[#This Row],[Battery]]=[1]DATA!$L:$L)*(EOMONTH(vp.data[[#This Row],[SDate]],-1)+1=[1]DATA!$G:$G),0)),vp.data[[#This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543" s="2">
        <f ca="1">INDEX(INDIRECT(_xlfn.CONCAT("weather.data[",O$1,"]")),MATCH(vp.data[[#This Row],[SDate]],weather.data[Date],0))</f>
        <v>12</v>
      </c>
      <c r="P1543" s="2">
        <f ca="1">INDEX(INDIRECT(_xlfn.CONCAT("weather.data[",P$1,"]")),MATCH(vp.data[[#This Row],[SDate]],weather.data[Date],0))</f>
        <v>9.742857142857142</v>
      </c>
      <c r="Q1543" s="2">
        <f ca="1">INDEX(INDIRECT(_xlfn.CONCAT("weather.data[",Q$1,"]")),MATCH(vp.data[[#This Row],[SDate]],weather.data[Date],0))</f>
        <v>12</v>
      </c>
      <c r="R1543" s="2">
        <f ca="1">INDEX(INDIRECT(_xlfn.CONCAT("weather.data[",R$1,"]")),MATCH(vp.data[[#This Row],[SDate]],weather.data[Date],0))</f>
        <v>12.6</v>
      </c>
      <c r="S1543" s="2">
        <f ca="1">INDEX(INDIRECT(_xlfn.CONCAT("weather.data[",S$1,"]")),MATCH(vp.data[[#This Row],[SDate]],weather.data[Date],0))</f>
        <v>11.3</v>
      </c>
      <c r="T1543" s="2">
        <f ca="1">INDEX(INDIRECT(_xlfn.CONCAT("weather.data[",T$1,"]")),MATCH(vp.data[[#This Row],[SDate]],weather.data[Date],0))</f>
        <v>12.5</v>
      </c>
      <c r="U1543" s="2">
        <f ca="1">INDEX(INDIRECT(_xlfn.CONCAT("weather.data[",U$1,"]")),MATCH(vp.data[[#This Row],[SDate]],weather.data[Date],0))</f>
        <v>11.3</v>
      </c>
      <c r="V1543" s="2">
        <f ca="1">INDEX(INDIRECT(_xlfn.CONCAT("weather.data[",V$1,"]")),MATCH(vp.data[[#This Row],[SDate]],weather.data[Date],0))</f>
        <v>12.3</v>
      </c>
      <c r="W1543" t="s">
        <v>44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 s="4">
        <f>IF(AND(vp.data[[#This Row],[SDate]]&gt;=DATE(YEAR(vp.data[[#This Row],[SDate]]),5,1),vp.data[[#This Row],[SDate]]&lt;=DATE(YEAR(vp.data[[#This Row],[SDate]]),9,15)),1,0)</f>
        <v>1</v>
      </c>
      <c r="AJ1543" s="4">
        <f>IF(vp.data[[#This Row],[SDate]]&lt;DATE(2016,12,1),0,1)</f>
        <v>1</v>
      </c>
      <c r="AK1543">
        <f>MONTH(vp.data[[#This Row],[SDate]])</f>
        <v>5</v>
      </c>
      <c r="AL1543" s="5">
        <f>(IF(post_aquisition_adj_bool,vp.data[[#This Row],[VP_Adjusted]],vp.data[[#This Row],[VP]])-INDEX(crudeBD.lkup[Mean_VP],MATCH(vp.data[[#This Row],[Crude_Breakdown]],crudeBD.lkup[Crude Breakdown],0)))^2</f>
        <v>322.74903591682425</v>
      </c>
      <c r="AM1543" s="5">
        <f>(vp.data[[#This Row],[Dens]]-INDEX(crudeBD.lkup[Mean_Dens],MATCH(vp.data[[#This Row],[Crude_Breakdown]],crudeBD.lkup[Crude Breakdown],0)))^2</f>
        <v>106.9540778799349</v>
      </c>
      <c r="AN1543" s="5">
        <f>(vp.data[[#This Row],[Sulf]]-INDEX(crudeBD.lkup[Mean_Sulf],MATCH(vp.data[[#This Row],[Crude_Breakdown]],crudeBD.lkup[Crude Breakdown],0)))^2</f>
        <v>3.6274444651517482E-2</v>
      </c>
      <c r="AO15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1" hidden="1" x14ac:dyDescent="0.25">
      <c r="A1544">
        <v>1543</v>
      </c>
      <c r="B1544" t="s">
        <v>45</v>
      </c>
      <c r="C1544" t="s">
        <v>45</v>
      </c>
      <c r="D1544" t="s">
        <v>74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44" s="2">
        <f ca="1">INDEX(INDIRECT(_xlfn.CONCAT("weather.data[",O$1,"]")),MATCH(vp.data[[#This Row],[SDate]],weather.data[Date],0))</f>
        <v>16.116666666666667</v>
      </c>
      <c r="P1544" s="2">
        <f ca="1">INDEX(INDIRECT(_xlfn.CONCAT("weather.data[",P$1,"]")),MATCH(vp.data[[#This Row],[SDate]],weather.data[Date],0))</f>
        <v>11.035714285714286</v>
      </c>
      <c r="Q1544" s="2">
        <f ca="1">INDEX(INDIRECT(_xlfn.CONCAT("weather.data[",Q$1,"]")),MATCH(vp.data[[#This Row],[SDate]],weather.data[Date],0))</f>
        <v>16.2</v>
      </c>
      <c r="R1544" s="2">
        <f ca="1">INDEX(INDIRECT(_xlfn.CONCAT("weather.data[",R$1,"]")),MATCH(vp.data[[#This Row],[SDate]],weather.data[Date],0))</f>
        <v>16.7</v>
      </c>
      <c r="S1544" s="2">
        <f ca="1">INDEX(INDIRECT(_xlfn.CONCAT("weather.data[",S$1,"]")),MATCH(vp.data[[#This Row],[SDate]],weather.data[Date],0))</f>
        <v>15.5</v>
      </c>
      <c r="T1544" s="2">
        <f ca="1">INDEX(INDIRECT(_xlfn.CONCAT("weather.data[",T$1,"]")),MATCH(vp.data[[#This Row],[SDate]],weather.data[Date],0))</f>
        <v>17.8</v>
      </c>
      <c r="U1544" s="2">
        <f ca="1">INDEX(INDIRECT(_xlfn.CONCAT("weather.data[",U$1,"]")),MATCH(vp.data[[#This Row],[SDate]],weather.data[Date],0))</f>
        <v>14.5</v>
      </c>
      <c r="V1544" s="2">
        <f ca="1">INDEX(INDIRECT(_xlfn.CONCAT("weather.data[",V$1,"]")),MATCH(vp.data[[#This Row],[SDate]],weather.data[Date],0))</f>
        <v>16</v>
      </c>
      <c r="W1544" t="s">
        <v>44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 s="4">
        <f>IF(AND(vp.data[[#This Row],[SDate]]&gt;=DATE(YEAR(vp.data[[#This Row],[SDate]]),5,1),vp.data[[#This Row],[SDate]]&lt;=DATE(YEAR(vp.data[[#This Row],[SDate]]),9,15)),1,0)</f>
        <v>1</v>
      </c>
      <c r="AJ1544" s="4">
        <f>IF(vp.data[[#This Row],[SDate]]&lt;DATE(2016,12,1),0,1)</f>
        <v>1</v>
      </c>
      <c r="AK1544">
        <f>MONTH(vp.data[[#This Row],[SDate]])</f>
        <v>5</v>
      </c>
      <c r="AL1544" s="5">
        <f>(IF(post_aquisition_adj_bool,vp.data[[#This Row],[VP_Adjusted]],vp.data[[#This Row],[VP]])-INDEX(crudeBD.lkup[Mean_VP],MATCH(vp.data[[#This Row],[Crude_Breakdown]],crudeBD.lkup[Crude Breakdown],0)))^2</f>
        <v>249.82871526298379</v>
      </c>
      <c r="AM1544" s="5">
        <f>(vp.data[[#This Row],[Dens]]-INDEX(crudeBD.lkup[Mean_Dens],MATCH(vp.data[[#This Row],[Crude_Breakdown]],crudeBD.lkup[Crude Breakdown],0)))^2</f>
        <v>5.0239813156537014</v>
      </c>
      <c r="AN1544" s="5">
        <f>(vp.data[[#This Row],[Sulf]]-INDEX(crudeBD.lkup[Mean_Sulf],MATCH(vp.data[[#This Row],[Crude_Breakdown]],crudeBD.lkup[Crude Breakdown],0)))^2</f>
        <v>2.0527644241323649E-11</v>
      </c>
      <c r="AO15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1" hidden="1" x14ac:dyDescent="0.25">
      <c r="A1545">
        <v>1544</v>
      </c>
      <c r="B1545" t="s">
        <v>45</v>
      </c>
      <c r="C1545" t="s">
        <v>45</v>
      </c>
      <c r="D1545" t="s">
        <v>88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45" s="2">
        <f ca="1">INDEX(INDIRECT(_xlfn.CONCAT("weather.data[",O$1,"]")),MATCH(vp.data[[#This Row],[SDate]],weather.data[Date],0))</f>
        <v>16.116666666666667</v>
      </c>
      <c r="P1545" s="2">
        <f ca="1">INDEX(INDIRECT(_xlfn.CONCAT("weather.data[",P$1,"]")),MATCH(vp.data[[#This Row],[SDate]],weather.data[Date],0))</f>
        <v>11.035714285714286</v>
      </c>
      <c r="Q1545" s="2">
        <f ca="1">INDEX(INDIRECT(_xlfn.CONCAT("weather.data[",Q$1,"]")),MATCH(vp.data[[#This Row],[SDate]],weather.data[Date],0))</f>
        <v>16.2</v>
      </c>
      <c r="R1545" s="2">
        <f ca="1">INDEX(INDIRECT(_xlfn.CONCAT("weather.data[",R$1,"]")),MATCH(vp.data[[#This Row],[SDate]],weather.data[Date],0))</f>
        <v>16.7</v>
      </c>
      <c r="S1545" s="2">
        <f ca="1">INDEX(INDIRECT(_xlfn.CONCAT("weather.data[",S$1,"]")),MATCH(vp.data[[#This Row],[SDate]],weather.data[Date],0))</f>
        <v>15.5</v>
      </c>
      <c r="T1545" s="2">
        <f ca="1">INDEX(INDIRECT(_xlfn.CONCAT("weather.data[",T$1,"]")),MATCH(vp.data[[#This Row],[SDate]],weather.data[Date],0))</f>
        <v>17.8</v>
      </c>
      <c r="U1545" s="2">
        <f ca="1">INDEX(INDIRECT(_xlfn.CONCAT("weather.data[",U$1,"]")),MATCH(vp.data[[#This Row],[SDate]],weather.data[Date],0))</f>
        <v>14.5</v>
      </c>
      <c r="V1545" s="2">
        <f ca="1">INDEX(INDIRECT(_xlfn.CONCAT("weather.data[",V$1,"]")),MATCH(vp.data[[#This Row],[SDate]],weather.data[Date],0))</f>
        <v>16</v>
      </c>
      <c r="W1545" t="s">
        <v>44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 s="4">
        <f>IF(AND(vp.data[[#This Row],[SDate]]&gt;=DATE(YEAR(vp.data[[#This Row],[SDate]]),5,1),vp.data[[#This Row],[SDate]]&lt;=DATE(YEAR(vp.data[[#This Row],[SDate]]),9,15)),1,0)</f>
        <v>1</v>
      </c>
      <c r="AJ1545" s="4">
        <f>IF(vp.data[[#This Row],[SDate]]&lt;DATE(2016,12,1),0,1)</f>
        <v>1</v>
      </c>
      <c r="AK1545">
        <f>MONTH(vp.data[[#This Row],[SDate]])</f>
        <v>5</v>
      </c>
      <c r="AL1545" s="5">
        <f>(IF(post_aquisition_adj_bool,vp.data[[#This Row],[VP_Adjusted]],vp.data[[#This Row],[VP]])-INDEX(crudeBD.lkup[Mean_VP],MATCH(vp.data[[#This Row],[Crude_Breakdown]],crudeBD.lkup[Crude Breakdown],0)))^2</f>
        <v>7.6500803507954709</v>
      </c>
      <c r="AM1545" s="5">
        <f>(vp.data[[#This Row],[Dens]]-INDEX(crudeBD.lkup[Mean_Dens],MATCH(vp.data[[#This Row],[Crude_Breakdown]],crudeBD.lkup[Crude Breakdown],0)))^2</f>
        <v>14.788002853748944</v>
      </c>
      <c r="AN1545" s="5">
        <f>(vp.data[[#This Row],[Sulf]]-INDEX(crudeBD.lkup[Mean_Sulf],MATCH(vp.data[[#This Row],[Crude_Breakdown]],crudeBD.lkup[Crude Breakdown],0)))^2</f>
        <v>8.4873789918063949E-2</v>
      </c>
      <c r="AO15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1" hidden="1" x14ac:dyDescent="0.25">
      <c r="A1546">
        <v>1545</v>
      </c>
      <c r="B1546" t="s">
        <v>45</v>
      </c>
      <c r="C1546" t="s">
        <v>45</v>
      </c>
      <c r="D1546" t="s">
        <v>46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Input]]="",INDEX([1]DATA!$O:$O,MATCH(1,(vp.data[[#This Row],[Battery]]=[1]DATA!$L:$L)*(EOMONTH(vp.data[[#This Row],[SDate]],-1)+1=[1]DATA!$G:$G),0)),vp.data[[#This Row],[Dens Input]]),"")</f>
        <v>865</v>
      </c>
      <c r="O1546" s="2">
        <f ca="1">INDEX(INDIRECT(_xlfn.CONCAT("weather.data[",O$1,"]")),MATCH(vp.data[[#This Row],[SDate]],weather.data[Date],0))</f>
        <v>16.116666666666667</v>
      </c>
      <c r="P1546" s="2">
        <f ca="1">INDEX(INDIRECT(_xlfn.CONCAT("weather.data[",P$1,"]")),MATCH(vp.data[[#This Row],[SDate]],weather.data[Date],0))</f>
        <v>11.035714285714286</v>
      </c>
      <c r="Q1546" s="2">
        <f ca="1">INDEX(INDIRECT(_xlfn.CONCAT("weather.data[",Q$1,"]")),MATCH(vp.data[[#This Row],[SDate]],weather.data[Date],0))</f>
        <v>16.2</v>
      </c>
      <c r="R1546" s="2">
        <f ca="1">INDEX(INDIRECT(_xlfn.CONCAT("weather.data[",R$1,"]")),MATCH(vp.data[[#This Row],[SDate]],weather.data[Date],0))</f>
        <v>16.7</v>
      </c>
      <c r="S1546" s="2">
        <f ca="1">INDEX(INDIRECT(_xlfn.CONCAT("weather.data[",S$1,"]")),MATCH(vp.data[[#This Row],[SDate]],weather.data[Date],0))</f>
        <v>15.5</v>
      </c>
      <c r="T1546" s="2">
        <f ca="1">INDEX(INDIRECT(_xlfn.CONCAT("weather.data[",T$1,"]")),MATCH(vp.data[[#This Row],[SDate]],weather.data[Date],0))</f>
        <v>17.8</v>
      </c>
      <c r="U1546" s="2">
        <f ca="1">INDEX(INDIRECT(_xlfn.CONCAT("weather.data[",U$1,"]")),MATCH(vp.data[[#This Row],[SDate]],weather.data[Date],0))</f>
        <v>14.5</v>
      </c>
      <c r="V1546" s="2">
        <f ca="1">INDEX(INDIRECT(_xlfn.CONCAT("weather.data[",V$1,"]")),MATCH(vp.data[[#This Row],[SDate]],weather.data[Date],0))</f>
        <v>16</v>
      </c>
      <c r="W1546" t="s">
        <v>44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 s="4">
        <f>IF(AND(vp.data[[#This Row],[SDate]]&gt;=DATE(YEAR(vp.data[[#This Row],[SDate]]),5,1),vp.data[[#This Row],[SDate]]&lt;=DATE(YEAR(vp.data[[#This Row],[SDate]]),9,15)),1,0)</f>
        <v>1</v>
      </c>
      <c r="AJ1546" s="4">
        <f>IF(vp.data[[#This Row],[SDate]]&lt;DATE(2016,12,1),0,1)</f>
        <v>1</v>
      </c>
      <c r="AK1546">
        <f>MONTH(vp.data[[#This Row],[SDate]])</f>
        <v>5</v>
      </c>
      <c r="AL1546" s="5">
        <f>(IF(post_aquisition_adj_bool,vp.data[[#This Row],[VP_Adjusted]],vp.data[[#This Row],[VP]])-INDEX(crudeBD.lkup[Mean_VP],MATCH(vp.data[[#This Row],[Crude_Breakdown]],crudeBD.lkup[Crude Breakdown],0)))^2</f>
        <v>178.96568257681889</v>
      </c>
      <c r="AM1546" s="5">
        <f>(vp.data[[#This Row],[Dens]]-INDEX(crudeBD.lkup[Mean_Dens],MATCH(vp.data[[#This Row],[Crude_Breakdown]],crudeBD.lkup[Crude Breakdown],0)))^2</f>
        <v>448.95942178869956</v>
      </c>
      <c r="AN1546" s="5">
        <f>(vp.data[[#This Row],[Sulf]]-INDEX(crudeBD.lkup[Mean_Sulf],MATCH(vp.data[[#This Row],[Crude_Breakdown]],crudeBD.lkup[Crude Breakdown],0)))^2</f>
        <v>1.8857428399250322</v>
      </c>
      <c r="AO15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1" x14ac:dyDescent="0.25">
      <c r="A1547">
        <v>1658</v>
      </c>
      <c r="B1547" t="s">
        <v>47</v>
      </c>
      <c r="C1547" t="s">
        <v>47</v>
      </c>
      <c r="D1547" t="s">
        <v>48</v>
      </c>
      <c r="F1547" s="1">
        <v>42900</v>
      </c>
      <c r="G1547" s="2">
        <v>70.599999999999994</v>
      </c>
      <c r="H1547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547" s="2"/>
      <c r="J1547" s="2">
        <f t="array" ref="J1547">_xlfn.IFNA(IF(vp.data[[#This Row],[Sulf Input]]="",INDEX([1]DATA!$Q:$Q,MATCH(1,(vp.data[[#This Row],[Battery]]=[1]DATA!$L:$L)*(EOMONTH(vp.data[[#This Row],[SDate]],-1)+1=[1]DATA!$G:$G),0)),vp.data[[#This Row],[Sulf Input]]),"")</f>
        <v>2.38</v>
      </c>
      <c r="K1547" s="2"/>
      <c r="L1547" s="2"/>
      <c r="M1547" s="2"/>
      <c r="N1547" s="2">
        <f t="array" ref="N1547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547" s="2">
        <f ca="1">INDEX(INDIRECT(_xlfn.CONCAT("weather.data[",O$1,"]")),MATCH(vp.data[[#This Row],[SDate]],weather.data[Date],0))</f>
        <v>12.950000000000001</v>
      </c>
      <c r="P1547" s="2">
        <f ca="1">INDEX(INDIRECT(_xlfn.CONCAT("weather.data[",P$1,"]")),MATCH(vp.data[[#This Row],[SDate]],weather.data[Date],0))</f>
        <v>16.728571428571431</v>
      </c>
      <c r="Q1547" s="2">
        <f ca="1">INDEX(INDIRECT(_xlfn.CONCAT("weather.data[",Q$1,"]")),MATCH(vp.data[[#This Row],[SDate]],weather.data[Date],0))</f>
        <v>13</v>
      </c>
      <c r="R1547" s="2">
        <f ca="1">INDEX(INDIRECT(_xlfn.CONCAT("weather.data[",R$1,"]")),MATCH(vp.data[[#This Row],[SDate]],weather.data[Date],0))</f>
        <v>12.3</v>
      </c>
      <c r="S1547" s="2">
        <f ca="1">INDEX(INDIRECT(_xlfn.CONCAT("weather.data[",S$1,"]")),MATCH(vp.data[[#This Row],[SDate]],weather.data[Date],0))</f>
        <v>13.3</v>
      </c>
      <c r="T1547" s="2">
        <f ca="1">INDEX(INDIRECT(_xlfn.CONCAT("weather.data[",T$1,"]")),MATCH(vp.data[[#This Row],[SDate]],weather.data[Date],0))</f>
        <v>12.6</v>
      </c>
      <c r="U1547" s="2">
        <f ca="1">INDEX(INDIRECT(_xlfn.CONCAT("weather.data[",U$1,"]")),MATCH(vp.data[[#This Row],[SDate]],weather.data[Date],0))</f>
        <v>14.7</v>
      </c>
      <c r="V1547" s="2">
        <f ca="1">INDEX(INDIRECT(_xlfn.CONCAT("weather.data[",V$1,"]")),MATCH(vp.data[[#This Row],[SDate]],weather.data[Date],0))</f>
        <v>11.8</v>
      </c>
      <c r="W1547" t="s">
        <v>44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 s="4">
        <f>IF(AND(vp.data[[#This Row],[SDate]]&gt;=DATE(YEAR(vp.data[[#This Row],[SDate]]),5,1),vp.data[[#This Row],[SDate]]&lt;=DATE(YEAR(vp.data[[#This Row],[SDate]]),9,15)),1,0)</f>
        <v>1</v>
      </c>
      <c r="AJ1547" s="4">
        <f>IF(vp.data[[#This Row],[SDate]]&lt;DATE(2016,12,1),0,1)</f>
        <v>1</v>
      </c>
      <c r="AK1547">
        <f>MONTH(vp.data[[#This Row],[SDate]])</f>
        <v>6</v>
      </c>
      <c r="AL1547" s="5">
        <f>(IF(post_aquisition_adj_bool,vp.data[[#This Row],[VP_Adjusted]],vp.data[[#This Row],[VP]])-INDEX(crudeBD.lkup[Mean_VP],MATCH(vp.data[[#This Row],[Crude_Breakdown]],crudeBD.lkup[Crude Breakdown],0)))^2</f>
        <v>56.772948960302323</v>
      </c>
      <c r="AM1547" s="5">
        <f>(vp.data[[#This Row],[Dens]]-INDEX(crudeBD.lkup[Mean_Dens],MATCH(vp.data[[#This Row],[Crude_Breakdown]],crudeBD.lkup[Crude Breakdown],0)))^2</f>
        <v>11.277101135749422</v>
      </c>
      <c r="AN1547" s="5">
        <f>(vp.data[[#This Row],[Sulf]]-INDEX(crudeBD.lkup[Mean_Sulf],MATCH(vp.data[[#This Row],[Crude_Breakdown]],crudeBD.lkup[Crude Breakdown],0)))^2</f>
        <v>3.5451888375641187E-3</v>
      </c>
      <c r="AO15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8" spans="1:41" hidden="1" x14ac:dyDescent="0.25">
      <c r="A1548">
        <v>1547</v>
      </c>
      <c r="B1548" t="s">
        <v>47</v>
      </c>
      <c r="C1548" t="s">
        <v>47</v>
      </c>
      <c r="D1548" t="s">
        <v>54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48" s="2">
        <f ca="1">INDEX(INDIRECT(_xlfn.CONCAT("weather.data[",O$1,"]")),MATCH(vp.data[[#This Row],[SDate]],weather.data[Date],0))</f>
        <v>16.116666666666667</v>
      </c>
      <c r="P1548" s="2">
        <f ca="1">INDEX(INDIRECT(_xlfn.CONCAT("weather.data[",P$1,"]")),MATCH(vp.data[[#This Row],[SDate]],weather.data[Date],0))</f>
        <v>11.035714285714286</v>
      </c>
      <c r="Q1548" s="2">
        <f ca="1">INDEX(INDIRECT(_xlfn.CONCAT("weather.data[",Q$1,"]")),MATCH(vp.data[[#This Row],[SDate]],weather.data[Date],0))</f>
        <v>16.2</v>
      </c>
      <c r="R1548" s="2">
        <f ca="1">INDEX(INDIRECT(_xlfn.CONCAT("weather.data[",R$1,"]")),MATCH(vp.data[[#This Row],[SDate]],weather.data[Date],0))</f>
        <v>16.7</v>
      </c>
      <c r="S1548" s="2">
        <f ca="1">INDEX(INDIRECT(_xlfn.CONCAT("weather.data[",S$1,"]")),MATCH(vp.data[[#This Row],[SDate]],weather.data[Date],0))</f>
        <v>15.5</v>
      </c>
      <c r="T1548" s="2">
        <f ca="1">INDEX(INDIRECT(_xlfn.CONCAT("weather.data[",T$1,"]")),MATCH(vp.data[[#This Row],[SDate]],weather.data[Date],0))</f>
        <v>17.8</v>
      </c>
      <c r="U1548" s="2">
        <f ca="1">INDEX(INDIRECT(_xlfn.CONCAT("weather.data[",U$1,"]")),MATCH(vp.data[[#This Row],[SDate]],weather.data[Date],0))</f>
        <v>14.5</v>
      </c>
      <c r="V1548" s="2">
        <f ca="1">INDEX(INDIRECT(_xlfn.CONCAT("weather.data[",V$1,"]")),MATCH(vp.data[[#This Row],[SDate]],weather.data[Date],0))</f>
        <v>16</v>
      </c>
      <c r="W1548" t="s">
        <v>44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 s="4">
        <f>IF(AND(vp.data[[#This Row],[SDate]]&gt;=DATE(YEAR(vp.data[[#This Row],[SDate]]),5,1),vp.data[[#This Row],[SDate]]&lt;=DATE(YEAR(vp.data[[#This Row],[SDate]]),9,15)),1,0)</f>
        <v>1</v>
      </c>
      <c r="AJ1548" s="4">
        <f>IF(vp.data[[#This Row],[SDate]]&lt;DATE(2016,12,1),0,1)</f>
        <v>1</v>
      </c>
      <c r="AK1548">
        <f>MONTH(vp.data[[#This Row],[SDate]])</f>
        <v>5</v>
      </c>
      <c r="AL1548" s="5">
        <f>(IF(post_aquisition_adj_bool,vp.data[[#This Row],[VP_Adjusted]],vp.data[[#This Row],[VP]])-INDEX(crudeBD.lkup[Mean_VP],MATCH(vp.data[[#This Row],[Crude_Breakdown]],crudeBD.lkup[Crude Breakdown],0)))^2</f>
        <v>796.49225695090377</v>
      </c>
      <c r="AM1548" s="5">
        <f>(vp.data[[#This Row],[Dens]]-INDEX(crudeBD.lkup[Mean_Dens],MATCH(vp.data[[#This Row],[Crude_Breakdown]],crudeBD.lkup[Crude Breakdown],0)))^2</f>
        <v>54.927922402198938</v>
      </c>
      <c r="AN1548" s="5">
        <f>(vp.data[[#This Row],[Sulf]]-INDEX(crudeBD.lkup[Mean_Sulf],MATCH(vp.data[[#This Row],[Crude_Breakdown]],crudeBD.lkup[Crude Breakdown],0)))^2</f>
        <v>1.7748506673504427E-2</v>
      </c>
      <c r="AO15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1" hidden="1" x14ac:dyDescent="0.25">
      <c r="A1549">
        <v>1548</v>
      </c>
      <c r="B1549" t="s">
        <v>47</v>
      </c>
      <c r="C1549" t="s">
        <v>47</v>
      </c>
      <c r="D1549" t="s">
        <v>67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Input]]="",INDEX([1]DATA!$O:$O,MATCH(1,(vp.data[[#This Row],[Battery]]=[1]DATA!$L:$L)*(EOMONTH(vp.data[[#This Row],[SDate]],-1)+1=[1]DATA!$G:$G),0)),vp.data[[#This Row],[Dens Input]]),"")</f>
        <v>828</v>
      </c>
      <c r="O1549" s="2">
        <f ca="1">INDEX(INDIRECT(_xlfn.CONCAT("weather.data[",O$1,"]")),MATCH(vp.data[[#This Row],[SDate]],weather.data[Date],0))</f>
        <v>16.116666666666667</v>
      </c>
      <c r="P1549" s="2">
        <f ca="1">INDEX(INDIRECT(_xlfn.CONCAT("weather.data[",P$1,"]")),MATCH(vp.data[[#This Row],[SDate]],weather.data[Date],0))</f>
        <v>11.035714285714286</v>
      </c>
      <c r="Q1549" s="2">
        <f ca="1">INDEX(INDIRECT(_xlfn.CONCAT("weather.data[",Q$1,"]")),MATCH(vp.data[[#This Row],[SDate]],weather.data[Date],0))</f>
        <v>16.2</v>
      </c>
      <c r="R1549" s="2">
        <f ca="1">INDEX(INDIRECT(_xlfn.CONCAT("weather.data[",R$1,"]")),MATCH(vp.data[[#This Row],[SDate]],weather.data[Date],0))</f>
        <v>16.7</v>
      </c>
      <c r="S1549" s="2">
        <f ca="1">INDEX(INDIRECT(_xlfn.CONCAT("weather.data[",S$1,"]")),MATCH(vp.data[[#This Row],[SDate]],weather.data[Date],0))</f>
        <v>15.5</v>
      </c>
      <c r="T1549" s="2">
        <f ca="1">INDEX(INDIRECT(_xlfn.CONCAT("weather.data[",T$1,"]")),MATCH(vp.data[[#This Row],[SDate]],weather.data[Date],0))</f>
        <v>17.8</v>
      </c>
      <c r="U1549" s="2">
        <f ca="1">INDEX(INDIRECT(_xlfn.CONCAT("weather.data[",U$1,"]")),MATCH(vp.data[[#This Row],[SDate]],weather.data[Date],0))</f>
        <v>14.5</v>
      </c>
      <c r="V1549" s="2">
        <f ca="1">INDEX(INDIRECT(_xlfn.CONCAT("weather.data[",V$1,"]")),MATCH(vp.data[[#This Row],[SDate]],weather.data[Date],0))</f>
        <v>16</v>
      </c>
      <c r="W1549" t="s">
        <v>44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 s="4">
        <f>IF(AND(vp.data[[#This Row],[SDate]]&gt;=DATE(YEAR(vp.data[[#This Row],[SDate]]),5,1),vp.data[[#This Row],[SDate]]&lt;=DATE(YEAR(vp.data[[#This Row],[SDate]]),9,15)),1,0)</f>
        <v>1</v>
      </c>
      <c r="AJ1549" s="4">
        <f>IF(vp.data[[#This Row],[SDate]]&lt;DATE(2016,12,1),0,1)</f>
        <v>1</v>
      </c>
      <c r="AK1549">
        <f>MONTH(vp.data[[#This Row],[SDate]])</f>
        <v>5</v>
      </c>
      <c r="AL1549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1549" s="5">
        <f>(vp.data[[#This Row],[Dens]]-INDEX(crudeBD.lkup[Mean_Dens],MATCH(vp.data[[#This Row],[Crude_Breakdown]],crudeBD.lkup[Crude Breakdown],0)))^2</f>
        <v>249.99839111385566</v>
      </c>
      <c r="AN1549" s="5">
        <f>(vp.data[[#This Row],[Sulf]]-INDEX(crudeBD.lkup[Mean_Sulf],MATCH(vp.data[[#This Row],[Crude_Breakdown]],crudeBD.lkup[Crude Breakdown],0)))^2</f>
        <v>4.1299799679639086E-2</v>
      </c>
      <c r="AO15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1" hidden="1" x14ac:dyDescent="0.25">
      <c r="A1550">
        <v>1549</v>
      </c>
      <c r="B1550" t="s">
        <v>107</v>
      </c>
      <c r="C1550" t="s">
        <v>107</v>
      </c>
      <c r="D1550" t="s">
        <v>108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50" s="2">
        <f ca="1">INDEX(INDIRECT(_xlfn.CONCAT("weather.data[",O$1,"]")),MATCH(vp.data[[#This Row],[SDate]],weather.data[Date],0))</f>
        <v>16.116666666666667</v>
      </c>
      <c r="P1550" s="2">
        <f ca="1">INDEX(INDIRECT(_xlfn.CONCAT("weather.data[",P$1,"]")),MATCH(vp.data[[#This Row],[SDate]],weather.data[Date],0))</f>
        <v>11.035714285714286</v>
      </c>
      <c r="Q1550" s="2">
        <f ca="1">INDEX(INDIRECT(_xlfn.CONCAT("weather.data[",Q$1,"]")),MATCH(vp.data[[#This Row],[SDate]],weather.data[Date],0))</f>
        <v>16.2</v>
      </c>
      <c r="R1550" s="2">
        <f ca="1">INDEX(INDIRECT(_xlfn.CONCAT("weather.data[",R$1,"]")),MATCH(vp.data[[#This Row],[SDate]],weather.data[Date],0))</f>
        <v>16.7</v>
      </c>
      <c r="S1550" s="2">
        <f ca="1">INDEX(INDIRECT(_xlfn.CONCAT("weather.data[",S$1,"]")),MATCH(vp.data[[#This Row],[SDate]],weather.data[Date],0))</f>
        <v>15.5</v>
      </c>
      <c r="T1550" s="2">
        <f ca="1">INDEX(INDIRECT(_xlfn.CONCAT("weather.data[",T$1,"]")),MATCH(vp.data[[#This Row],[SDate]],weather.data[Date],0))</f>
        <v>17.8</v>
      </c>
      <c r="U1550" s="2">
        <f ca="1">INDEX(INDIRECT(_xlfn.CONCAT("weather.data[",U$1,"]")),MATCH(vp.data[[#This Row],[SDate]],weather.data[Date],0))</f>
        <v>14.5</v>
      </c>
      <c r="V1550" s="2">
        <f ca="1">INDEX(INDIRECT(_xlfn.CONCAT("weather.data[",V$1,"]")),MATCH(vp.data[[#This Row],[SDate]],weather.data[Date],0))</f>
        <v>16</v>
      </c>
      <c r="W1550" t="s">
        <v>44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 s="4">
        <f>IF(AND(vp.data[[#This Row],[SDate]]&gt;=DATE(YEAR(vp.data[[#This Row],[SDate]]),5,1),vp.data[[#This Row],[SDate]]&lt;=DATE(YEAR(vp.data[[#This Row],[SDate]]),9,15)),1,0)</f>
        <v>1</v>
      </c>
      <c r="AJ1550" s="4">
        <f>IF(vp.data[[#This Row],[SDate]]&lt;DATE(2016,12,1),0,1)</f>
        <v>1</v>
      </c>
      <c r="AK1550">
        <f>MONTH(vp.data[[#This Row],[SDate]])</f>
        <v>5</v>
      </c>
      <c r="AL1550" s="5">
        <f>(IF(post_aquisition_adj_bool,vp.data[[#This Row],[VP_Adjusted]],vp.data[[#This Row],[VP]])-INDEX(crudeBD.lkup[Mean_VP],MATCH(vp.data[[#This Row],[Crude_Breakdown]],crudeBD.lkup[Crude Breakdown],0)))^2</f>
        <v>7.1706428124609838</v>
      </c>
      <c r="AM1550" s="5">
        <f>(vp.data[[#This Row],[Dens]]-INDEX(crudeBD.lkup[Mean_Dens],MATCH(vp.data[[#This Row],[Crude_Breakdown]],crudeBD.lkup[Crude Breakdown],0)))^2</f>
        <v>166.11762301569519</v>
      </c>
      <c r="AN1550" s="5">
        <f>(vp.data[[#This Row],[Sulf]]-INDEX(crudeBD.lkup[Mean_Sulf],MATCH(vp.data[[#This Row],[Crude_Breakdown]],crudeBD.lkup[Crude Breakdown],0)))^2</f>
        <v>0.15462473783914737</v>
      </c>
      <c r="AO15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1" hidden="1" x14ac:dyDescent="0.25">
      <c r="A1551">
        <v>1550</v>
      </c>
      <c r="B1551" t="s">
        <v>107</v>
      </c>
      <c r="C1551" t="s">
        <v>107</v>
      </c>
      <c r="D1551" t="s">
        <v>230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51" s="2">
        <f ca="1">INDEX(INDIRECT(_xlfn.CONCAT("weather.data[",O$1,"]")),MATCH(vp.data[[#This Row],[SDate]],weather.data[Date],0))</f>
        <v>16.116666666666667</v>
      </c>
      <c r="P1551" s="2">
        <f ca="1">INDEX(INDIRECT(_xlfn.CONCAT("weather.data[",P$1,"]")),MATCH(vp.data[[#This Row],[SDate]],weather.data[Date],0))</f>
        <v>11.035714285714286</v>
      </c>
      <c r="Q1551" s="2">
        <f ca="1">INDEX(INDIRECT(_xlfn.CONCAT("weather.data[",Q$1,"]")),MATCH(vp.data[[#This Row],[SDate]],weather.data[Date],0))</f>
        <v>16.2</v>
      </c>
      <c r="R1551" s="2">
        <f ca="1">INDEX(INDIRECT(_xlfn.CONCAT("weather.data[",R$1,"]")),MATCH(vp.data[[#This Row],[SDate]],weather.data[Date],0))</f>
        <v>16.7</v>
      </c>
      <c r="S1551" s="2">
        <f ca="1">INDEX(INDIRECT(_xlfn.CONCAT("weather.data[",S$1,"]")),MATCH(vp.data[[#This Row],[SDate]],weather.data[Date],0))</f>
        <v>15.5</v>
      </c>
      <c r="T1551" s="2">
        <f ca="1">INDEX(INDIRECT(_xlfn.CONCAT("weather.data[",T$1,"]")),MATCH(vp.data[[#This Row],[SDate]],weather.data[Date],0))</f>
        <v>17.8</v>
      </c>
      <c r="U1551" s="2">
        <f ca="1">INDEX(INDIRECT(_xlfn.CONCAT("weather.data[",U$1,"]")),MATCH(vp.data[[#This Row],[SDate]],weather.data[Date],0))</f>
        <v>14.5</v>
      </c>
      <c r="V1551" s="2">
        <f ca="1">INDEX(INDIRECT(_xlfn.CONCAT("weather.data[",V$1,"]")),MATCH(vp.data[[#This Row],[SDate]],weather.data[Date],0))</f>
        <v>16</v>
      </c>
      <c r="W1551" t="s">
        <v>44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 s="4">
        <f>IF(AND(vp.data[[#This Row],[SDate]]&gt;=DATE(YEAR(vp.data[[#This Row],[SDate]]),5,1),vp.data[[#This Row],[SDate]]&lt;=DATE(YEAR(vp.data[[#This Row],[SDate]]),9,15)),1,0)</f>
        <v>1</v>
      </c>
      <c r="AJ1551" s="4">
        <f>IF(vp.data[[#This Row],[SDate]]&lt;DATE(2016,12,1),0,1)</f>
        <v>1</v>
      </c>
      <c r="AK1551">
        <f>MONTH(vp.data[[#This Row],[SDate]])</f>
        <v>5</v>
      </c>
      <c r="AL1551" s="5">
        <f>(IF(post_aquisition_adj_bool,vp.data[[#This Row],[VP_Adjusted]],vp.data[[#This Row],[VP]])-INDEX(crudeBD.lkup[Mean_VP],MATCH(vp.data[[#This Row],[Crude_Breakdown]],crudeBD.lkup[Crude Breakdown],0)))^2</f>
        <v>9.8268620037807146</v>
      </c>
      <c r="AM1551" s="5">
        <f>(vp.data[[#This Row],[Dens]]-INDEX(crudeBD.lkup[Mean_Dens],MATCH(vp.data[[#This Row],[Crude_Breakdown]],crudeBD.lkup[Crude Breakdown],0)))^2</f>
        <v>92.965473228771245</v>
      </c>
      <c r="AN1551" s="5">
        <f>(vp.data[[#This Row],[Sulf]]-INDEX(crudeBD.lkup[Mean_Sulf],MATCH(vp.data[[#This Row],[Crude_Breakdown]],crudeBD.lkup[Crude Breakdown],0)))^2</f>
        <v>9.6384487442215158E-2</v>
      </c>
      <c r="AO15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1" hidden="1" x14ac:dyDescent="0.25">
      <c r="A1552">
        <v>1551</v>
      </c>
      <c r="B1552" t="s">
        <v>288</v>
      </c>
      <c r="C1552" t="s">
        <v>288</v>
      </c>
      <c r="D1552" t="s">
        <v>90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52" s="2">
        <f ca="1">INDEX(INDIRECT(_xlfn.CONCAT("weather.data[",O$1,"]")),MATCH(vp.data[[#This Row],[SDate]],weather.data[Date],0))</f>
        <v>16.116666666666667</v>
      </c>
      <c r="P1552" s="2">
        <f ca="1">INDEX(INDIRECT(_xlfn.CONCAT("weather.data[",P$1,"]")),MATCH(vp.data[[#This Row],[SDate]],weather.data[Date],0))</f>
        <v>11.035714285714286</v>
      </c>
      <c r="Q1552" s="2">
        <f ca="1">INDEX(INDIRECT(_xlfn.CONCAT("weather.data[",Q$1,"]")),MATCH(vp.data[[#This Row],[SDate]],weather.data[Date],0))</f>
        <v>16.2</v>
      </c>
      <c r="R1552" s="2">
        <f ca="1">INDEX(INDIRECT(_xlfn.CONCAT("weather.data[",R$1,"]")),MATCH(vp.data[[#This Row],[SDate]],weather.data[Date],0))</f>
        <v>16.7</v>
      </c>
      <c r="S1552" s="2">
        <f ca="1">INDEX(INDIRECT(_xlfn.CONCAT("weather.data[",S$1,"]")),MATCH(vp.data[[#This Row],[SDate]],weather.data[Date],0))</f>
        <v>15.5</v>
      </c>
      <c r="T1552" s="2">
        <f ca="1">INDEX(INDIRECT(_xlfn.CONCAT("weather.data[",T$1,"]")),MATCH(vp.data[[#This Row],[SDate]],weather.data[Date],0))</f>
        <v>17.8</v>
      </c>
      <c r="U1552" s="2">
        <f ca="1">INDEX(INDIRECT(_xlfn.CONCAT("weather.data[",U$1,"]")),MATCH(vp.data[[#This Row],[SDate]],weather.data[Date],0))</f>
        <v>14.5</v>
      </c>
      <c r="V1552" s="2">
        <f ca="1">INDEX(INDIRECT(_xlfn.CONCAT("weather.data[",V$1,"]")),MATCH(vp.data[[#This Row],[SDate]],weather.data[Date],0))</f>
        <v>16</v>
      </c>
      <c r="W1552" t="s">
        <v>44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 s="4">
        <f>IF(AND(vp.data[[#This Row],[SDate]]&gt;=DATE(YEAR(vp.data[[#This Row],[SDate]]),5,1),vp.data[[#This Row],[SDate]]&lt;=DATE(YEAR(vp.data[[#This Row],[SDate]]),9,15)),1,0)</f>
        <v>1</v>
      </c>
      <c r="AJ1552" s="4">
        <f>IF(vp.data[[#This Row],[SDate]]&lt;DATE(2016,12,1),0,1)</f>
        <v>1</v>
      </c>
      <c r="AK1552">
        <f>MONTH(vp.data[[#This Row],[SDate]])</f>
        <v>5</v>
      </c>
      <c r="AL1552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552" s="5">
        <f>(vp.data[[#This Row],[Dens]]-INDEX(crudeBD.lkup[Mean_Dens],MATCH(vp.data[[#This Row],[Crude_Breakdown]],crudeBD.lkup[Crude Breakdown],0)))^2</f>
        <v>470.39808436538664</v>
      </c>
      <c r="AN1552" s="5">
        <f>(vp.data[[#This Row],[Sulf]]-INDEX(crudeBD.lkup[Mean_Sulf],MATCH(vp.data[[#This Row],[Crude_Breakdown]],crudeBD.lkup[Crude Breakdown],0)))^2</f>
        <v>0.34014967599865559</v>
      </c>
      <c r="AO15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3" spans="1:41" hidden="1" x14ac:dyDescent="0.25">
      <c r="A1553">
        <v>1552</v>
      </c>
      <c r="B1553" t="s">
        <v>288</v>
      </c>
      <c r="C1553" t="s">
        <v>288</v>
      </c>
      <c r="D1553" t="s">
        <v>53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53" s="2">
        <f ca="1">INDEX(INDIRECT(_xlfn.CONCAT("weather.data[",O$1,"]")),MATCH(vp.data[[#This Row],[SDate]],weather.data[Date],0))</f>
        <v>16.116666666666667</v>
      </c>
      <c r="P1553" s="2">
        <f ca="1">INDEX(INDIRECT(_xlfn.CONCAT("weather.data[",P$1,"]")),MATCH(vp.data[[#This Row],[SDate]],weather.data[Date],0))</f>
        <v>11.035714285714286</v>
      </c>
      <c r="Q1553" s="2">
        <f ca="1">INDEX(INDIRECT(_xlfn.CONCAT("weather.data[",Q$1,"]")),MATCH(vp.data[[#This Row],[SDate]],weather.data[Date],0))</f>
        <v>16.2</v>
      </c>
      <c r="R1553" s="2">
        <f ca="1">INDEX(INDIRECT(_xlfn.CONCAT("weather.data[",R$1,"]")),MATCH(vp.data[[#This Row],[SDate]],weather.data[Date],0))</f>
        <v>16.7</v>
      </c>
      <c r="S1553" s="2">
        <f ca="1">INDEX(INDIRECT(_xlfn.CONCAT("weather.data[",S$1,"]")),MATCH(vp.data[[#This Row],[SDate]],weather.data[Date],0))</f>
        <v>15.5</v>
      </c>
      <c r="T1553" s="2">
        <f ca="1">INDEX(INDIRECT(_xlfn.CONCAT("weather.data[",T$1,"]")),MATCH(vp.data[[#This Row],[SDate]],weather.data[Date],0))</f>
        <v>17.8</v>
      </c>
      <c r="U1553" s="2">
        <f ca="1">INDEX(INDIRECT(_xlfn.CONCAT("weather.data[",U$1,"]")),MATCH(vp.data[[#This Row],[SDate]],weather.data[Date],0))</f>
        <v>14.5</v>
      </c>
      <c r="V1553" s="2">
        <f ca="1">INDEX(INDIRECT(_xlfn.CONCAT("weather.data[",V$1,"]")),MATCH(vp.data[[#This Row],[SDate]],weather.data[Date],0))</f>
        <v>16</v>
      </c>
      <c r="W1553" t="s">
        <v>44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 s="4">
        <f>IF(AND(vp.data[[#This Row],[SDate]]&gt;=DATE(YEAR(vp.data[[#This Row],[SDate]]),5,1),vp.data[[#This Row],[SDate]]&lt;=DATE(YEAR(vp.data[[#This Row],[SDate]]),9,15)),1,0)</f>
        <v>1</v>
      </c>
      <c r="AJ1553" s="4">
        <f>IF(vp.data[[#This Row],[SDate]]&lt;DATE(2016,12,1),0,1)</f>
        <v>1</v>
      </c>
      <c r="AK1553">
        <f>MONTH(vp.data[[#This Row],[SDate]])</f>
        <v>5</v>
      </c>
      <c r="AL1553" s="5">
        <f>(IF(post_aquisition_adj_bool,vp.data[[#This Row],[VP_Adjusted]],vp.data[[#This Row],[VP]])-INDEX(crudeBD.lkup[Mean_VP],MATCH(vp.data[[#This Row],[Crude_Breakdown]],crudeBD.lkup[Crude Breakdown],0)))^2</f>
        <v>6.6450816931679491</v>
      </c>
      <c r="AM1553" s="5">
        <f>(vp.data[[#This Row],[Dens]]-INDEX(crudeBD.lkup[Mean_Dens],MATCH(vp.data[[#This Row],[Crude_Breakdown]],crudeBD.lkup[Crude Breakdown],0)))^2</f>
        <v>53.124602156799064</v>
      </c>
      <c r="AN1553" s="5">
        <f>(vp.data[[#This Row],[Sulf]]-INDEX(crudeBD.lkup[Mean_Sulf],MATCH(vp.data[[#This Row],[Crude_Breakdown]],crudeBD.lkup[Crude Breakdown],0)))^2</f>
        <v>0.16258920826859519</v>
      </c>
      <c r="AO15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1" hidden="1" x14ac:dyDescent="0.25">
      <c r="A1554">
        <v>1553</v>
      </c>
      <c r="B1554" t="s">
        <v>42</v>
      </c>
      <c r="C1554" t="s">
        <v>42</v>
      </c>
      <c r="D1554" t="s">
        <v>43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54" s="2">
        <f ca="1">INDEX(INDIRECT(_xlfn.CONCAT("weather.data[",O$1,"]")),MATCH(vp.data[[#This Row],[SDate]],weather.data[Date],0))</f>
        <v>16.116666666666667</v>
      </c>
      <c r="P1554" s="2">
        <f ca="1">INDEX(INDIRECT(_xlfn.CONCAT("weather.data[",P$1,"]")),MATCH(vp.data[[#This Row],[SDate]],weather.data[Date],0))</f>
        <v>11.035714285714286</v>
      </c>
      <c r="Q1554" s="2">
        <f ca="1">INDEX(INDIRECT(_xlfn.CONCAT("weather.data[",Q$1,"]")),MATCH(vp.data[[#This Row],[SDate]],weather.data[Date],0))</f>
        <v>16.2</v>
      </c>
      <c r="R1554" s="2">
        <f ca="1">INDEX(INDIRECT(_xlfn.CONCAT("weather.data[",R$1,"]")),MATCH(vp.data[[#This Row],[SDate]],weather.data[Date],0))</f>
        <v>16.7</v>
      </c>
      <c r="S1554" s="2">
        <f ca="1">INDEX(INDIRECT(_xlfn.CONCAT("weather.data[",S$1,"]")),MATCH(vp.data[[#This Row],[SDate]],weather.data[Date],0))</f>
        <v>15.5</v>
      </c>
      <c r="T1554" s="2">
        <f ca="1">INDEX(INDIRECT(_xlfn.CONCAT("weather.data[",T$1,"]")),MATCH(vp.data[[#This Row],[SDate]],weather.data[Date],0))</f>
        <v>17.8</v>
      </c>
      <c r="U1554" s="2">
        <f ca="1">INDEX(INDIRECT(_xlfn.CONCAT("weather.data[",U$1,"]")),MATCH(vp.data[[#This Row],[SDate]],weather.data[Date],0))</f>
        <v>14.5</v>
      </c>
      <c r="V1554" s="2">
        <f ca="1">INDEX(INDIRECT(_xlfn.CONCAT("weather.data[",V$1,"]")),MATCH(vp.data[[#This Row],[SDate]],weather.data[Date],0))</f>
        <v>16</v>
      </c>
      <c r="W1554" t="s">
        <v>44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 s="4">
        <f>IF(AND(vp.data[[#This Row],[SDate]]&gt;=DATE(YEAR(vp.data[[#This Row],[SDate]]),5,1),vp.data[[#This Row],[SDate]]&lt;=DATE(YEAR(vp.data[[#This Row],[SDate]]),9,15)),1,0)</f>
        <v>1</v>
      </c>
      <c r="AJ1554" s="4">
        <f>IF(vp.data[[#This Row],[SDate]]&lt;DATE(2016,12,1),0,1)</f>
        <v>1</v>
      </c>
      <c r="AK1554">
        <f>MONTH(vp.data[[#This Row],[SDate]])</f>
        <v>5</v>
      </c>
      <c r="AL1554" s="5">
        <f>(IF(post_aquisition_adj_bool,vp.data[[#This Row],[VP_Adjusted]],vp.data[[#This Row],[VP]])-INDEX(crudeBD.lkup[Mean_VP],MATCH(vp.data[[#This Row],[Crude_Breakdown]],crudeBD.lkup[Crude Breakdown],0)))^2</f>
        <v>75.085992438563409</v>
      </c>
      <c r="AM1554" s="5">
        <f>(vp.data[[#This Row],[Dens]]-INDEX(crudeBD.lkup[Mean_Dens],MATCH(vp.data[[#This Row],[Crude_Breakdown]],crudeBD.lkup[Crude Breakdown],0)))^2</f>
        <v>36.701054624120985</v>
      </c>
      <c r="AN1554" s="5">
        <f>(vp.data[[#This Row],[Sulf]]-INDEX(crudeBD.lkup[Mean_Sulf],MATCH(vp.data[[#This Row],[Crude_Breakdown]],crudeBD.lkup[Crude Breakdown],0)))^2</f>
        <v>3.5925975814308328E-2</v>
      </c>
      <c r="AO15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5" spans="1:41" hidden="1" x14ac:dyDescent="0.25">
      <c r="A1555">
        <v>1554</v>
      </c>
      <c r="B1555" t="s">
        <v>56</v>
      </c>
      <c r="C1555" t="s">
        <v>56</v>
      </c>
      <c r="D1555" t="s">
        <v>57</v>
      </c>
      <c r="E1555" t="s">
        <v>285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5" s="2">
        <f ca="1">INDEX(INDIRECT(_xlfn.CONCAT("weather.data[",O$1,"]")),MATCH(vp.data[[#This Row],[SDate]],weather.data[Date],0))</f>
        <v>11.366666666666667</v>
      </c>
      <c r="P1555" s="2">
        <f ca="1">INDEX(INDIRECT(_xlfn.CONCAT("weather.data[",P$1,"]")),MATCH(vp.data[[#This Row],[SDate]],weather.data[Date],0))</f>
        <v>13.104761904761906</v>
      </c>
      <c r="Q1555" s="2">
        <f ca="1">INDEX(INDIRECT(_xlfn.CONCAT("weather.data[",Q$1,"]")),MATCH(vp.data[[#This Row],[SDate]],weather.data[Date],0))</f>
        <v>10.199999999999999</v>
      </c>
      <c r="R1555" s="2">
        <f ca="1">INDEX(INDIRECT(_xlfn.CONCAT("weather.data[",R$1,"]")),MATCH(vp.data[[#This Row],[SDate]],weather.data[Date],0))</f>
        <v>12.8</v>
      </c>
      <c r="S1555" s="2">
        <f ca="1">INDEX(INDIRECT(_xlfn.CONCAT("weather.data[",S$1,"]")),MATCH(vp.data[[#This Row],[SDate]],weather.data[Date],0))</f>
        <v>11.3</v>
      </c>
      <c r="T1555" s="2">
        <f ca="1">INDEX(INDIRECT(_xlfn.CONCAT("weather.data[",T$1,"]")),MATCH(vp.data[[#This Row],[SDate]],weather.data[Date],0))</f>
        <v>9.6999999999999993</v>
      </c>
      <c r="U1555" s="2">
        <f ca="1">INDEX(INDIRECT(_xlfn.CONCAT("weather.data[",U$1,"]")),MATCH(vp.data[[#This Row],[SDate]],weather.data[Date],0))</f>
        <v>13.2</v>
      </c>
      <c r="V1555" s="2">
        <f ca="1">INDEX(INDIRECT(_xlfn.CONCAT("weather.data[",V$1,"]")),MATCH(vp.data[[#This Row],[SDate]],weather.data[Date],0))</f>
        <v>11</v>
      </c>
      <c r="W1555" t="s">
        <v>44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 s="4">
        <f>IF(AND(vp.data[[#This Row],[SDate]]&gt;=DATE(YEAR(vp.data[[#This Row],[SDate]]),5,1),vp.data[[#This Row],[SDate]]&lt;=DATE(YEAR(vp.data[[#This Row],[SDate]]),9,15)),1,0)</f>
        <v>1</v>
      </c>
      <c r="AJ1555" s="4">
        <f>IF(vp.data[[#This Row],[SDate]]&lt;DATE(2016,12,1),0,1)</f>
        <v>1</v>
      </c>
      <c r="AK1555">
        <f>MONTH(vp.data[[#This Row],[SDate]])</f>
        <v>5</v>
      </c>
      <c r="AL1555" s="5">
        <f>(IF(post_aquisition_adj_bool,vp.data[[#This Row],[VP_Adjusted]],vp.data[[#This Row],[VP]])-INDEX(crudeBD.lkup[Mean_VP],MATCH(vp.data[[#This Row],[Crude_Breakdown]],crudeBD.lkup[Crude Breakdown],0)))^2</f>
        <v>8.2132559233145255</v>
      </c>
      <c r="AM1555" s="5">
        <f>(vp.data[[#This Row],[Dens]]-INDEX(crudeBD.lkup[Mean_Dens],MATCH(vp.data[[#This Row],[Crude_Breakdown]],crudeBD.lkup[Crude Breakdown],0)))^2</f>
        <v>28.5745545778882</v>
      </c>
      <c r="AN1555" s="5">
        <f>(vp.data[[#This Row],[Sulf]]-INDEX(crudeBD.lkup[Mean_Sulf],MATCH(vp.data[[#This Row],[Crude_Breakdown]],crudeBD.lkup[Crude Breakdown],0)))^2</f>
        <v>2.517583067041498E-2</v>
      </c>
      <c r="AO15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1" hidden="1" x14ac:dyDescent="0.25">
      <c r="A1556">
        <v>1555</v>
      </c>
      <c r="B1556" t="s">
        <v>56</v>
      </c>
      <c r="C1556" t="s">
        <v>56</v>
      </c>
      <c r="D1556" t="s">
        <v>57</v>
      </c>
      <c r="E1556" t="s">
        <v>286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6" s="2">
        <f ca="1">INDEX(INDIRECT(_xlfn.CONCAT("weather.data[",O$1,"]")),MATCH(vp.data[[#This Row],[SDate]],weather.data[Date],0))</f>
        <v>11.366666666666667</v>
      </c>
      <c r="P1556" s="2">
        <f ca="1">INDEX(INDIRECT(_xlfn.CONCAT("weather.data[",P$1,"]")),MATCH(vp.data[[#This Row],[SDate]],weather.data[Date],0))</f>
        <v>13.104761904761906</v>
      </c>
      <c r="Q1556" s="2">
        <f ca="1">INDEX(INDIRECT(_xlfn.CONCAT("weather.data[",Q$1,"]")),MATCH(vp.data[[#This Row],[SDate]],weather.data[Date],0))</f>
        <v>10.199999999999999</v>
      </c>
      <c r="R1556" s="2">
        <f ca="1">INDEX(INDIRECT(_xlfn.CONCAT("weather.data[",R$1,"]")),MATCH(vp.data[[#This Row],[SDate]],weather.data[Date],0))</f>
        <v>12.8</v>
      </c>
      <c r="S1556" s="2">
        <f ca="1">INDEX(INDIRECT(_xlfn.CONCAT("weather.data[",S$1,"]")),MATCH(vp.data[[#This Row],[SDate]],weather.data[Date],0))</f>
        <v>11.3</v>
      </c>
      <c r="T1556" s="2">
        <f ca="1">INDEX(INDIRECT(_xlfn.CONCAT("weather.data[",T$1,"]")),MATCH(vp.data[[#This Row],[SDate]],weather.data[Date],0))</f>
        <v>9.6999999999999993</v>
      </c>
      <c r="U1556" s="2">
        <f ca="1">INDEX(INDIRECT(_xlfn.CONCAT("weather.data[",U$1,"]")),MATCH(vp.data[[#This Row],[SDate]],weather.data[Date],0))</f>
        <v>13.2</v>
      </c>
      <c r="V1556" s="2">
        <f ca="1">INDEX(INDIRECT(_xlfn.CONCAT("weather.data[",V$1,"]")),MATCH(vp.data[[#This Row],[SDate]],weather.data[Date],0))</f>
        <v>11</v>
      </c>
      <c r="W1556" t="s">
        <v>44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 s="4">
        <f>IF(AND(vp.data[[#This Row],[SDate]]&gt;=DATE(YEAR(vp.data[[#This Row],[SDate]]),5,1),vp.data[[#This Row],[SDate]]&lt;=DATE(YEAR(vp.data[[#This Row],[SDate]]),9,15)),1,0)</f>
        <v>1</v>
      </c>
      <c r="AJ1556" s="4">
        <f>IF(vp.data[[#This Row],[SDate]]&lt;DATE(2016,12,1),0,1)</f>
        <v>1</v>
      </c>
      <c r="AK1556">
        <f>MONTH(vp.data[[#This Row],[SDate]])</f>
        <v>5</v>
      </c>
      <c r="AL1556" s="5">
        <f>(IF(post_aquisition_adj_bool,vp.data[[#This Row],[VP_Adjusted]],vp.data[[#This Row],[VP]])-INDEX(crudeBD.lkup[Mean_VP],MATCH(vp.data[[#This Row],[Crude_Breakdown]],crudeBD.lkup[Crude Breakdown],0)))^2</f>
        <v>290.16131699201628</v>
      </c>
      <c r="AM1556" s="5">
        <f>(vp.data[[#This Row],[Dens]]-INDEX(crudeBD.lkup[Mean_Dens],MATCH(vp.data[[#This Row],[Crude_Breakdown]],crudeBD.lkup[Crude Breakdown],0)))^2</f>
        <v>28.5745545778882</v>
      </c>
      <c r="AN1556" s="5">
        <f>(vp.data[[#This Row],[Sulf]]-INDEX(crudeBD.lkup[Mean_Sulf],MATCH(vp.data[[#This Row],[Crude_Breakdown]],crudeBD.lkup[Crude Breakdown],0)))^2</f>
        <v>2.517583067041498E-2</v>
      </c>
      <c r="AO15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1" hidden="1" x14ac:dyDescent="0.25">
      <c r="A1557">
        <v>1556</v>
      </c>
      <c r="B1557" t="s">
        <v>45</v>
      </c>
      <c r="C1557" t="s">
        <v>45</v>
      </c>
      <c r="D1557" t="s">
        <v>74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57" s="2">
        <f ca="1">INDEX(INDIRECT(_xlfn.CONCAT("weather.data[",O$1,"]")),MATCH(vp.data[[#This Row],[SDate]],weather.data[Date],0))</f>
        <v>11.366666666666667</v>
      </c>
      <c r="P1557" s="2">
        <f ca="1">INDEX(INDIRECT(_xlfn.CONCAT("weather.data[",P$1,"]")),MATCH(vp.data[[#This Row],[SDate]],weather.data[Date],0))</f>
        <v>13.104761904761906</v>
      </c>
      <c r="Q1557" s="2">
        <f ca="1">INDEX(INDIRECT(_xlfn.CONCAT("weather.data[",Q$1,"]")),MATCH(vp.data[[#This Row],[SDate]],weather.data[Date],0))</f>
        <v>10.199999999999999</v>
      </c>
      <c r="R1557" s="2">
        <f ca="1">INDEX(INDIRECT(_xlfn.CONCAT("weather.data[",R$1,"]")),MATCH(vp.data[[#This Row],[SDate]],weather.data[Date],0))</f>
        <v>12.8</v>
      </c>
      <c r="S1557" s="2">
        <f ca="1">INDEX(INDIRECT(_xlfn.CONCAT("weather.data[",S$1,"]")),MATCH(vp.data[[#This Row],[SDate]],weather.data[Date],0))</f>
        <v>11.3</v>
      </c>
      <c r="T1557" s="2">
        <f ca="1">INDEX(INDIRECT(_xlfn.CONCAT("weather.data[",T$1,"]")),MATCH(vp.data[[#This Row],[SDate]],weather.data[Date],0))</f>
        <v>9.6999999999999993</v>
      </c>
      <c r="U1557" s="2">
        <f ca="1">INDEX(INDIRECT(_xlfn.CONCAT("weather.data[",U$1,"]")),MATCH(vp.data[[#This Row],[SDate]],weather.data[Date],0))</f>
        <v>13.2</v>
      </c>
      <c r="V1557" s="2">
        <f ca="1">INDEX(INDIRECT(_xlfn.CONCAT("weather.data[",V$1,"]")),MATCH(vp.data[[#This Row],[SDate]],weather.data[Date],0))</f>
        <v>11</v>
      </c>
      <c r="W1557" t="s">
        <v>44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 s="4">
        <f>IF(AND(vp.data[[#This Row],[SDate]]&gt;=DATE(YEAR(vp.data[[#This Row],[SDate]]),5,1),vp.data[[#This Row],[SDate]]&lt;=DATE(YEAR(vp.data[[#This Row],[SDate]]),9,15)),1,0)</f>
        <v>1</v>
      </c>
      <c r="AJ1557" s="4">
        <f>IF(vp.data[[#This Row],[SDate]]&lt;DATE(2016,12,1),0,1)</f>
        <v>1</v>
      </c>
      <c r="AK1557">
        <f>MONTH(vp.data[[#This Row],[SDate]])</f>
        <v>5</v>
      </c>
      <c r="AL1557" s="5">
        <f>(IF(post_aquisition_adj_bool,vp.data[[#This Row],[VP_Adjusted]],vp.data[[#This Row],[VP]])-INDEX(crudeBD.lkup[Mean_VP],MATCH(vp.data[[#This Row],[Crude_Breakdown]],crudeBD.lkup[Crude Breakdown],0)))^2</f>
        <v>289.2030453600712</v>
      </c>
      <c r="AM1557" s="5">
        <f>(vp.data[[#This Row],[Dens]]-INDEX(crudeBD.lkup[Mean_Dens],MATCH(vp.data[[#This Row],[Crude_Breakdown]],crudeBD.lkup[Crude Breakdown],0)))^2</f>
        <v>5.0239813156537014</v>
      </c>
      <c r="AN1557" s="5">
        <f>(vp.data[[#This Row],[Sulf]]-INDEX(crudeBD.lkup[Mean_Sulf],MATCH(vp.data[[#This Row],[Crude_Breakdown]],crudeBD.lkup[Crude Breakdown],0)))^2</f>
        <v>2.0527644241323649E-11</v>
      </c>
      <c r="AO15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1" hidden="1" x14ac:dyDescent="0.25">
      <c r="A1558">
        <v>1557</v>
      </c>
      <c r="B1558" t="s">
        <v>45</v>
      </c>
      <c r="C1558" t="s">
        <v>45</v>
      </c>
      <c r="D1558" t="s">
        <v>88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58" s="2">
        <f ca="1">INDEX(INDIRECT(_xlfn.CONCAT("weather.data[",O$1,"]")),MATCH(vp.data[[#This Row],[SDate]],weather.data[Date],0))</f>
        <v>11.366666666666667</v>
      </c>
      <c r="P1558" s="2">
        <f ca="1">INDEX(INDIRECT(_xlfn.CONCAT("weather.data[",P$1,"]")),MATCH(vp.data[[#This Row],[SDate]],weather.data[Date],0))</f>
        <v>13.104761904761906</v>
      </c>
      <c r="Q1558" s="2">
        <f ca="1">INDEX(INDIRECT(_xlfn.CONCAT("weather.data[",Q$1,"]")),MATCH(vp.data[[#This Row],[SDate]],weather.data[Date],0))</f>
        <v>10.199999999999999</v>
      </c>
      <c r="R1558" s="2">
        <f ca="1">INDEX(INDIRECT(_xlfn.CONCAT("weather.data[",R$1,"]")),MATCH(vp.data[[#This Row],[SDate]],weather.data[Date],0))</f>
        <v>12.8</v>
      </c>
      <c r="S1558" s="2">
        <f ca="1">INDEX(INDIRECT(_xlfn.CONCAT("weather.data[",S$1,"]")),MATCH(vp.data[[#This Row],[SDate]],weather.data[Date],0))</f>
        <v>11.3</v>
      </c>
      <c r="T1558" s="2">
        <f ca="1">INDEX(INDIRECT(_xlfn.CONCAT("weather.data[",T$1,"]")),MATCH(vp.data[[#This Row],[SDate]],weather.data[Date],0))</f>
        <v>9.6999999999999993</v>
      </c>
      <c r="U1558" s="2">
        <f ca="1">INDEX(INDIRECT(_xlfn.CONCAT("weather.data[",U$1,"]")),MATCH(vp.data[[#This Row],[SDate]],weather.data[Date],0))</f>
        <v>13.2</v>
      </c>
      <c r="V1558" s="2">
        <f ca="1">INDEX(INDIRECT(_xlfn.CONCAT("weather.data[",V$1,"]")),MATCH(vp.data[[#This Row],[SDate]],weather.data[Date],0))</f>
        <v>11</v>
      </c>
      <c r="W1558" t="s">
        <v>44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 s="4">
        <f>IF(AND(vp.data[[#This Row],[SDate]]&gt;=DATE(YEAR(vp.data[[#This Row],[SDate]]),5,1),vp.data[[#This Row],[SDate]]&lt;=DATE(YEAR(vp.data[[#This Row],[SDate]]),9,15)),1,0)</f>
        <v>1</v>
      </c>
      <c r="AJ1558" s="4">
        <f>IF(vp.data[[#This Row],[SDate]]&lt;DATE(2016,12,1),0,1)</f>
        <v>1</v>
      </c>
      <c r="AK1558">
        <f>MONTH(vp.data[[#This Row],[SDate]])</f>
        <v>5</v>
      </c>
      <c r="AL155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58" s="5">
        <f>(vp.data[[#This Row],[Dens]]-INDEX(crudeBD.lkup[Mean_Dens],MATCH(vp.data[[#This Row],[Crude_Breakdown]],crudeBD.lkup[Crude Breakdown],0)))^2</f>
        <v>14.788002853748944</v>
      </c>
      <c r="AN1558" s="5">
        <f>(vp.data[[#This Row],[Sulf]]-INDEX(crudeBD.lkup[Mean_Sulf],MATCH(vp.data[[#This Row],[Crude_Breakdown]],crudeBD.lkup[Crude Breakdown],0)))^2</f>
        <v>8.4873789918063949E-2</v>
      </c>
      <c r="AO15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1" hidden="1" x14ac:dyDescent="0.25">
      <c r="A1559">
        <v>1558</v>
      </c>
      <c r="B1559" t="s">
        <v>47</v>
      </c>
      <c r="C1559" t="s">
        <v>47</v>
      </c>
      <c r="D1559" t="s">
        <v>54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59" s="2">
        <f ca="1">INDEX(INDIRECT(_xlfn.CONCAT("weather.data[",O$1,"]")),MATCH(vp.data[[#This Row],[SDate]],weather.data[Date],0))</f>
        <v>11.366666666666667</v>
      </c>
      <c r="P1559" s="2">
        <f ca="1">INDEX(INDIRECT(_xlfn.CONCAT("weather.data[",P$1,"]")),MATCH(vp.data[[#This Row],[SDate]],weather.data[Date],0))</f>
        <v>13.104761904761906</v>
      </c>
      <c r="Q1559" s="2">
        <f ca="1">INDEX(INDIRECT(_xlfn.CONCAT("weather.data[",Q$1,"]")),MATCH(vp.data[[#This Row],[SDate]],weather.data[Date],0))</f>
        <v>10.199999999999999</v>
      </c>
      <c r="R1559" s="2">
        <f ca="1">INDEX(INDIRECT(_xlfn.CONCAT("weather.data[",R$1,"]")),MATCH(vp.data[[#This Row],[SDate]],weather.data[Date],0))</f>
        <v>12.8</v>
      </c>
      <c r="S1559" s="2">
        <f ca="1">INDEX(INDIRECT(_xlfn.CONCAT("weather.data[",S$1,"]")),MATCH(vp.data[[#This Row],[SDate]],weather.data[Date],0))</f>
        <v>11.3</v>
      </c>
      <c r="T1559" s="2">
        <f ca="1">INDEX(INDIRECT(_xlfn.CONCAT("weather.data[",T$1,"]")),MATCH(vp.data[[#This Row],[SDate]],weather.data[Date],0))</f>
        <v>9.6999999999999993</v>
      </c>
      <c r="U1559" s="2">
        <f ca="1">INDEX(INDIRECT(_xlfn.CONCAT("weather.data[",U$1,"]")),MATCH(vp.data[[#This Row],[SDate]],weather.data[Date],0))</f>
        <v>13.2</v>
      </c>
      <c r="V1559" s="2">
        <f ca="1">INDEX(INDIRECT(_xlfn.CONCAT("weather.data[",V$1,"]")),MATCH(vp.data[[#This Row],[SDate]],weather.data[Date],0))</f>
        <v>11</v>
      </c>
      <c r="W1559" t="s">
        <v>44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 s="4">
        <f>IF(AND(vp.data[[#This Row],[SDate]]&gt;=DATE(YEAR(vp.data[[#This Row],[SDate]]),5,1),vp.data[[#This Row],[SDate]]&lt;=DATE(YEAR(vp.data[[#This Row],[SDate]]),9,15)),1,0)</f>
        <v>1</v>
      </c>
      <c r="AJ1559" s="4">
        <f>IF(vp.data[[#This Row],[SDate]]&lt;DATE(2016,12,1),0,1)</f>
        <v>1</v>
      </c>
      <c r="AK1559">
        <f>MONTH(vp.data[[#This Row],[SDate]])</f>
        <v>5</v>
      </c>
      <c r="AL1559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559" s="5">
        <f>(vp.data[[#This Row],[Dens]]-INDEX(crudeBD.lkup[Mean_Dens],MATCH(vp.data[[#This Row],[Crude_Breakdown]],crudeBD.lkup[Crude Breakdown],0)))^2</f>
        <v>54.927922402198938</v>
      </c>
      <c r="AN1559" s="5">
        <f>(vp.data[[#This Row],[Sulf]]-INDEX(crudeBD.lkup[Mean_Sulf],MATCH(vp.data[[#This Row],[Crude_Breakdown]],crudeBD.lkup[Crude Breakdown],0)))^2</f>
        <v>1.7748506673504427E-2</v>
      </c>
      <c r="AO15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1" hidden="1" x14ac:dyDescent="0.25">
      <c r="A1560">
        <v>1559</v>
      </c>
      <c r="B1560" t="s">
        <v>288</v>
      </c>
      <c r="C1560" t="s">
        <v>288</v>
      </c>
      <c r="D1560" t="s">
        <v>53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60" s="2">
        <f ca="1">INDEX(INDIRECT(_xlfn.CONCAT("weather.data[",O$1,"]")),MATCH(vp.data[[#This Row],[SDate]],weather.data[Date],0))</f>
        <v>11.366666666666667</v>
      </c>
      <c r="P1560" s="2">
        <f ca="1">INDEX(INDIRECT(_xlfn.CONCAT("weather.data[",P$1,"]")),MATCH(vp.data[[#This Row],[SDate]],weather.data[Date],0))</f>
        <v>13.104761904761906</v>
      </c>
      <c r="Q1560" s="2">
        <f ca="1">INDEX(INDIRECT(_xlfn.CONCAT("weather.data[",Q$1,"]")),MATCH(vp.data[[#This Row],[SDate]],weather.data[Date],0))</f>
        <v>10.199999999999999</v>
      </c>
      <c r="R1560" s="2">
        <f ca="1">INDEX(INDIRECT(_xlfn.CONCAT("weather.data[",R$1,"]")),MATCH(vp.data[[#This Row],[SDate]],weather.data[Date],0))</f>
        <v>12.8</v>
      </c>
      <c r="S1560" s="2">
        <f ca="1">INDEX(INDIRECT(_xlfn.CONCAT("weather.data[",S$1,"]")),MATCH(vp.data[[#This Row],[SDate]],weather.data[Date],0))</f>
        <v>11.3</v>
      </c>
      <c r="T1560" s="2">
        <f ca="1">INDEX(INDIRECT(_xlfn.CONCAT("weather.data[",T$1,"]")),MATCH(vp.data[[#This Row],[SDate]],weather.data[Date],0))</f>
        <v>9.6999999999999993</v>
      </c>
      <c r="U1560" s="2">
        <f ca="1">INDEX(INDIRECT(_xlfn.CONCAT("weather.data[",U$1,"]")),MATCH(vp.data[[#This Row],[SDate]],weather.data[Date],0))</f>
        <v>13.2</v>
      </c>
      <c r="V1560" s="2">
        <f ca="1">INDEX(INDIRECT(_xlfn.CONCAT("weather.data[",V$1,"]")),MATCH(vp.data[[#This Row],[SDate]],weather.data[Date],0))</f>
        <v>11</v>
      </c>
      <c r="W1560" t="s">
        <v>44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 s="4">
        <f>IF(AND(vp.data[[#This Row],[SDate]]&gt;=DATE(YEAR(vp.data[[#This Row],[SDate]]),5,1),vp.data[[#This Row],[SDate]]&lt;=DATE(YEAR(vp.data[[#This Row],[SDate]]),9,15)),1,0)</f>
        <v>1</v>
      </c>
      <c r="AJ1560" s="4">
        <f>IF(vp.data[[#This Row],[SDate]]&lt;DATE(2016,12,1),0,1)</f>
        <v>1</v>
      </c>
      <c r="AK1560">
        <f>MONTH(vp.data[[#This Row],[SDate]])</f>
        <v>5</v>
      </c>
      <c r="AL1560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560" s="5">
        <f>(vp.data[[#This Row],[Dens]]-INDEX(crudeBD.lkup[Mean_Dens],MATCH(vp.data[[#This Row],[Crude_Breakdown]],crudeBD.lkup[Crude Breakdown],0)))^2</f>
        <v>53.124602156799064</v>
      </c>
      <c r="AN1560" s="5">
        <f>(vp.data[[#This Row],[Sulf]]-INDEX(crudeBD.lkup[Mean_Sulf],MATCH(vp.data[[#This Row],[Crude_Breakdown]],crudeBD.lkup[Crude Breakdown],0)))^2</f>
        <v>0.16258920826859519</v>
      </c>
      <c r="AO15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1" hidden="1" x14ac:dyDescent="0.25">
      <c r="A1561">
        <v>1560</v>
      </c>
      <c r="B1561" t="s">
        <v>288</v>
      </c>
      <c r="C1561" t="s">
        <v>288</v>
      </c>
      <c r="D1561" t="s">
        <v>90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61" s="2">
        <f ca="1">INDEX(INDIRECT(_xlfn.CONCAT("weather.data[",O$1,"]")),MATCH(vp.data[[#This Row],[SDate]],weather.data[Date],0))</f>
        <v>11.366666666666667</v>
      </c>
      <c r="P1561" s="2">
        <f ca="1">INDEX(INDIRECT(_xlfn.CONCAT("weather.data[",P$1,"]")),MATCH(vp.data[[#This Row],[SDate]],weather.data[Date],0))</f>
        <v>13.104761904761906</v>
      </c>
      <c r="Q1561" s="2">
        <f ca="1">INDEX(INDIRECT(_xlfn.CONCAT("weather.data[",Q$1,"]")),MATCH(vp.data[[#This Row],[SDate]],weather.data[Date],0))</f>
        <v>10.199999999999999</v>
      </c>
      <c r="R1561" s="2">
        <f ca="1">INDEX(INDIRECT(_xlfn.CONCAT("weather.data[",R$1,"]")),MATCH(vp.data[[#This Row],[SDate]],weather.data[Date],0))</f>
        <v>12.8</v>
      </c>
      <c r="S1561" s="2">
        <f ca="1">INDEX(INDIRECT(_xlfn.CONCAT("weather.data[",S$1,"]")),MATCH(vp.data[[#This Row],[SDate]],weather.data[Date],0))</f>
        <v>11.3</v>
      </c>
      <c r="T1561" s="2">
        <f ca="1">INDEX(INDIRECT(_xlfn.CONCAT("weather.data[",T$1,"]")),MATCH(vp.data[[#This Row],[SDate]],weather.data[Date],0))</f>
        <v>9.6999999999999993</v>
      </c>
      <c r="U1561" s="2">
        <f ca="1">INDEX(INDIRECT(_xlfn.CONCAT("weather.data[",U$1,"]")),MATCH(vp.data[[#This Row],[SDate]],weather.data[Date],0))</f>
        <v>13.2</v>
      </c>
      <c r="V1561" s="2">
        <f ca="1">INDEX(INDIRECT(_xlfn.CONCAT("weather.data[",V$1,"]")),MATCH(vp.data[[#This Row],[SDate]],weather.data[Date],0))</f>
        <v>11</v>
      </c>
      <c r="W1561" t="s">
        <v>44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 s="4">
        <f>IF(AND(vp.data[[#This Row],[SDate]]&gt;=DATE(YEAR(vp.data[[#This Row],[SDate]]),5,1),vp.data[[#This Row],[SDate]]&lt;=DATE(YEAR(vp.data[[#This Row],[SDate]]),9,15)),1,0)</f>
        <v>1</v>
      </c>
      <c r="AJ1561" s="4">
        <f>IF(vp.data[[#This Row],[SDate]]&lt;DATE(2016,12,1),0,1)</f>
        <v>1</v>
      </c>
      <c r="AK1561">
        <f>MONTH(vp.data[[#This Row],[SDate]])</f>
        <v>5</v>
      </c>
      <c r="AL1561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561" s="5">
        <f>(vp.data[[#This Row],[Dens]]-INDEX(crudeBD.lkup[Mean_Dens],MATCH(vp.data[[#This Row],[Crude_Breakdown]],crudeBD.lkup[Crude Breakdown],0)))^2</f>
        <v>470.39808436538664</v>
      </c>
      <c r="AN1561" s="5">
        <f>(vp.data[[#This Row],[Sulf]]-INDEX(crudeBD.lkup[Mean_Sulf],MATCH(vp.data[[#This Row],[Crude_Breakdown]],crudeBD.lkup[Crude Breakdown],0)))^2</f>
        <v>0.34014967599865559</v>
      </c>
      <c r="AO15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1" hidden="1" x14ac:dyDescent="0.25">
      <c r="A1562">
        <v>1561</v>
      </c>
      <c r="B1562" t="s">
        <v>58</v>
      </c>
      <c r="C1562" t="s">
        <v>58</v>
      </c>
      <c r="D1562" t="s">
        <v>59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Input]]="",INDEX([1]DATA!$Q:$Q,MATCH(1,(vp.data[[#This Row],[Battery]]=[1]DATA!$L:$L)*(EOMONTH(vp.data[[#This Row],[SDate]],-1)+1=[1]DATA!$G:$G),0)),vp.data[[#This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62" s="2">
        <f ca="1">INDEX(INDIRECT(_xlfn.CONCAT("weather.data[",O$1,"]")),MATCH(vp.data[[#This Row],[SDate]],weather.data[Date],0))</f>
        <v>11.366666666666667</v>
      </c>
      <c r="P1562" s="2">
        <f ca="1">INDEX(INDIRECT(_xlfn.CONCAT("weather.data[",P$1,"]")),MATCH(vp.data[[#This Row],[SDate]],weather.data[Date],0))</f>
        <v>13.104761904761906</v>
      </c>
      <c r="Q1562" s="2">
        <f ca="1">INDEX(INDIRECT(_xlfn.CONCAT("weather.data[",Q$1,"]")),MATCH(vp.data[[#This Row],[SDate]],weather.data[Date],0))</f>
        <v>10.199999999999999</v>
      </c>
      <c r="R1562" s="2">
        <f ca="1">INDEX(INDIRECT(_xlfn.CONCAT("weather.data[",R$1,"]")),MATCH(vp.data[[#This Row],[SDate]],weather.data[Date],0))</f>
        <v>12.8</v>
      </c>
      <c r="S1562" s="2">
        <f ca="1">INDEX(INDIRECT(_xlfn.CONCAT("weather.data[",S$1,"]")),MATCH(vp.data[[#This Row],[SDate]],weather.data[Date],0))</f>
        <v>11.3</v>
      </c>
      <c r="T1562" s="2">
        <f ca="1">INDEX(INDIRECT(_xlfn.CONCAT("weather.data[",T$1,"]")),MATCH(vp.data[[#This Row],[SDate]],weather.data[Date],0))</f>
        <v>9.6999999999999993</v>
      </c>
      <c r="U1562" s="2">
        <f ca="1">INDEX(INDIRECT(_xlfn.CONCAT("weather.data[",U$1,"]")),MATCH(vp.data[[#This Row],[SDate]],weather.data[Date],0))</f>
        <v>13.2</v>
      </c>
      <c r="V1562" s="2">
        <f ca="1">INDEX(INDIRECT(_xlfn.CONCAT("weather.data[",V$1,"]")),MATCH(vp.data[[#This Row],[SDate]],weather.data[Date],0))</f>
        <v>11</v>
      </c>
      <c r="W1562" t="s">
        <v>44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 s="4">
        <f>IF(AND(vp.data[[#This Row],[SDate]]&gt;=DATE(YEAR(vp.data[[#This Row],[SDate]]),5,1),vp.data[[#This Row],[SDate]]&lt;=DATE(YEAR(vp.data[[#This Row],[SDate]]),9,15)),1,0)</f>
        <v>1</v>
      </c>
      <c r="AJ1562" s="4">
        <f>IF(vp.data[[#This Row],[SDate]]&lt;DATE(2016,12,1),0,1)</f>
        <v>1</v>
      </c>
      <c r="AK1562">
        <f>MONTH(vp.data[[#This Row],[SDate]])</f>
        <v>5</v>
      </c>
      <c r="AL1562" s="5">
        <f>(IF(post_aquisition_adj_bool,vp.data[[#This Row],[VP_Adjusted]],vp.data[[#This Row],[VP]])-INDEX(crudeBD.lkup[Mean_VP],MATCH(vp.data[[#This Row],[Crude_Breakdown]],crudeBD.lkup[Crude Breakdown],0)))^2</f>
        <v>247.56259943476451</v>
      </c>
      <c r="AM1562" s="5">
        <f>(vp.data[[#This Row],[Dens]]-INDEX(crudeBD.lkup[Mean_Dens],MATCH(vp.data[[#This Row],[Crude_Breakdown]],crudeBD.lkup[Crude Breakdown],0)))^2</f>
        <v>6.4796580261612391</v>
      </c>
      <c r="AN1562" s="5">
        <f>(vp.data[[#This Row],[Sulf]]-INDEX(crudeBD.lkup[Mean_Sulf],MATCH(vp.data[[#This Row],[Crude_Breakdown]],crudeBD.lkup[Crude Breakdown],0)))^2</f>
        <v>1.7247848852233193E-2</v>
      </c>
      <c r="AO15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1" hidden="1" x14ac:dyDescent="0.25">
      <c r="A1563">
        <v>1562</v>
      </c>
      <c r="B1563" t="s">
        <v>47</v>
      </c>
      <c r="C1563" t="s">
        <v>47</v>
      </c>
      <c r="D1563" t="s">
        <v>68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63" s="2">
        <f ca="1">INDEX(INDIRECT(_xlfn.CONCAT("weather.data[",O$1,"]")),MATCH(vp.data[[#This Row],[SDate]],weather.data[Date],0))</f>
        <v>13.600000000000001</v>
      </c>
      <c r="P1563" s="2">
        <f ca="1">INDEX(INDIRECT(_xlfn.CONCAT("weather.data[",P$1,"]")),MATCH(vp.data[[#This Row],[SDate]],weather.data[Date],0))</f>
        <v>12.745238095238095</v>
      </c>
      <c r="Q1563" s="2">
        <f ca="1">INDEX(INDIRECT(_xlfn.CONCAT("weather.data[",Q$1,"]")),MATCH(vp.data[[#This Row],[SDate]],weather.data[Date],0))</f>
        <v>13.9</v>
      </c>
      <c r="R1563" s="2">
        <f ca="1">INDEX(INDIRECT(_xlfn.CONCAT("weather.data[",R$1,"]")),MATCH(vp.data[[#This Row],[SDate]],weather.data[Date],0))</f>
        <v>13.7</v>
      </c>
      <c r="S1563" s="2">
        <f ca="1">INDEX(INDIRECT(_xlfn.CONCAT("weather.data[",S$1,"]")),MATCH(vp.data[[#This Row],[SDate]],weather.data[Date],0))</f>
        <v>12.8</v>
      </c>
      <c r="T1563" s="2">
        <f ca="1">INDEX(INDIRECT(_xlfn.CONCAT("weather.data[",T$1,"]")),MATCH(vp.data[[#This Row],[SDate]],weather.data[Date],0))</f>
        <v>13.5</v>
      </c>
      <c r="U1563" s="2">
        <f ca="1">INDEX(INDIRECT(_xlfn.CONCAT("weather.data[",U$1,"]")),MATCH(vp.data[[#This Row],[SDate]],weather.data[Date],0))</f>
        <v>14.2</v>
      </c>
      <c r="V1563" s="2">
        <f ca="1">INDEX(INDIRECT(_xlfn.CONCAT("weather.data[",V$1,"]")),MATCH(vp.data[[#This Row],[SDate]],weather.data[Date],0))</f>
        <v>13.5</v>
      </c>
      <c r="W1563" t="s">
        <v>44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 s="4">
        <f>IF(AND(vp.data[[#This Row],[SDate]]&gt;=DATE(YEAR(vp.data[[#This Row],[SDate]]),5,1),vp.data[[#This Row],[SDate]]&lt;=DATE(YEAR(vp.data[[#This Row],[SDate]]),9,15)),1,0)</f>
        <v>1</v>
      </c>
      <c r="AJ1563" s="4">
        <f>IF(vp.data[[#This Row],[SDate]]&lt;DATE(2016,12,1),0,1)</f>
        <v>1</v>
      </c>
      <c r="AK1563">
        <f>MONTH(vp.data[[#This Row],[SDate]])</f>
        <v>5</v>
      </c>
      <c r="AL1563" s="5">
        <f>(IF(post_aquisition_adj_bool,vp.data[[#This Row],[VP_Adjusted]],vp.data[[#This Row],[VP]])-INDEX(crudeBD.lkup[Mean_VP],MATCH(vp.data[[#This Row],[Crude_Breakdown]],crudeBD.lkup[Crude Breakdown],0)))^2</f>
        <v>83.214430735879404</v>
      </c>
      <c r="AM1563" s="5">
        <f>(vp.data[[#This Row],[Dens]]-INDEX(crudeBD.lkup[Mean_Dens],MATCH(vp.data[[#This Row],[Crude_Breakdown]],crudeBD.lkup[Crude Breakdown],0)))^2</f>
        <v>207.68664632858014</v>
      </c>
      <c r="AN1563" s="5">
        <f>(vp.data[[#This Row],[Sulf]]-INDEX(crudeBD.lkup[Mean_Sulf],MATCH(vp.data[[#This Row],[Crude_Breakdown]],crudeBD.lkup[Crude Breakdown],0)))^2</f>
        <v>0.10034733734835317</v>
      </c>
      <c r="AO15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1" hidden="1" x14ac:dyDescent="0.25">
      <c r="A1564">
        <v>1563</v>
      </c>
      <c r="B1564" t="s">
        <v>56</v>
      </c>
      <c r="C1564" t="s">
        <v>56</v>
      </c>
      <c r="D1564" t="s">
        <v>57</v>
      </c>
      <c r="E1564" t="s">
        <v>285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4" s="2">
        <f ca="1">INDEX(INDIRECT(_xlfn.CONCAT("weather.data[",O$1,"]")),MATCH(vp.data[[#This Row],[SDate]],weather.data[Date],0))</f>
        <v>13.600000000000001</v>
      </c>
      <c r="P1564" s="2">
        <f ca="1">INDEX(INDIRECT(_xlfn.CONCAT("weather.data[",P$1,"]")),MATCH(vp.data[[#This Row],[SDate]],weather.data[Date],0))</f>
        <v>12.745238095238095</v>
      </c>
      <c r="Q1564" s="2">
        <f ca="1">INDEX(INDIRECT(_xlfn.CONCAT("weather.data[",Q$1,"]")),MATCH(vp.data[[#This Row],[SDate]],weather.data[Date],0))</f>
        <v>13.9</v>
      </c>
      <c r="R1564" s="2">
        <f ca="1">INDEX(INDIRECT(_xlfn.CONCAT("weather.data[",R$1,"]")),MATCH(vp.data[[#This Row],[SDate]],weather.data[Date],0))</f>
        <v>13.7</v>
      </c>
      <c r="S1564" s="2">
        <f ca="1">INDEX(INDIRECT(_xlfn.CONCAT("weather.data[",S$1,"]")),MATCH(vp.data[[#This Row],[SDate]],weather.data[Date],0))</f>
        <v>12.8</v>
      </c>
      <c r="T1564" s="2">
        <f ca="1">INDEX(INDIRECT(_xlfn.CONCAT("weather.data[",T$1,"]")),MATCH(vp.data[[#This Row],[SDate]],weather.data[Date],0))</f>
        <v>13.5</v>
      </c>
      <c r="U1564" s="2">
        <f ca="1">INDEX(INDIRECT(_xlfn.CONCAT("weather.data[",U$1,"]")),MATCH(vp.data[[#This Row],[SDate]],weather.data[Date],0))</f>
        <v>14.2</v>
      </c>
      <c r="V1564" s="2">
        <f ca="1">INDEX(INDIRECT(_xlfn.CONCAT("weather.data[",V$1,"]")),MATCH(vp.data[[#This Row],[SDate]],weather.data[Date],0))</f>
        <v>13.5</v>
      </c>
      <c r="W1564" t="s">
        <v>44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 s="4">
        <f>IF(AND(vp.data[[#This Row],[SDate]]&gt;=DATE(YEAR(vp.data[[#This Row],[SDate]]),5,1),vp.data[[#This Row],[SDate]]&lt;=DATE(YEAR(vp.data[[#This Row],[SDate]]),9,15)),1,0)</f>
        <v>1</v>
      </c>
      <c r="AJ1564" s="4">
        <f>IF(vp.data[[#This Row],[SDate]]&lt;DATE(2016,12,1),0,1)</f>
        <v>1</v>
      </c>
      <c r="AK1564">
        <f>MONTH(vp.data[[#This Row],[SDate]])</f>
        <v>5</v>
      </c>
      <c r="AL1564" s="5">
        <f>(IF(post_aquisition_adj_bool,vp.data[[#This Row],[VP_Adjusted]],vp.data[[#This Row],[VP]])-INDEX(crudeBD.lkup[Mean_VP],MATCH(vp.data[[#This Row],[Crude_Breakdown]],crudeBD.lkup[Crude Breakdown],0)))^2</f>
        <v>4.3398927801421416E-3</v>
      </c>
      <c r="AM1564" s="5">
        <f>(vp.data[[#This Row],[Dens]]-INDEX(crudeBD.lkup[Mean_Dens],MATCH(vp.data[[#This Row],[Crude_Breakdown]],crudeBD.lkup[Crude Breakdown],0)))^2</f>
        <v>28.5745545778882</v>
      </c>
      <c r="AN1564" s="5">
        <f>(vp.data[[#This Row],[Sulf]]-INDEX(crudeBD.lkup[Mean_Sulf],MATCH(vp.data[[#This Row],[Crude_Breakdown]],crudeBD.lkup[Crude Breakdown],0)))^2</f>
        <v>2.517583067041498E-2</v>
      </c>
      <c r="AO15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1" hidden="1" x14ac:dyDescent="0.25">
      <c r="A1565">
        <v>1564</v>
      </c>
      <c r="B1565" t="s">
        <v>56</v>
      </c>
      <c r="C1565" t="s">
        <v>56</v>
      </c>
      <c r="D1565" t="s">
        <v>57</v>
      </c>
      <c r="E1565" t="s">
        <v>286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5" s="2">
        <f ca="1">INDEX(INDIRECT(_xlfn.CONCAT("weather.data[",O$1,"]")),MATCH(vp.data[[#This Row],[SDate]],weather.data[Date],0))</f>
        <v>13.600000000000001</v>
      </c>
      <c r="P1565" s="2">
        <f ca="1">INDEX(INDIRECT(_xlfn.CONCAT("weather.data[",P$1,"]")),MATCH(vp.data[[#This Row],[SDate]],weather.data[Date],0))</f>
        <v>12.745238095238095</v>
      </c>
      <c r="Q1565" s="2">
        <f ca="1">INDEX(INDIRECT(_xlfn.CONCAT("weather.data[",Q$1,"]")),MATCH(vp.data[[#This Row],[SDate]],weather.data[Date],0))</f>
        <v>13.9</v>
      </c>
      <c r="R1565" s="2">
        <f ca="1">INDEX(INDIRECT(_xlfn.CONCAT("weather.data[",R$1,"]")),MATCH(vp.data[[#This Row],[SDate]],weather.data[Date],0))</f>
        <v>13.7</v>
      </c>
      <c r="S1565" s="2">
        <f ca="1">INDEX(INDIRECT(_xlfn.CONCAT("weather.data[",S$1,"]")),MATCH(vp.data[[#This Row],[SDate]],weather.data[Date],0))</f>
        <v>12.8</v>
      </c>
      <c r="T1565" s="2">
        <f ca="1">INDEX(INDIRECT(_xlfn.CONCAT("weather.data[",T$1,"]")),MATCH(vp.data[[#This Row],[SDate]],weather.data[Date],0))</f>
        <v>13.5</v>
      </c>
      <c r="U1565" s="2">
        <f ca="1">INDEX(INDIRECT(_xlfn.CONCAT("weather.data[",U$1,"]")),MATCH(vp.data[[#This Row],[SDate]],weather.data[Date],0))</f>
        <v>14.2</v>
      </c>
      <c r="V1565" s="2">
        <f ca="1">INDEX(INDIRECT(_xlfn.CONCAT("weather.data[",V$1,"]")),MATCH(vp.data[[#This Row],[SDate]],weather.data[Date],0))</f>
        <v>13.5</v>
      </c>
      <c r="W1565" t="s">
        <v>44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 s="4">
        <f>IF(AND(vp.data[[#This Row],[SDate]]&gt;=DATE(YEAR(vp.data[[#This Row],[SDate]]),5,1),vp.data[[#This Row],[SDate]]&lt;=DATE(YEAR(vp.data[[#This Row],[SDate]]),9,15)),1,0)</f>
        <v>1</v>
      </c>
      <c r="AJ1565" s="4">
        <f>IF(vp.data[[#This Row],[SDate]]&lt;DATE(2016,12,1),0,1)</f>
        <v>1</v>
      </c>
      <c r="AK1565">
        <f>MONTH(vp.data[[#This Row],[SDate]])</f>
        <v>5</v>
      </c>
      <c r="AL1565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565" s="5">
        <f>(vp.data[[#This Row],[Dens]]-INDEX(crudeBD.lkup[Mean_Dens],MATCH(vp.data[[#This Row],[Crude_Breakdown]],crudeBD.lkup[Crude Breakdown],0)))^2</f>
        <v>28.5745545778882</v>
      </c>
      <c r="AN1565" s="5">
        <f>(vp.data[[#This Row],[Sulf]]-INDEX(crudeBD.lkup[Mean_Sulf],MATCH(vp.data[[#This Row],[Crude_Breakdown]],crudeBD.lkup[Crude Breakdown],0)))^2</f>
        <v>2.517583067041498E-2</v>
      </c>
      <c r="AO15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1" hidden="1" x14ac:dyDescent="0.25">
      <c r="A1566">
        <v>1565</v>
      </c>
      <c r="B1566" t="s">
        <v>45</v>
      </c>
      <c r="C1566" t="s">
        <v>45</v>
      </c>
      <c r="D1566" t="s">
        <v>86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66" s="2">
        <f ca="1">INDEX(INDIRECT(_xlfn.CONCAT("weather.data[",O$1,"]")),MATCH(vp.data[[#This Row],[SDate]],weather.data[Date],0))</f>
        <v>13.600000000000001</v>
      </c>
      <c r="P1566" s="2">
        <f ca="1">INDEX(INDIRECT(_xlfn.CONCAT("weather.data[",P$1,"]")),MATCH(vp.data[[#This Row],[SDate]],weather.data[Date],0))</f>
        <v>12.745238095238095</v>
      </c>
      <c r="Q1566" s="2">
        <f ca="1">INDEX(INDIRECT(_xlfn.CONCAT("weather.data[",Q$1,"]")),MATCH(vp.data[[#This Row],[SDate]],weather.data[Date],0))</f>
        <v>13.9</v>
      </c>
      <c r="R1566" s="2">
        <f ca="1">INDEX(INDIRECT(_xlfn.CONCAT("weather.data[",R$1,"]")),MATCH(vp.data[[#This Row],[SDate]],weather.data[Date],0))</f>
        <v>13.7</v>
      </c>
      <c r="S1566" s="2">
        <f ca="1">INDEX(INDIRECT(_xlfn.CONCAT("weather.data[",S$1,"]")),MATCH(vp.data[[#This Row],[SDate]],weather.data[Date],0))</f>
        <v>12.8</v>
      </c>
      <c r="T1566" s="2">
        <f ca="1">INDEX(INDIRECT(_xlfn.CONCAT("weather.data[",T$1,"]")),MATCH(vp.data[[#This Row],[SDate]],weather.data[Date],0))</f>
        <v>13.5</v>
      </c>
      <c r="U1566" s="2">
        <f ca="1">INDEX(INDIRECT(_xlfn.CONCAT("weather.data[",U$1,"]")),MATCH(vp.data[[#This Row],[SDate]],weather.data[Date],0))</f>
        <v>14.2</v>
      </c>
      <c r="V1566" s="2">
        <f ca="1">INDEX(INDIRECT(_xlfn.CONCAT("weather.data[",V$1,"]")),MATCH(vp.data[[#This Row],[SDate]],weather.data[Date],0))</f>
        <v>13.5</v>
      </c>
      <c r="W1566" t="s">
        <v>44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 s="4">
        <f>IF(AND(vp.data[[#This Row],[SDate]]&gt;=DATE(YEAR(vp.data[[#This Row],[SDate]]),5,1),vp.data[[#This Row],[SDate]]&lt;=DATE(YEAR(vp.data[[#This Row],[SDate]]),9,15)),1,0)</f>
        <v>1</v>
      </c>
      <c r="AJ1566" s="4">
        <f>IF(vp.data[[#This Row],[SDate]]&lt;DATE(2016,12,1),0,1)</f>
        <v>1</v>
      </c>
      <c r="AK1566">
        <f>MONTH(vp.data[[#This Row],[SDate]])</f>
        <v>5</v>
      </c>
      <c r="AL1566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566" s="5">
        <f>(vp.data[[#This Row],[Dens]]-INDEX(crudeBD.lkup[Mean_Dens],MATCH(vp.data[[#This Row],[Crude_Breakdown]],crudeBD.lkup[Crude Breakdown],0)))^2</f>
        <v>12.878499089314184</v>
      </c>
      <c r="AN1566" s="5">
        <f>(vp.data[[#This Row],[Sulf]]-INDEX(crudeBD.lkup[Mean_Sulf],MATCH(vp.data[[#This Row],[Crude_Breakdown]],crudeBD.lkup[Crude Breakdown],0)))^2</f>
        <v>9.3656867962049074E-3</v>
      </c>
      <c r="AO15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1" hidden="1" x14ac:dyDescent="0.25">
      <c r="A1567">
        <v>1566</v>
      </c>
      <c r="B1567" t="s">
        <v>45</v>
      </c>
      <c r="C1567" t="s">
        <v>45</v>
      </c>
      <c r="D1567" t="s">
        <v>96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67" s="2">
        <f ca="1">INDEX(INDIRECT(_xlfn.CONCAT("weather.data[",O$1,"]")),MATCH(vp.data[[#This Row],[SDate]],weather.data[Date],0))</f>
        <v>13.600000000000001</v>
      </c>
      <c r="P1567" s="2">
        <f ca="1">INDEX(INDIRECT(_xlfn.CONCAT("weather.data[",P$1,"]")),MATCH(vp.data[[#This Row],[SDate]],weather.data[Date],0))</f>
        <v>12.745238095238095</v>
      </c>
      <c r="Q1567" s="2">
        <f ca="1">INDEX(INDIRECT(_xlfn.CONCAT("weather.data[",Q$1,"]")),MATCH(vp.data[[#This Row],[SDate]],weather.data[Date],0))</f>
        <v>13.9</v>
      </c>
      <c r="R1567" s="2">
        <f ca="1">INDEX(INDIRECT(_xlfn.CONCAT("weather.data[",R$1,"]")),MATCH(vp.data[[#This Row],[SDate]],weather.data[Date],0))</f>
        <v>13.7</v>
      </c>
      <c r="S1567" s="2">
        <f ca="1">INDEX(INDIRECT(_xlfn.CONCAT("weather.data[",S$1,"]")),MATCH(vp.data[[#This Row],[SDate]],weather.data[Date],0))</f>
        <v>12.8</v>
      </c>
      <c r="T1567" s="2">
        <f ca="1">INDEX(INDIRECT(_xlfn.CONCAT("weather.data[",T$1,"]")),MATCH(vp.data[[#This Row],[SDate]],weather.data[Date],0))</f>
        <v>13.5</v>
      </c>
      <c r="U1567" s="2">
        <f ca="1">INDEX(INDIRECT(_xlfn.CONCAT("weather.data[",U$1,"]")),MATCH(vp.data[[#This Row],[SDate]],weather.data[Date],0))</f>
        <v>14.2</v>
      </c>
      <c r="V1567" s="2">
        <f ca="1">INDEX(INDIRECT(_xlfn.CONCAT("weather.data[",V$1,"]")),MATCH(vp.data[[#This Row],[SDate]],weather.data[Date],0))</f>
        <v>13.5</v>
      </c>
      <c r="W1567" t="s">
        <v>44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 s="4">
        <f>IF(AND(vp.data[[#This Row],[SDate]]&gt;=DATE(YEAR(vp.data[[#This Row],[SDate]]),5,1),vp.data[[#This Row],[SDate]]&lt;=DATE(YEAR(vp.data[[#This Row],[SDate]]),9,15)),1,0)</f>
        <v>1</v>
      </c>
      <c r="AJ1567" s="4">
        <f>IF(vp.data[[#This Row],[SDate]]&lt;DATE(2016,12,1),0,1)</f>
        <v>1</v>
      </c>
      <c r="AK1567">
        <f>MONTH(vp.data[[#This Row],[SDate]])</f>
        <v>5</v>
      </c>
      <c r="AL1567" s="5">
        <f>(IF(post_aquisition_adj_bool,vp.data[[#This Row],[VP_Adjusted]],vp.data[[#This Row],[VP]])-INDEX(crudeBD.lkup[Mean_VP],MATCH(vp.data[[#This Row],[Crude_Breakdown]],crudeBD.lkup[Crude Breakdown],0)))^2</f>
        <v>61.373469663772241</v>
      </c>
      <c r="AM1567" s="5">
        <f>(vp.data[[#This Row],[Dens]]-INDEX(crudeBD.lkup[Mean_Dens],MATCH(vp.data[[#This Row],[Crude_Breakdown]],crudeBD.lkup[Crude Breakdown],0)))^2</f>
        <v>22.519933888232281</v>
      </c>
      <c r="AN1567" s="5">
        <f>(vp.data[[#This Row],[Sulf]]-INDEX(crudeBD.lkup[Mean_Sulf],MATCH(vp.data[[#This Row],[Crude_Breakdown]],crudeBD.lkup[Crude Breakdown],0)))^2</f>
        <v>3.2880955435305316E-2</v>
      </c>
      <c r="AO15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1" hidden="1" x14ac:dyDescent="0.25">
      <c r="A1568">
        <v>1567</v>
      </c>
      <c r="B1568" t="s">
        <v>45</v>
      </c>
      <c r="C1568" t="s">
        <v>45</v>
      </c>
      <c r="D1568" t="s">
        <v>76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68" s="2">
        <f ca="1">INDEX(INDIRECT(_xlfn.CONCAT("weather.data[",O$1,"]")),MATCH(vp.data[[#This Row],[SDate]],weather.data[Date],0))</f>
        <v>13.600000000000001</v>
      </c>
      <c r="P1568" s="2">
        <f ca="1">INDEX(INDIRECT(_xlfn.CONCAT("weather.data[",P$1,"]")),MATCH(vp.data[[#This Row],[SDate]],weather.data[Date],0))</f>
        <v>12.745238095238095</v>
      </c>
      <c r="Q1568" s="2">
        <f ca="1">INDEX(INDIRECT(_xlfn.CONCAT("weather.data[",Q$1,"]")),MATCH(vp.data[[#This Row],[SDate]],weather.data[Date],0))</f>
        <v>13.9</v>
      </c>
      <c r="R1568" s="2">
        <f ca="1">INDEX(INDIRECT(_xlfn.CONCAT("weather.data[",R$1,"]")),MATCH(vp.data[[#This Row],[SDate]],weather.data[Date],0))</f>
        <v>13.7</v>
      </c>
      <c r="S1568" s="2">
        <f ca="1">INDEX(INDIRECT(_xlfn.CONCAT("weather.data[",S$1,"]")),MATCH(vp.data[[#This Row],[SDate]],weather.data[Date],0))</f>
        <v>12.8</v>
      </c>
      <c r="T1568" s="2">
        <f ca="1">INDEX(INDIRECT(_xlfn.CONCAT("weather.data[",T$1,"]")),MATCH(vp.data[[#This Row],[SDate]],weather.data[Date],0))</f>
        <v>13.5</v>
      </c>
      <c r="U1568" s="2">
        <f ca="1">INDEX(INDIRECT(_xlfn.CONCAT("weather.data[",U$1,"]")),MATCH(vp.data[[#This Row],[SDate]],weather.data[Date],0))</f>
        <v>14.2</v>
      </c>
      <c r="V1568" s="2">
        <f ca="1">INDEX(INDIRECT(_xlfn.CONCAT("weather.data[",V$1,"]")),MATCH(vp.data[[#This Row],[SDate]],weather.data[Date],0))</f>
        <v>13.5</v>
      </c>
      <c r="W1568" t="s">
        <v>44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 s="4">
        <f>IF(AND(vp.data[[#This Row],[SDate]]&gt;=DATE(YEAR(vp.data[[#This Row],[SDate]]),5,1),vp.data[[#This Row],[SDate]]&lt;=DATE(YEAR(vp.data[[#This Row],[SDate]]),9,15)),1,0)</f>
        <v>1</v>
      </c>
      <c r="AJ1568" s="4">
        <f>IF(vp.data[[#This Row],[SDate]]&lt;DATE(2016,12,1),0,1)</f>
        <v>1</v>
      </c>
      <c r="AK1568">
        <f>MONTH(vp.data[[#This Row],[SDate]])</f>
        <v>5</v>
      </c>
      <c r="AL1568" s="5">
        <f>(IF(post_aquisition_adj_bool,vp.data[[#This Row],[VP_Adjusted]],vp.data[[#This Row],[VP]])-INDEX(crudeBD.lkup[Mean_VP],MATCH(vp.data[[#This Row],[Crude_Breakdown]],crudeBD.lkup[Crude Breakdown],0)))^2</f>
        <v>56.762996381329543</v>
      </c>
      <c r="AM1568" s="5">
        <f>(vp.data[[#This Row],[Dens]]-INDEX(crudeBD.lkup[Mean_Dens],MATCH(vp.data[[#This Row],[Crude_Breakdown]],crudeBD.lkup[Crude Breakdown],0)))^2</f>
        <v>12.570692508920608</v>
      </c>
      <c r="AN1568" s="5">
        <f>(vp.data[[#This Row],[Sulf]]-INDEX(crudeBD.lkup[Mean_Sulf],MATCH(vp.data[[#This Row],[Crude_Breakdown]],crudeBD.lkup[Crude Breakdown],0)))^2</f>
        <v>2.935433411869089E-2</v>
      </c>
      <c r="AO15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1" hidden="1" x14ac:dyDescent="0.25">
      <c r="A1569">
        <v>1568</v>
      </c>
      <c r="B1569" t="s">
        <v>45</v>
      </c>
      <c r="C1569" t="s">
        <v>45</v>
      </c>
      <c r="D1569" t="s">
        <v>63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69" s="2">
        <f ca="1">INDEX(INDIRECT(_xlfn.CONCAT("weather.data[",O$1,"]")),MATCH(vp.data[[#This Row],[SDate]],weather.data[Date],0))</f>
        <v>13.600000000000001</v>
      </c>
      <c r="P1569" s="2">
        <f ca="1">INDEX(INDIRECT(_xlfn.CONCAT("weather.data[",P$1,"]")),MATCH(vp.data[[#This Row],[SDate]],weather.data[Date],0))</f>
        <v>12.745238095238095</v>
      </c>
      <c r="Q1569" s="2">
        <f ca="1">INDEX(INDIRECT(_xlfn.CONCAT("weather.data[",Q$1,"]")),MATCH(vp.data[[#This Row],[SDate]],weather.data[Date],0))</f>
        <v>13.9</v>
      </c>
      <c r="R1569" s="2">
        <f ca="1">INDEX(INDIRECT(_xlfn.CONCAT("weather.data[",R$1,"]")),MATCH(vp.data[[#This Row],[SDate]],weather.data[Date],0))</f>
        <v>13.7</v>
      </c>
      <c r="S1569" s="2">
        <f ca="1">INDEX(INDIRECT(_xlfn.CONCAT("weather.data[",S$1,"]")),MATCH(vp.data[[#This Row],[SDate]],weather.data[Date],0))</f>
        <v>12.8</v>
      </c>
      <c r="T1569" s="2">
        <f ca="1">INDEX(INDIRECT(_xlfn.CONCAT("weather.data[",T$1,"]")),MATCH(vp.data[[#This Row],[SDate]],weather.data[Date],0))</f>
        <v>13.5</v>
      </c>
      <c r="U1569" s="2">
        <f ca="1">INDEX(INDIRECT(_xlfn.CONCAT("weather.data[",U$1,"]")),MATCH(vp.data[[#This Row],[SDate]],weather.data[Date],0))</f>
        <v>14.2</v>
      </c>
      <c r="V1569" s="2">
        <f ca="1">INDEX(INDIRECT(_xlfn.CONCAT("weather.data[",V$1,"]")),MATCH(vp.data[[#This Row],[SDate]],weather.data[Date],0))</f>
        <v>13.5</v>
      </c>
      <c r="W1569" t="s">
        <v>44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 s="4">
        <f>IF(AND(vp.data[[#This Row],[SDate]]&gt;=DATE(YEAR(vp.data[[#This Row],[SDate]]),5,1),vp.data[[#This Row],[SDate]]&lt;=DATE(YEAR(vp.data[[#This Row],[SDate]]),9,15)),1,0)</f>
        <v>1</v>
      </c>
      <c r="AJ1569" s="4">
        <f>IF(vp.data[[#This Row],[SDate]]&lt;DATE(2016,12,1),0,1)</f>
        <v>1</v>
      </c>
      <c r="AK1569">
        <f>MONTH(vp.data[[#This Row],[SDate]])</f>
        <v>5</v>
      </c>
      <c r="AL1569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1569" s="5">
        <f>(vp.data[[#This Row],[Dens]]-INDEX(crudeBD.lkup[Mean_Dens],MATCH(vp.data[[#This Row],[Crude_Breakdown]],crudeBD.lkup[Crude Breakdown],0)))^2</f>
        <v>15.567106302024175</v>
      </c>
      <c r="AN1569" s="5">
        <f>(vp.data[[#This Row],[Sulf]]-INDEX(crudeBD.lkup[Mean_Sulf],MATCH(vp.data[[#This Row],[Crude_Breakdown]],crudeBD.lkup[Crude Breakdown],0)))^2</f>
        <v>9.0800411234678385E-2</v>
      </c>
      <c r="AO15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1" hidden="1" x14ac:dyDescent="0.25">
      <c r="A1570">
        <v>1569</v>
      </c>
      <c r="B1570" t="s">
        <v>45</v>
      </c>
      <c r="C1570" t="s">
        <v>45</v>
      </c>
      <c r="D1570" t="s">
        <v>55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70" s="2">
        <f ca="1">INDEX(INDIRECT(_xlfn.CONCAT("weather.data[",O$1,"]")),MATCH(vp.data[[#This Row],[SDate]],weather.data[Date],0))</f>
        <v>13.600000000000001</v>
      </c>
      <c r="P1570" s="2">
        <f ca="1">INDEX(INDIRECT(_xlfn.CONCAT("weather.data[",P$1,"]")),MATCH(vp.data[[#This Row],[SDate]],weather.data[Date],0))</f>
        <v>12.745238095238095</v>
      </c>
      <c r="Q1570" s="2">
        <f ca="1">INDEX(INDIRECT(_xlfn.CONCAT("weather.data[",Q$1,"]")),MATCH(vp.data[[#This Row],[SDate]],weather.data[Date],0))</f>
        <v>13.9</v>
      </c>
      <c r="R1570" s="2">
        <f ca="1">INDEX(INDIRECT(_xlfn.CONCAT("weather.data[",R$1,"]")),MATCH(vp.data[[#This Row],[SDate]],weather.data[Date],0))</f>
        <v>13.7</v>
      </c>
      <c r="S1570" s="2">
        <f ca="1">INDEX(INDIRECT(_xlfn.CONCAT("weather.data[",S$1,"]")),MATCH(vp.data[[#This Row],[SDate]],weather.data[Date],0))</f>
        <v>12.8</v>
      </c>
      <c r="T1570" s="2">
        <f ca="1">INDEX(INDIRECT(_xlfn.CONCAT("weather.data[",T$1,"]")),MATCH(vp.data[[#This Row],[SDate]],weather.data[Date],0))</f>
        <v>13.5</v>
      </c>
      <c r="U1570" s="2">
        <f ca="1">INDEX(INDIRECT(_xlfn.CONCAT("weather.data[",U$1,"]")),MATCH(vp.data[[#This Row],[SDate]],weather.data[Date],0))</f>
        <v>14.2</v>
      </c>
      <c r="V1570" s="2">
        <f ca="1">INDEX(INDIRECT(_xlfn.CONCAT("weather.data[",V$1,"]")),MATCH(vp.data[[#This Row],[SDate]],weather.data[Date],0))</f>
        <v>13.5</v>
      </c>
      <c r="W1570" t="s">
        <v>44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 s="4">
        <f>IF(AND(vp.data[[#This Row],[SDate]]&gt;=DATE(YEAR(vp.data[[#This Row],[SDate]]),5,1),vp.data[[#This Row],[SDate]]&lt;=DATE(YEAR(vp.data[[#This Row],[SDate]]),9,15)),1,0)</f>
        <v>1</v>
      </c>
      <c r="AJ1570" s="4">
        <f>IF(vp.data[[#This Row],[SDate]]&lt;DATE(2016,12,1),0,1)</f>
        <v>1</v>
      </c>
      <c r="AK1570">
        <f>MONTH(vp.data[[#This Row],[SDate]])</f>
        <v>5</v>
      </c>
      <c r="AL1570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570" s="5">
        <f>(vp.data[[#This Row],[Dens]]-INDEX(crudeBD.lkup[Mean_Dens],MATCH(vp.data[[#This Row],[Crude_Breakdown]],crudeBD.lkup[Crude Breakdown],0)))^2</f>
        <v>1.4129187212163667</v>
      </c>
      <c r="AN1570" s="5">
        <f>(vp.data[[#This Row],[Sulf]]-INDEX(crudeBD.lkup[Mean_Sulf],MATCH(vp.data[[#This Row],[Crude_Breakdown]],crudeBD.lkup[Crude Breakdown],0)))^2</f>
        <v>2.8327432379219785E-3</v>
      </c>
      <c r="AO15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1" hidden="1" x14ac:dyDescent="0.25">
      <c r="A1571">
        <v>1570</v>
      </c>
      <c r="B1571" t="s">
        <v>45</v>
      </c>
      <c r="C1571" t="s">
        <v>45</v>
      </c>
      <c r="D1571" t="s">
        <v>77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71" s="2">
        <f ca="1">INDEX(INDIRECT(_xlfn.CONCAT("weather.data[",O$1,"]")),MATCH(vp.data[[#This Row],[SDate]],weather.data[Date],0))</f>
        <v>13.600000000000001</v>
      </c>
      <c r="P1571" s="2">
        <f ca="1">INDEX(INDIRECT(_xlfn.CONCAT("weather.data[",P$1,"]")),MATCH(vp.data[[#This Row],[SDate]],weather.data[Date],0))</f>
        <v>12.745238095238095</v>
      </c>
      <c r="Q1571" s="2">
        <f ca="1">INDEX(INDIRECT(_xlfn.CONCAT("weather.data[",Q$1,"]")),MATCH(vp.data[[#This Row],[SDate]],weather.data[Date],0))</f>
        <v>13.9</v>
      </c>
      <c r="R1571" s="2">
        <f ca="1">INDEX(INDIRECT(_xlfn.CONCAT("weather.data[",R$1,"]")),MATCH(vp.data[[#This Row],[SDate]],weather.data[Date],0))</f>
        <v>13.7</v>
      </c>
      <c r="S1571" s="2">
        <f ca="1">INDEX(INDIRECT(_xlfn.CONCAT("weather.data[",S$1,"]")),MATCH(vp.data[[#This Row],[SDate]],weather.data[Date],0))</f>
        <v>12.8</v>
      </c>
      <c r="T1571" s="2">
        <f ca="1">INDEX(INDIRECT(_xlfn.CONCAT("weather.data[",T$1,"]")),MATCH(vp.data[[#This Row],[SDate]],weather.data[Date],0))</f>
        <v>13.5</v>
      </c>
      <c r="U1571" s="2">
        <f ca="1">INDEX(INDIRECT(_xlfn.CONCAT("weather.data[",U$1,"]")),MATCH(vp.data[[#This Row],[SDate]],weather.data[Date],0))</f>
        <v>14.2</v>
      </c>
      <c r="V1571" s="2">
        <f ca="1">INDEX(INDIRECT(_xlfn.CONCAT("weather.data[",V$1,"]")),MATCH(vp.data[[#This Row],[SDate]],weather.data[Date],0))</f>
        <v>13.5</v>
      </c>
      <c r="W1571" t="s">
        <v>44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 s="4">
        <f>IF(AND(vp.data[[#This Row],[SDate]]&gt;=DATE(YEAR(vp.data[[#This Row],[SDate]]),5,1),vp.data[[#This Row],[SDate]]&lt;=DATE(YEAR(vp.data[[#This Row],[SDate]]),9,15)),1,0)</f>
        <v>1</v>
      </c>
      <c r="AJ1571" s="4">
        <f>IF(vp.data[[#This Row],[SDate]]&lt;DATE(2016,12,1),0,1)</f>
        <v>1</v>
      </c>
      <c r="AK1571">
        <f>MONTH(vp.data[[#This Row],[SDate]])</f>
        <v>5</v>
      </c>
      <c r="AL1571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571" s="5">
        <f>(vp.data[[#This Row],[Dens]]-INDEX(crudeBD.lkup[Mean_Dens],MATCH(vp.data[[#This Row],[Crude_Breakdown]],crudeBD.lkup[Crude Breakdown],0)))^2</f>
        <v>34.170071819267953</v>
      </c>
      <c r="AN1571" s="5">
        <f>(vp.data[[#This Row],[Sulf]]-INDEX(crudeBD.lkup[Mean_Sulf],MATCH(vp.data[[#This Row],[Crude_Breakdown]],crudeBD.lkup[Crude Breakdown],0)))^2</f>
        <v>0.16106662440082259</v>
      </c>
      <c r="AO15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1" hidden="1" x14ac:dyDescent="0.25">
      <c r="A1572">
        <v>1571</v>
      </c>
      <c r="B1572" t="s">
        <v>45</v>
      </c>
      <c r="C1572" t="s">
        <v>45</v>
      </c>
      <c r="D1572" t="s">
        <v>66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72" s="2">
        <f ca="1">INDEX(INDIRECT(_xlfn.CONCAT("weather.data[",O$1,"]")),MATCH(vp.data[[#This Row],[SDate]],weather.data[Date],0))</f>
        <v>13.600000000000001</v>
      </c>
      <c r="P1572" s="2">
        <f ca="1">INDEX(INDIRECT(_xlfn.CONCAT("weather.data[",P$1,"]")),MATCH(vp.data[[#This Row],[SDate]],weather.data[Date],0))</f>
        <v>12.745238095238095</v>
      </c>
      <c r="Q1572" s="2">
        <f ca="1">INDEX(INDIRECT(_xlfn.CONCAT("weather.data[",Q$1,"]")),MATCH(vp.data[[#This Row],[SDate]],weather.data[Date],0))</f>
        <v>13.9</v>
      </c>
      <c r="R1572" s="2">
        <f ca="1">INDEX(INDIRECT(_xlfn.CONCAT("weather.data[",R$1,"]")),MATCH(vp.data[[#This Row],[SDate]],weather.data[Date],0))</f>
        <v>13.7</v>
      </c>
      <c r="S1572" s="2">
        <f ca="1">INDEX(INDIRECT(_xlfn.CONCAT("weather.data[",S$1,"]")),MATCH(vp.data[[#This Row],[SDate]],weather.data[Date],0))</f>
        <v>12.8</v>
      </c>
      <c r="T1572" s="2">
        <f ca="1">INDEX(INDIRECT(_xlfn.CONCAT("weather.data[",T$1,"]")),MATCH(vp.data[[#This Row],[SDate]],weather.data[Date],0))</f>
        <v>13.5</v>
      </c>
      <c r="U1572" s="2">
        <f ca="1">INDEX(INDIRECT(_xlfn.CONCAT("weather.data[",U$1,"]")),MATCH(vp.data[[#This Row],[SDate]],weather.data[Date],0))</f>
        <v>14.2</v>
      </c>
      <c r="V1572" s="2">
        <f ca="1">INDEX(INDIRECT(_xlfn.CONCAT("weather.data[",V$1,"]")),MATCH(vp.data[[#This Row],[SDate]],weather.data[Date],0))</f>
        <v>13.5</v>
      </c>
      <c r="W1572" t="s">
        <v>44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 s="4">
        <f>IF(AND(vp.data[[#This Row],[SDate]]&gt;=DATE(YEAR(vp.data[[#This Row],[SDate]]),5,1),vp.data[[#This Row],[SDate]]&lt;=DATE(YEAR(vp.data[[#This Row],[SDate]]),9,15)),1,0)</f>
        <v>1</v>
      </c>
      <c r="AJ1572" s="4">
        <f>IF(vp.data[[#This Row],[SDate]]&lt;DATE(2016,12,1),0,1)</f>
        <v>1</v>
      </c>
      <c r="AK1572">
        <f>MONTH(vp.data[[#This Row],[SDate]])</f>
        <v>5</v>
      </c>
      <c r="AL1572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572" s="5">
        <f>(vp.data[[#This Row],[Dens]]-INDEX(crudeBD.lkup[Mean_Dens],MATCH(vp.data[[#This Row],[Crude_Breakdown]],crudeBD.lkup[Crude Breakdown],0)))^2</f>
        <v>86.701004610787706</v>
      </c>
      <c r="AN1572" s="5">
        <f>(vp.data[[#This Row],[Sulf]]-INDEX(crudeBD.lkup[Mean_Sulf],MATCH(vp.data[[#This Row],[Crude_Breakdown]],crudeBD.lkup[Crude Breakdown],0)))^2</f>
        <v>0.19077369219497958</v>
      </c>
      <c r="AO15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1" hidden="1" x14ac:dyDescent="0.25">
      <c r="A1573">
        <v>1572</v>
      </c>
      <c r="B1573" t="s">
        <v>47</v>
      </c>
      <c r="C1573" t="s">
        <v>47</v>
      </c>
      <c r="D1573" t="s">
        <v>91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73" s="2">
        <f ca="1">INDEX(INDIRECT(_xlfn.CONCAT("weather.data[",O$1,"]")),MATCH(vp.data[[#This Row],[SDate]],weather.data[Date],0))</f>
        <v>13.600000000000001</v>
      </c>
      <c r="P1573" s="2">
        <f ca="1">INDEX(INDIRECT(_xlfn.CONCAT("weather.data[",P$1,"]")),MATCH(vp.data[[#This Row],[SDate]],weather.data[Date],0))</f>
        <v>12.745238095238095</v>
      </c>
      <c r="Q1573" s="2">
        <f ca="1">INDEX(INDIRECT(_xlfn.CONCAT("weather.data[",Q$1,"]")),MATCH(vp.data[[#This Row],[SDate]],weather.data[Date],0))</f>
        <v>13.9</v>
      </c>
      <c r="R1573" s="2">
        <f ca="1">INDEX(INDIRECT(_xlfn.CONCAT("weather.data[",R$1,"]")),MATCH(vp.data[[#This Row],[SDate]],weather.data[Date],0))</f>
        <v>13.7</v>
      </c>
      <c r="S1573" s="2">
        <f ca="1">INDEX(INDIRECT(_xlfn.CONCAT("weather.data[",S$1,"]")),MATCH(vp.data[[#This Row],[SDate]],weather.data[Date],0))</f>
        <v>12.8</v>
      </c>
      <c r="T1573" s="2">
        <f ca="1">INDEX(INDIRECT(_xlfn.CONCAT("weather.data[",T$1,"]")),MATCH(vp.data[[#This Row],[SDate]],weather.data[Date],0))</f>
        <v>13.5</v>
      </c>
      <c r="U1573" s="2">
        <f ca="1">INDEX(INDIRECT(_xlfn.CONCAT("weather.data[",U$1,"]")),MATCH(vp.data[[#This Row],[SDate]],weather.data[Date],0))</f>
        <v>14.2</v>
      </c>
      <c r="V1573" s="2">
        <f ca="1">INDEX(INDIRECT(_xlfn.CONCAT("weather.data[",V$1,"]")),MATCH(vp.data[[#This Row],[SDate]],weather.data[Date],0))</f>
        <v>13.5</v>
      </c>
      <c r="W1573" t="s">
        <v>44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 s="4">
        <f>IF(AND(vp.data[[#This Row],[SDate]]&gt;=DATE(YEAR(vp.data[[#This Row],[SDate]]),5,1),vp.data[[#This Row],[SDate]]&lt;=DATE(YEAR(vp.data[[#This Row],[SDate]]),9,15)),1,0)</f>
        <v>1</v>
      </c>
      <c r="AJ1573" s="4">
        <f>IF(vp.data[[#This Row],[SDate]]&lt;DATE(2016,12,1),0,1)</f>
        <v>1</v>
      </c>
      <c r="AK1573">
        <f>MONTH(vp.data[[#This Row],[SDate]])</f>
        <v>5</v>
      </c>
      <c r="AL1573" s="5">
        <f>(IF(post_aquisition_adj_bool,vp.data[[#This Row],[VP_Adjusted]],vp.data[[#This Row],[VP]])-INDEX(crudeBD.lkup[Mean_VP],MATCH(vp.data[[#This Row],[Crude_Breakdown]],crudeBD.lkup[Crude Breakdown],0)))^2</f>
        <v>118.32665459449228</v>
      </c>
      <c r="AM1573" s="5">
        <f>(vp.data[[#This Row],[Dens]]-INDEX(crudeBD.lkup[Mean_Dens],MATCH(vp.data[[#This Row],[Crude_Breakdown]],crudeBD.lkup[Crude Breakdown],0)))^2</f>
        <v>22.931289273363557</v>
      </c>
      <c r="AN1573" s="5">
        <f>(vp.data[[#This Row],[Sulf]]-INDEX(crudeBD.lkup[Mean_Sulf],MATCH(vp.data[[#This Row],[Crude_Breakdown]],crudeBD.lkup[Crude Breakdown],0)))^2</f>
        <v>3.488545293117469E-2</v>
      </c>
      <c r="AO15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1" x14ac:dyDescent="0.25">
      <c r="A1574">
        <v>616</v>
      </c>
      <c r="B1574" t="s">
        <v>104</v>
      </c>
      <c r="C1574" t="s">
        <v>104</v>
      </c>
      <c r="D1574" t="s">
        <v>134</v>
      </c>
      <c r="F1574" s="1">
        <v>42753</v>
      </c>
      <c r="G1574" s="2">
        <v>73.7</v>
      </c>
      <c r="H1574" s="2">
        <f>vp.data[[#This Row],[VP]]+IF(vp.data[[#This Row],[Post_Aquisition]]=0,INDEX(post_aquisition.tbl[Change_in_VP],MATCH(vp.data[[#This Row],[Crude_Breakdown]],post_aquisition.tbl[Crude_Breakdown],0)),0)</f>
        <v>73.7</v>
      </c>
      <c r="I1574" s="2"/>
      <c r="J1574" s="2">
        <f t="array" ref="J1574">_xlfn.IFNA(IF(vp.data[[#This Row],[Sulf Input]]="",INDEX([1]DATA!$Q:$Q,MATCH(1,(vp.data[[#This Row],[Battery]]=[1]DATA!$L:$L)*(EOMONTH(vp.data[[#This Row],[SDate]],-1)+1=[1]DATA!$G:$G),0)),vp.data[[#This Row],[Sulf Input]]),"")</f>
        <v>2.41</v>
      </c>
      <c r="K1574" s="2">
        <v>17</v>
      </c>
      <c r="L1574" s="2">
        <v>2</v>
      </c>
      <c r="M1574" s="2">
        <v>869.7</v>
      </c>
      <c r="N1574" s="2">
        <f t="array" ref="N1574">_xlfn.IFNA(IF(vp.data[[#This Row],[Dens Input]]="",INDEX([1]DATA!$O:$O,MATCH(1,(vp.data[[#This Row],[Battery]]=[1]DATA!$L:$L)*(EOMONTH(vp.data[[#This Row],[SDate]],-1)+1=[1]DATA!$G:$G),0)),vp.data[[#This Row],[Dens Input]]),"")</f>
        <v>869.7</v>
      </c>
      <c r="O1574" s="2">
        <f ca="1">INDEX(INDIRECT(_xlfn.CONCAT("weather.data[",O$1,"]")),MATCH(vp.data[[#This Row],[SDate]],weather.data[Date],0))</f>
        <v>-0.25000000000000006</v>
      </c>
      <c r="P1574" s="2">
        <f ca="1">INDEX(INDIRECT(_xlfn.CONCAT("weather.data[",P$1,"]")),MATCH(vp.data[[#This Row],[SDate]],weather.data[Date],0))</f>
        <v>-13.109523809523811</v>
      </c>
      <c r="Q1574" s="2">
        <f ca="1">INDEX(INDIRECT(_xlfn.CONCAT("weather.data[",Q$1,"]")),MATCH(vp.data[[#This Row],[SDate]],weather.data[Date],0))</f>
        <v>0.2</v>
      </c>
      <c r="R1574" s="2">
        <f ca="1">INDEX(INDIRECT(_xlfn.CONCAT("weather.data[",R$1,"]")),MATCH(vp.data[[#This Row],[SDate]],weather.data[Date],0))</f>
        <v>-0.1</v>
      </c>
      <c r="S1574" s="2">
        <f ca="1">INDEX(INDIRECT(_xlfn.CONCAT("weather.data[",S$1,"]")),MATCH(vp.data[[#This Row],[SDate]],weather.data[Date],0))</f>
        <v>0.3</v>
      </c>
      <c r="T1574" s="2">
        <f ca="1">INDEX(INDIRECT(_xlfn.CONCAT("weather.data[",T$1,"]")),MATCH(vp.data[[#This Row],[SDate]],weather.data[Date],0))</f>
        <v>0.5</v>
      </c>
      <c r="U1574" s="2">
        <f ca="1">INDEX(INDIRECT(_xlfn.CONCAT("weather.data[",U$1,"]")),MATCH(vp.data[[#This Row],[SDate]],weather.data[Date],0))</f>
        <v>-3.2</v>
      </c>
      <c r="V1574" s="2">
        <f ca="1">INDEX(INDIRECT(_xlfn.CONCAT("weather.data[",V$1,"]")),MATCH(vp.data[[#This Row],[SDate]],weather.data[Date],0))</f>
        <v>0.8</v>
      </c>
      <c r="W1574" t="s">
        <v>44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 s="4">
        <f>IF(AND(vp.data[[#This Row],[SDate]]&gt;=DATE(YEAR(vp.data[[#This Row],[SDate]]),5,1),vp.data[[#This Row],[SDate]]&lt;=DATE(YEAR(vp.data[[#This Row],[SDate]]),9,15)),1,0)</f>
        <v>0</v>
      </c>
      <c r="AJ1574" s="4">
        <f>IF(vp.data[[#This Row],[SDate]]&lt;DATE(2016,12,1),0,1)</f>
        <v>1</v>
      </c>
      <c r="AK1574">
        <f>MONTH(vp.data[[#This Row],[SDate]])</f>
        <v>1</v>
      </c>
      <c r="AL1574" s="5">
        <f>(IF(post_aquisition_adj_bool,vp.data[[#This Row],[VP_Adjusted]],vp.data[[#This Row],[VP]])-INDEX(crudeBD.lkup[Mean_VP],MATCH(vp.data[[#This Row],[Crude_Breakdown]],crudeBD.lkup[Crude Breakdown],0)))^2</f>
        <v>113.09860113421549</v>
      </c>
      <c r="AM1574" s="5">
        <f>(vp.data[[#This Row],[Dens]]-INDEX(crudeBD.lkup[Mean_Dens],MATCH(vp.data[[#This Row],[Crude_Breakdown]],crudeBD.lkup[Crude Breakdown],0)))^2</f>
        <v>25.58477555435357</v>
      </c>
      <c r="AN1574" s="5">
        <f>(vp.data[[#This Row],[Sulf]]-INDEX(crudeBD.lkup[Mean_Sulf],MATCH(vp.data[[#This Row],[Crude_Breakdown]],crudeBD.lkup[Crude Breakdown],0)))^2</f>
        <v>8.726995352385076E-4</v>
      </c>
      <c r="AO15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1" hidden="1" x14ac:dyDescent="0.25">
      <c r="A1575">
        <v>1574</v>
      </c>
      <c r="B1575" t="s">
        <v>47</v>
      </c>
      <c r="C1575" t="s">
        <v>47</v>
      </c>
      <c r="D1575" t="s">
        <v>62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75" s="2">
        <f ca="1">INDEX(INDIRECT(_xlfn.CONCAT("weather.data[",O$1,"]")),MATCH(vp.data[[#This Row],[SDate]],weather.data[Date],0))</f>
        <v>13.600000000000001</v>
      </c>
      <c r="P1575" s="2">
        <f ca="1">INDEX(INDIRECT(_xlfn.CONCAT("weather.data[",P$1,"]")),MATCH(vp.data[[#This Row],[SDate]],weather.data[Date],0))</f>
        <v>12.745238095238095</v>
      </c>
      <c r="Q1575" s="2">
        <f ca="1">INDEX(INDIRECT(_xlfn.CONCAT("weather.data[",Q$1,"]")),MATCH(vp.data[[#This Row],[SDate]],weather.data[Date],0))</f>
        <v>13.9</v>
      </c>
      <c r="R1575" s="2">
        <f ca="1">INDEX(INDIRECT(_xlfn.CONCAT("weather.data[",R$1,"]")),MATCH(vp.data[[#This Row],[SDate]],weather.data[Date],0))</f>
        <v>13.7</v>
      </c>
      <c r="S1575" s="2">
        <f ca="1">INDEX(INDIRECT(_xlfn.CONCAT("weather.data[",S$1,"]")),MATCH(vp.data[[#This Row],[SDate]],weather.data[Date],0))</f>
        <v>12.8</v>
      </c>
      <c r="T1575" s="2">
        <f ca="1">INDEX(INDIRECT(_xlfn.CONCAT("weather.data[",T$1,"]")),MATCH(vp.data[[#This Row],[SDate]],weather.data[Date],0))</f>
        <v>13.5</v>
      </c>
      <c r="U1575" s="2">
        <f ca="1">INDEX(INDIRECT(_xlfn.CONCAT("weather.data[",U$1,"]")),MATCH(vp.data[[#This Row],[SDate]],weather.data[Date],0))</f>
        <v>14.2</v>
      </c>
      <c r="V1575" s="2">
        <f ca="1">INDEX(INDIRECT(_xlfn.CONCAT("weather.data[",V$1,"]")),MATCH(vp.data[[#This Row],[SDate]],weather.data[Date],0))</f>
        <v>13.5</v>
      </c>
      <c r="W1575" t="s">
        <v>44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 s="4">
        <f>IF(AND(vp.data[[#This Row],[SDate]]&gt;=DATE(YEAR(vp.data[[#This Row],[SDate]]),5,1),vp.data[[#This Row],[SDate]]&lt;=DATE(YEAR(vp.data[[#This Row],[SDate]]),9,15)),1,0)</f>
        <v>1</v>
      </c>
      <c r="AJ1575" s="4">
        <f>IF(vp.data[[#This Row],[SDate]]&lt;DATE(2016,12,1),0,1)</f>
        <v>1</v>
      </c>
      <c r="AK1575">
        <f>MONTH(vp.data[[#This Row],[SDate]])</f>
        <v>5</v>
      </c>
      <c r="AL1575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1575" s="5">
        <f>(vp.data[[#This Row],[Dens]]-INDEX(crudeBD.lkup[Mean_Dens],MATCH(vp.data[[#This Row],[Crude_Breakdown]],crudeBD.lkup[Crude Breakdown],0)))^2</f>
        <v>30.752761474439346</v>
      </c>
      <c r="AN1575" s="5">
        <f>(vp.data[[#This Row],[Sulf]]-INDEX(crudeBD.lkup[Mean_Sulf],MATCH(vp.data[[#This Row],[Crude_Breakdown]],crudeBD.lkup[Crude Breakdown],0)))^2</f>
        <v>0.73731233850740541</v>
      </c>
      <c r="AO15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1" hidden="1" x14ac:dyDescent="0.25">
      <c r="A1576">
        <v>1575</v>
      </c>
      <c r="B1576" t="s">
        <v>58</v>
      </c>
      <c r="C1576" t="s">
        <v>58</v>
      </c>
      <c r="D1576" t="s">
        <v>75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Input]]="",INDEX([1]DATA!$O:$O,MATCH(1,(vp.data[[#This Row],[Battery]]=[1]DATA!$L:$L)*(EOMONTH(vp.data[[#This Row],[SDate]],-1)+1=[1]DATA!$G:$G),0)),vp.data[[#This Row],[Dens Input]]),"")</f>
        <v>809</v>
      </c>
      <c r="O1576" s="2">
        <f ca="1">INDEX(INDIRECT(_xlfn.CONCAT("weather.data[",O$1,"]")),MATCH(vp.data[[#This Row],[SDate]],weather.data[Date],0))</f>
        <v>13.600000000000001</v>
      </c>
      <c r="P1576" s="2">
        <f ca="1">INDEX(INDIRECT(_xlfn.CONCAT("weather.data[",P$1,"]")),MATCH(vp.data[[#This Row],[SDate]],weather.data[Date],0))</f>
        <v>12.745238095238095</v>
      </c>
      <c r="Q1576" s="2">
        <f ca="1">INDEX(INDIRECT(_xlfn.CONCAT("weather.data[",Q$1,"]")),MATCH(vp.data[[#This Row],[SDate]],weather.data[Date],0))</f>
        <v>13.9</v>
      </c>
      <c r="R1576" s="2">
        <f ca="1">INDEX(INDIRECT(_xlfn.CONCAT("weather.data[",R$1,"]")),MATCH(vp.data[[#This Row],[SDate]],weather.data[Date],0))</f>
        <v>13.7</v>
      </c>
      <c r="S1576" s="2">
        <f ca="1">INDEX(INDIRECT(_xlfn.CONCAT("weather.data[",S$1,"]")),MATCH(vp.data[[#This Row],[SDate]],weather.data[Date],0))</f>
        <v>12.8</v>
      </c>
      <c r="T1576" s="2">
        <f ca="1">INDEX(INDIRECT(_xlfn.CONCAT("weather.data[",T$1,"]")),MATCH(vp.data[[#This Row],[SDate]],weather.data[Date],0))</f>
        <v>13.5</v>
      </c>
      <c r="U1576" s="2">
        <f ca="1">INDEX(INDIRECT(_xlfn.CONCAT("weather.data[",U$1,"]")),MATCH(vp.data[[#This Row],[SDate]],weather.data[Date],0))</f>
        <v>14.2</v>
      </c>
      <c r="V1576" s="2">
        <f ca="1">INDEX(INDIRECT(_xlfn.CONCAT("weather.data[",V$1,"]")),MATCH(vp.data[[#This Row],[SDate]],weather.data[Date],0))</f>
        <v>13.5</v>
      </c>
      <c r="W1576" t="s">
        <v>44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 s="4">
        <f>IF(AND(vp.data[[#This Row],[SDate]]&gt;=DATE(YEAR(vp.data[[#This Row],[SDate]]),5,1),vp.data[[#This Row],[SDate]]&lt;=DATE(YEAR(vp.data[[#This Row],[SDate]]),9,15)),1,0)</f>
        <v>1</v>
      </c>
      <c r="AJ1576" s="4">
        <f>IF(vp.data[[#This Row],[SDate]]&lt;DATE(2016,12,1),0,1)</f>
        <v>1</v>
      </c>
      <c r="AK1576">
        <f>MONTH(vp.data[[#This Row],[SDate]])</f>
        <v>5</v>
      </c>
      <c r="AL1576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576" s="5">
        <f>(vp.data[[#This Row],[Dens]]-INDEX(crudeBD.lkup[Mean_Dens],MATCH(vp.data[[#This Row],[Crude_Breakdown]],crudeBD.lkup[Crude Breakdown],0)))^2</f>
        <v>0.11657031241808298</v>
      </c>
      <c r="AN1576" s="5">
        <f>(vp.data[[#This Row],[Sulf]]-INDEX(crudeBD.lkup[Mean_Sulf],MATCH(vp.data[[#This Row],[Crude_Breakdown]],crudeBD.lkup[Crude Breakdown],0)))^2</f>
        <v>1.2099003256773645E-2</v>
      </c>
      <c r="AO15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1" hidden="1" x14ac:dyDescent="0.25">
      <c r="A1577">
        <v>1576</v>
      </c>
      <c r="B1577" t="s">
        <v>58</v>
      </c>
      <c r="C1577" t="s">
        <v>58</v>
      </c>
      <c r="D1577" t="s">
        <v>83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77" s="2">
        <f ca="1">INDEX(INDIRECT(_xlfn.CONCAT("weather.data[",O$1,"]")),MATCH(vp.data[[#This Row],[SDate]],weather.data[Date],0))</f>
        <v>13.600000000000001</v>
      </c>
      <c r="P1577" s="2">
        <f ca="1">INDEX(INDIRECT(_xlfn.CONCAT("weather.data[",P$1,"]")),MATCH(vp.data[[#This Row],[SDate]],weather.data[Date],0))</f>
        <v>12.745238095238095</v>
      </c>
      <c r="Q1577" s="2">
        <f ca="1">INDEX(INDIRECT(_xlfn.CONCAT("weather.data[",Q$1,"]")),MATCH(vp.data[[#This Row],[SDate]],weather.data[Date],0))</f>
        <v>13.9</v>
      </c>
      <c r="R1577" s="2">
        <f ca="1">INDEX(INDIRECT(_xlfn.CONCAT("weather.data[",R$1,"]")),MATCH(vp.data[[#This Row],[SDate]],weather.data[Date],0))</f>
        <v>13.7</v>
      </c>
      <c r="S1577" s="2">
        <f ca="1">INDEX(INDIRECT(_xlfn.CONCAT("weather.data[",S$1,"]")),MATCH(vp.data[[#This Row],[SDate]],weather.data[Date],0))</f>
        <v>12.8</v>
      </c>
      <c r="T1577" s="2">
        <f ca="1">INDEX(INDIRECT(_xlfn.CONCAT("weather.data[",T$1,"]")),MATCH(vp.data[[#This Row],[SDate]],weather.data[Date],0))</f>
        <v>13.5</v>
      </c>
      <c r="U1577" s="2">
        <f ca="1">INDEX(INDIRECT(_xlfn.CONCAT("weather.data[",U$1,"]")),MATCH(vp.data[[#This Row],[SDate]],weather.data[Date],0))</f>
        <v>14.2</v>
      </c>
      <c r="V1577" s="2">
        <f ca="1">INDEX(INDIRECT(_xlfn.CONCAT("weather.data[",V$1,"]")),MATCH(vp.data[[#This Row],[SDate]],weather.data[Date],0))</f>
        <v>13.5</v>
      </c>
      <c r="W1577" t="s">
        <v>44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 s="4">
        <f>IF(AND(vp.data[[#This Row],[SDate]]&gt;=DATE(YEAR(vp.data[[#This Row],[SDate]]),5,1),vp.data[[#This Row],[SDate]]&lt;=DATE(YEAR(vp.data[[#This Row],[SDate]]),9,15)),1,0)</f>
        <v>1</v>
      </c>
      <c r="AJ1577" s="4">
        <f>IF(vp.data[[#This Row],[SDate]]&lt;DATE(2016,12,1),0,1)</f>
        <v>1</v>
      </c>
      <c r="AK1577">
        <f>MONTH(vp.data[[#This Row],[SDate]])</f>
        <v>5</v>
      </c>
      <c r="AL1577" s="5">
        <f>(IF(post_aquisition_adj_bool,vp.data[[#This Row],[VP_Adjusted]],vp.data[[#This Row],[VP]])-INDEX(crudeBD.lkup[Mean_VP],MATCH(vp.data[[#This Row],[Crude_Breakdown]],crudeBD.lkup[Crude Breakdown],0)))^2</f>
        <v>216.26557934065389</v>
      </c>
      <c r="AM1577" s="5">
        <f>(vp.data[[#This Row],[Dens]]-INDEX(crudeBD.lkup[Mean_Dens],MATCH(vp.data[[#This Row],[Crude_Breakdown]],crudeBD.lkup[Crude Breakdown],0)))^2</f>
        <v>9.8685444224493857</v>
      </c>
      <c r="AN1577" s="5">
        <f>(vp.data[[#This Row],[Sulf]]-INDEX(crudeBD.lkup[Mean_Sulf],MATCH(vp.data[[#This Row],[Crude_Breakdown]],crudeBD.lkup[Crude Breakdown],0)))^2</f>
        <v>3.9981879075419116E-4</v>
      </c>
      <c r="AO15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1" hidden="1" x14ac:dyDescent="0.25">
      <c r="A1578">
        <v>1577</v>
      </c>
      <c r="B1578" t="s">
        <v>58</v>
      </c>
      <c r="C1578" t="s">
        <v>58</v>
      </c>
      <c r="D1578" t="s">
        <v>79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78" s="2">
        <f ca="1">INDEX(INDIRECT(_xlfn.CONCAT("weather.data[",O$1,"]")),MATCH(vp.data[[#This Row],[SDate]],weather.data[Date],0))</f>
        <v>13.600000000000001</v>
      </c>
      <c r="P1578" s="2">
        <f ca="1">INDEX(INDIRECT(_xlfn.CONCAT("weather.data[",P$1,"]")),MATCH(vp.data[[#This Row],[SDate]],weather.data[Date],0))</f>
        <v>12.745238095238095</v>
      </c>
      <c r="Q1578" s="2">
        <f ca="1">INDEX(INDIRECT(_xlfn.CONCAT("weather.data[",Q$1,"]")),MATCH(vp.data[[#This Row],[SDate]],weather.data[Date],0))</f>
        <v>13.9</v>
      </c>
      <c r="R1578" s="2">
        <f ca="1">INDEX(INDIRECT(_xlfn.CONCAT("weather.data[",R$1,"]")),MATCH(vp.data[[#This Row],[SDate]],weather.data[Date],0))</f>
        <v>13.7</v>
      </c>
      <c r="S1578" s="2">
        <f ca="1">INDEX(INDIRECT(_xlfn.CONCAT("weather.data[",S$1,"]")),MATCH(vp.data[[#This Row],[SDate]],weather.data[Date],0))</f>
        <v>12.8</v>
      </c>
      <c r="T1578" s="2">
        <f ca="1">INDEX(INDIRECT(_xlfn.CONCAT("weather.data[",T$1,"]")),MATCH(vp.data[[#This Row],[SDate]],weather.data[Date],0))</f>
        <v>13.5</v>
      </c>
      <c r="U1578" s="2">
        <f ca="1">INDEX(INDIRECT(_xlfn.CONCAT("weather.data[",U$1,"]")),MATCH(vp.data[[#This Row],[SDate]],weather.data[Date],0))</f>
        <v>14.2</v>
      </c>
      <c r="V1578" s="2">
        <f ca="1">INDEX(INDIRECT(_xlfn.CONCAT("weather.data[",V$1,"]")),MATCH(vp.data[[#This Row],[SDate]],weather.data[Date],0))</f>
        <v>13.5</v>
      </c>
      <c r="W1578" t="s">
        <v>44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 s="4">
        <f>IF(AND(vp.data[[#This Row],[SDate]]&gt;=DATE(YEAR(vp.data[[#This Row],[SDate]]),5,1),vp.data[[#This Row],[SDate]]&lt;=DATE(YEAR(vp.data[[#This Row],[SDate]]),9,15)),1,0)</f>
        <v>1</v>
      </c>
      <c r="AJ1578" s="4">
        <f>IF(vp.data[[#This Row],[SDate]]&lt;DATE(2016,12,1),0,1)</f>
        <v>1</v>
      </c>
      <c r="AK1578">
        <f>MONTH(vp.data[[#This Row],[SDate]])</f>
        <v>5</v>
      </c>
      <c r="AL1578" s="5">
        <f>(IF(post_aquisition_adj_bool,vp.data[[#This Row],[VP_Adjusted]],vp.data[[#This Row],[VP]])-INDEX(crudeBD.lkup[Mean_VP],MATCH(vp.data[[#This Row],[Crude_Breakdown]],crudeBD.lkup[Crude Breakdown],0)))^2</f>
        <v>210.42319099113925</v>
      </c>
      <c r="AM1578" s="5">
        <f>(vp.data[[#This Row],[Dens]]-INDEX(crudeBD.lkup[Mean_Dens],MATCH(vp.data[[#This Row],[Crude_Breakdown]],crudeBD.lkup[Crude Breakdown],0)))^2</f>
        <v>2.0777029985019864</v>
      </c>
      <c r="AN1578" s="5">
        <f>(vp.data[[#This Row],[Sulf]]-INDEX(crudeBD.lkup[Mean_Sulf],MATCH(vp.data[[#This Row],[Crude_Breakdown]],crudeBD.lkup[Crude Breakdown],0)))^2</f>
        <v>2.5004530949612777E-3</v>
      </c>
      <c r="AO15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1" hidden="1" x14ac:dyDescent="0.25">
      <c r="A1579">
        <v>1578</v>
      </c>
      <c r="B1579" t="s">
        <v>60</v>
      </c>
      <c r="C1579" t="s">
        <v>60</v>
      </c>
      <c r="D1579" t="s">
        <v>61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79" s="2">
        <f ca="1">INDEX(INDIRECT(_xlfn.CONCAT("weather.data[",O$1,"]")),MATCH(vp.data[[#This Row],[SDate]],weather.data[Date],0))</f>
        <v>13.600000000000001</v>
      </c>
      <c r="P1579" s="2">
        <f ca="1">INDEX(INDIRECT(_xlfn.CONCAT("weather.data[",P$1,"]")),MATCH(vp.data[[#This Row],[SDate]],weather.data[Date],0))</f>
        <v>12.745238095238095</v>
      </c>
      <c r="Q1579" s="2">
        <f ca="1">INDEX(INDIRECT(_xlfn.CONCAT("weather.data[",Q$1,"]")),MATCH(vp.data[[#This Row],[SDate]],weather.data[Date],0))</f>
        <v>13.9</v>
      </c>
      <c r="R1579" s="2">
        <f ca="1">INDEX(INDIRECT(_xlfn.CONCAT("weather.data[",R$1,"]")),MATCH(vp.data[[#This Row],[SDate]],weather.data[Date],0))</f>
        <v>13.7</v>
      </c>
      <c r="S1579" s="2">
        <f ca="1">INDEX(INDIRECT(_xlfn.CONCAT("weather.data[",S$1,"]")),MATCH(vp.data[[#This Row],[SDate]],weather.data[Date],0))</f>
        <v>12.8</v>
      </c>
      <c r="T1579" s="2">
        <f ca="1">INDEX(INDIRECT(_xlfn.CONCAT("weather.data[",T$1,"]")),MATCH(vp.data[[#This Row],[SDate]],weather.data[Date],0))</f>
        <v>13.5</v>
      </c>
      <c r="U1579" s="2">
        <f ca="1">INDEX(INDIRECT(_xlfn.CONCAT("weather.data[",U$1,"]")),MATCH(vp.data[[#This Row],[SDate]],weather.data[Date],0))</f>
        <v>14.2</v>
      </c>
      <c r="V1579" s="2">
        <f ca="1">INDEX(INDIRECT(_xlfn.CONCAT("weather.data[",V$1,"]")),MATCH(vp.data[[#This Row],[SDate]],weather.data[Date],0))</f>
        <v>13.5</v>
      </c>
      <c r="W1579" t="s">
        <v>44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 s="4">
        <f>IF(AND(vp.data[[#This Row],[SDate]]&gt;=DATE(YEAR(vp.data[[#This Row],[SDate]]),5,1),vp.data[[#This Row],[SDate]]&lt;=DATE(YEAR(vp.data[[#This Row],[SDate]]),9,15)),1,0)</f>
        <v>1</v>
      </c>
      <c r="AJ1579" s="4">
        <f>IF(vp.data[[#This Row],[SDate]]&lt;DATE(2016,12,1),0,1)</f>
        <v>1</v>
      </c>
      <c r="AK1579">
        <f>MONTH(vp.data[[#This Row],[SDate]])</f>
        <v>5</v>
      </c>
      <c r="AL1579" s="5">
        <f>(IF(post_aquisition_adj_bool,vp.data[[#This Row],[VP_Adjusted]],vp.data[[#This Row],[VP]])-INDEX(crudeBD.lkup[Mean_VP],MATCH(vp.data[[#This Row],[Crude_Breakdown]],crudeBD.lkup[Crude Breakdown],0)))^2</f>
        <v>251.70512287334594</v>
      </c>
      <c r="AM1579" s="5">
        <f>(vp.data[[#This Row],[Dens]]-INDEX(crudeBD.lkup[Mean_Dens],MATCH(vp.data[[#This Row],[Crude_Breakdown]],crudeBD.lkup[Crude Breakdown],0)))^2</f>
        <v>3.0340778799349879</v>
      </c>
      <c r="AN1579" s="5">
        <f>(vp.data[[#This Row],[Sulf]]-INDEX(crudeBD.lkup[Mean_Sulf],MATCH(vp.data[[#This Row],[Crude_Breakdown]],crudeBD.lkup[Crude Breakdown],0)))^2</f>
        <v>0.13656091162826198</v>
      </c>
      <c r="AO15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1" hidden="1" x14ac:dyDescent="0.25">
      <c r="A1580">
        <v>1579</v>
      </c>
      <c r="B1580" t="s">
        <v>42</v>
      </c>
      <c r="C1580" t="s">
        <v>42</v>
      </c>
      <c r="D1580" t="s">
        <v>43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80" s="2">
        <f ca="1">INDEX(INDIRECT(_xlfn.CONCAT("weather.data[",O$1,"]")),MATCH(vp.data[[#This Row],[SDate]],weather.data[Date],0))</f>
        <v>13.600000000000001</v>
      </c>
      <c r="P1580" s="2">
        <f ca="1">INDEX(INDIRECT(_xlfn.CONCAT("weather.data[",P$1,"]")),MATCH(vp.data[[#This Row],[SDate]],weather.data[Date],0))</f>
        <v>12.745238095238095</v>
      </c>
      <c r="Q1580" s="2">
        <f ca="1">INDEX(INDIRECT(_xlfn.CONCAT("weather.data[",Q$1,"]")),MATCH(vp.data[[#This Row],[SDate]],weather.data[Date],0))</f>
        <v>13.9</v>
      </c>
      <c r="R1580" s="2">
        <f ca="1">INDEX(INDIRECT(_xlfn.CONCAT("weather.data[",R$1,"]")),MATCH(vp.data[[#This Row],[SDate]],weather.data[Date],0))</f>
        <v>13.7</v>
      </c>
      <c r="S1580" s="2">
        <f ca="1">INDEX(INDIRECT(_xlfn.CONCAT("weather.data[",S$1,"]")),MATCH(vp.data[[#This Row],[SDate]],weather.data[Date],0))</f>
        <v>12.8</v>
      </c>
      <c r="T1580" s="2">
        <f ca="1">INDEX(INDIRECT(_xlfn.CONCAT("weather.data[",T$1,"]")),MATCH(vp.data[[#This Row],[SDate]],weather.data[Date],0))</f>
        <v>13.5</v>
      </c>
      <c r="U1580" s="2">
        <f ca="1">INDEX(INDIRECT(_xlfn.CONCAT("weather.data[",U$1,"]")),MATCH(vp.data[[#This Row],[SDate]],weather.data[Date],0))</f>
        <v>14.2</v>
      </c>
      <c r="V1580" s="2">
        <f ca="1">INDEX(INDIRECT(_xlfn.CONCAT("weather.data[",V$1,"]")),MATCH(vp.data[[#This Row],[SDate]],weather.data[Date],0))</f>
        <v>13.5</v>
      </c>
      <c r="W1580" t="s">
        <v>44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 s="4">
        <f>IF(AND(vp.data[[#This Row],[SDate]]&gt;=DATE(YEAR(vp.data[[#This Row],[SDate]]),5,1),vp.data[[#This Row],[SDate]]&lt;=DATE(YEAR(vp.data[[#This Row],[SDate]]),9,15)),1,0)</f>
        <v>1</v>
      </c>
      <c r="AJ1580" s="4">
        <f>IF(vp.data[[#This Row],[SDate]]&lt;DATE(2016,12,1),0,1)</f>
        <v>1</v>
      </c>
      <c r="AK1580">
        <f>MONTH(vp.data[[#This Row],[SDate]])</f>
        <v>5</v>
      </c>
      <c r="AL1580" s="5">
        <f>(IF(post_aquisition_adj_bool,vp.data[[#This Row],[VP_Adjusted]],vp.data[[#This Row],[VP]])-INDEX(crudeBD.lkup[Mean_VP],MATCH(vp.data[[#This Row],[Crude_Breakdown]],crudeBD.lkup[Crude Breakdown],0)))^2</f>
        <v>95.359470699433018</v>
      </c>
      <c r="AM1580" s="5">
        <f>(vp.data[[#This Row],[Dens]]-INDEX(crudeBD.lkup[Mean_Dens],MATCH(vp.data[[#This Row],[Crude_Breakdown]],crudeBD.lkup[Crude Breakdown],0)))^2</f>
        <v>36.701054624120985</v>
      </c>
      <c r="AN1580" s="5">
        <f>(vp.data[[#This Row],[Sulf]]-INDEX(crudeBD.lkup[Mean_Sulf],MATCH(vp.data[[#This Row],[Crude_Breakdown]],crudeBD.lkup[Crude Breakdown],0)))^2</f>
        <v>3.5925975814308328E-2</v>
      </c>
      <c r="AO15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1" hidden="1" x14ac:dyDescent="0.25">
      <c r="A1581">
        <v>1580</v>
      </c>
      <c r="B1581" t="s">
        <v>107</v>
      </c>
      <c r="C1581" t="s">
        <v>107</v>
      </c>
      <c r="D1581" t="s">
        <v>108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81" s="2">
        <f ca="1">INDEX(INDIRECT(_xlfn.CONCAT("weather.data[",O$1,"]")),MATCH(vp.data[[#This Row],[SDate]],weather.data[Date],0))</f>
        <v>13.600000000000001</v>
      </c>
      <c r="P1581" s="2">
        <f ca="1">INDEX(INDIRECT(_xlfn.CONCAT("weather.data[",P$1,"]")),MATCH(vp.data[[#This Row],[SDate]],weather.data[Date],0))</f>
        <v>12.745238095238095</v>
      </c>
      <c r="Q1581" s="2">
        <f ca="1">INDEX(INDIRECT(_xlfn.CONCAT("weather.data[",Q$1,"]")),MATCH(vp.data[[#This Row],[SDate]],weather.data[Date],0))</f>
        <v>13.9</v>
      </c>
      <c r="R1581" s="2">
        <f ca="1">INDEX(INDIRECT(_xlfn.CONCAT("weather.data[",R$1,"]")),MATCH(vp.data[[#This Row],[SDate]],weather.data[Date],0))</f>
        <v>13.7</v>
      </c>
      <c r="S1581" s="2">
        <f ca="1">INDEX(INDIRECT(_xlfn.CONCAT("weather.data[",S$1,"]")),MATCH(vp.data[[#This Row],[SDate]],weather.data[Date],0))</f>
        <v>12.8</v>
      </c>
      <c r="T1581" s="2">
        <f ca="1">INDEX(INDIRECT(_xlfn.CONCAT("weather.data[",T$1,"]")),MATCH(vp.data[[#This Row],[SDate]],weather.data[Date],0))</f>
        <v>13.5</v>
      </c>
      <c r="U1581" s="2">
        <f ca="1">INDEX(INDIRECT(_xlfn.CONCAT("weather.data[",U$1,"]")),MATCH(vp.data[[#This Row],[SDate]],weather.data[Date],0))</f>
        <v>14.2</v>
      </c>
      <c r="V1581" s="2">
        <f ca="1">INDEX(INDIRECT(_xlfn.CONCAT("weather.data[",V$1,"]")),MATCH(vp.data[[#This Row],[SDate]],weather.data[Date],0))</f>
        <v>13.5</v>
      </c>
      <c r="W1581" t="s">
        <v>44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 s="4">
        <f>IF(AND(vp.data[[#This Row],[SDate]]&gt;=DATE(YEAR(vp.data[[#This Row],[SDate]]),5,1),vp.data[[#This Row],[SDate]]&lt;=DATE(YEAR(vp.data[[#This Row],[SDate]]),9,15)),1,0)</f>
        <v>1</v>
      </c>
      <c r="AJ1581" s="4">
        <f>IF(vp.data[[#This Row],[SDate]]&lt;DATE(2016,12,1),0,1)</f>
        <v>1</v>
      </c>
      <c r="AK1581">
        <f>MONTH(vp.data[[#This Row],[SDate]])</f>
        <v>5</v>
      </c>
      <c r="AL1581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81" s="5">
        <f>(vp.data[[#This Row],[Dens]]-INDEX(crudeBD.lkup[Mean_Dens],MATCH(vp.data[[#This Row],[Crude_Breakdown]],crudeBD.lkup[Crude Breakdown],0)))^2</f>
        <v>166.11762301569519</v>
      </c>
      <c r="AN1581" s="5">
        <f>(vp.data[[#This Row],[Sulf]]-INDEX(crudeBD.lkup[Mean_Sulf],MATCH(vp.data[[#This Row],[Crude_Breakdown]],crudeBD.lkup[Crude Breakdown],0)))^2</f>
        <v>0.15462473783914737</v>
      </c>
      <c r="AO15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1" hidden="1" x14ac:dyDescent="0.25">
      <c r="A1582">
        <v>1581</v>
      </c>
      <c r="B1582" t="s">
        <v>107</v>
      </c>
      <c r="C1582" t="s">
        <v>107</v>
      </c>
      <c r="D1582" t="s">
        <v>230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82" s="2">
        <f ca="1">INDEX(INDIRECT(_xlfn.CONCAT("weather.data[",O$1,"]")),MATCH(vp.data[[#This Row],[SDate]],weather.data[Date],0))</f>
        <v>13.600000000000001</v>
      </c>
      <c r="P1582" s="2">
        <f ca="1">INDEX(INDIRECT(_xlfn.CONCAT("weather.data[",P$1,"]")),MATCH(vp.data[[#This Row],[SDate]],weather.data[Date],0))</f>
        <v>12.745238095238095</v>
      </c>
      <c r="Q1582" s="2">
        <f ca="1">INDEX(INDIRECT(_xlfn.CONCAT("weather.data[",Q$1,"]")),MATCH(vp.data[[#This Row],[SDate]],weather.data[Date],0))</f>
        <v>13.9</v>
      </c>
      <c r="R1582" s="2">
        <f ca="1">INDEX(INDIRECT(_xlfn.CONCAT("weather.data[",R$1,"]")),MATCH(vp.data[[#This Row],[SDate]],weather.data[Date],0))</f>
        <v>13.7</v>
      </c>
      <c r="S1582" s="2">
        <f ca="1">INDEX(INDIRECT(_xlfn.CONCAT("weather.data[",S$1,"]")),MATCH(vp.data[[#This Row],[SDate]],weather.data[Date],0))</f>
        <v>12.8</v>
      </c>
      <c r="T1582" s="2">
        <f ca="1">INDEX(INDIRECT(_xlfn.CONCAT("weather.data[",T$1,"]")),MATCH(vp.data[[#This Row],[SDate]],weather.data[Date],0))</f>
        <v>13.5</v>
      </c>
      <c r="U1582" s="2">
        <f ca="1">INDEX(INDIRECT(_xlfn.CONCAT("weather.data[",U$1,"]")),MATCH(vp.data[[#This Row],[SDate]],weather.data[Date],0))</f>
        <v>14.2</v>
      </c>
      <c r="V1582" s="2">
        <f ca="1">INDEX(INDIRECT(_xlfn.CONCAT("weather.data[",V$1,"]")),MATCH(vp.data[[#This Row],[SDate]],weather.data[Date],0))</f>
        <v>13.5</v>
      </c>
      <c r="W1582" t="s">
        <v>44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 s="4">
        <f>IF(AND(vp.data[[#This Row],[SDate]]&gt;=DATE(YEAR(vp.data[[#This Row],[SDate]]),5,1),vp.data[[#This Row],[SDate]]&lt;=DATE(YEAR(vp.data[[#This Row],[SDate]]),9,15)),1,0)</f>
        <v>1</v>
      </c>
      <c r="AJ1582" s="4">
        <f>IF(vp.data[[#This Row],[SDate]]&lt;DATE(2016,12,1),0,1)</f>
        <v>1</v>
      </c>
      <c r="AK1582">
        <f>MONTH(vp.data[[#This Row],[SDate]])</f>
        <v>5</v>
      </c>
      <c r="AL1582" s="5">
        <f>(IF(post_aquisition_adj_bool,vp.data[[#This Row],[VP_Adjusted]],vp.data[[#This Row],[VP]])-INDEX(crudeBD.lkup[Mean_VP],MATCH(vp.data[[#This Row],[Crude_Breakdown]],crudeBD.lkup[Crude Breakdown],0)))^2</f>
        <v>2.0586011342154911</v>
      </c>
      <c r="AM1582" s="5">
        <f>(vp.data[[#This Row],[Dens]]-INDEX(crudeBD.lkup[Mean_Dens],MATCH(vp.data[[#This Row],[Crude_Breakdown]],crudeBD.lkup[Crude Breakdown],0)))^2</f>
        <v>92.965473228771245</v>
      </c>
      <c r="AN1582" s="5">
        <f>(vp.data[[#This Row],[Sulf]]-INDEX(crudeBD.lkup[Mean_Sulf],MATCH(vp.data[[#This Row],[Crude_Breakdown]],crudeBD.lkup[Crude Breakdown],0)))^2</f>
        <v>9.6384487442215158E-2</v>
      </c>
      <c r="AO15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1" hidden="1" x14ac:dyDescent="0.25">
      <c r="A1583">
        <v>1582</v>
      </c>
      <c r="B1583" t="s">
        <v>64</v>
      </c>
      <c r="C1583" t="s">
        <v>64</v>
      </c>
      <c r="D1583" t="s">
        <v>94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83" s="2">
        <f ca="1">INDEX(INDIRECT(_xlfn.CONCAT("weather.data[",O$1,"]")),MATCH(vp.data[[#This Row],[SDate]],weather.data[Date],0))</f>
        <v>13.600000000000001</v>
      </c>
      <c r="P1583" s="2">
        <f ca="1">INDEX(INDIRECT(_xlfn.CONCAT("weather.data[",P$1,"]")),MATCH(vp.data[[#This Row],[SDate]],weather.data[Date],0))</f>
        <v>12.745238095238095</v>
      </c>
      <c r="Q1583" s="2">
        <f ca="1">INDEX(INDIRECT(_xlfn.CONCAT("weather.data[",Q$1,"]")),MATCH(vp.data[[#This Row],[SDate]],weather.data[Date],0))</f>
        <v>13.9</v>
      </c>
      <c r="R1583" s="2">
        <f ca="1">INDEX(INDIRECT(_xlfn.CONCAT("weather.data[",R$1,"]")),MATCH(vp.data[[#This Row],[SDate]],weather.data[Date],0))</f>
        <v>13.7</v>
      </c>
      <c r="S1583" s="2">
        <f ca="1">INDEX(INDIRECT(_xlfn.CONCAT("weather.data[",S$1,"]")),MATCH(vp.data[[#This Row],[SDate]],weather.data[Date],0))</f>
        <v>12.8</v>
      </c>
      <c r="T1583" s="2">
        <f ca="1">INDEX(INDIRECT(_xlfn.CONCAT("weather.data[",T$1,"]")),MATCH(vp.data[[#This Row],[SDate]],weather.data[Date],0))</f>
        <v>13.5</v>
      </c>
      <c r="U1583" s="2">
        <f ca="1">INDEX(INDIRECT(_xlfn.CONCAT("weather.data[",U$1,"]")),MATCH(vp.data[[#This Row],[SDate]],weather.data[Date],0))</f>
        <v>14.2</v>
      </c>
      <c r="V1583" s="2">
        <f ca="1">INDEX(INDIRECT(_xlfn.CONCAT("weather.data[",V$1,"]")),MATCH(vp.data[[#This Row],[SDate]],weather.data[Date],0))</f>
        <v>13.5</v>
      </c>
      <c r="W1583" t="s">
        <v>44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 s="4">
        <f>IF(AND(vp.data[[#This Row],[SDate]]&gt;=DATE(YEAR(vp.data[[#This Row],[SDate]]),5,1),vp.data[[#This Row],[SDate]]&lt;=DATE(YEAR(vp.data[[#This Row],[SDate]]),9,15)),1,0)</f>
        <v>1</v>
      </c>
      <c r="AJ1583" s="4">
        <f>IF(vp.data[[#This Row],[SDate]]&lt;DATE(2016,12,1),0,1)</f>
        <v>1</v>
      </c>
      <c r="AK1583">
        <f>MONTH(vp.data[[#This Row],[SDate]])</f>
        <v>5</v>
      </c>
      <c r="AL1583" s="5">
        <f>(IF(post_aquisition_adj_bool,vp.data[[#This Row],[VP_Adjusted]],vp.data[[#This Row],[VP]])-INDEX(crudeBD.lkup[Mean_VP],MATCH(vp.data[[#This Row],[Crude_Breakdown]],crudeBD.lkup[Crude Breakdown],0)))^2</f>
        <v>407.14383868874745</v>
      </c>
      <c r="AM1583" s="5">
        <f>(vp.data[[#This Row],[Dens]]-INDEX(crudeBD.lkup[Mean_Dens],MATCH(vp.data[[#This Row],[Crude_Breakdown]],crudeBD.lkup[Crude Breakdown],0)))^2</f>
        <v>43.410474549436522</v>
      </c>
      <c r="AN1583" s="5">
        <f>(vp.data[[#This Row],[Sulf]]-INDEX(crudeBD.lkup[Mean_Sulf],MATCH(vp.data[[#This Row],[Crude_Breakdown]],crudeBD.lkup[Crude Breakdown],0)))^2</f>
        <v>3.2235685139961252E-3</v>
      </c>
      <c r="AO15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1" hidden="1" x14ac:dyDescent="0.25">
      <c r="A1584">
        <v>1583</v>
      </c>
      <c r="B1584" t="s">
        <v>64</v>
      </c>
      <c r="C1584" t="s">
        <v>64</v>
      </c>
      <c r="D1584" t="s">
        <v>106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84" s="2">
        <f ca="1">INDEX(INDIRECT(_xlfn.CONCAT("weather.data[",O$1,"]")),MATCH(vp.data[[#This Row],[SDate]],weather.data[Date],0))</f>
        <v>13.600000000000001</v>
      </c>
      <c r="P1584" s="2">
        <f ca="1">INDEX(INDIRECT(_xlfn.CONCAT("weather.data[",P$1,"]")),MATCH(vp.data[[#This Row],[SDate]],weather.data[Date],0))</f>
        <v>12.745238095238095</v>
      </c>
      <c r="Q1584" s="2">
        <f ca="1">INDEX(INDIRECT(_xlfn.CONCAT("weather.data[",Q$1,"]")),MATCH(vp.data[[#This Row],[SDate]],weather.data[Date],0))</f>
        <v>13.9</v>
      </c>
      <c r="R1584" s="2">
        <f ca="1">INDEX(INDIRECT(_xlfn.CONCAT("weather.data[",R$1,"]")),MATCH(vp.data[[#This Row],[SDate]],weather.data[Date],0))</f>
        <v>13.7</v>
      </c>
      <c r="S1584" s="2">
        <f ca="1">INDEX(INDIRECT(_xlfn.CONCAT("weather.data[",S$1,"]")),MATCH(vp.data[[#This Row],[SDate]],weather.data[Date],0))</f>
        <v>12.8</v>
      </c>
      <c r="T1584" s="2">
        <f ca="1">INDEX(INDIRECT(_xlfn.CONCAT("weather.data[",T$1,"]")),MATCH(vp.data[[#This Row],[SDate]],weather.data[Date],0))</f>
        <v>13.5</v>
      </c>
      <c r="U1584" s="2">
        <f ca="1">INDEX(INDIRECT(_xlfn.CONCAT("weather.data[",U$1,"]")),MATCH(vp.data[[#This Row],[SDate]],weather.data[Date],0))</f>
        <v>14.2</v>
      </c>
      <c r="V1584" s="2">
        <f ca="1">INDEX(INDIRECT(_xlfn.CONCAT("weather.data[",V$1,"]")),MATCH(vp.data[[#This Row],[SDate]],weather.data[Date],0))</f>
        <v>13.5</v>
      </c>
      <c r="W1584" t="s">
        <v>44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 s="4">
        <f>IF(AND(vp.data[[#This Row],[SDate]]&gt;=DATE(YEAR(vp.data[[#This Row],[SDate]]),5,1),vp.data[[#This Row],[SDate]]&lt;=DATE(YEAR(vp.data[[#This Row],[SDate]]),9,15)),1,0)</f>
        <v>1</v>
      </c>
      <c r="AJ1584" s="4">
        <f>IF(vp.data[[#This Row],[SDate]]&lt;DATE(2016,12,1),0,1)</f>
        <v>1</v>
      </c>
      <c r="AK1584">
        <f>MONTH(vp.data[[#This Row],[SDate]])</f>
        <v>5</v>
      </c>
      <c r="AL1584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584" s="5">
        <f>(vp.data[[#This Row],[Dens]]-INDEX(crudeBD.lkup[Mean_Dens],MATCH(vp.data[[#This Row],[Crude_Breakdown]],crudeBD.lkup[Crude Breakdown],0)))^2</f>
        <v>107.92431013225958</v>
      </c>
      <c r="AN1584" s="5">
        <f>(vp.data[[#This Row],[Sulf]]-INDEX(crudeBD.lkup[Mean_Sulf],MATCH(vp.data[[#This Row],[Crude_Breakdown]],crudeBD.lkup[Crude Breakdown],0)))^2</f>
        <v>5.361684096817588E-3</v>
      </c>
      <c r="AO15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1" hidden="1" x14ac:dyDescent="0.25">
      <c r="A1585">
        <v>1584</v>
      </c>
      <c r="B1585" t="s">
        <v>64</v>
      </c>
      <c r="C1585" t="s">
        <v>64</v>
      </c>
      <c r="D1585" t="s">
        <v>65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Input]]="",INDEX([1]DATA!$Q:$Q,MATCH(1,(vp.data[[#This Row],[Battery]]=[1]DATA!$L:$L)*(EOMONTH(vp.data[[#This Row],[SDate]],-1)+1=[1]DATA!$G:$G),0)),vp.data[[#This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585" s="2">
        <f ca="1">INDEX(INDIRECT(_xlfn.CONCAT("weather.data[",O$1,"]")),MATCH(vp.data[[#This Row],[SDate]],weather.data[Date],0))</f>
        <v>13.600000000000001</v>
      </c>
      <c r="P1585" s="2">
        <f ca="1">INDEX(INDIRECT(_xlfn.CONCAT("weather.data[",P$1,"]")),MATCH(vp.data[[#This Row],[SDate]],weather.data[Date],0))</f>
        <v>12.745238095238095</v>
      </c>
      <c r="Q1585" s="2">
        <f ca="1">INDEX(INDIRECT(_xlfn.CONCAT("weather.data[",Q$1,"]")),MATCH(vp.data[[#This Row],[SDate]],weather.data[Date],0))</f>
        <v>13.9</v>
      </c>
      <c r="R1585" s="2">
        <f ca="1">INDEX(INDIRECT(_xlfn.CONCAT("weather.data[",R$1,"]")),MATCH(vp.data[[#This Row],[SDate]],weather.data[Date],0))</f>
        <v>13.7</v>
      </c>
      <c r="S1585" s="2">
        <f ca="1">INDEX(INDIRECT(_xlfn.CONCAT("weather.data[",S$1,"]")),MATCH(vp.data[[#This Row],[SDate]],weather.data[Date],0))</f>
        <v>12.8</v>
      </c>
      <c r="T1585" s="2">
        <f ca="1">INDEX(INDIRECT(_xlfn.CONCAT("weather.data[",T$1,"]")),MATCH(vp.data[[#This Row],[SDate]],weather.data[Date],0))</f>
        <v>13.5</v>
      </c>
      <c r="U1585" s="2">
        <f ca="1">INDEX(INDIRECT(_xlfn.CONCAT("weather.data[",U$1,"]")),MATCH(vp.data[[#This Row],[SDate]],weather.data[Date],0))</f>
        <v>14.2</v>
      </c>
      <c r="V1585" s="2">
        <f ca="1">INDEX(INDIRECT(_xlfn.CONCAT("weather.data[",V$1,"]")),MATCH(vp.data[[#This Row],[SDate]],weather.data[Date],0))</f>
        <v>13.5</v>
      </c>
      <c r="W1585" t="s">
        <v>44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 s="4">
        <f>IF(AND(vp.data[[#This Row],[SDate]]&gt;=DATE(YEAR(vp.data[[#This Row],[SDate]]),5,1),vp.data[[#This Row],[SDate]]&lt;=DATE(YEAR(vp.data[[#This Row],[SDate]]),9,15)),1,0)</f>
        <v>1</v>
      </c>
      <c r="AJ1585" s="4">
        <f>IF(vp.data[[#This Row],[SDate]]&lt;DATE(2016,12,1),0,1)</f>
        <v>1</v>
      </c>
      <c r="AK1585">
        <f>MONTH(vp.data[[#This Row],[SDate]])</f>
        <v>5</v>
      </c>
      <c r="AL1585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85" s="5">
        <f>(vp.data[[#This Row],[Dens]]-INDEX(crudeBD.lkup[Mean_Dens],MATCH(vp.data[[#This Row],[Crude_Breakdown]],crudeBD.lkup[Crude Breakdown],0)))^2</f>
        <v>239.89866841446542</v>
      </c>
      <c r="AN1585" s="5">
        <f>(vp.data[[#This Row],[Sulf]]-INDEX(crudeBD.lkup[Mean_Sulf],MATCH(vp.data[[#This Row],[Crude_Breakdown]],crudeBD.lkup[Crude Breakdown],0)))^2</f>
        <v>5.4393210967982518E-2</v>
      </c>
      <c r="AO15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1" hidden="1" x14ac:dyDescent="0.25">
      <c r="A1586">
        <v>1585</v>
      </c>
      <c r="B1586" t="s">
        <v>92</v>
      </c>
      <c r="C1586" t="s">
        <v>92</v>
      </c>
      <c r="D1586" t="s">
        <v>93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86" s="2">
        <f ca="1">INDEX(INDIRECT(_xlfn.CONCAT("weather.data[",O$1,"]")),MATCH(vp.data[[#This Row],[SDate]],weather.data[Date],0))</f>
        <v>13.600000000000001</v>
      </c>
      <c r="P1586" s="2">
        <f ca="1">INDEX(INDIRECT(_xlfn.CONCAT("weather.data[",P$1,"]")),MATCH(vp.data[[#This Row],[SDate]],weather.data[Date],0))</f>
        <v>12.745238095238095</v>
      </c>
      <c r="Q1586" s="2">
        <f ca="1">INDEX(INDIRECT(_xlfn.CONCAT("weather.data[",Q$1,"]")),MATCH(vp.data[[#This Row],[SDate]],weather.data[Date],0))</f>
        <v>13.9</v>
      </c>
      <c r="R1586" s="2">
        <f ca="1">INDEX(INDIRECT(_xlfn.CONCAT("weather.data[",R$1,"]")),MATCH(vp.data[[#This Row],[SDate]],weather.data[Date],0))</f>
        <v>13.7</v>
      </c>
      <c r="S1586" s="2">
        <f ca="1">INDEX(INDIRECT(_xlfn.CONCAT("weather.data[",S$1,"]")),MATCH(vp.data[[#This Row],[SDate]],weather.data[Date],0))</f>
        <v>12.8</v>
      </c>
      <c r="T1586" s="2">
        <f ca="1">INDEX(INDIRECT(_xlfn.CONCAT("weather.data[",T$1,"]")),MATCH(vp.data[[#This Row],[SDate]],weather.data[Date],0))</f>
        <v>13.5</v>
      </c>
      <c r="U1586" s="2">
        <f ca="1">INDEX(INDIRECT(_xlfn.CONCAT("weather.data[",U$1,"]")),MATCH(vp.data[[#This Row],[SDate]],weather.data[Date],0))</f>
        <v>14.2</v>
      </c>
      <c r="V1586" s="2">
        <f ca="1">INDEX(INDIRECT(_xlfn.CONCAT("weather.data[",V$1,"]")),MATCH(vp.data[[#This Row],[SDate]],weather.data[Date],0))</f>
        <v>13.5</v>
      </c>
      <c r="W1586" t="s">
        <v>44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 s="4">
        <f>IF(AND(vp.data[[#This Row],[SDate]]&gt;=DATE(YEAR(vp.data[[#This Row],[SDate]]),5,1),vp.data[[#This Row],[SDate]]&lt;=DATE(YEAR(vp.data[[#This Row],[SDate]]),9,15)),1,0)</f>
        <v>1</v>
      </c>
      <c r="AJ1586" s="4">
        <f>IF(vp.data[[#This Row],[SDate]]&lt;DATE(2016,12,1),0,1)</f>
        <v>1</v>
      </c>
      <c r="AK1586">
        <f>MONTH(vp.data[[#This Row],[SDate]])</f>
        <v>5</v>
      </c>
      <c r="AL1586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586" s="5">
        <f>(vp.data[[#This Row],[Dens]]-INDEX(crudeBD.lkup[Mean_Dens],MATCH(vp.data[[#This Row],[Crude_Breakdown]],crudeBD.lkup[Crude Breakdown],0)))^2</f>
        <v>8.6760718192648518</v>
      </c>
      <c r="AN1586" s="5">
        <f>(vp.data[[#This Row],[Sulf]]-INDEX(crudeBD.lkup[Mean_Sulf],MATCH(vp.data[[#This Row],[Crude_Breakdown]],crudeBD.lkup[Crude Breakdown],0)))^2</f>
        <v>4.0534198068534165E-2</v>
      </c>
      <c r="AO15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1" hidden="1" x14ac:dyDescent="0.25">
      <c r="A1587">
        <v>1586</v>
      </c>
      <c r="B1587" t="s">
        <v>287</v>
      </c>
      <c r="C1587" t="s">
        <v>287</v>
      </c>
      <c r="D1587" t="s">
        <v>105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Input]]="",INDEX([1]DATA!$Q:$Q,MATCH(1,(vp.data[[#This Row],[Battery]]=[1]DATA!$L:$L)*(EOMONTH(vp.data[[#This Row],[SDate]],-1)+1=[1]DATA!$G:$G),0)),vp.data[[#This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587" s="2">
        <f ca="1">INDEX(INDIRECT(_xlfn.CONCAT("weather.data[",O$1,"]")),MATCH(vp.data[[#This Row],[SDate]],weather.data[Date],0))</f>
        <v>13.600000000000001</v>
      </c>
      <c r="P1587" s="2">
        <f ca="1">INDEX(INDIRECT(_xlfn.CONCAT("weather.data[",P$1,"]")),MATCH(vp.data[[#This Row],[SDate]],weather.data[Date],0))</f>
        <v>12.745238095238095</v>
      </c>
      <c r="Q1587" s="2">
        <f ca="1">INDEX(INDIRECT(_xlfn.CONCAT("weather.data[",Q$1,"]")),MATCH(vp.data[[#This Row],[SDate]],weather.data[Date],0))</f>
        <v>13.9</v>
      </c>
      <c r="R1587" s="2">
        <f ca="1">INDEX(INDIRECT(_xlfn.CONCAT("weather.data[",R$1,"]")),MATCH(vp.data[[#This Row],[SDate]],weather.data[Date],0))</f>
        <v>13.7</v>
      </c>
      <c r="S1587" s="2">
        <f ca="1">INDEX(INDIRECT(_xlfn.CONCAT("weather.data[",S$1,"]")),MATCH(vp.data[[#This Row],[SDate]],weather.data[Date],0))</f>
        <v>12.8</v>
      </c>
      <c r="T1587" s="2">
        <f ca="1">INDEX(INDIRECT(_xlfn.CONCAT("weather.data[",T$1,"]")),MATCH(vp.data[[#This Row],[SDate]],weather.data[Date],0))</f>
        <v>13.5</v>
      </c>
      <c r="U1587" s="2">
        <f ca="1">INDEX(INDIRECT(_xlfn.CONCAT("weather.data[",U$1,"]")),MATCH(vp.data[[#This Row],[SDate]],weather.data[Date],0))</f>
        <v>14.2</v>
      </c>
      <c r="V1587" s="2">
        <f ca="1">INDEX(INDIRECT(_xlfn.CONCAT("weather.data[",V$1,"]")),MATCH(vp.data[[#This Row],[SDate]],weather.data[Date],0))</f>
        <v>13.5</v>
      </c>
      <c r="W1587" t="s">
        <v>44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 s="4">
        <f>IF(AND(vp.data[[#This Row],[SDate]]&gt;=DATE(YEAR(vp.data[[#This Row],[SDate]]),5,1),vp.data[[#This Row],[SDate]]&lt;=DATE(YEAR(vp.data[[#This Row],[SDate]]),9,15)),1,0)</f>
        <v>1</v>
      </c>
      <c r="AJ1587" s="4">
        <f>IF(vp.data[[#This Row],[SDate]]&lt;DATE(2016,12,1),0,1)</f>
        <v>1</v>
      </c>
      <c r="AK1587">
        <f>MONTH(vp.data[[#This Row],[SDate]])</f>
        <v>5</v>
      </c>
      <c r="AL1587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587" s="5">
        <f>(vp.data[[#This Row],[Dens]]-INDEX(crudeBD.lkup[Mean_Dens],MATCH(vp.data[[#This Row],[Crude_Breakdown]],crudeBD.lkup[Crude Breakdown],0)))^2</f>
        <v>36.136177616922971</v>
      </c>
      <c r="AN1587" s="5">
        <f>(vp.data[[#This Row],[Sulf]]-INDEX(crudeBD.lkup[Mean_Sulf],MATCH(vp.data[[#This Row],[Crude_Breakdown]],crudeBD.lkup[Crude Breakdown],0)))^2</f>
        <v>0.36817769489436686</v>
      </c>
      <c r="AO15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1" hidden="1" x14ac:dyDescent="0.25">
      <c r="A1588">
        <v>1587</v>
      </c>
      <c r="B1588" t="s">
        <v>45</v>
      </c>
      <c r="C1588" t="s">
        <v>45</v>
      </c>
      <c r="D1588" t="s">
        <v>85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88" s="2">
        <f ca="1">INDEX(INDIRECT(_xlfn.CONCAT("weather.data[",O$1,"]")),MATCH(vp.data[[#This Row],[SDate]],weather.data[Date],0))</f>
        <v>13.600000000000001</v>
      </c>
      <c r="P1588" s="2">
        <f ca="1">INDEX(INDIRECT(_xlfn.CONCAT("weather.data[",P$1,"]")),MATCH(vp.data[[#This Row],[SDate]],weather.data[Date],0))</f>
        <v>12.745238095238095</v>
      </c>
      <c r="Q1588" s="2">
        <f ca="1">INDEX(INDIRECT(_xlfn.CONCAT("weather.data[",Q$1,"]")),MATCH(vp.data[[#This Row],[SDate]],weather.data[Date],0))</f>
        <v>13.9</v>
      </c>
      <c r="R1588" s="2">
        <f ca="1">INDEX(INDIRECT(_xlfn.CONCAT("weather.data[",R$1,"]")),MATCH(vp.data[[#This Row],[SDate]],weather.data[Date],0))</f>
        <v>13.7</v>
      </c>
      <c r="S1588" s="2">
        <f ca="1">INDEX(INDIRECT(_xlfn.CONCAT("weather.data[",S$1,"]")),MATCH(vp.data[[#This Row],[SDate]],weather.data[Date],0))</f>
        <v>12.8</v>
      </c>
      <c r="T1588" s="2">
        <f ca="1">INDEX(INDIRECT(_xlfn.CONCAT("weather.data[",T$1,"]")),MATCH(vp.data[[#This Row],[SDate]],weather.data[Date],0))</f>
        <v>13.5</v>
      </c>
      <c r="U1588" s="2">
        <f ca="1">INDEX(INDIRECT(_xlfn.CONCAT("weather.data[",U$1,"]")),MATCH(vp.data[[#This Row],[SDate]],weather.data[Date],0))</f>
        <v>14.2</v>
      </c>
      <c r="V1588" s="2">
        <f ca="1">INDEX(INDIRECT(_xlfn.CONCAT("weather.data[",V$1,"]")),MATCH(vp.data[[#This Row],[SDate]],weather.data[Date],0))</f>
        <v>13.5</v>
      </c>
      <c r="W1588" t="s">
        <v>44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 s="4">
        <f>IF(AND(vp.data[[#This Row],[SDate]]&gt;=DATE(YEAR(vp.data[[#This Row],[SDate]]),5,1),vp.data[[#This Row],[SDate]]&lt;=DATE(YEAR(vp.data[[#This Row],[SDate]]),9,15)),1,0)</f>
        <v>1</v>
      </c>
      <c r="AJ1588" s="4">
        <f>IF(vp.data[[#This Row],[SDate]]&lt;DATE(2016,12,1),0,1)</f>
        <v>1</v>
      </c>
      <c r="AK1588">
        <f>MONTH(vp.data[[#This Row],[SDate]])</f>
        <v>5</v>
      </c>
      <c r="AL1588" s="5">
        <f>(IF(post_aquisition_adj_bool,vp.data[[#This Row],[VP_Adjusted]],vp.data[[#This Row],[VP]])-INDEX(crudeBD.lkup[Mean_VP],MATCH(vp.data[[#This Row],[Crude_Breakdown]],crudeBD.lkup[Crude Breakdown],0)))^2</f>
        <v>169.57754708344967</v>
      </c>
      <c r="AM1588" s="5">
        <f>(vp.data[[#This Row],[Dens]]-INDEX(crudeBD.lkup[Mean_Dens],MATCH(vp.data[[#This Row],[Crude_Breakdown]],crudeBD.lkup[Crude Breakdown],0)))^2</f>
        <v>299.68240338379445</v>
      </c>
      <c r="AN1588" s="5">
        <f>(vp.data[[#This Row],[Sulf]]-INDEX(crudeBD.lkup[Mean_Sulf],MATCH(vp.data[[#This Row],[Crude_Breakdown]],crudeBD.lkup[Crude Breakdown],0)))^2</f>
        <v>0.48549746102933655</v>
      </c>
      <c r="AO15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1" hidden="1" x14ac:dyDescent="0.25">
      <c r="A1589">
        <v>156</v>
      </c>
      <c r="B1589" t="s">
        <v>45</v>
      </c>
      <c r="C1589" t="s">
        <v>45</v>
      </c>
      <c r="D1589" t="s">
        <v>82</v>
      </c>
      <c r="F1589" s="1">
        <v>42485</v>
      </c>
      <c r="G1589" s="2">
        <v>113.3</v>
      </c>
      <c r="H1589" s="2">
        <f>vp.data[[#This Row],[VP]]+IF(vp.data[[#This Row],[Post_Aquisition]]=0,INDEX(post_aquisition.tbl[Change_in_VP],MATCH(vp.data[[#This Row],[Crude_Breakdown]],post_aquisition.tbl[Crude_Breakdown],0)),0)</f>
        <v>97.465217391304293</v>
      </c>
      <c r="I1589" s="2"/>
      <c r="J1589" s="2">
        <f t="array" ref="J1589">_xlfn.IFNA(IF(vp.data[[#This Row],[Sulf Input]]="",INDEX([1]DATA!$Q:$Q,MATCH(1,(vp.data[[#This Row],[Battery]]=[1]DATA!$L:$L)*(EOMONTH(vp.data[[#This Row],[SDate]],-1)+1=[1]DATA!$G:$G),0)),vp.data[[#This Row],[Sulf Input]]),"")</f>
        <v>2.8</v>
      </c>
      <c r="K1589" s="2"/>
      <c r="L1589" s="2"/>
      <c r="M1589" s="2">
        <v>871.2</v>
      </c>
      <c r="N1589" s="2">
        <f t="array" ref="N1589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589" s="2">
        <f ca="1">INDEX(INDIRECT(_xlfn.CONCAT("weather.data[",O$1,"]")),MATCH(vp.data[[#This Row],[SDate]],weather.data[Date],0))</f>
        <v>6.6333333333333329</v>
      </c>
      <c r="P1589" s="2">
        <f ca="1">INDEX(INDIRECT(_xlfn.CONCAT("weather.data[",P$1,"]")),MATCH(vp.data[[#This Row],[SDate]],weather.data[Date],0))</f>
        <v>7.7404761904761914</v>
      </c>
      <c r="Q1589" s="2">
        <f ca="1">INDEX(INDIRECT(_xlfn.CONCAT("weather.data[",Q$1,"]")),MATCH(vp.data[[#This Row],[SDate]],weather.data[Date],0))</f>
        <v>7.3</v>
      </c>
      <c r="R1589" s="2">
        <f ca="1">INDEX(INDIRECT(_xlfn.CONCAT("weather.data[",R$1,"]")),MATCH(vp.data[[#This Row],[SDate]],weather.data[Date],0))</f>
        <v>6.9</v>
      </c>
      <c r="S1589" s="2">
        <f ca="1">INDEX(INDIRECT(_xlfn.CONCAT("weather.data[",S$1,"]")),MATCH(vp.data[[#This Row],[SDate]],weather.data[Date],0))</f>
        <v>6.3</v>
      </c>
      <c r="T1589" s="2">
        <f ca="1">INDEX(INDIRECT(_xlfn.CONCAT("weather.data[",T$1,"]")),MATCH(vp.data[[#This Row],[SDate]],weather.data[Date],0))</f>
        <v>8</v>
      </c>
      <c r="U1589" s="2">
        <f ca="1">INDEX(INDIRECT(_xlfn.CONCAT("weather.data[",U$1,"]")),MATCH(vp.data[[#This Row],[SDate]],weather.data[Date],0))</f>
        <v>6.5</v>
      </c>
      <c r="V1589" s="2">
        <f ca="1">INDEX(INDIRECT(_xlfn.CONCAT("weather.data[",V$1,"]")),MATCH(vp.data[[#This Row],[SDate]],weather.data[Date],0))</f>
        <v>4.8</v>
      </c>
      <c r="W1589" t="s">
        <v>44</v>
      </c>
      <c r="X1589">
        <f>IF(OR(vp.data[[#This Row],[Sulf]]="",vp.data[[#This Row],[Dens]]=""),1,0)</f>
        <v>0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1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Midale</v>
      </c>
      <c r="AH1589">
        <f>INDEX(crudeBD.lkup[Number],MATCH(vp.data[[#This Row],[Crude_Breakdown]],crudeBD.lkup[Crude Breakdown],0))</f>
        <v>5</v>
      </c>
      <c r="AI1589" s="4">
        <f>IF(AND(vp.data[[#This Row],[SDate]]&gt;=DATE(YEAR(vp.data[[#This Row],[SDate]]),5,1),vp.data[[#This Row],[SDate]]&lt;=DATE(YEAR(vp.data[[#This Row],[SDate]]),9,15)),1,0)</f>
        <v>0</v>
      </c>
      <c r="AJ1589" s="4">
        <f>IF(vp.data[[#This Row],[SDate]]&lt;DATE(2016,12,1),0,1)</f>
        <v>0</v>
      </c>
      <c r="AK1589">
        <f>MONTH(vp.data[[#This Row],[SDate]])</f>
        <v>4</v>
      </c>
      <c r="AL1589" s="5">
        <f>(IF(post_aquisition_adj_bool,vp.data[[#This Row],[VP_Adjusted]],vp.data[[#This Row],[VP]])-INDEX(crudeBD.lkup[Mean_VP],MATCH(vp.data[[#This Row],[Crude_Breakdown]],crudeBD.lkup[Crude Breakdown],0)))^2</f>
        <v>1183.359999999996</v>
      </c>
      <c r="AM1589" s="5">
        <f>(vp.data[[#This Row],[Dens]]-INDEX(crudeBD.lkup[Mean_Dens],MATCH(vp.data[[#This Row],[Crude_Breakdown]],crudeBD.lkup[Crude Breakdown],0)))^2</f>
        <v>12.660356949702448</v>
      </c>
      <c r="AN1589" s="5">
        <f>(vp.data[[#This Row],[Sulf]]-INDEX(crudeBD.lkup[Mean_Sulf],MATCH(vp.data[[#This Row],[Crude_Breakdown]],crudeBD.lkup[Crude Breakdown],0)))^2</f>
        <v>0.12993033860500572</v>
      </c>
      <c r="AO15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1" hidden="1" x14ac:dyDescent="0.25">
      <c r="A1590">
        <v>1589</v>
      </c>
      <c r="B1590" t="s">
        <v>47</v>
      </c>
      <c r="C1590" t="s">
        <v>47</v>
      </c>
      <c r="D1590" t="s">
        <v>67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>
        <f t="array" ref="J1590">_xlfn.IFNA(IF(vp.data[[#This Row],[Sulf Input]]="",INDEX([1]DATA!$Q:$Q,MATCH(1,(vp.data[[#This Row],[Battery]]=[1]DATA!$L:$L)*(EOMONTH(vp.data[[#This Row],[SDate]],-1)+1=[1]DATA!$G:$G),0)),vp.data[[#This Row],[Sulf Input]]),"")</f>
        <v>1.66</v>
      </c>
      <c r="K1590" s="2"/>
      <c r="L1590" s="2"/>
      <c r="M1590" s="2"/>
      <c r="N1590" s="2">
        <f t="array" ref="N1590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590" s="2">
        <f ca="1">INDEX(INDIRECT(_xlfn.CONCAT("weather.data[",O$1,"]")),MATCH(vp.data[[#This Row],[SDate]],weather.data[Date],0))</f>
        <v>21.95</v>
      </c>
      <c r="P1590" s="2">
        <f ca="1">INDEX(INDIRECT(_xlfn.CONCAT("weather.data[",P$1,"]")),MATCH(vp.data[[#This Row],[SDate]],weather.data[Date],0))</f>
        <v>14.923809523809526</v>
      </c>
      <c r="Q1590" s="2">
        <f ca="1">INDEX(INDIRECT(_xlfn.CONCAT("weather.data[",Q$1,"]")),MATCH(vp.data[[#This Row],[SDate]],weather.data[Date],0))</f>
        <v>22.7</v>
      </c>
      <c r="R1590" s="2">
        <f ca="1">INDEX(INDIRECT(_xlfn.CONCAT("weather.data[",R$1,"]")),MATCH(vp.data[[#This Row],[SDate]],weather.data[Date],0))</f>
        <v>20.9</v>
      </c>
      <c r="S1590" s="2">
        <f ca="1">INDEX(INDIRECT(_xlfn.CONCAT("weather.data[",S$1,"]")),MATCH(vp.data[[#This Row],[SDate]],weather.data[Date],0))</f>
        <v>21.3</v>
      </c>
      <c r="T1590" s="2">
        <f ca="1">INDEX(INDIRECT(_xlfn.CONCAT("weather.data[",T$1,"]")),MATCH(vp.data[[#This Row],[SDate]],weather.data[Date],0))</f>
        <v>20.5</v>
      </c>
      <c r="U1590" s="2">
        <f ca="1">INDEX(INDIRECT(_xlfn.CONCAT("weather.data[",U$1,"]")),MATCH(vp.data[[#This Row],[SDate]],weather.data[Date],0))</f>
        <v>24.8</v>
      </c>
      <c r="V1590" s="2">
        <f ca="1">INDEX(INDIRECT(_xlfn.CONCAT("weather.data[",V$1,"]")),MATCH(vp.data[[#This Row],[SDate]],weather.data[Date],0))</f>
        <v>21.5</v>
      </c>
      <c r="W1590" t="s">
        <v>44</v>
      </c>
      <c r="X1590">
        <f>IF(OR(vp.data[[#This Row],[Sulf]]="",vp.data[[#This Row],[Dens]]=""),1,0)</f>
        <v>0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Medium_LSB</v>
      </c>
      <c r="AH1590">
        <f>INDEX(crudeBD.lkup[Number],MATCH(vp.data[[#This Row],[Crude_Breakdown]],crudeBD.lkup[Crude Breakdown],0))</f>
        <v>3</v>
      </c>
      <c r="AI1590" s="4">
        <f>IF(AND(vp.data[[#This Row],[SDate]]&gt;=DATE(YEAR(vp.data[[#This Row],[SDate]]),5,1),vp.data[[#This Row],[SDate]]&lt;=DATE(YEAR(vp.data[[#This Row],[SDate]]),9,15)),1,0)</f>
        <v>1</v>
      </c>
      <c r="AJ1590" s="4">
        <f>IF(vp.data[[#This Row],[SDate]]&lt;DATE(2016,12,1),0,1)</f>
        <v>1</v>
      </c>
      <c r="AK1590">
        <f>MONTH(vp.data[[#This Row],[SDate]])</f>
        <v>6</v>
      </c>
      <c r="AL1590" s="5">
        <f>(IF(post_aquisition_adj_bool,vp.data[[#This Row],[VP_Adjusted]],vp.data[[#This Row],[VP]])-INDEX(crudeBD.lkup[Mean_VP],MATCH(vp.data[[#This Row],[Crude_Breakdown]],crudeBD.lkup[Crude Breakdown],0)))^2</f>
        <v>24.778548556201564</v>
      </c>
      <c r="AM1590" s="5">
        <f>(vp.data[[#This Row],[Dens]]-INDEX(crudeBD.lkup[Mean_Dens],MATCH(vp.data[[#This Row],[Crude_Breakdown]],crudeBD.lkup[Crude Breakdown],0)))^2</f>
        <v>141.87995921201542</v>
      </c>
      <c r="AN1590" s="5">
        <f>(vp.data[[#This Row],[Sulf]]-INDEX(crudeBD.lkup[Mean_Sulf],MATCH(vp.data[[#This Row],[Crude_Breakdown]],crudeBD.lkup[Crude Breakdown],0)))^2</f>
        <v>8.0215563115221447E-2</v>
      </c>
      <c r="AO15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1" hidden="1" x14ac:dyDescent="0.25">
      <c r="A1591">
        <v>1590</v>
      </c>
      <c r="B1591" t="s">
        <v>324</v>
      </c>
      <c r="C1591" t="s">
        <v>324</v>
      </c>
      <c r="D1591" t="s">
        <v>325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>
        <f t="array" ref="J1591">_xlfn.IFNA(IF(vp.data[[#This Row],[Sulf Input]]="",INDEX([1]DATA!$Q:$Q,MATCH(1,(vp.data[[#This Row],[Battery]]=[1]DATA!$L:$L)*(EOMONTH(vp.data[[#This Row],[SDate]],-1)+1=[1]DATA!$G:$G),0)),vp.data[[#This Row],[Sulf Input]]),"")</f>
        <v>0.18</v>
      </c>
      <c r="K1591" s="2"/>
      <c r="L1591" s="2"/>
      <c r="M1591" s="2"/>
      <c r="N1591" s="2">
        <f t="array" ref="N1591">_xlfn.IFNA(IF(vp.data[[#This Row],[Dens Input]]="",INDEX([1]DATA!$O:$O,MATCH(1,(vp.data[[#This Row],[Battery]]=[1]DATA!$L:$L)*(EOMONTH(vp.data[[#This Row],[SDate]],-1)+1=[1]DATA!$G:$G),0)),vp.data[[#This Row],[Dens Input]]),"")</f>
        <v>817.5</v>
      </c>
      <c r="O1591" s="2">
        <f ca="1">INDEX(INDIRECT(_xlfn.CONCAT("weather.data[",O$1,"]")),MATCH(vp.data[[#This Row],[SDate]],weather.data[Date],0))</f>
        <v>21.95</v>
      </c>
      <c r="P1591" s="2">
        <f ca="1">INDEX(INDIRECT(_xlfn.CONCAT("weather.data[",P$1,"]")),MATCH(vp.data[[#This Row],[SDate]],weather.data[Date],0))</f>
        <v>14.923809523809526</v>
      </c>
      <c r="Q1591" s="2">
        <f ca="1">INDEX(INDIRECT(_xlfn.CONCAT("weather.data[",Q$1,"]")),MATCH(vp.data[[#This Row],[SDate]],weather.data[Date],0))</f>
        <v>22.7</v>
      </c>
      <c r="R1591" s="2">
        <f ca="1">INDEX(INDIRECT(_xlfn.CONCAT("weather.data[",R$1,"]")),MATCH(vp.data[[#This Row],[SDate]],weather.data[Date],0))</f>
        <v>20.9</v>
      </c>
      <c r="S1591" s="2">
        <f ca="1">INDEX(INDIRECT(_xlfn.CONCAT("weather.data[",S$1,"]")),MATCH(vp.data[[#This Row],[SDate]],weather.data[Date],0))</f>
        <v>21.3</v>
      </c>
      <c r="T1591" s="2">
        <f ca="1">INDEX(INDIRECT(_xlfn.CONCAT("weather.data[",T$1,"]")),MATCH(vp.data[[#This Row],[SDate]],weather.data[Date],0))</f>
        <v>20.5</v>
      </c>
      <c r="U1591" s="2">
        <f ca="1">INDEX(INDIRECT(_xlfn.CONCAT("weather.data[",U$1,"]")),MATCH(vp.data[[#This Row],[SDate]],weather.data[Date],0))</f>
        <v>24.8</v>
      </c>
      <c r="V1591" s="2">
        <f ca="1">INDEX(INDIRECT(_xlfn.CONCAT("weather.data[",V$1,"]")),MATCH(vp.data[[#This Row],[SDate]],weather.data[Date],0))</f>
        <v>21.5</v>
      </c>
      <c r="W1591" t="s">
        <v>44</v>
      </c>
      <c r="X1591">
        <f>IF(OR(vp.data[[#This Row],[Sulf]]="",vp.data[[#This Row],[Dens]]=""),1,0)</f>
        <v>0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1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Light_SW</v>
      </c>
      <c r="AH1591">
        <f>INDEX(crudeBD.lkup[Number],MATCH(vp.data[[#This Row],[Crude_Breakdown]],crudeBD.lkup[Crude Breakdown],0))</f>
        <v>2</v>
      </c>
      <c r="AI1591" s="4">
        <f>IF(AND(vp.data[[#This Row],[SDate]]&gt;=DATE(YEAR(vp.data[[#This Row],[SDate]]),5,1),vp.data[[#This Row],[SDate]]&lt;=DATE(YEAR(vp.data[[#This Row],[SDate]]),9,15)),1,0)</f>
        <v>1</v>
      </c>
      <c r="AJ1591" s="4">
        <f>IF(vp.data[[#This Row],[SDate]]&lt;DATE(2016,12,1),0,1)</f>
        <v>1</v>
      </c>
      <c r="AK1591">
        <f>MONTH(vp.data[[#This Row],[SDate]])</f>
        <v>6</v>
      </c>
      <c r="AL1591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91" s="5">
        <f>(vp.data[[#This Row],[Dens]]-INDEX(crudeBD.lkup[Mean_Dens],MATCH(vp.data[[#This Row],[Crude_Breakdown]],crudeBD.lkup[Crude Breakdown],0)))^2</f>
        <v>78.170777432156825</v>
      </c>
      <c r="AN1591" s="5">
        <f>(vp.data[[#This Row],[Sulf]]-INDEX(crudeBD.lkup[Mean_Sulf],MATCH(vp.data[[#This Row],[Crude_Breakdown]],crudeBD.lkup[Crude Breakdown],0)))^2</f>
        <v>3.6005437098480053E-3</v>
      </c>
      <c r="AO15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1" hidden="1" x14ac:dyDescent="0.25">
      <c r="A1592">
        <v>1591</v>
      </c>
      <c r="B1592" t="s">
        <v>45</v>
      </c>
      <c r="C1592" t="s">
        <v>45</v>
      </c>
      <c r="D1592" t="s">
        <v>171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>
        <f t="array" ref="J15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92" s="2"/>
      <c r="L1592" s="2"/>
      <c r="M1592" s="2"/>
      <c r="N1592" s="2">
        <f t="array" ref="N1592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592" s="2">
        <f ca="1">INDEX(INDIRECT(_xlfn.CONCAT("weather.data[",O$1,"]")),MATCH(vp.data[[#This Row],[SDate]],weather.data[Date],0))</f>
        <v>14.583333333333334</v>
      </c>
      <c r="P1592" s="2">
        <f ca="1">INDEX(INDIRECT(_xlfn.CONCAT("weather.data[",P$1,"]")),MATCH(vp.data[[#This Row],[SDate]],weather.data[Date],0))</f>
        <v>18.273809523809526</v>
      </c>
      <c r="Q1592" s="2">
        <f ca="1">INDEX(INDIRECT(_xlfn.CONCAT("weather.data[",Q$1,"]")),MATCH(vp.data[[#This Row],[SDate]],weather.data[Date],0))</f>
        <v>14.7</v>
      </c>
      <c r="R1592" s="2">
        <f ca="1">INDEX(INDIRECT(_xlfn.CONCAT("weather.data[",R$1,"]")),MATCH(vp.data[[#This Row],[SDate]],weather.data[Date],0))</f>
        <v>13.1</v>
      </c>
      <c r="S1592" s="2">
        <f ca="1">INDEX(INDIRECT(_xlfn.CONCAT("weather.data[",S$1,"]")),MATCH(vp.data[[#This Row],[SDate]],weather.data[Date],0))</f>
        <v>14.8</v>
      </c>
      <c r="T1592" s="2">
        <f ca="1">INDEX(INDIRECT(_xlfn.CONCAT("weather.data[",T$1,"]")),MATCH(vp.data[[#This Row],[SDate]],weather.data[Date],0))</f>
        <v>13.4</v>
      </c>
      <c r="U1592" s="2">
        <f ca="1">INDEX(INDIRECT(_xlfn.CONCAT("weather.data[",U$1,"]")),MATCH(vp.data[[#This Row],[SDate]],weather.data[Date],0))</f>
        <v>18</v>
      </c>
      <c r="V1592" s="2">
        <f ca="1">INDEX(INDIRECT(_xlfn.CONCAT("weather.data[",V$1,"]")),MATCH(vp.data[[#This Row],[SDate]],weather.data[Date],0))</f>
        <v>13.5</v>
      </c>
      <c r="W1592" t="s">
        <v>44</v>
      </c>
      <c r="X1592">
        <f>IF(OR(vp.data[[#This Row],[Sulf]]="",vp.data[[#This Row],[Dens]]=""),1,0)</f>
        <v>0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Medium_LSB</v>
      </c>
      <c r="AH1592">
        <f>INDEX(crudeBD.lkup[Number],MATCH(vp.data[[#This Row],[Crude_Breakdown]],crudeBD.lkup[Crude Breakdown],0))</f>
        <v>3</v>
      </c>
      <c r="AI1592" s="4">
        <f>IF(AND(vp.data[[#This Row],[SDate]]&gt;=DATE(YEAR(vp.data[[#This Row],[SDate]]),5,1),vp.data[[#This Row],[SDate]]&lt;=DATE(YEAR(vp.data[[#This Row],[SDate]]),9,15)),1,0)</f>
        <v>1</v>
      </c>
      <c r="AJ1592" s="4">
        <f>IF(vp.data[[#This Row],[SDate]]&lt;DATE(2016,12,1),0,1)</f>
        <v>1</v>
      </c>
      <c r="AK1592">
        <f>MONTH(vp.data[[#This Row],[SDate]])</f>
        <v>6</v>
      </c>
      <c r="AL1592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1592" s="5">
        <f>(vp.data[[#This Row],[Dens]]-INDEX(crudeBD.lkup[Mean_Dens],MATCH(vp.data[[#This Row],[Crude_Breakdown]],crudeBD.lkup[Crude Breakdown],0)))^2</f>
        <v>101.78111258624592</v>
      </c>
      <c r="AN1592" s="5">
        <f>(vp.data[[#This Row],[Sulf]]-INDEX(crudeBD.lkup[Mean_Sulf],MATCH(vp.data[[#This Row],[Crude_Breakdown]],crudeBD.lkup[Crude Breakdown],0)))^2</f>
        <v>1.7748506673504427E-2</v>
      </c>
      <c r="AO15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1" hidden="1" x14ac:dyDescent="0.25">
      <c r="A1593">
        <v>1592</v>
      </c>
      <c r="B1593" t="s">
        <v>45</v>
      </c>
      <c r="C1593" t="s">
        <v>45</v>
      </c>
      <c r="D1593" t="s">
        <v>86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>
        <f t="array" ref="J159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93" s="2"/>
      <c r="L1593" s="2"/>
      <c r="M1593" s="2"/>
      <c r="N1593" s="2">
        <f t="array" ref="N159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593" s="2">
        <f ca="1">INDEX(INDIRECT(_xlfn.CONCAT("weather.data[",O$1,"]")),MATCH(vp.data[[#This Row],[SDate]],weather.data[Date],0))</f>
        <v>14.583333333333334</v>
      </c>
      <c r="P1593" s="2">
        <f ca="1">INDEX(INDIRECT(_xlfn.CONCAT("weather.data[",P$1,"]")),MATCH(vp.data[[#This Row],[SDate]],weather.data[Date],0))</f>
        <v>18.273809523809526</v>
      </c>
      <c r="Q1593" s="2">
        <f ca="1">INDEX(INDIRECT(_xlfn.CONCAT("weather.data[",Q$1,"]")),MATCH(vp.data[[#This Row],[SDate]],weather.data[Date],0))</f>
        <v>14.7</v>
      </c>
      <c r="R1593" s="2">
        <f ca="1">INDEX(INDIRECT(_xlfn.CONCAT("weather.data[",R$1,"]")),MATCH(vp.data[[#This Row],[SDate]],weather.data[Date],0))</f>
        <v>13.1</v>
      </c>
      <c r="S1593" s="2">
        <f ca="1">INDEX(INDIRECT(_xlfn.CONCAT("weather.data[",S$1,"]")),MATCH(vp.data[[#This Row],[SDate]],weather.data[Date],0))</f>
        <v>14.8</v>
      </c>
      <c r="T1593" s="2">
        <f ca="1">INDEX(INDIRECT(_xlfn.CONCAT("weather.data[",T$1,"]")),MATCH(vp.data[[#This Row],[SDate]],weather.data[Date],0))</f>
        <v>13.4</v>
      </c>
      <c r="U1593" s="2">
        <f ca="1">INDEX(INDIRECT(_xlfn.CONCAT("weather.data[",U$1,"]")),MATCH(vp.data[[#This Row],[SDate]],weather.data[Date],0))</f>
        <v>18</v>
      </c>
      <c r="V1593" s="2">
        <f ca="1">INDEX(INDIRECT(_xlfn.CONCAT("weather.data[",V$1,"]")),MATCH(vp.data[[#This Row],[SDate]],weather.data[Date],0))</f>
        <v>13.5</v>
      </c>
      <c r="W1593" t="s">
        <v>44</v>
      </c>
      <c r="X1593">
        <f>IF(OR(vp.data[[#This Row],[Sulf]]="",vp.data[[#This Row],[Dens]]=""),1,0)</f>
        <v>0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Medium_LSB</v>
      </c>
      <c r="AH1593">
        <f>INDEX(crudeBD.lkup[Number],MATCH(vp.data[[#This Row],[Crude_Breakdown]],crudeBD.lkup[Crude Breakdown],0))</f>
        <v>3</v>
      </c>
      <c r="AI1593" s="4">
        <f>IF(AND(vp.data[[#This Row],[SDate]]&gt;=DATE(YEAR(vp.data[[#This Row],[SDate]]),5,1),vp.data[[#This Row],[SDate]]&lt;=DATE(YEAR(vp.data[[#This Row],[SDate]]),9,15)),1,0)</f>
        <v>1</v>
      </c>
      <c r="AJ1593" s="4">
        <f>IF(vp.data[[#This Row],[SDate]]&lt;DATE(2016,12,1),0,1)</f>
        <v>1</v>
      </c>
      <c r="AK1593">
        <f>MONTH(vp.data[[#This Row],[SDate]])</f>
        <v>6</v>
      </c>
      <c r="AL1593" s="5">
        <f>(IF(post_aquisition_adj_bool,vp.data[[#This Row],[VP_Adjusted]],vp.data[[#This Row],[VP]])-INDEX(crudeBD.lkup[Mean_VP],MATCH(vp.data[[#This Row],[Crude_Breakdown]],crudeBD.lkup[Crude Breakdown],0)))^2</f>
        <v>184.3568048154051</v>
      </c>
      <c r="AM1593" s="5">
        <f>(vp.data[[#This Row],[Dens]]-INDEX(crudeBD.lkup[Mean_Dens],MATCH(vp.data[[#This Row],[Crude_Breakdown]],crudeBD.lkup[Crude Breakdown],0)))^2</f>
        <v>21.055824242688296</v>
      </c>
      <c r="AN1593" s="5">
        <f>(vp.data[[#This Row],[Sulf]]-INDEX(crudeBD.lkup[Mean_Sulf],MATCH(vp.data[[#This Row],[Crude_Breakdown]],crudeBD.lkup[Crude Breakdown],0)))^2</f>
        <v>9.3656867962049074E-3</v>
      </c>
      <c r="AO15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1" hidden="1" x14ac:dyDescent="0.25">
      <c r="A1594">
        <v>1593</v>
      </c>
      <c r="B1594" t="s">
        <v>45</v>
      </c>
      <c r="C1594" t="s">
        <v>45</v>
      </c>
      <c r="D1594" t="s">
        <v>76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>
        <f t="array" ref="J1594">_xlfn.IFNA(IF(vp.data[[#This Row],[Sulf Input]]="",INDEX([1]DATA!$Q:$Q,MATCH(1,(vp.data[[#This Row],[Battery]]=[1]DATA!$L:$L)*(EOMONTH(vp.data[[#This Row],[SDate]],-1)+1=[1]DATA!$G:$G),0)),vp.data[[#This Row],[Sulf Input]]),"")</f>
        <v>0.85</v>
      </c>
      <c r="K1594" s="2"/>
      <c r="L1594" s="2"/>
      <c r="M1594" s="2"/>
      <c r="N1594" s="2">
        <f t="array" ref="N1594">_xlfn.IFNA(IF(vp.data[[#This Row],[Dens Input]]="",INDEX([1]DATA!$O:$O,MATCH(1,(vp.data[[#This Row],[Battery]]=[1]DATA!$L:$L)*(EOMONTH(vp.data[[#This Row],[SDate]],-1)+1=[1]DATA!$G:$G),0)),vp.data[[#This Row],[Dens Input]]),"")</f>
        <v>827</v>
      </c>
      <c r="O1594" s="2">
        <f ca="1">INDEX(INDIRECT(_xlfn.CONCAT("weather.data[",O$1,"]")),MATCH(vp.data[[#This Row],[SDate]],weather.data[Date],0))</f>
        <v>14.583333333333334</v>
      </c>
      <c r="P1594" s="2">
        <f ca="1">INDEX(INDIRECT(_xlfn.CONCAT("weather.data[",P$1,"]")),MATCH(vp.data[[#This Row],[SDate]],weather.data[Date],0))</f>
        <v>18.273809523809526</v>
      </c>
      <c r="Q1594" s="2">
        <f ca="1">INDEX(INDIRECT(_xlfn.CONCAT("weather.data[",Q$1,"]")),MATCH(vp.data[[#This Row],[SDate]],weather.data[Date],0))</f>
        <v>14.7</v>
      </c>
      <c r="R1594" s="2">
        <f ca="1">INDEX(INDIRECT(_xlfn.CONCAT("weather.data[",R$1,"]")),MATCH(vp.data[[#This Row],[SDate]],weather.data[Date],0))</f>
        <v>13.1</v>
      </c>
      <c r="S1594" s="2">
        <f ca="1">INDEX(INDIRECT(_xlfn.CONCAT("weather.data[",S$1,"]")),MATCH(vp.data[[#This Row],[SDate]],weather.data[Date],0))</f>
        <v>14.8</v>
      </c>
      <c r="T1594" s="2">
        <f ca="1">INDEX(INDIRECT(_xlfn.CONCAT("weather.data[",T$1,"]")),MATCH(vp.data[[#This Row],[SDate]],weather.data[Date],0))</f>
        <v>13.4</v>
      </c>
      <c r="U1594" s="2">
        <f ca="1">INDEX(INDIRECT(_xlfn.CONCAT("weather.data[",U$1,"]")),MATCH(vp.data[[#This Row],[SDate]],weather.data[Date],0))</f>
        <v>18</v>
      </c>
      <c r="V1594" s="2">
        <f ca="1">INDEX(INDIRECT(_xlfn.CONCAT("weather.data[",V$1,"]")),MATCH(vp.data[[#This Row],[SDate]],weather.data[Date],0))</f>
        <v>13.5</v>
      </c>
      <c r="W1594" t="s">
        <v>44</v>
      </c>
      <c r="X1594">
        <f>IF(OR(vp.data[[#This Row],[Sulf]]="",vp.data[[#This Row],[Dens]]=""),1,0)</f>
        <v>0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Medium_LSB</v>
      </c>
      <c r="AH1594">
        <f>INDEX(crudeBD.lkup[Number],MATCH(vp.data[[#This Row],[Crude_Breakdown]],crudeBD.lkup[Crude Breakdown],0))</f>
        <v>3</v>
      </c>
      <c r="AI1594" s="4">
        <f>IF(AND(vp.data[[#This Row],[SDate]]&gt;=DATE(YEAR(vp.data[[#This Row],[SDate]]),5,1),vp.data[[#This Row],[SDate]]&lt;=DATE(YEAR(vp.data[[#This Row],[SDate]]),9,15)),1,0)</f>
        <v>1</v>
      </c>
      <c r="AJ1594" s="4">
        <f>IF(vp.data[[#This Row],[SDate]]&lt;DATE(2016,12,1),0,1)</f>
        <v>1</v>
      </c>
      <c r="AK1594">
        <f>MONTH(vp.data[[#This Row],[SDate]])</f>
        <v>6</v>
      </c>
      <c r="AL1594" s="5">
        <f>(IF(post_aquisition_adj_bool,vp.data[[#This Row],[VP_Adjusted]],vp.data[[#This Row],[VP]])-INDEX(crudeBD.lkup[Mean_VP],MATCH(vp.data[[#This Row],[Crude_Breakdown]],crudeBD.lkup[Crude Breakdown],0)))^2</f>
        <v>0.1427370687205177</v>
      </c>
      <c r="AM1594" s="5">
        <f>(vp.data[[#This Row],[Dens]]-INDEX(crudeBD.lkup[Mean_Dens],MATCH(vp.data[[#This Row],[Crude_Breakdown]],crudeBD.lkup[Crude Breakdown],0)))^2</f>
        <v>282.62106596048153</v>
      </c>
      <c r="AN1594" s="5">
        <f>(vp.data[[#This Row],[Sulf]]-INDEX(crudeBD.lkup[Mean_Sulf],MATCH(vp.data[[#This Row],[Crude_Breakdown]],crudeBD.lkup[Crude Breakdown],0)))^2</f>
        <v>0.27749345832994932</v>
      </c>
      <c r="AO15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1" hidden="1" x14ac:dyDescent="0.25">
      <c r="A1595">
        <v>1594</v>
      </c>
      <c r="B1595" t="s">
        <v>45</v>
      </c>
      <c r="C1595" t="s">
        <v>45</v>
      </c>
      <c r="D1595" t="s">
        <v>96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>
        <f t="array" ref="J1595">_xlfn.IFNA(IF(vp.data[[#This Row],[Sulf Input]]="",INDEX([1]DATA!$Q:$Q,MATCH(1,(vp.data[[#This Row],[Battery]]=[1]DATA!$L:$L)*(EOMONTH(vp.data[[#This Row],[SDate]],-1)+1=[1]DATA!$G:$G),0)),vp.data[[#This Row],[Sulf Input]]),"")</f>
        <v>0.83</v>
      </c>
      <c r="K1595" s="2"/>
      <c r="L1595" s="2"/>
      <c r="M1595" s="2"/>
      <c r="N1595" s="2">
        <f t="array" ref="N1595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595" s="2">
        <f ca="1">INDEX(INDIRECT(_xlfn.CONCAT("weather.data[",O$1,"]")),MATCH(vp.data[[#This Row],[SDate]],weather.data[Date],0))</f>
        <v>14.583333333333334</v>
      </c>
      <c r="P1595" s="2">
        <f ca="1">INDEX(INDIRECT(_xlfn.CONCAT("weather.data[",P$1,"]")),MATCH(vp.data[[#This Row],[SDate]],weather.data[Date],0))</f>
        <v>18.273809523809526</v>
      </c>
      <c r="Q1595" s="2">
        <f ca="1">INDEX(INDIRECT(_xlfn.CONCAT("weather.data[",Q$1,"]")),MATCH(vp.data[[#This Row],[SDate]],weather.data[Date],0))</f>
        <v>14.7</v>
      </c>
      <c r="R1595" s="2">
        <f ca="1">INDEX(INDIRECT(_xlfn.CONCAT("weather.data[",R$1,"]")),MATCH(vp.data[[#This Row],[SDate]],weather.data[Date],0))</f>
        <v>13.1</v>
      </c>
      <c r="S1595" s="2">
        <f ca="1">INDEX(INDIRECT(_xlfn.CONCAT("weather.data[",S$1,"]")),MATCH(vp.data[[#This Row],[SDate]],weather.data[Date],0))</f>
        <v>14.8</v>
      </c>
      <c r="T1595" s="2">
        <f ca="1">INDEX(INDIRECT(_xlfn.CONCAT("weather.data[",T$1,"]")),MATCH(vp.data[[#This Row],[SDate]],weather.data[Date],0))</f>
        <v>13.4</v>
      </c>
      <c r="U1595" s="2">
        <f ca="1">INDEX(INDIRECT(_xlfn.CONCAT("weather.data[",U$1,"]")),MATCH(vp.data[[#This Row],[SDate]],weather.data[Date],0))</f>
        <v>18</v>
      </c>
      <c r="V1595" s="2">
        <f ca="1">INDEX(INDIRECT(_xlfn.CONCAT("weather.data[",V$1,"]")),MATCH(vp.data[[#This Row],[SDate]],weather.data[Date],0))</f>
        <v>13.5</v>
      </c>
      <c r="W1595" t="s">
        <v>44</v>
      </c>
      <c r="X1595">
        <f>IF(OR(vp.data[[#This Row],[Sulf]]="",vp.data[[#This Row],[Dens]]=""),1,0)</f>
        <v>0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Medium_LSB</v>
      </c>
      <c r="AH1595">
        <f>INDEX(crudeBD.lkup[Number],MATCH(vp.data[[#This Row],[Crude_Breakdown]],crudeBD.lkup[Crude Breakdown],0))</f>
        <v>3</v>
      </c>
      <c r="AI1595" s="4">
        <f>IF(AND(vp.data[[#This Row],[SDate]]&gt;=DATE(YEAR(vp.data[[#This Row],[SDate]]),5,1),vp.data[[#This Row],[SDate]]&lt;=DATE(YEAR(vp.data[[#This Row],[SDate]]),9,15)),1,0)</f>
        <v>1</v>
      </c>
      <c r="AJ1595" s="4">
        <f>IF(vp.data[[#This Row],[SDate]]&lt;DATE(2016,12,1),0,1)</f>
        <v>1</v>
      </c>
      <c r="AK1595">
        <f>MONTH(vp.data[[#This Row],[SDate]])</f>
        <v>6</v>
      </c>
      <c r="AL1595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595" s="5">
        <f>(vp.data[[#This Row],[Dens]]-INDEX(crudeBD.lkup[Mean_Dens],MATCH(vp.data[[#This Row],[Crude_Breakdown]],crudeBD.lkup[Crude Breakdown],0)))^2</f>
        <v>240.60158865986932</v>
      </c>
      <c r="AN1595" s="5">
        <f>(vp.data[[#This Row],[Sulf]]-INDEX(crudeBD.lkup[Mean_Sulf],MATCH(vp.data[[#This Row],[Crude_Breakdown]],crudeBD.lkup[Crude Breakdown],0)))^2</f>
        <v>0.29896451747105374</v>
      </c>
      <c r="AO15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1" hidden="1" x14ac:dyDescent="0.25">
      <c r="A1596">
        <v>1595</v>
      </c>
      <c r="B1596" t="s">
        <v>45</v>
      </c>
      <c r="C1596" t="s">
        <v>45</v>
      </c>
      <c r="D1596" t="s">
        <v>63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>
        <f t="array" ref="J1596">_xlfn.IFNA(IF(vp.data[[#This Row],[Sulf Input]]="",INDEX([1]DATA!$Q:$Q,MATCH(1,(vp.data[[#This Row],[Battery]]=[1]DATA!$L:$L)*(EOMONTH(vp.data[[#This Row],[SDate]],-1)+1=[1]DATA!$G:$G),0)),vp.data[[#This Row],[Sulf Input]]),"")</f>
        <v>0.44</v>
      </c>
      <c r="K1596" s="2"/>
      <c r="L1596" s="2"/>
      <c r="M1596" s="2"/>
      <c r="N1596" s="2">
        <f t="array" ref="N1596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596" s="2">
        <f ca="1">INDEX(INDIRECT(_xlfn.CONCAT("weather.data[",O$1,"]")),MATCH(vp.data[[#This Row],[SDate]],weather.data[Date],0))</f>
        <v>14.583333333333334</v>
      </c>
      <c r="P1596" s="2">
        <f ca="1">INDEX(INDIRECT(_xlfn.CONCAT("weather.data[",P$1,"]")),MATCH(vp.data[[#This Row],[SDate]],weather.data[Date],0))</f>
        <v>18.273809523809526</v>
      </c>
      <c r="Q1596" s="2">
        <f ca="1">INDEX(INDIRECT(_xlfn.CONCAT("weather.data[",Q$1,"]")),MATCH(vp.data[[#This Row],[SDate]],weather.data[Date],0))</f>
        <v>14.7</v>
      </c>
      <c r="R1596" s="2">
        <f ca="1">INDEX(INDIRECT(_xlfn.CONCAT("weather.data[",R$1,"]")),MATCH(vp.data[[#This Row],[SDate]],weather.data[Date],0))</f>
        <v>13.1</v>
      </c>
      <c r="S1596" s="2">
        <f ca="1">INDEX(INDIRECT(_xlfn.CONCAT("weather.data[",S$1,"]")),MATCH(vp.data[[#This Row],[SDate]],weather.data[Date],0))</f>
        <v>14.8</v>
      </c>
      <c r="T1596" s="2">
        <f ca="1">INDEX(INDIRECT(_xlfn.CONCAT("weather.data[",T$1,"]")),MATCH(vp.data[[#This Row],[SDate]],weather.data[Date],0))</f>
        <v>13.4</v>
      </c>
      <c r="U1596" s="2">
        <f ca="1">INDEX(INDIRECT(_xlfn.CONCAT("weather.data[",U$1,"]")),MATCH(vp.data[[#This Row],[SDate]],weather.data[Date],0))</f>
        <v>18</v>
      </c>
      <c r="V1596" s="2">
        <f ca="1">INDEX(INDIRECT(_xlfn.CONCAT("weather.data[",V$1,"]")),MATCH(vp.data[[#This Row],[SDate]],weather.data[Date],0))</f>
        <v>13.5</v>
      </c>
      <c r="W1596" t="s">
        <v>44</v>
      </c>
      <c r="X1596">
        <f>IF(OR(vp.data[[#This Row],[Sulf]]="",vp.data[[#This Row],[Dens]]=""),1,0)</f>
        <v>0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1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Light_SW</v>
      </c>
      <c r="AH1596">
        <f>INDEX(crudeBD.lkup[Number],MATCH(vp.data[[#This Row],[Crude_Breakdown]],crudeBD.lkup[Crude Breakdown],0))</f>
        <v>2</v>
      </c>
      <c r="AI1596" s="4">
        <f>IF(AND(vp.data[[#This Row],[SDate]]&gt;=DATE(YEAR(vp.data[[#This Row],[SDate]]),5,1),vp.data[[#This Row],[SDate]]&lt;=DATE(YEAR(vp.data[[#This Row],[SDate]]),9,15)),1,0)</f>
        <v>1</v>
      </c>
      <c r="AJ1596" s="4">
        <f>IF(vp.data[[#This Row],[SDate]]&lt;DATE(2016,12,1),0,1)</f>
        <v>1</v>
      </c>
      <c r="AK1596">
        <f>MONTH(vp.data[[#This Row],[SDate]])</f>
        <v>6</v>
      </c>
      <c r="AL1596" s="5">
        <f>(IF(post_aquisition_adj_bool,vp.data[[#This Row],[VP_Adjusted]],vp.data[[#This Row],[VP]])-INDEX(crudeBD.lkup[Mean_VP],MATCH(vp.data[[#This Row],[Crude_Breakdown]],crudeBD.lkup[Crude Breakdown],0)))^2</f>
        <v>75.793928855217104</v>
      </c>
      <c r="AM1596" s="5">
        <f>(vp.data[[#This Row],[Dens]]-INDEX(crudeBD.lkup[Mean_Dens],MATCH(vp.data[[#This Row],[Crude_Breakdown]],crudeBD.lkup[Crude Breakdown],0)))^2</f>
        <v>56.873075166785711</v>
      </c>
      <c r="AN1596" s="5">
        <f>(vp.data[[#This Row],[Sulf]]-INDEX(crudeBD.lkup[Mean_Sulf],MATCH(vp.data[[#This Row],[Crude_Breakdown]],crudeBD.lkup[Crude Breakdown],0)))^2</f>
        <v>3.9998187722793108E-2</v>
      </c>
      <c r="AO15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1" hidden="1" x14ac:dyDescent="0.25">
      <c r="A1597">
        <v>1596</v>
      </c>
      <c r="B1597" t="s">
        <v>56</v>
      </c>
      <c r="C1597" t="s">
        <v>56</v>
      </c>
      <c r="D1597" t="s">
        <v>57</v>
      </c>
      <c r="E1597" t="s">
        <v>285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>
        <f t="array" ref="J159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7" s="2"/>
      <c r="L1597" s="2"/>
      <c r="M1597" s="2"/>
      <c r="N1597" s="2">
        <f t="array" ref="N1597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7" s="2">
        <f ca="1">INDEX(INDIRECT(_xlfn.CONCAT("weather.data[",O$1,"]")),MATCH(vp.data[[#This Row],[SDate]],weather.data[Date],0))</f>
        <v>14.583333333333334</v>
      </c>
      <c r="P1597" s="2">
        <f ca="1">INDEX(INDIRECT(_xlfn.CONCAT("weather.data[",P$1,"]")),MATCH(vp.data[[#This Row],[SDate]],weather.data[Date],0))</f>
        <v>18.273809523809526</v>
      </c>
      <c r="Q1597" s="2">
        <f ca="1">INDEX(INDIRECT(_xlfn.CONCAT("weather.data[",Q$1,"]")),MATCH(vp.data[[#This Row],[SDate]],weather.data[Date],0))</f>
        <v>14.7</v>
      </c>
      <c r="R1597" s="2">
        <f ca="1">INDEX(INDIRECT(_xlfn.CONCAT("weather.data[",R$1,"]")),MATCH(vp.data[[#This Row],[SDate]],weather.data[Date],0))</f>
        <v>13.1</v>
      </c>
      <c r="S1597" s="2">
        <f ca="1">INDEX(INDIRECT(_xlfn.CONCAT("weather.data[",S$1,"]")),MATCH(vp.data[[#This Row],[SDate]],weather.data[Date],0))</f>
        <v>14.8</v>
      </c>
      <c r="T1597" s="2">
        <f ca="1">INDEX(INDIRECT(_xlfn.CONCAT("weather.data[",T$1,"]")),MATCH(vp.data[[#This Row],[SDate]],weather.data[Date],0))</f>
        <v>13.4</v>
      </c>
      <c r="U1597" s="2">
        <f ca="1">INDEX(INDIRECT(_xlfn.CONCAT("weather.data[",U$1,"]")),MATCH(vp.data[[#This Row],[SDate]],weather.data[Date],0))</f>
        <v>18</v>
      </c>
      <c r="V1597" s="2">
        <f ca="1">INDEX(INDIRECT(_xlfn.CONCAT("weather.data[",V$1,"]")),MATCH(vp.data[[#This Row],[SDate]],weather.data[Date],0))</f>
        <v>13.5</v>
      </c>
      <c r="W1597" t="s">
        <v>44</v>
      </c>
      <c r="X1597">
        <f>IF(OR(vp.data[[#This Row],[Sulf]]="",vp.data[[#This Row],[Dens]]=""),1,0)</f>
        <v>0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1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Light_LSB</v>
      </c>
      <c r="AH1597">
        <f>INDEX(crudeBD.lkup[Number],MATCH(vp.data[[#This Row],[Crude_Breakdown]],crudeBD.lkup[Crude Breakdown],0))</f>
        <v>1</v>
      </c>
      <c r="AI1597" s="4">
        <f>IF(AND(vp.data[[#This Row],[SDate]]&gt;=DATE(YEAR(vp.data[[#This Row],[SDate]]),5,1),vp.data[[#This Row],[SDate]]&lt;=DATE(YEAR(vp.data[[#This Row],[SDate]]),9,15)),1,0)</f>
        <v>1</v>
      </c>
      <c r="AJ1597" s="4">
        <f>IF(vp.data[[#This Row],[SDate]]&lt;DATE(2016,12,1),0,1)</f>
        <v>1</v>
      </c>
      <c r="AK1597">
        <f>MONTH(vp.data[[#This Row],[SDate]])</f>
        <v>6</v>
      </c>
      <c r="AL1597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597" s="5">
        <f>(vp.data[[#This Row],[Dens]]-INDEX(crudeBD.lkup[Mean_Dens],MATCH(vp.data[[#This Row],[Crude_Breakdown]],crudeBD.lkup[Crude Breakdown],0)))^2</f>
        <v>7.5378649227133625</v>
      </c>
      <c r="AN1597" s="5">
        <f>(vp.data[[#This Row],[Sulf]]-INDEX(crudeBD.lkup[Mean_Sulf],MATCH(vp.data[[#This Row],[Crude_Breakdown]],crudeBD.lkup[Crude Breakdown],0)))^2</f>
        <v>2.3686651531735999E-3</v>
      </c>
      <c r="AO15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1" hidden="1" x14ac:dyDescent="0.25">
      <c r="A1598">
        <v>1597</v>
      </c>
      <c r="B1598" t="s">
        <v>56</v>
      </c>
      <c r="C1598" t="s">
        <v>56</v>
      </c>
      <c r="D1598" t="s">
        <v>57</v>
      </c>
      <c r="E1598" t="s">
        <v>286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>
        <f t="array" ref="J1598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8" s="2"/>
      <c r="L1598" s="2"/>
      <c r="M1598" s="2"/>
      <c r="N1598" s="2">
        <f t="array" ref="N1598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8" s="2">
        <f ca="1">INDEX(INDIRECT(_xlfn.CONCAT("weather.data[",O$1,"]")),MATCH(vp.data[[#This Row],[SDate]],weather.data[Date],0))</f>
        <v>14.583333333333334</v>
      </c>
      <c r="P1598" s="2">
        <f ca="1">INDEX(INDIRECT(_xlfn.CONCAT("weather.data[",P$1,"]")),MATCH(vp.data[[#This Row],[SDate]],weather.data[Date],0))</f>
        <v>18.273809523809526</v>
      </c>
      <c r="Q1598" s="2">
        <f ca="1">INDEX(INDIRECT(_xlfn.CONCAT("weather.data[",Q$1,"]")),MATCH(vp.data[[#This Row],[SDate]],weather.data[Date],0))</f>
        <v>14.7</v>
      </c>
      <c r="R1598" s="2">
        <f ca="1">INDEX(INDIRECT(_xlfn.CONCAT("weather.data[",R$1,"]")),MATCH(vp.data[[#This Row],[SDate]],weather.data[Date],0))</f>
        <v>13.1</v>
      </c>
      <c r="S1598" s="2">
        <f ca="1">INDEX(INDIRECT(_xlfn.CONCAT("weather.data[",S$1,"]")),MATCH(vp.data[[#This Row],[SDate]],weather.data[Date],0))</f>
        <v>14.8</v>
      </c>
      <c r="T1598" s="2">
        <f ca="1">INDEX(INDIRECT(_xlfn.CONCAT("weather.data[",T$1,"]")),MATCH(vp.data[[#This Row],[SDate]],weather.data[Date],0))</f>
        <v>13.4</v>
      </c>
      <c r="U1598" s="2">
        <f ca="1">INDEX(INDIRECT(_xlfn.CONCAT("weather.data[",U$1,"]")),MATCH(vp.data[[#This Row],[SDate]],weather.data[Date],0))</f>
        <v>18</v>
      </c>
      <c r="V1598" s="2">
        <f ca="1">INDEX(INDIRECT(_xlfn.CONCAT("weather.data[",V$1,"]")),MATCH(vp.data[[#This Row],[SDate]],weather.data[Date],0))</f>
        <v>13.5</v>
      </c>
      <c r="W1598" t="s">
        <v>44</v>
      </c>
      <c r="X1598">
        <f>IF(OR(vp.data[[#This Row],[Sulf]]="",vp.data[[#This Row],[Dens]]=""),1,0)</f>
        <v>0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1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Light_LSB</v>
      </c>
      <c r="AH1598">
        <f>INDEX(crudeBD.lkup[Number],MATCH(vp.data[[#This Row],[Crude_Breakdown]],crudeBD.lkup[Crude Breakdown],0))</f>
        <v>1</v>
      </c>
      <c r="AI1598" s="4">
        <f>IF(AND(vp.data[[#This Row],[SDate]]&gt;=DATE(YEAR(vp.data[[#This Row],[SDate]]),5,1),vp.data[[#This Row],[SDate]]&lt;=DATE(YEAR(vp.data[[#This Row],[SDate]]),9,15)),1,0)</f>
        <v>1</v>
      </c>
      <c r="AJ1598" s="4">
        <f>IF(vp.data[[#This Row],[SDate]]&lt;DATE(2016,12,1),0,1)</f>
        <v>1</v>
      </c>
      <c r="AK1598">
        <f>MONTH(vp.data[[#This Row],[SDate]])</f>
        <v>6</v>
      </c>
      <c r="AL1598" s="5">
        <f>(IF(post_aquisition_adj_bool,vp.data[[#This Row],[VP_Adjusted]],vp.data[[#This Row],[VP]])-INDEX(crudeBD.lkup[Mean_VP],MATCH(vp.data[[#This Row],[Crude_Breakdown]],crudeBD.lkup[Crude Breakdown],0)))^2</f>
        <v>429.90382080881022</v>
      </c>
      <c r="AM1598" s="5">
        <f>(vp.data[[#This Row],[Dens]]-INDEX(crudeBD.lkup[Mean_Dens],MATCH(vp.data[[#This Row],[Crude_Breakdown]],crudeBD.lkup[Crude Breakdown],0)))^2</f>
        <v>7.5378649227133625</v>
      </c>
      <c r="AN1598" s="5">
        <f>(vp.data[[#This Row],[Sulf]]-INDEX(crudeBD.lkup[Mean_Sulf],MATCH(vp.data[[#This Row],[Crude_Breakdown]],crudeBD.lkup[Crude Breakdown],0)))^2</f>
        <v>2.3686651531735999E-3</v>
      </c>
      <c r="AO15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1" hidden="1" x14ac:dyDescent="0.25">
      <c r="A1599">
        <v>1598</v>
      </c>
      <c r="B1599" t="s">
        <v>58</v>
      </c>
      <c r="C1599" t="s">
        <v>58</v>
      </c>
      <c r="D1599" t="s">
        <v>59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>
        <f t="array" ref="J159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599" s="2"/>
      <c r="L1599" s="2"/>
      <c r="M1599" s="2"/>
      <c r="N1599" s="2">
        <f t="array" ref="N159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599" s="2">
        <f ca="1">INDEX(INDIRECT(_xlfn.CONCAT("weather.data[",O$1,"]")),MATCH(vp.data[[#This Row],[SDate]],weather.data[Date],0))</f>
        <v>14.583333333333334</v>
      </c>
      <c r="P1599" s="2">
        <f ca="1">INDEX(INDIRECT(_xlfn.CONCAT("weather.data[",P$1,"]")),MATCH(vp.data[[#This Row],[SDate]],weather.data[Date],0))</f>
        <v>18.273809523809526</v>
      </c>
      <c r="Q1599" s="2">
        <f ca="1">INDEX(INDIRECT(_xlfn.CONCAT("weather.data[",Q$1,"]")),MATCH(vp.data[[#This Row],[SDate]],weather.data[Date],0))</f>
        <v>14.7</v>
      </c>
      <c r="R1599" s="2">
        <f ca="1">INDEX(INDIRECT(_xlfn.CONCAT("weather.data[",R$1,"]")),MATCH(vp.data[[#This Row],[SDate]],weather.data[Date],0))</f>
        <v>13.1</v>
      </c>
      <c r="S1599" s="2">
        <f ca="1">INDEX(INDIRECT(_xlfn.CONCAT("weather.data[",S$1,"]")),MATCH(vp.data[[#This Row],[SDate]],weather.data[Date],0))</f>
        <v>14.8</v>
      </c>
      <c r="T1599" s="2">
        <f ca="1">INDEX(INDIRECT(_xlfn.CONCAT("weather.data[",T$1,"]")),MATCH(vp.data[[#This Row],[SDate]],weather.data[Date],0))</f>
        <v>13.4</v>
      </c>
      <c r="U1599" s="2">
        <f ca="1">INDEX(INDIRECT(_xlfn.CONCAT("weather.data[",U$1,"]")),MATCH(vp.data[[#This Row],[SDate]],weather.data[Date],0))</f>
        <v>18</v>
      </c>
      <c r="V1599" s="2">
        <f ca="1">INDEX(INDIRECT(_xlfn.CONCAT("weather.data[",V$1,"]")),MATCH(vp.data[[#This Row],[SDate]],weather.data[Date],0))</f>
        <v>13.5</v>
      </c>
      <c r="W1599" t="s">
        <v>44</v>
      </c>
      <c r="X1599">
        <f>IF(OR(vp.data[[#This Row],[Sulf]]="",vp.data[[#This Row],[Dens]]=""),1,0)</f>
        <v>0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1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Light_LSB</v>
      </c>
      <c r="AH1599">
        <f>INDEX(crudeBD.lkup[Number],MATCH(vp.data[[#This Row],[Crude_Breakdown]],crudeBD.lkup[Crude Breakdown],0))</f>
        <v>1</v>
      </c>
      <c r="AI1599" s="4">
        <f>IF(AND(vp.data[[#This Row],[SDate]]&gt;=DATE(YEAR(vp.data[[#This Row],[SDate]]),5,1),vp.data[[#This Row],[SDate]]&lt;=DATE(YEAR(vp.data[[#This Row],[SDate]]),9,15)),1,0)</f>
        <v>1</v>
      </c>
      <c r="AJ1599" s="4">
        <f>IF(vp.data[[#This Row],[SDate]]&lt;DATE(2016,12,1),0,1)</f>
        <v>1</v>
      </c>
      <c r="AK1599">
        <f>MONTH(vp.data[[#This Row],[SDate]])</f>
        <v>6</v>
      </c>
      <c r="AL1599" s="5">
        <f>(IF(post_aquisition_adj_bool,vp.data[[#This Row],[VP_Adjusted]],vp.data[[#This Row],[VP]])-INDEX(crudeBD.lkup[Mean_VP],MATCH(vp.data[[#This Row],[Crude_Breakdown]],crudeBD.lkup[Crude Breakdown],0)))^2</f>
        <v>280.03084370957367</v>
      </c>
      <c r="AM1599" s="5">
        <f>(vp.data[[#This Row],[Dens]]-INDEX(crudeBD.lkup[Mean_Dens],MATCH(vp.data[[#This Row],[Crude_Breakdown]],crudeBD.lkup[Crude Breakdown],0)))^2</f>
        <v>5.980554577885191</v>
      </c>
      <c r="AN1599" s="5">
        <f>(vp.data[[#This Row],[Sulf]]-INDEX(crudeBD.lkup[Mean_Sulf],MATCH(vp.data[[#This Row],[Crude_Breakdown]],crudeBD.lkup[Crude Breakdown],0)))^2</f>
        <v>4.5501436947455664E-4</v>
      </c>
      <c r="AO15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1" hidden="1" x14ac:dyDescent="0.25">
      <c r="A1600">
        <v>1599</v>
      </c>
      <c r="B1600" t="s">
        <v>47</v>
      </c>
      <c r="C1600" t="s">
        <v>47</v>
      </c>
      <c r="D1600" t="s">
        <v>91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>
        <f t="array" ref="J1600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00" s="2"/>
      <c r="L1600" s="2"/>
      <c r="M1600" s="2"/>
      <c r="N1600" s="2">
        <f t="array" ref="N1600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00" s="2">
        <f ca="1">INDEX(INDIRECT(_xlfn.CONCAT("weather.data[",O$1,"]")),MATCH(vp.data[[#This Row],[SDate]],weather.data[Date],0))</f>
        <v>14.583333333333334</v>
      </c>
      <c r="P1600" s="2">
        <f ca="1">INDEX(INDIRECT(_xlfn.CONCAT("weather.data[",P$1,"]")),MATCH(vp.data[[#This Row],[SDate]],weather.data[Date],0))</f>
        <v>18.273809523809526</v>
      </c>
      <c r="Q1600" s="2">
        <f ca="1">INDEX(INDIRECT(_xlfn.CONCAT("weather.data[",Q$1,"]")),MATCH(vp.data[[#This Row],[SDate]],weather.data[Date],0))</f>
        <v>14.7</v>
      </c>
      <c r="R1600" s="2">
        <f ca="1">INDEX(INDIRECT(_xlfn.CONCAT("weather.data[",R$1,"]")),MATCH(vp.data[[#This Row],[SDate]],weather.data[Date],0))</f>
        <v>13.1</v>
      </c>
      <c r="S1600" s="2">
        <f ca="1">INDEX(INDIRECT(_xlfn.CONCAT("weather.data[",S$1,"]")),MATCH(vp.data[[#This Row],[SDate]],weather.data[Date],0))</f>
        <v>14.8</v>
      </c>
      <c r="T1600" s="2">
        <f ca="1">INDEX(INDIRECT(_xlfn.CONCAT("weather.data[",T$1,"]")),MATCH(vp.data[[#This Row],[SDate]],weather.data[Date],0))</f>
        <v>13.4</v>
      </c>
      <c r="U1600" s="2">
        <f ca="1">INDEX(INDIRECT(_xlfn.CONCAT("weather.data[",U$1,"]")),MATCH(vp.data[[#This Row],[SDate]],weather.data[Date],0))</f>
        <v>18</v>
      </c>
      <c r="V1600" s="2">
        <f ca="1">INDEX(INDIRECT(_xlfn.CONCAT("weather.data[",V$1,"]")),MATCH(vp.data[[#This Row],[SDate]],weather.data[Date],0))</f>
        <v>13.5</v>
      </c>
      <c r="W1600" t="s">
        <v>44</v>
      </c>
      <c r="X1600">
        <f>IF(OR(vp.data[[#This Row],[Sulf]]="",vp.data[[#This Row],[Dens]]=""),1,0)</f>
        <v>0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Medium_LSB</v>
      </c>
      <c r="AH1600">
        <f>INDEX(crudeBD.lkup[Number],MATCH(vp.data[[#This Row],[Crude_Breakdown]],crudeBD.lkup[Crude Breakdown],0))</f>
        <v>3</v>
      </c>
      <c r="AI1600" s="4">
        <f>IF(AND(vp.data[[#This Row],[SDate]]&gt;=DATE(YEAR(vp.data[[#This Row],[SDate]]),5,1),vp.data[[#This Row],[SDate]]&lt;=DATE(YEAR(vp.data[[#This Row],[SDate]]),9,15)),1,0)</f>
        <v>1</v>
      </c>
      <c r="AJ1600" s="4">
        <f>IF(vp.data[[#This Row],[SDate]]&lt;DATE(2016,12,1),0,1)</f>
        <v>1</v>
      </c>
      <c r="AK1600">
        <f>MONTH(vp.data[[#This Row],[SDate]])</f>
        <v>6</v>
      </c>
      <c r="AL1600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600" s="5">
        <f>(vp.data[[#This Row],[Dens]]-INDEX(crudeBD.lkup[Mean_Dens],MATCH(vp.data[[#This Row],[Crude_Breakdown]],crudeBD.lkup[Crude Breakdown],0)))^2</f>
        <v>1.0228033837933097</v>
      </c>
      <c r="AN1600" s="5">
        <f>(vp.data[[#This Row],[Sulf]]-INDEX(crudeBD.lkup[Mean_Sulf],MATCH(vp.data[[#This Row],[Crude_Breakdown]],crudeBD.lkup[Crude Breakdown],0)))^2</f>
        <v>4.2756512072279089E-2</v>
      </c>
      <c r="AO16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1" hidden="1" x14ac:dyDescent="0.25">
      <c r="A1601">
        <v>1600</v>
      </c>
      <c r="B1601" t="s">
        <v>64</v>
      </c>
      <c r="C1601" t="s">
        <v>64</v>
      </c>
      <c r="D1601" t="s">
        <v>106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>
        <f t="array" ref="J160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01" s="2"/>
      <c r="L1601" s="2"/>
      <c r="M1601" s="2"/>
      <c r="N1601" s="2">
        <f t="array" ref="N1601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01" s="2">
        <f ca="1">INDEX(INDIRECT(_xlfn.CONCAT("weather.data[",O$1,"]")),MATCH(vp.data[[#This Row],[SDate]],weather.data[Date],0))</f>
        <v>14.583333333333334</v>
      </c>
      <c r="P1601" s="2">
        <f ca="1">INDEX(INDIRECT(_xlfn.CONCAT("weather.data[",P$1,"]")),MATCH(vp.data[[#This Row],[SDate]],weather.data[Date],0))</f>
        <v>18.273809523809526</v>
      </c>
      <c r="Q1601" s="2">
        <f ca="1">INDEX(INDIRECT(_xlfn.CONCAT("weather.data[",Q$1,"]")),MATCH(vp.data[[#This Row],[SDate]],weather.data[Date],0))</f>
        <v>14.7</v>
      </c>
      <c r="R1601" s="2">
        <f ca="1">INDEX(INDIRECT(_xlfn.CONCAT("weather.data[",R$1,"]")),MATCH(vp.data[[#This Row],[SDate]],weather.data[Date],0))</f>
        <v>13.1</v>
      </c>
      <c r="S1601" s="2">
        <f ca="1">INDEX(INDIRECT(_xlfn.CONCAT("weather.data[",S$1,"]")),MATCH(vp.data[[#This Row],[SDate]],weather.data[Date],0))</f>
        <v>14.8</v>
      </c>
      <c r="T1601" s="2">
        <f ca="1">INDEX(INDIRECT(_xlfn.CONCAT("weather.data[",T$1,"]")),MATCH(vp.data[[#This Row],[SDate]],weather.data[Date],0))</f>
        <v>13.4</v>
      </c>
      <c r="U1601" s="2">
        <f ca="1">INDEX(INDIRECT(_xlfn.CONCAT("weather.data[",U$1,"]")),MATCH(vp.data[[#This Row],[SDate]],weather.data[Date],0))</f>
        <v>18</v>
      </c>
      <c r="V1601" s="2">
        <f ca="1">INDEX(INDIRECT(_xlfn.CONCAT("weather.data[",V$1,"]")),MATCH(vp.data[[#This Row],[SDate]],weather.data[Date],0))</f>
        <v>13.5</v>
      </c>
      <c r="W1601" t="s">
        <v>44</v>
      </c>
      <c r="X1601">
        <f>IF(OR(vp.data[[#This Row],[Sulf]]="",vp.data[[#This Row],[Dens]]=""),1,0)</f>
        <v>0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Medium_LSB</v>
      </c>
      <c r="AH1601">
        <f>INDEX(crudeBD.lkup[Number],MATCH(vp.data[[#This Row],[Crude_Breakdown]],crudeBD.lkup[Crude Breakdown],0))</f>
        <v>3</v>
      </c>
      <c r="AI1601" s="4">
        <f>IF(AND(vp.data[[#This Row],[SDate]]&gt;=DATE(YEAR(vp.data[[#This Row],[SDate]]),5,1),vp.data[[#This Row],[SDate]]&lt;=DATE(YEAR(vp.data[[#This Row],[SDate]]),9,15)),1,0)</f>
        <v>1</v>
      </c>
      <c r="AJ1601" s="4">
        <f>IF(vp.data[[#This Row],[SDate]]&lt;DATE(2016,12,1),0,1)</f>
        <v>1</v>
      </c>
      <c r="AK1601">
        <f>MONTH(vp.data[[#This Row],[SDate]])</f>
        <v>6</v>
      </c>
      <c r="AL1601" s="5">
        <f>(IF(post_aquisition_adj_bool,vp.data[[#This Row],[VP_Adjusted]],vp.data[[#This Row],[VP]])-INDEX(crudeBD.lkup[Mean_VP],MATCH(vp.data[[#This Row],[Crude_Breakdown]],crudeBD.lkup[Crude Breakdown],0)))^2</f>
        <v>71.873187731458884</v>
      </c>
      <c r="AM1601" s="5">
        <f>(vp.data[[#This Row],[Dens]]-INDEX(crudeBD.lkup[Mean_Dens],MATCH(vp.data[[#This Row],[Crude_Breakdown]],crudeBD.lkup[Crude Breakdown],0)))^2</f>
        <v>77.240589886860377</v>
      </c>
      <c r="AN1601" s="5">
        <f>(vp.data[[#This Row],[Sulf]]-INDEX(crudeBD.lkup[Mean_Sulf],MATCH(vp.data[[#This Row],[Crude_Breakdown]],crudeBD.lkup[Crude Breakdown],0)))^2</f>
        <v>5.361684096817588E-3</v>
      </c>
      <c r="AO16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1" hidden="1" x14ac:dyDescent="0.25">
      <c r="A1602">
        <v>1601</v>
      </c>
      <c r="B1602" t="s">
        <v>45</v>
      </c>
      <c r="C1602" t="s">
        <v>45</v>
      </c>
      <c r="D1602" t="s">
        <v>85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>
        <f t="array" ref="J1602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02" s="2"/>
      <c r="L1602" s="2"/>
      <c r="M1602" s="2"/>
      <c r="N1602" s="2">
        <f t="array" ref="N1602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02" s="2">
        <f ca="1">INDEX(INDIRECT(_xlfn.CONCAT("weather.data[",O$1,"]")),MATCH(vp.data[[#This Row],[SDate]],weather.data[Date],0))</f>
        <v>14.583333333333334</v>
      </c>
      <c r="P1602" s="2">
        <f ca="1">INDEX(INDIRECT(_xlfn.CONCAT("weather.data[",P$1,"]")),MATCH(vp.data[[#This Row],[SDate]],weather.data[Date],0))</f>
        <v>18.273809523809526</v>
      </c>
      <c r="Q1602" s="2">
        <f ca="1">INDEX(INDIRECT(_xlfn.CONCAT("weather.data[",Q$1,"]")),MATCH(vp.data[[#This Row],[SDate]],weather.data[Date],0))</f>
        <v>14.7</v>
      </c>
      <c r="R1602" s="2">
        <f ca="1">INDEX(INDIRECT(_xlfn.CONCAT("weather.data[",R$1,"]")),MATCH(vp.data[[#This Row],[SDate]],weather.data[Date],0))</f>
        <v>13.1</v>
      </c>
      <c r="S1602" s="2">
        <f ca="1">INDEX(INDIRECT(_xlfn.CONCAT("weather.data[",S$1,"]")),MATCH(vp.data[[#This Row],[SDate]],weather.data[Date],0))</f>
        <v>14.8</v>
      </c>
      <c r="T1602" s="2">
        <f ca="1">INDEX(INDIRECT(_xlfn.CONCAT("weather.data[",T$1,"]")),MATCH(vp.data[[#This Row],[SDate]],weather.data[Date],0))</f>
        <v>13.4</v>
      </c>
      <c r="U1602" s="2">
        <f ca="1">INDEX(INDIRECT(_xlfn.CONCAT("weather.data[",U$1,"]")),MATCH(vp.data[[#This Row],[SDate]],weather.data[Date],0))</f>
        <v>18</v>
      </c>
      <c r="V1602" s="2">
        <f ca="1">INDEX(INDIRECT(_xlfn.CONCAT("weather.data[",V$1,"]")),MATCH(vp.data[[#This Row],[SDate]],weather.data[Date],0))</f>
        <v>13.5</v>
      </c>
      <c r="W1602" t="s">
        <v>44</v>
      </c>
      <c r="X1602">
        <f>IF(OR(vp.data[[#This Row],[Sulf]]="",vp.data[[#This Row],[Dens]]=""),1,0)</f>
        <v>0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1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Light_LSB</v>
      </c>
      <c r="AH1602">
        <f>INDEX(crudeBD.lkup[Number],MATCH(vp.data[[#This Row],[Crude_Breakdown]],crudeBD.lkup[Crude Breakdown],0))</f>
        <v>1</v>
      </c>
      <c r="AI1602" s="4">
        <f>IF(AND(vp.data[[#This Row],[SDate]]&gt;=DATE(YEAR(vp.data[[#This Row],[SDate]]),5,1),vp.data[[#This Row],[SDate]]&lt;=DATE(YEAR(vp.data[[#This Row],[SDate]]),9,15)),1,0)</f>
        <v>1</v>
      </c>
      <c r="AJ1602" s="4">
        <f>IF(vp.data[[#This Row],[SDate]]&lt;DATE(2016,12,1),0,1)</f>
        <v>1</v>
      </c>
      <c r="AK1602">
        <f>MONTH(vp.data[[#This Row],[SDate]])</f>
        <v>6</v>
      </c>
      <c r="AL1602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1602" s="5">
        <f>(vp.data[[#This Row],[Dens]]-INDEX(crudeBD.lkup[Mean_Dens],MATCH(vp.data[[#This Row],[Crude_Breakdown]],crudeBD.lkup[Crude Breakdown],0)))^2</f>
        <v>5.5014511296096851</v>
      </c>
      <c r="AN1602" s="5">
        <f>(vp.data[[#This Row],[Sulf]]-INDEX(crudeBD.lkup[Mean_Sulf],MATCH(vp.data[[#This Row],[Crude_Breakdown]],crudeBD.lkup[Crude Breakdown],0)))^2</f>
        <v>1.0267984902389945E-2</v>
      </c>
      <c r="AO16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1" hidden="1" x14ac:dyDescent="0.25">
      <c r="A1603">
        <v>1602</v>
      </c>
      <c r="B1603" t="s">
        <v>47</v>
      </c>
      <c r="C1603" t="s">
        <v>47</v>
      </c>
      <c r="D1603" t="s">
        <v>68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>
        <f t="array" ref="J1603">_xlfn.IFNA(IF(vp.data[[#This Row],[Sulf Input]]="",INDEX([1]DATA!$Q:$Q,MATCH(1,(vp.data[[#This Row],[Battery]]=[1]DATA!$L:$L)*(EOMONTH(vp.data[[#This Row],[SDate]],-1)+1=[1]DATA!$G:$G),0)),vp.data[[#This Row],[Sulf Input]]),"")</f>
        <v>1</v>
      </c>
      <c r="K1603" s="2"/>
      <c r="L1603" s="2"/>
      <c r="M1603" s="2"/>
      <c r="N1603" s="2">
        <f t="array" ref="N1603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03" s="2">
        <f ca="1">INDEX(INDIRECT(_xlfn.CONCAT("weather.data[",O$1,"]")),MATCH(vp.data[[#This Row],[SDate]],weather.data[Date],0))</f>
        <v>16.900000000000002</v>
      </c>
      <c r="P1603" s="2">
        <f ca="1">INDEX(INDIRECT(_xlfn.CONCAT("weather.data[",P$1,"]")),MATCH(vp.data[[#This Row],[SDate]],weather.data[Date],0))</f>
        <v>18.745238095238097</v>
      </c>
      <c r="Q1603" s="2">
        <f ca="1">INDEX(INDIRECT(_xlfn.CONCAT("weather.data[",Q$1,"]")),MATCH(vp.data[[#This Row],[SDate]],weather.data[Date],0))</f>
        <v>17.100000000000001</v>
      </c>
      <c r="R1603" s="2">
        <f ca="1">INDEX(INDIRECT(_xlfn.CONCAT("weather.data[",R$1,"]")),MATCH(vp.data[[#This Row],[SDate]],weather.data[Date],0))</f>
        <v>15.6</v>
      </c>
      <c r="S1603" s="2">
        <f ca="1">INDEX(INDIRECT(_xlfn.CONCAT("weather.data[",S$1,"]")),MATCH(vp.data[[#This Row],[SDate]],weather.data[Date],0))</f>
        <v>18</v>
      </c>
      <c r="T1603" s="2">
        <f ca="1">INDEX(INDIRECT(_xlfn.CONCAT("weather.data[",T$1,"]")),MATCH(vp.data[[#This Row],[SDate]],weather.data[Date],0))</f>
        <v>15.7</v>
      </c>
      <c r="U1603" s="2">
        <f ca="1">INDEX(INDIRECT(_xlfn.CONCAT("weather.data[",U$1,"]")),MATCH(vp.data[[#This Row],[SDate]],weather.data[Date],0))</f>
        <v>18</v>
      </c>
      <c r="V1603" s="2">
        <f ca="1">INDEX(INDIRECT(_xlfn.CONCAT("weather.data[",V$1,"]")),MATCH(vp.data[[#This Row],[SDate]],weather.data[Date],0))</f>
        <v>17</v>
      </c>
      <c r="W1603" t="s">
        <v>44</v>
      </c>
      <c r="X1603">
        <f>IF(OR(vp.data[[#This Row],[Sulf]]="",vp.data[[#This Row],[Dens]]=""),1,0)</f>
        <v>0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Medium_LSB</v>
      </c>
      <c r="AH1603">
        <f>INDEX(crudeBD.lkup[Number],MATCH(vp.data[[#This Row],[Crude_Breakdown]],crudeBD.lkup[Crude Breakdown],0))</f>
        <v>3</v>
      </c>
      <c r="AI1603" s="4">
        <f>IF(AND(vp.data[[#This Row],[SDate]]&gt;=DATE(YEAR(vp.data[[#This Row],[SDate]]),5,1),vp.data[[#This Row],[SDate]]&lt;=DATE(YEAR(vp.data[[#This Row],[SDate]]),9,15)),1,0)</f>
        <v>1</v>
      </c>
      <c r="AJ1603" s="4">
        <f>IF(vp.data[[#This Row],[SDate]]&lt;DATE(2016,12,1),0,1)</f>
        <v>1</v>
      </c>
      <c r="AK1603">
        <f>MONTH(vp.data[[#This Row],[SDate]])</f>
        <v>6</v>
      </c>
      <c r="AL1603" s="5">
        <f>(IF(post_aquisition_adj_bool,vp.data[[#This Row],[VP_Adjusted]],vp.data[[#This Row],[VP]])-INDEX(crudeBD.lkup[Mean_VP],MATCH(vp.data[[#This Row],[Crude_Breakdown]],crudeBD.lkup[Crude Breakdown],0)))^2</f>
        <v>289.755102311727</v>
      </c>
      <c r="AM1603" s="5">
        <f>(vp.data[[#This Row],[Dens]]-INDEX(crudeBD.lkup[Mean_Dens],MATCH(vp.data[[#This Row],[Crude_Breakdown]],crudeBD.lkup[Crude Breakdown],0)))^2</f>
        <v>59.464724856186002</v>
      </c>
      <c r="AN1603" s="5">
        <f>(vp.data[[#This Row],[Sulf]]-INDEX(crudeBD.lkup[Mean_Sulf],MATCH(vp.data[[#This Row],[Crude_Breakdown]],crudeBD.lkup[Crude Breakdown],0)))^2</f>
        <v>0.14196051477166638</v>
      </c>
      <c r="AO16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1" hidden="1" x14ac:dyDescent="0.25">
      <c r="A1604">
        <v>1603</v>
      </c>
      <c r="B1604" t="s">
        <v>45</v>
      </c>
      <c r="C1604" t="s">
        <v>45</v>
      </c>
      <c r="D1604" t="s">
        <v>66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>
        <f t="array" ref="J1604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04" s="2"/>
      <c r="L1604" s="2"/>
      <c r="M1604" s="2"/>
      <c r="N1604" s="2">
        <f t="array" ref="N1604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04" s="2">
        <f ca="1">INDEX(INDIRECT(_xlfn.CONCAT("weather.data[",O$1,"]")),MATCH(vp.data[[#This Row],[SDate]],weather.data[Date],0))</f>
        <v>16.900000000000002</v>
      </c>
      <c r="P1604" s="2">
        <f ca="1">INDEX(INDIRECT(_xlfn.CONCAT("weather.data[",P$1,"]")),MATCH(vp.data[[#This Row],[SDate]],weather.data[Date],0))</f>
        <v>18.745238095238097</v>
      </c>
      <c r="Q1604" s="2">
        <f ca="1">INDEX(INDIRECT(_xlfn.CONCAT("weather.data[",Q$1,"]")),MATCH(vp.data[[#This Row],[SDate]],weather.data[Date],0))</f>
        <v>17.100000000000001</v>
      </c>
      <c r="R1604" s="2">
        <f ca="1">INDEX(INDIRECT(_xlfn.CONCAT("weather.data[",R$1,"]")),MATCH(vp.data[[#This Row],[SDate]],weather.data[Date],0))</f>
        <v>15.6</v>
      </c>
      <c r="S1604" s="2">
        <f ca="1">INDEX(INDIRECT(_xlfn.CONCAT("weather.data[",S$1,"]")),MATCH(vp.data[[#This Row],[SDate]],weather.data[Date],0))</f>
        <v>18</v>
      </c>
      <c r="T1604" s="2">
        <f ca="1">INDEX(INDIRECT(_xlfn.CONCAT("weather.data[",T$1,"]")),MATCH(vp.data[[#This Row],[SDate]],weather.data[Date],0))</f>
        <v>15.7</v>
      </c>
      <c r="U1604" s="2">
        <f ca="1">INDEX(INDIRECT(_xlfn.CONCAT("weather.data[",U$1,"]")),MATCH(vp.data[[#This Row],[SDate]],weather.data[Date],0))</f>
        <v>18</v>
      </c>
      <c r="V1604" s="2">
        <f ca="1">INDEX(INDIRECT(_xlfn.CONCAT("weather.data[",V$1,"]")),MATCH(vp.data[[#This Row],[SDate]],weather.data[Date],0))</f>
        <v>17</v>
      </c>
      <c r="W1604" t="s">
        <v>44</v>
      </c>
      <c r="X1604">
        <f>IF(OR(vp.data[[#This Row],[Sulf]]="",vp.data[[#This Row],[Dens]]=""),1,0)</f>
        <v>0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Medium_LSB</v>
      </c>
      <c r="AH1604">
        <f>INDEX(crudeBD.lkup[Number],MATCH(vp.data[[#This Row],[Crude_Breakdown]],crudeBD.lkup[Crude Breakdown],0))</f>
        <v>3</v>
      </c>
      <c r="AI1604" s="4">
        <f>IF(AND(vp.data[[#This Row],[SDate]]&gt;=DATE(YEAR(vp.data[[#This Row],[SDate]]),5,1),vp.data[[#This Row],[SDate]]&lt;=DATE(YEAR(vp.data[[#This Row],[SDate]]),9,15)),1,0)</f>
        <v>1</v>
      </c>
      <c r="AJ1604" s="4">
        <f>IF(vp.data[[#This Row],[SDate]]&lt;DATE(2016,12,1),0,1)</f>
        <v>1</v>
      </c>
      <c r="AK1604">
        <f>MONTH(vp.data[[#This Row],[SDate]])</f>
        <v>6</v>
      </c>
      <c r="AL1604" s="5">
        <f>(IF(post_aquisition_adj_bool,vp.data[[#This Row],[VP_Adjusted]],vp.data[[#This Row],[VP]])-INDEX(crudeBD.lkup[Mean_VP],MATCH(vp.data[[#This Row],[Crude_Breakdown]],crudeBD.lkup[Crude Breakdown],0)))^2</f>
        <v>12.095131766805574</v>
      </c>
      <c r="AM1604" s="5">
        <f>(vp.data[[#This Row],[Dens]]-INDEX(crudeBD.lkup[Mean_Dens],MATCH(vp.data[[#This Row],[Crude_Breakdown]],crudeBD.lkup[Crude Breakdown],0)))^2</f>
        <v>154.04129663532837</v>
      </c>
      <c r="AN1604" s="5">
        <f>(vp.data[[#This Row],[Sulf]]-INDEX(crudeBD.lkup[Mean_Sulf],MATCH(vp.data[[#This Row],[Crude_Breakdown]],crudeBD.lkup[Crude Breakdown],0)))^2</f>
        <v>0.23695134004774052</v>
      </c>
      <c r="AO16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1" hidden="1" x14ac:dyDescent="0.25">
      <c r="A1605">
        <v>1604</v>
      </c>
      <c r="B1605" t="s">
        <v>45</v>
      </c>
      <c r="C1605" t="s">
        <v>45</v>
      </c>
      <c r="D1605" t="s">
        <v>77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>
        <f t="array" ref="J1605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05" s="2"/>
      <c r="L1605" s="2"/>
      <c r="M1605" s="2"/>
      <c r="N1605" s="2">
        <f t="array" ref="N1605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05" s="2">
        <f ca="1">INDEX(INDIRECT(_xlfn.CONCAT("weather.data[",O$1,"]")),MATCH(vp.data[[#This Row],[SDate]],weather.data[Date],0))</f>
        <v>16.900000000000002</v>
      </c>
      <c r="P1605" s="2">
        <f ca="1">INDEX(INDIRECT(_xlfn.CONCAT("weather.data[",P$1,"]")),MATCH(vp.data[[#This Row],[SDate]],weather.data[Date],0))</f>
        <v>18.745238095238097</v>
      </c>
      <c r="Q1605" s="2">
        <f ca="1">INDEX(INDIRECT(_xlfn.CONCAT("weather.data[",Q$1,"]")),MATCH(vp.data[[#This Row],[SDate]],weather.data[Date],0))</f>
        <v>17.100000000000001</v>
      </c>
      <c r="R1605" s="2">
        <f ca="1">INDEX(INDIRECT(_xlfn.CONCAT("weather.data[",R$1,"]")),MATCH(vp.data[[#This Row],[SDate]],weather.data[Date],0))</f>
        <v>15.6</v>
      </c>
      <c r="S1605" s="2">
        <f ca="1">INDEX(INDIRECT(_xlfn.CONCAT("weather.data[",S$1,"]")),MATCH(vp.data[[#This Row],[SDate]],weather.data[Date],0))</f>
        <v>18</v>
      </c>
      <c r="T1605" s="2">
        <f ca="1">INDEX(INDIRECT(_xlfn.CONCAT("weather.data[",T$1,"]")),MATCH(vp.data[[#This Row],[SDate]],weather.data[Date],0))</f>
        <v>15.7</v>
      </c>
      <c r="U1605" s="2">
        <f ca="1">INDEX(INDIRECT(_xlfn.CONCAT("weather.data[",U$1,"]")),MATCH(vp.data[[#This Row],[SDate]],weather.data[Date],0))</f>
        <v>18</v>
      </c>
      <c r="V1605" s="2">
        <f ca="1">INDEX(INDIRECT(_xlfn.CONCAT("weather.data[",V$1,"]")),MATCH(vp.data[[#This Row],[SDate]],weather.data[Date],0))</f>
        <v>17</v>
      </c>
      <c r="W1605" t="s">
        <v>44</v>
      </c>
      <c r="X1605">
        <f>IF(OR(vp.data[[#This Row],[Sulf]]="",vp.data[[#This Row],[Dens]]=""),1,0)</f>
        <v>0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1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Light_LSB</v>
      </c>
      <c r="AH1605">
        <f>INDEX(crudeBD.lkup[Number],MATCH(vp.data[[#This Row],[Crude_Breakdown]],crudeBD.lkup[Crude Breakdown],0))</f>
        <v>1</v>
      </c>
      <c r="AI1605" s="4">
        <f>IF(AND(vp.data[[#This Row],[SDate]]&gt;=DATE(YEAR(vp.data[[#This Row],[SDate]]),5,1),vp.data[[#This Row],[SDate]]&lt;=DATE(YEAR(vp.data[[#This Row],[SDate]]),9,15)),1,0)</f>
        <v>1</v>
      </c>
      <c r="AJ1605" s="4">
        <f>IF(vp.data[[#This Row],[SDate]]&lt;DATE(2016,12,1),0,1)</f>
        <v>1</v>
      </c>
      <c r="AK1605">
        <f>MONTH(vp.data[[#This Row],[SDate]])</f>
        <v>6</v>
      </c>
      <c r="AL1605" s="5">
        <f>(IF(post_aquisition_adj_bool,vp.data[[#This Row],[VP_Adjusted]],vp.data[[#This Row],[VP]])-INDEX(crudeBD.lkup[Mean_VP],MATCH(vp.data[[#This Row],[Crude_Breakdown]],crudeBD.lkup[Crude Breakdown],0)))^2</f>
        <v>286.7644925645356</v>
      </c>
      <c r="AM1605" s="5">
        <f>(vp.data[[#This Row],[Dens]]-INDEX(crudeBD.lkup[Mean_Dens],MATCH(vp.data[[#This Row],[Crude_Breakdown]],crudeBD.lkup[Crude Breakdown],0)))^2</f>
        <v>15.567106302024175</v>
      </c>
      <c r="AN1605" s="5">
        <f>(vp.data[[#This Row],[Sulf]]-INDEX(crudeBD.lkup[Mean_Sulf],MATCH(vp.data[[#This Row],[Crude_Breakdown]],crudeBD.lkup[Crude Breakdown],0)))^2</f>
        <v>0.14541338176759372</v>
      </c>
      <c r="AO16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1" hidden="1" x14ac:dyDescent="0.25">
      <c r="A1606">
        <v>1605</v>
      </c>
      <c r="B1606" t="s">
        <v>45</v>
      </c>
      <c r="C1606" t="s">
        <v>45</v>
      </c>
      <c r="D1606" t="s">
        <v>55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>
        <f t="array" ref="J160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06" s="2"/>
      <c r="L1606" s="2"/>
      <c r="M1606" s="2"/>
      <c r="N1606" s="2">
        <f t="array" ref="N160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06" s="2">
        <f ca="1">INDEX(INDIRECT(_xlfn.CONCAT("weather.data[",O$1,"]")),MATCH(vp.data[[#This Row],[SDate]],weather.data[Date],0))</f>
        <v>16.900000000000002</v>
      </c>
      <c r="P1606" s="2">
        <f ca="1">INDEX(INDIRECT(_xlfn.CONCAT("weather.data[",P$1,"]")),MATCH(vp.data[[#This Row],[SDate]],weather.data[Date],0))</f>
        <v>18.745238095238097</v>
      </c>
      <c r="Q1606" s="2">
        <f ca="1">INDEX(INDIRECT(_xlfn.CONCAT("weather.data[",Q$1,"]")),MATCH(vp.data[[#This Row],[SDate]],weather.data[Date],0))</f>
        <v>17.100000000000001</v>
      </c>
      <c r="R1606" s="2">
        <f ca="1">INDEX(INDIRECT(_xlfn.CONCAT("weather.data[",R$1,"]")),MATCH(vp.data[[#This Row],[SDate]],weather.data[Date],0))</f>
        <v>15.6</v>
      </c>
      <c r="S1606" s="2">
        <f ca="1">INDEX(INDIRECT(_xlfn.CONCAT("weather.data[",S$1,"]")),MATCH(vp.data[[#This Row],[SDate]],weather.data[Date],0))</f>
        <v>18</v>
      </c>
      <c r="T1606" s="2">
        <f ca="1">INDEX(INDIRECT(_xlfn.CONCAT("weather.data[",T$1,"]")),MATCH(vp.data[[#This Row],[SDate]],weather.data[Date],0))</f>
        <v>15.7</v>
      </c>
      <c r="U1606" s="2">
        <f ca="1">INDEX(INDIRECT(_xlfn.CONCAT("weather.data[",U$1,"]")),MATCH(vp.data[[#This Row],[SDate]],weather.data[Date],0))</f>
        <v>18</v>
      </c>
      <c r="V1606" s="2">
        <f ca="1">INDEX(INDIRECT(_xlfn.CONCAT("weather.data[",V$1,"]")),MATCH(vp.data[[#This Row],[SDate]],weather.data[Date],0))</f>
        <v>17</v>
      </c>
      <c r="W1606" t="s">
        <v>44</v>
      </c>
      <c r="X1606">
        <f>IF(OR(vp.data[[#This Row],[Sulf]]="",vp.data[[#This Row],[Dens]]=""),1,0)</f>
        <v>0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Medium_LSB</v>
      </c>
      <c r="AH1606">
        <f>INDEX(crudeBD.lkup[Number],MATCH(vp.data[[#This Row],[Crude_Breakdown]],crudeBD.lkup[Crude Breakdown],0))</f>
        <v>3</v>
      </c>
      <c r="AI1606" s="4">
        <f>IF(AND(vp.data[[#This Row],[SDate]]&gt;=DATE(YEAR(vp.data[[#This Row],[SDate]]),5,1),vp.data[[#This Row],[SDate]]&lt;=DATE(YEAR(vp.data[[#This Row],[SDate]]),9,15)),1,0)</f>
        <v>1</v>
      </c>
      <c r="AJ1606" s="4">
        <f>IF(vp.data[[#This Row],[SDate]]&lt;DATE(2016,12,1),0,1)</f>
        <v>1</v>
      </c>
      <c r="AK1606">
        <f>MONTH(vp.data[[#This Row],[SDate]])</f>
        <v>6</v>
      </c>
      <c r="AL1606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06" s="5">
        <f>(vp.data[[#This Row],[Dens]]-INDEX(crudeBD.lkup[Mean_Dens],MATCH(vp.data[[#This Row],[Crude_Breakdown]],crudeBD.lkup[Crude Breakdown],0)))^2</f>
        <v>5.7057089052655741</v>
      </c>
      <c r="AN1606" s="5">
        <f>(vp.data[[#This Row],[Sulf]]-INDEX(crudeBD.lkup[Mean_Sulf],MATCH(vp.data[[#This Row],[Crude_Breakdown]],crudeBD.lkup[Crude Breakdown],0)))^2</f>
        <v>3.997213667369783E-3</v>
      </c>
      <c r="AO16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1" hidden="1" x14ac:dyDescent="0.25">
      <c r="A1607">
        <v>165</v>
      </c>
      <c r="B1607" t="s">
        <v>45</v>
      </c>
      <c r="C1607" t="s">
        <v>45</v>
      </c>
      <c r="D1607" t="s">
        <v>82</v>
      </c>
      <c r="F1607" s="1">
        <v>42487</v>
      </c>
      <c r="G1607" s="2">
        <v>115.4</v>
      </c>
      <c r="H1607" s="2">
        <f>vp.data[[#This Row],[VP]]+IF(vp.data[[#This Row],[Post_Aquisition]]=0,INDEX(post_aquisition.tbl[Change_in_VP],MATCH(vp.data[[#This Row],[Crude_Breakdown]],post_aquisition.tbl[Crude_Breakdown],0)),0)</f>
        <v>99.565217391304316</v>
      </c>
      <c r="I1607" s="2"/>
      <c r="J1607" s="2">
        <f t="array" ref="J1607">_xlfn.IFNA(IF(vp.data[[#This Row],[Sulf Input]]="",INDEX([1]DATA!$Q:$Q,MATCH(1,(vp.data[[#This Row],[Battery]]=[1]DATA!$L:$L)*(EOMONTH(vp.data[[#This Row],[SDate]],-1)+1=[1]DATA!$G:$G),0)),vp.data[[#This Row],[Sulf Input]]),"")</f>
        <v>2.8</v>
      </c>
      <c r="K1607" s="2"/>
      <c r="L1607" s="2"/>
      <c r="M1607" s="2">
        <v>888.3</v>
      </c>
      <c r="N1607" s="2">
        <f t="array" ref="N1607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07" s="2">
        <f ca="1">INDEX(INDIRECT(_xlfn.CONCAT("weather.data[",O$1,"]")),MATCH(vp.data[[#This Row],[SDate]],weather.data[Date],0))</f>
        <v>8.8833333333333329</v>
      </c>
      <c r="P1607" s="2">
        <f ca="1">INDEX(INDIRECT(_xlfn.CONCAT("weather.data[",P$1,"]")),MATCH(vp.data[[#This Row],[SDate]],weather.data[Date],0))</f>
        <v>6.6000000000000005</v>
      </c>
      <c r="Q1607" s="2">
        <f ca="1">INDEX(INDIRECT(_xlfn.CONCAT("weather.data[",Q$1,"]")),MATCH(vp.data[[#This Row],[SDate]],weather.data[Date],0))</f>
        <v>9.1999999999999993</v>
      </c>
      <c r="R1607" s="2">
        <f ca="1">INDEX(INDIRECT(_xlfn.CONCAT("weather.data[",R$1,"]")),MATCH(vp.data[[#This Row],[SDate]],weather.data[Date],0))</f>
        <v>9.5</v>
      </c>
      <c r="S1607" s="2">
        <f ca="1">INDEX(INDIRECT(_xlfn.CONCAT("weather.data[",S$1,"]")),MATCH(vp.data[[#This Row],[SDate]],weather.data[Date],0))</f>
        <v>6.3</v>
      </c>
      <c r="T1607" s="2">
        <f ca="1">INDEX(INDIRECT(_xlfn.CONCAT("weather.data[",T$1,"]")),MATCH(vp.data[[#This Row],[SDate]],weather.data[Date],0))</f>
        <v>10.5</v>
      </c>
      <c r="U1607" s="2">
        <f ca="1">INDEX(INDIRECT(_xlfn.CONCAT("weather.data[",U$1,"]")),MATCH(vp.data[[#This Row],[SDate]],weather.data[Date],0))</f>
        <v>8.5</v>
      </c>
      <c r="V1607" s="2">
        <f ca="1">INDEX(INDIRECT(_xlfn.CONCAT("weather.data[",V$1,"]")),MATCH(vp.data[[#This Row],[SDate]],weather.data[Date],0))</f>
        <v>9.3000000000000007</v>
      </c>
      <c r="W1607" t="s">
        <v>44</v>
      </c>
      <c r="X1607">
        <f>IF(OR(vp.data[[#This Row],[Sulf]]="",vp.data[[#This Row],[Dens]]=""),1,0)</f>
        <v>0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1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Midale</v>
      </c>
      <c r="AH1607">
        <f>INDEX(crudeBD.lkup[Number],MATCH(vp.data[[#This Row],[Crude_Breakdown]],crudeBD.lkup[Crude Breakdown],0))</f>
        <v>5</v>
      </c>
      <c r="AI1607" s="4">
        <f>IF(AND(vp.data[[#This Row],[SDate]]&gt;=DATE(YEAR(vp.data[[#This Row],[SDate]]),5,1),vp.data[[#This Row],[SDate]]&lt;=DATE(YEAR(vp.data[[#This Row],[SDate]]),9,15)),1,0)</f>
        <v>0</v>
      </c>
      <c r="AJ1607" s="4">
        <f>IF(vp.data[[#This Row],[SDate]]&lt;DATE(2016,12,1),0,1)</f>
        <v>0</v>
      </c>
      <c r="AK1607">
        <f>MONTH(vp.data[[#This Row],[SDate]])</f>
        <v>4</v>
      </c>
      <c r="AL1607" s="5">
        <f>(IF(post_aquisition_adj_bool,vp.data[[#This Row],[VP_Adjusted]],vp.data[[#This Row],[VP]])-INDEX(crudeBD.lkup[Mean_VP],MATCH(vp.data[[#This Row],[Crude_Breakdown]],crudeBD.lkup[Crude Breakdown],0)))^2</f>
        <v>1332.2499999999975</v>
      </c>
      <c r="AM1607" s="5">
        <f>(vp.data[[#This Row],[Dens]]-INDEX(crudeBD.lkup[Mean_Dens],MATCH(vp.data[[#This Row],[Crude_Breakdown]],crudeBD.lkup[Crude Breakdown],0)))^2</f>
        <v>183.38198485667718</v>
      </c>
      <c r="AN1607" s="5">
        <f>(vp.data[[#This Row],[Sulf]]-INDEX(crudeBD.lkup[Mean_Sulf],MATCH(vp.data[[#This Row],[Crude_Breakdown]],crudeBD.lkup[Crude Breakdown],0)))^2</f>
        <v>0.12993033860500572</v>
      </c>
      <c r="AO16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1" hidden="1" x14ac:dyDescent="0.25">
      <c r="A1608">
        <v>1607</v>
      </c>
      <c r="B1608" t="s">
        <v>45</v>
      </c>
      <c r="C1608" t="s">
        <v>45</v>
      </c>
      <c r="D1608" t="s">
        <v>88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>
        <f t="array" ref="J160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08" s="2"/>
      <c r="L1608" s="2"/>
      <c r="M1608" s="2"/>
      <c r="N1608" s="2">
        <f t="array" ref="N1608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08" s="2">
        <f ca="1">INDEX(INDIRECT(_xlfn.CONCAT("weather.data[",O$1,"]")),MATCH(vp.data[[#This Row],[SDate]],weather.data[Date],0))</f>
        <v>16.900000000000002</v>
      </c>
      <c r="P1608" s="2">
        <f ca="1">INDEX(INDIRECT(_xlfn.CONCAT("weather.data[",P$1,"]")),MATCH(vp.data[[#This Row],[SDate]],weather.data[Date],0))</f>
        <v>18.745238095238097</v>
      </c>
      <c r="Q1608" s="2">
        <f ca="1">INDEX(INDIRECT(_xlfn.CONCAT("weather.data[",Q$1,"]")),MATCH(vp.data[[#This Row],[SDate]],weather.data[Date],0))</f>
        <v>17.100000000000001</v>
      </c>
      <c r="R1608" s="2">
        <f ca="1">INDEX(INDIRECT(_xlfn.CONCAT("weather.data[",R$1,"]")),MATCH(vp.data[[#This Row],[SDate]],weather.data[Date],0))</f>
        <v>15.6</v>
      </c>
      <c r="S1608" s="2">
        <f ca="1">INDEX(INDIRECT(_xlfn.CONCAT("weather.data[",S$1,"]")),MATCH(vp.data[[#This Row],[SDate]],weather.data[Date],0))</f>
        <v>18</v>
      </c>
      <c r="T1608" s="2">
        <f ca="1">INDEX(INDIRECT(_xlfn.CONCAT("weather.data[",T$1,"]")),MATCH(vp.data[[#This Row],[SDate]],weather.data[Date],0))</f>
        <v>15.7</v>
      </c>
      <c r="U1608" s="2">
        <f ca="1">INDEX(INDIRECT(_xlfn.CONCAT("weather.data[",U$1,"]")),MATCH(vp.data[[#This Row],[SDate]],weather.data[Date],0))</f>
        <v>18</v>
      </c>
      <c r="V1608" s="2">
        <f ca="1">INDEX(INDIRECT(_xlfn.CONCAT("weather.data[",V$1,"]")),MATCH(vp.data[[#This Row],[SDate]],weather.data[Date],0))</f>
        <v>17</v>
      </c>
      <c r="W1608" t="s">
        <v>44</v>
      </c>
      <c r="X1608">
        <f>IF(OR(vp.data[[#This Row],[Sulf]]="",vp.data[[#This Row],[Dens]]=""),1,0)</f>
        <v>0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Medium_LSB</v>
      </c>
      <c r="AH1608">
        <f>INDEX(crudeBD.lkup[Number],MATCH(vp.data[[#This Row],[Crude_Breakdown]],crudeBD.lkup[Crude Breakdown],0))</f>
        <v>3</v>
      </c>
      <c r="AI1608" s="4">
        <f>IF(AND(vp.data[[#This Row],[SDate]]&gt;=DATE(YEAR(vp.data[[#This Row],[SDate]]),5,1),vp.data[[#This Row],[SDate]]&lt;=DATE(YEAR(vp.data[[#This Row],[SDate]]),9,15)),1,0)</f>
        <v>1</v>
      </c>
      <c r="AJ1608" s="4">
        <f>IF(vp.data[[#This Row],[SDate]]&lt;DATE(2016,12,1),0,1)</f>
        <v>1</v>
      </c>
      <c r="AK1608">
        <f>MONTH(vp.data[[#This Row],[SDate]])</f>
        <v>6</v>
      </c>
      <c r="AL1608" s="5">
        <f>(IF(post_aquisition_adj_bool,vp.data[[#This Row],[VP_Adjusted]],vp.data[[#This Row],[VP]])-INDEX(crudeBD.lkup[Mean_VP],MATCH(vp.data[[#This Row],[Crude_Breakdown]],crudeBD.lkup[Crude Breakdown],0)))^2</f>
        <v>80.600993327924215</v>
      </c>
      <c r="AM1608" s="5">
        <f>(vp.data[[#This Row],[Dens]]-INDEX(crudeBD.lkup[Mean_Dens],MATCH(vp.data[[#This Row],[Crude_Breakdown]],crudeBD.lkup[Crude Breakdown],0)))^2</f>
        <v>285.99333344514486</v>
      </c>
      <c r="AN1608" s="5">
        <f>(vp.data[[#This Row],[Sulf]]-INDEX(crudeBD.lkup[Mean_Sulf],MATCH(vp.data[[#This Row],[Crude_Breakdown]],crudeBD.lkup[Crude Breakdown],0)))^2</f>
        <v>0.55767510888209759</v>
      </c>
      <c r="AO16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1" hidden="1" x14ac:dyDescent="0.25">
      <c r="A1609">
        <v>1608</v>
      </c>
      <c r="B1609" t="s">
        <v>47</v>
      </c>
      <c r="C1609" t="s">
        <v>47</v>
      </c>
      <c r="D1609" t="s">
        <v>62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>
        <f t="array" ref="J160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09" s="2"/>
      <c r="L1609" s="2"/>
      <c r="M1609" s="2"/>
      <c r="N1609" s="2">
        <f t="array" ref="N160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09" s="2">
        <f ca="1">INDEX(INDIRECT(_xlfn.CONCAT("weather.data[",O$1,"]")),MATCH(vp.data[[#This Row],[SDate]],weather.data[Date],0))</f>
        <v>16.900000000000002</v>
      </c>
      <c r="P1609" s="2">
        <f ca="1">INDEX(INDIRECT(_xlfn.CONCAT("weather.data[",P$1,"]")),MATCH(vp.data[[#This Row],[SDate]],weather.data[Date],0))</f>
        <v>18.745238095238097</v>
      </c>
      <c r="Q1609" s="2">
        <f ca="1">INDEX(INDIRECT(_xlfn.CONCAT("weather.data[",Q$1,"]")),MATCH(vp.data[[#This Row],[SDate]],weather.data[Date],0))</f>
        <v>17.100000000000001</v>
      </c>
      <c r="R1609" s="2">
        <f ca="1">INDEX(INDIRECT(_xlfn.CONCAT("weather.data[",R$1,"]")),MATCH(vp.data[[#This Row],[SDate]],weather.data[Date],0))</f>
        <v>15.6</v>
      </c>
      <c r="S1609" s="2">
        <f ca="1">INDEX(INDIRECT(_xlfn.CONCAT("weather.data[",S$1,"]")),MATCH(vp.data[[#This Row],[SDate]],weather.data[Date],0))</f>
        <v>18</v>
      </c>
      <c r="T1609" s="2">
        <f ca="1">INDEX(INDIRECT(_xlfn.CONCAT("weather.data[",T$1,"]")),MATCH(vp.data[[#This Row],[SDate]],weather.data[Date],0))</f>
        <v>15.7</v>
      </c>
      <c r="U1609" s="2">
        <f ca="1">INDEX(INDIRECT(_xlfn.CONCAT("weather.data[",U$1,"]")),MATCH(vp.data[[#This Row],[SDate]],weather.data[Date],0))</f>
        <v>18</v>
      </c>
      <c r="V1609" s="2">
        <f ca="1">INDEX(INDIRECT(_xlfn.CONCAT("weather.data[",V$1,"]")),MATCH(vp.data[[#This Row],[SDate]],weather.data[Date],0))</f>
        <v>17</v>
      </c>
      <c r="W1609" t="s">
        <v>44</v>
      </c>
      <c r="X1609">
        <f>IF(OR(vp.data[[#This Row],[Sulf]]="",vp.data[[#This Row],[Dens]]=""),1,0)</f>
        <v>0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1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Light_LSB</v>
      </c>
      <c r="AH1609">
        <f>INDEX(crudeBD.lkup[Number],MATCH(vp.data[[#This Row],[Crude_Breakdown]],crudeBD.lkup[Crude Breakdown],0))</f>
        <v>1</v>
      </c>
      <c r="AI1609" s="4">
        <f>IF(AND(vp.data[[#This Row],[SDate]]&gt;=DATE(YEAR(vp.data[[#This Row],[SDate]]),5,1),vp.data[[#This Row],[SDate]]&lt;=DATE(YEAR(vp.data[[#This Row],[SDate]]),9,15)),1,0)</f>
        <v>1</v>
      </c>
      <c r="AJ1609" s="4">
        <f>IF(vp.data[[#This Row],[SDate]]&lt;DATE(2016,12,1),0,1)</f>
        <v>1</v>
      </c>
      <c r="AK1609">
        <f>MONTH(vp.data[[#This Row],[SDate]])</f>
        <v>6</v>
      </c>
      <c r="AL1609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1609" s="5">
        <f>(vp.data[[#This Row],[Dens]]-INDEX(crudeBD.lkup[Mean_Dens],MATCH(vp.data[[#This Row],[Crude_Breakdown]],crudeBD.lkup[Crude Breakdown],0)))^2</f>
        <v>30.752761474439346</v>
      </c>
      <c r="AN1609" s="5">
        <f>(vp.data[[#This Row],[Sulf]]-INDEX(crudeBD.lkup[Mean_Sulf],MATCH(vp.data[[#This Row],[Crude_Breakdown]],crudeBD.lkup[Crude Breakdown],0)))^2</f>
        <v>0.72023895982401986</v>
      </c>
      <c r="AO16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1" hidden="1" x14ac:dyDescent="0.25">
      <c r="A1610">
        <v>1609</v>
      </c>
      <c r="B1610" t="s">
        <v>47</v>
      </c>
      <c r="C1610" t="s">
        <v>47</v>
      </c>
      <c r="D1610" t="s">
        <v>48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>
        <f t="array" ref="J161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10" s="2"/>
      <c r="L1610" s="2"/>
      <c r="M1610" s="2"/>
      <c r="N1610" s="2">
        <f t="array" ref="N161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10" s="2">
        <f ca="1">INDEX(INDIRECT(_xlfn.CONCAT("weather.data[",O$1,"]")),MATCH(vp.data[[#This Row],[SDate]],weather.data[Date],0))</f>
        <v>16.900000000000002</v>
      </c>
      <c r="P1610" s="2">
        <f ca="1">INDEX(INDIRECT(_xlfn.CONCAT("weather.data[",P$1,"]")),MATCH(vp.data[[#This Row],[SDate]],weather.data[Date],0))</f>
        <v>18.745238095238097</v>
      </c>
      <c r="Q1610" s="2">
        <f ca="1">INDEX(INDIRECT(_xlfn.CONCAT("weather.data[",Q$1,"]")),MATCH(vp.data[[#This Row],[SDate]],weather.data[Date],0))</f>
        <v>17.100000000000001</v>
      </c>
      <c r="R1610" s="2">
        <f ca="1">INDEX(INDIRECT(_xlfn.CONCAT("weather.data[",R$1,"]")),MATCH(vp.data[[#This Row],[SDate]],weather.data[Date],0))</f>
        <v>15.6</v>
      </c>
      <c r="S1610" s="2">
        <f ca="1">INDEX(INDIRECT(_xlfn.CONCAT("weather.data[",S$1,"]")),MATCH(vp.data[[#This Row],[SDate]],weather.data[Date],0))</f>
        <v>18</v>
      </c>
      <c r="T1610" s="2">
        <f ca="1">INDEX(INDIRECT(_xlfn.CONCAT("weather.data[",T$1,"]")),MATCH(vp.data[[#This Row],[SDate]],weather.data[Date],0))</f>
        <v>15.7</v>
      </c>
      <c r="U1610" s="2">
        <f ca="1">INDEX(INDIRECT(_xlfn.CONCAT("weather.data[",U$1,"]")),MATCH(vp.data[[#This Row],[SDate]],weather.data[Date],0))</f>
        <v>18</v>
      </c>
      <c r="V1610" s="2">
        <f ca="1">INDEX(INDIRECT(_xlfn.CONCAT("weather.data[",V$1,"]")),MATCH(vp.data[[#This Row],[SDate]],weather.data[Date],0))</f>
        <v>17</v>
      </c>
      <c r="W1610" t="s">
        <v>44</v>
      </c>
      <c r="X1610">
        <f>IF(OR(vp.data[[#This Row],[Sulf]]="",vp.data[[#This Row],[Dens]]=""),1,0)</f>
        <v>0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1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Midale</v>
      </c>
      <c r="AH1610">
        <f>INDEX(crudeBD.lkup[Number],MATCH(vp.data[[#This Row],[Crude_Breakdown]],crudeBD.lkup[Crude Breakdown],0))</f>
        <v>5</v>
      </c>
      <c r="AI1610" s="4">
        <f>IF(AND(vp.data[[#This Row],[SDate]]&gt;=DATE(YEAR(vp.data[[#This Row],[SDate]]),5,1),vp.data[[#This Row],[SDate]]&lt;=DATE(YEAR(vp.data[[#This Row],[SDate]]),9,15)),1,0)</f>
        <v>1</v>
      </c>
      <c r="AJ1610" s="4">
        <f>IF(vp.data[[#This Row],[SDate]]&lt;DATE(2016,12,1),0,1)</f>
        <v>1</v>
      </c>
      <c r="AK1610">
        <f>MONTH(vp.data[[#This Row],[SDate]])</f>
        <v>6</v>
      </c>
      <c r="AL1610" s="5">
        <f>(IF(post_aquisition_adj_bool,vp.data[[#This Row],[VP_Adjusted]],vp.data[[#This Row],[VP]])-INDEX(crudeBD.lkup[Mean_VP],MATCH(vp.data[[#This Row],[Crude_Breakdown]],crudeBD.lkup[Crude Breakdown],0)))^2</f>
        <v>30.633818525519747</v>
      </c>
      <c r="AM1610" s="5">
        <f>(vp.data[[#This Row],[Dens]]-INDEX(crudeBD.lkup[Mean_Dens],MATCH(vp.data[[#This Row],[Crude_Breakdown]],crudeBD.lkup[Crude Breakdown],0)))^2</f>
        <v>11.277101135749422</v>
      </c>
      <c r="AN1610" s="5">
        <f>(vp.data[[#This Row],[Sulf]]-INDEX(crudeBD.lkup[Mean_Sulf],MATCH(vp.data[[#This Row],[Crude_Breakdown]],crudeBD.lkup[Crude Breakdown],0)))^2</f>
        <v>3.5451888375641187E-3</v>
      </c>
      <c r="AO16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11" spans="1:41" hidden="1" x14ac:dyDescent="0.25">
      <c r="A1611">
        <v>1610</v>
      </c>
      <c r="B1611" t="s">
        <v>47</v>
      </c>
      <c r="C1611" t="s">
        <v>47</v>
      </c>
      <c r="D1611" t="s">
        <v>54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>
        <f t="array" ref="J161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11" s="2"/>
      <c r="L1611" s="2"/>
      <c r="M1611" s="2"/>
      <c r="N1611" s="2">
        <f t="array" ref="N161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1" s="2">
        <f ca="1">INDEX(INDIRECT(_xlfn.CONCAT("weather.data[",O$1,"]")),MATCH(vp.data[[#This Row],[SDate]],weather.data[Date],0))</f>
        <v>16.900000000000002</v>
      </c>
      <c r="P1611" s="2">
        <f ca="1">INDEX(INDIRECT(_xlfn.CONCAT("weather.data[",P$1,"]")),MATCH(vp.data[[#This Row],[SDate]],weather.data[Date],0))</f>
        <v>18.745238095238097</v>
      </c>
      <c r="Q1611" s="2">
        <f ca="1">INDEX(INDIRECT(_xlfn.CONCAT("weather.data[",Q$1,"]")),MATCH(vp.data[[#This Row],[SDate]],weather.data[Date],0))</f>
        <v>17.100000000000001</v>
      </c>
      <c r="R1611" s="2">
        <f ca="1">INDEX(INDIRECT(_xlfn.CONCAT("weather.data[",R$1,"]")),MATCH(vp.data[[#This Row],[SDate]],weather.data[Date],0))</f>
        <v>15.6</v>
      </c>
      <c r="S1611" s="2">
        <f ca="1">INDEX(INDIRECT(_xlfn.CONCAT("weather.data[",S$1,"]")),MATCH(vp.data[[#This Row],[SDate]],weather.data[Date],0))</f>
        <v>18</v>
      </c>
      <c r="T1611" s="2">
        <f ca="1">INDEX(INDIRECT(_xlfn.CONCAT("weather.data[",T$1,"]")),MATCH(vp.data[[#This Row],[SDate]],weather.data[Date],0))</f>
        <v>15.7</v>
      </c>
      <c r="U1611" s="2">
        <f ca="1">INDEX(INDIRECT(_xlfn.CONCAT("weather.data[",U$1,"]")),MATCH(vp.data[[#This Row],[SDate]],weather.data[Date],0))</f>
        <v>18</v>
      </c>
      <c r="V1611" s="2">
        <f ca="1">INDEX(INDIRECT(_xlfn.CONCAT("weather.data[",V$1,"]")),MATCH(vp.data[[#This Row],[SDate]],weather.data[Date],0))</f>
        <v>17</v>
      </c>
      <c r="W1611" t="s">
        <v>44</v>
      </c>
      <c r="X1611">
        <f>IF(OR(vp.data[[#This Row],[Sulf]]="",vp.data[[#This Row],[Dens]]=""),1,0)</f>
        <v>0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Medium_LSB</v>
      </c>
      <c r="AH1611">
        <f>INDEX(crudeBD.lkup[Number],MATCH(vp.data[[#This Row],[Crude_Breakdown]],crudeBD.lkup[Crude Breakdown],0))</f>
        <v>3</v>
      </c>
      <c r="AI1611" s="4">
        <f>IF(AND(vp.data[[#This Row],[SDate]]&gt;=DATE(YEAR(vp.data[[#This Row],[SDate]]),5,1),vp.data[[#This Row],[SDate]]&lt;=DATE(YEAR(vp.data[[#This Row],[SDate]]),9,15)),1,0)</f>
        <v>1</v>
      </c>
      <c r="AJ1611" s="4">
        <f>IF(vp.data[[#This Row],[SDate]]&lt;DATE(2016,12,1),0,1)</f>
        <v>1</v>
      </c>
      <c r="AK1611">
        <f>MONTH(vp.data[[#This Row],[SDate]])</f>
        <v>6</v>
      </c>
      <c r="AL1611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1611" s="5">
        <f>(vp.data[[#This Row],[Dens]]-INDEX(crudeBD.lkup[Mean_Dens],MATCH(vp.data[[#This Row],[Crude_Breakdown]],crudeBD.lkup[Crude Breakdown],0)))^2</f>
        <v>4.8900131997441267</v>
      </c>
      <c r="AN1611" s="5">
        <f>(vp.data[[#This Row],[Sulf]]-INDEX(crudeBD.lkup[Mean_Sulf],MATCH(vp.data[[#This Row],[Crude_Breakdown]],crudeBD.lkup[Crude Breakdown],0)))^2</f>
        <v>1.7748506673504427E-2</v>
      </c>
      <c r="AO16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1" hidden="1" x14ac:dyDescent="0.25">
      <c r="A1612">
        <v>1611</v>
      </c>
      <c r="B1612" t="s">
        <v>58</v>
      </c>
      <c r="C1612" t="s">
        <v>58</v>
      </c>
      <c r="D1612" t="s">
        <v>75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>
        <f t="array" ref="J161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12" s="2"/>
      <c r="L1612" s="2"/>
      <c r="M1612" s="2"/>
      <c r="N1612" s="2">
        <f t="array" ref="N161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12" s="2">
        <f ca="1">INDEX(INDIRECT(_xlfn.CONCAT("weather.data[",O$1,"]")),MATCH(vp.data[[#This Row],[SDate]],weather.data[Date],0))</f>
        <v>16.900000000000002</v>
      </c>
      <c r="P1612" s="2">
        <f ca="1">INDEX(INDIRECT(_xlfn.CONCAT("weather.data[",P$1,"]")),MATCH(vp.data[[#This Row],[SDate]],weather.data[Date],0))</f>
        <v>18.745238095238097</v>
      </c>
      <c r="Q1612" s="2">
        <f ca="1">INDEX(INDIRECT(_xlfn.CONCAT("weather.data[",Q$1,"]")),MATCH(vp.data[[#This Row],[SDate]],weather.data[Date],0))</f>
        <v>17.100000000000001</v>
      </c>
      <c r="R1612" s="2">
        <f ca="1">INDEX(INDIRECT(_xlfn.CONCAT("weather.data[",R$1,"]")),MATCH(vp.data[[#This Row],[SDate]],weather.data[Date],0))</f>
        <v>15.6</v>
      </c>
      <c r="S1612" s="2">
        <f ca="1">INDEX(INDIRECT(_xlfn.CONCAT("weather.data[",S$1,"]")),MATCH(vp.data[[#This Row],[SDate]],weather.data[Date],0))</f>
        <v>18</v>
      </c>
      <c r="T1612" s="2">
        <f ca="1">INDEX(INDIRECT(_xlfn.CONCAT("weather.data[",T$1,"]")),MATCH(vp.data[[#This Row],[SDate]],weather.data[Date],0))</f>
        <v>15.7</v>
      </c>
      <c r="U1612" s="2">
        <f ca="1">INDEX(INDIRECT(_xlfn.CONCAT("weather.data[",U$1,"]")),MATCH(vp.data[[#This Row],[SDate]],weather.data[Date],0))</f>
        <v>18</v>
      </c>
      <c r="V1612" s="2">
        <f ca="1">INDEX(INDIRECT(_xlfn.CONCAT("weather.data[",V$1,"]")),MATCH(vp.data[[#This Row],[SDate]],weather.data[Date],0))</f>
        <v>17</v>
      </c>
      <c r="W1612" t="s">
        <v>44</v>
      </c>
      <c r="X1612">
        <f>IF(OR(vp.data[[#This Row],[Sulf]]="",vp.data[[#This Row],[Dens]]=""),1,0)</f>
        <v>0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1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Light_SW</v>
      </c>
      <c r="AH1612">
        <f>INDEX(crudeBD.lkup[Number],MATCH(vp.data[[#This Row],[Crude_Breakdown]],crudeBD.lkup[Crude Breakdown],0))</f>
        <v>2</v>
      </c>
      <c r="AI1612" s="4">
        <f>IF(AND(vp.data[[#This Row],[SDate]]&gt;=DATE(YEAR(vp.data[[#This Row],[SDate]]),5,1),vp.data[[#This Row],[SDate]]&lt;=DATE(YEAR(vp.data[[#This Row],[SDate]]),9,15)),1,0)</f>
        <v>1</v>
      </c>
      <c r="AJ1612" s="4">
        <f>IF(vp.data[[#This Row],[SDate]]&lt;DATE(2016,12,1),0,1)</f>
        <v>1</v>
      </c>
      <c r="AK1612">
        <f>MONTH(vp.data[[#This Row],[SDate]])</f>
        <v>6</v>
      </c>
      <c r="AL1612" s="5">
        <f>(IF(post_aquisition_adj_bool,vp.data[[#This Row],[VP_Adjusted]],vp.data[[#This Row],[VP]])-INDEX(crudeBD.lkup[Mean_VP],MATCH(vp.data[[#This Row],[Crude_Breakdown]],crudeBD.lkup[Crude Breakdown],0)))^2</f>
        <v>98.12825895230452</v>
      </c>
      <c r="AM1612" s="5">
        <f>(vp.data[[#This Row],[Dens]]-INDEX(crudeBD.lkup[Mean_Dens],MATCH(vp.data[[#This Row],[Crude_Breakdown]],crudeBD.lkup[Crude Breakdown],0)))^2</f>
        <v>0.70799426063800941</v>
      </c>
      <c r="AN1612" s="5">
        <f>(vp.data[[#This Row],[Sulf]]-INDEX(crudeBD.lkup[Mean_Sulf],MATCH(vp.data[[#This Row],[Crude_Breakdown]],crudeBD.lkup[Crude Breakdown],0)))^2</f>
        <v>1.9598731412113473E-2</v>
      </c>
      <c r="AO16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1" hidden="1" x14ac:dyDescent="0.25">
      <c r="A1613">
        <v>1612</v>
      </c>
      <c r="B1613" t="s">
        <v>58</v>
      </c>
      <c r="C1613" t="s">
        <v>58</v>
      </c>
      <c r="D1613" t="s">
        <v>79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>
        <f t="array" ref="J16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13" s="2"/>
      <c r="L1613" s="2"/>
      <c r="M1613" s="2"/>
      <c r="N1613" s="2">
        <f t="array" ref="N161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13" s="2">
        <f ca="1">INDEX(INDIRECT(_xlfn.CONCAT("weather.data[",O$1,"]")),MATCH(vp.data[[#This Row],[SDate]],weather.data[Date],0))</f>
        <v>16.900000000000002</v>
      </c>
      <c r="P1613" s="2">
        <f ca="1">INDEX(INDIRECT(_xlfn.CONCAT("weather.data[",P$1,"]")),MATCH(vp.data[[#This Row],[SDate]],weather.data[Date],0))</f>
        <v>18.745238095238097</v>
      </c>
      <c r="Q1613" s="2">
        <f ca="1">INDEX(INDIRECT(_xlfn.CONCAT("weather.data[",Q$1,"]")),MATCH(vp.data[[#This Row],[SDate]],weather.data[Date],0))</f>
        <v>17.100000000000001</v>
      </c>
      <c r="R1613" s="2">
        <f ca="1">INDEX(INDIRECT(_xlfn.CONCAT("weather.data[",R$1,"]")),MATCH(vp.data[[#This Row],[SDate]],weather.data[Date],0))</f>
        <v>15.6</v>
      </c>
      <c r="S1613" s="2">
        <f ca="1">INDEX(INDIRECT(_xlfn.CONCAT("weather.data[",S$1,"]")),MATCH(vp.data[[#This Row],[SDate]],weather.data[Date],0))</f>
        <v>18</v>
      </c>
      <c r="T1613" s="2">
        <f ca="1">INDEX(INDIRECT(_xlfn.CONCAT("weather.data[",T$1,"]")),MATCH(vp.data[[#This Row],[SDate]],weather.data[Date],0))</f>
        <v>15.7</v>
      </c>
      <c r="U1613" s="2">
        <f ca="1">INDEX(INDIRECT(_xlfn.CONCAT("weather.data[",U$1,"]")),MATCH(vp.data[[#This Row],[SDate]],weather.data[Date],0))</f>
        <v>18</v>
      </c>
      <c r="V1613" s="2">
        <f ca="1">INDEX(INDIRECT(_xlfn.CONCAT("weather.data[",V$1,"]")),MATCH(vp.data[[#This Row],[SDate]],weather.data[Date],0))</f>
        <v>17</v>
      </c>
      <c r="W1613" t="s">
        <v>44</v>
      </c>
      <c r="X1613">
        <f>IF(OR(vp.data[[#This Row],[Sulf]]="",vp.data[[#This Row],[Dens]]=""),1,0)</f>
        <v>0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1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Light_SW</v>
      </c>
      <c r="AH1613">
        <f>INDEX(crudeBD.lkup[Number],MATCH(vp.data[[#This Row],[Crude_Breakdown]],crudeBD.lkup[Crude Breakdown],0))</f>
        <v>2</v>
      </c>
      <c r="AI1613" s="4">
        <f>IF(AND(vp.data[[#This Row],[SDate]]&gt;=DATE(YEAR(vp.data[[#This Row],[SDate]]),5,1),vp.data[[#This Row],[SDate]]&lt;=DATE(YEAR(vp.data[[#This Row],[SDate]]),9,15)),1,0)</f>
        <v>1</v>
      </c>
      <c r="AJ1613" s="4">
        <f>IF(vp.data[[#This Row],[SDate]]&lt;DATE(2016,12,1),0,1)</f>
        <v>1</v>
      </c>
      <c r="AK1613">
        <f>MONTH(vp.data[[#This Row],[SDate]])</f>
        <v>6</v>
      </c>
      <c r="AL161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13" s="5">
        <f>(vp.data[[#This Row],[Dens]]-INDEX(crudeBD.lkup[Mean_Dens],MATCH(vp.data[[#This Row],[Crude_Breakdown]],crudeBD.lkup[Crude Breakdown],0)))^2</f>
        <v>4.1674117363660184</v>
      </c>
      <c r="AN1613" s="5">
        <f>(vp.data[[#This Row],[Sulf]]-INDEX(crudeBD.lkup[Mean_Sulf],MATCH(vp.data[[#This Row],[Crude_Breakdown]],crudeBD.lkup[Crude Breakdown],0)))^2</f>
        <v>4.9006343247347296E-3</v>
      </c>
      <c r="AO16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1" hidden="1" x14ac:dyDescent="0.25">
      <c r="A1614">
        <v>1613</v>
      </c>
      <c r="B1614" t="s">
        <v>58</v>
      </c>
      <c r="C1614" t="s">
        <v>58</v>
      </c>
      <c r="D1614" t="s">
        <v>83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>
        <f t="array" ref="J161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14" s="2"/>
      <c r="L1614" s="2"/>
      <c r="M1614" s="2"/>
      <c r="N1614" s="2">
        <f t="array" ref="N161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14" s="2">
        <f ca="1">INDEX(INDIRECT(_xlfn.CONCAT("weather.data[",O$1,"]")),MATCH(vp.data[[#This Row],[SDate]],weather.data[Date],0))</f>
        <v>16.900000000000002</v>
      </c>
      <c r="P1614" s="2">
        <f ca="1">INDEX(INDIRECT(_xlfn.CONCAT("weather.data[",P$1,"]")),MATCH(vp.data[[#This Row],[SDate]],weather.data[Date],0))</f>
        <v>18.745238095238097</v>
      </c>
      <c r="Q1614" s="2">
        <f ca="1">INDEX(INDIRECT(_xlfn.CONCAT("weather.data[",Q$1,"]")),MATCH(vp.data[[#This Row],[SDate]],weather.data[Date],0))</f>
        <v>17.100000000000001</v>
      </c>
      <c r="R1614" s="2">
        <f ca="1">INDEX(INDIRECT(_xlfn.CONCAT("weather.data[",R$1,"]")),MATCH(vp.data[[#This Row],[SDate]],weather.data[Date],0))</f>
        <v>15.6</v>
      </c>
      <c r="S1614" s="2">
        <f ca="1">INDEX(INDIRECT(_xlfn.CONCAT("weather.data[",S$1,"]")),MATCH(vp.data[[#This Row],[SDate]],weather.data[Date],0))</f>
        <v>18</v>
      </c>
      <c r="T1614" s="2">
        <f ca="1">INDEX(INDIRECT(_xlfn.CONCAT("weather.data[",T$1,"]")),MATCH(vp.data[[#This Row],[SDate]],weather.data[Date],0))</f>
        <v>15.7</v>
      </c>
      <c r="U1614" s="2">
        <f ca="1">INDEX(INDIRECT(_xlfn.CONCAT("weather.data[",U$1,"]")),MATCH(vp.data[[#This Row],[SDate]],weather.data[Date],0))</f>
        <v>18</v>
      </c>
      <c r="V1614" s="2">
        <f ca="1">INDEX(INDIRECT(_xlfn.CONCAT("weather.data[",V$1,"]")),MATCH(vp.data[[#This Row],[SDate]],weather.data[Date],0))</f>
        <v>17</v>
      </c>
      <c r="W1614" t="s">
        <v>44</v>
      </c>
      <c r="X1614">
        <f>IF(OR(vp.data[[#This Row],[Sulf]]="",vp.data[[#This Row],[Dens]]=""),1,0)</f>
        <v>0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1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Light_SW</v>
      </c>
      <c r="AH1614">
        <f>INDEX(crudeBD.lkup[Number],MATCH(vp.data[[#This Row],[Crude_Breakdown]],crudeBD.lkup[Crude Breakdown],0))</f>
        <v>2</v>
      </c>
      <c r="AI1614" s="4">
        <f>IF(AND(vp.data[[#This Row],[SDate]]&gt;=DATE(YEAR(vp.data[[#This Row],[SDate]]),5,1),vp.data[[#This Row],[SDate]]&lt;=DATE(YEAR(vp.data[[#This Row],[SDate]]),9,15)),1,0)</f>
        <v>1</v>
      </c>
      <c r="AJ1614" s="4">
        <f>IF(vp.data[[#This Row],[SDate]]&lt;DATE(2016,12,1),0,1)</f>
        <v>1</v>
      </c>
      <c r="AK1614">
        <f>MONTH(vp.data[[#This Row],[SDate]])</f>
        <v>6</v>
      </c>
      <c r="AL1614" s="5">
        <f>(IF(post_aquisition_adj_bool,vp.data[[#This Row],[VP_Adjusted]],vp.data[[#This Row],[VP]])-INDEX(crudeBD.lkup[Mean_VP],MATCH(vp.data[[#This Row],[Crude_Breakdown]],crudeBD.lkup[Crude Breakdown],0)))^2</f>
        <v>26.977938563955288</v>
      </c>
      <c r="AM1614" s="5">
        <f>(vp.data[[#This Row],[Dens]]-INDEX(crudeBD.lkup[Mean_Dens],MATCH(vp.data[[#This Row],[Crude_Breakdown]],crudeBD.lkup[Crude Breakdown],0)))^2</f>
        <v>24.417670636041631</v>
      </c>
      <c r="AN1614" s="5">
        <f>(vp.data[[#This Row],[Sulf]]-INDEX(crudeBD.lkup[Mean_Sulf],MATCH(vp.data[[#This Row],[Crude_Breakdown]],crudeBD.lkup[Crude Breakdown],0)))^2</f>
        <v>4.0018125030109766E-4</v>
      </c>
      <c r="AO16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1" hidden="1" x14ac:dyDescent="0.25">
      <c r="A1615">
        <v>1614</v>
      </c>
      <c r="B1615" t="s">
        <v>64</v>
      </c>
      <c r="C1615" t="s">
        <v>64</v>
      </c>
      <c r="D1615" t="s">
        <v>65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>
        <f t="array" ref="J1615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15" s="2"/>
      <c r="L1615" s="2"/>
      <c r="M1615" s="2"/>
      <c r="N1615" s="2">
        <f t="array" ref="N1615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15" s="2">
        <f ca="1">INDEX(INDIRECT(_xlfn.CONCAT("weather.data[",O$1,"]")),MATCH(vp.data[[#This Row],[SDate]],weather.data[Date],0))</f>
        <v>16.900000000000002</v>
      </c>
      <c r="P1615" s="2">
        <f ca="1">INDEX(INDIRECT(_xlfn.CONCAT("weather.data[",P$1,"]")),MATCH(vp.data[[#This Row],[SDate]],weather.data[Date],0))</f>
        <v>18.745238095238097</v>
      </c>
      <c r="Q1615" s="2">
        <f ca="1">INDEX(INDIRECT(_xlfn.CONCAT("weather.data[",Q$1,"]")),MATCH(vp.data[[#This Row],[SDate]],weather.data[Date],0))</f>
        <v>17.100000000000001</v>
      </c>
      <c r="R1615" s="2">
        <f ca="1">INDEX(INDIRECT(_xlfn.CONCAT("weather.data[",R$1,"]")),MATCH(vp.data[[#This Row],[SDate]],weather.data[Date],0))</f>
        <v>15.6</v>
      </c>
      <c r="S1615" s="2">
        <f ca="1">INDEX(INDIRECT(_xlfn.CONCAT("weather.data[",S$1,"]")),MATCH(vp.data[[#This Row],[SDate]],weather.data[Date],0))</f>
        <v>18</v>
      </c>
      <c r="T1615" s="2">
        <f ca="1">INDEX(INDIRECT(_xlfn.CONCAT("weather.data[",T$1,"]")),MATCH(vp.data[[#This Row],[SDate]],weather.data[Date],0))</f>
        <v>15.7</v>
      </c>
      <c r="U1615" s="2">
        <f ca="1">INDEX(INDIRECT(_xlfn.CONCAT("weather.data[",U$1,"]")),MATCH(vp.data[[#This Row],[SDate]],weather.data[Date],0))</f>
        <v>18</v>
      </c>
      <c r="V1615" s="2">
        <f ca="1">INDEX(INDIRECT(_xlfn.CONCAT("weather.data[",V$1,"]")),MATCH(vp.data[[#This Row],[SDate]],weather.data[Date],0))</f>
        <v>17</v>
      </c>
      <c r="W1615" t="s">
        <v>44</v>
      </c>
      <c r="X1615">
        <f>IF(OR(vp.data[[#This Row],[Sulf]]="",vp.data[[#This Row],[Dens]]=""),1,0)</f>
        <v>0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Medium_LSB</v>
      </c>
      <c r="AH1615">
        <f>INDEX(crudeBD.lkup[Number],MATCH(vp.data[[#This Row],[Crude_Breakdown]],crudeBD.lkup[Crude Breakdown],0))</f>
        <v>3</v>
      </c>
      <c r="AI1615" s="4">
        <f>IF(AND(vp.data[[#This Row],[SDate]]&gt;=DATE(YEAR(vp.data[[#This Row],[SDate]]),5,1),vp.data[[#This Row],[SDate]]&lt;=DATE(YEAR(vp.data[[#This Row],[SDate]]),9,15)),1,0)</f>
        <v>1</v>
      </c>
      <c r="AJ1615" s="4">
        <f>IF(vp.data[[#This Row],[SDate]]&lt;DATE(2016,12,1),0,1)</f>
        <v>1</v>
      </c>
      <c r="AK1615">
        <f>MONTH(vp.data[[#This Row],[SDate]])</f>
        <v>6</v>
      </c>
      <c r="AL1615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615" s="5">
        <f>(vp.data[[#This Row],[Dens]]-INDEX(crudeBD.lkup[Mean_Dens],MATCH(vp.data[[#This Row],[Crude_Breakdown]],crudeBD.lkup[Crude Breakdown],0)))^2</f>
        <v>372.05250399728953</v>
      </c>
      <c r="AN1615" s="5">
        <f>(vp.data[[#This Row],[Sulf]]-INDEX(crudeBD.lkup[Mean_Sulf],MATCH(vp.data[[#This Row],[Crude_Breakdown]],crudeBD.lkup[Crude Breakdown],0)))^2</f>
        <v>0.16258920826859519</v>
      </c>
      <c r="AO16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1" hidden="1" x14ac:dyDescent="0.25">
      <c r="A1616">
        <v>1615</v>
      </c>
      <c r="B1616" t="s">
        <v>64</v>
      </c>
      <c r="C1616" t="s">
        <v>64</v>
      </c>
      <c r="D1616" t="s">
        <v>94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>
        <f t="array" ref="J161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16" s="2"/>
      <c r="L1616" s="2"/>
      <c r="M1616" s="2"/>
      <c r="N1616" s="2">
        <f t="array" ref="N1616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16" s="2">
        <f ca="1">INDEX(INDIRECT(_xlfn.CONCAT("weather.data[",O$1,"]")),MATCH(vp.data[[#This Row],[SDate]],weather.data[Date],0))</f>
        <v>16.900000000000002</v>
      </c>
      <c r="P1616" s="2">
        <f ca="1">INDEX(INDIRECT(_xlfn.CONCAT("weather.data[",P$1,"]")),MATCH(vp.data[[#This Row],[SDate]],weather.data[Date],0))</f>
        <v>18.745238095238097</v>
      </c>
      <c r="Q1616" s="2">
        <f ca="1">INDEX(INDIRECT(_xlfn.CONCAT("weather.data[",Q$1,"]")),MATCH(vp.data[[#This Row],[SDate]],weather.data[Date],0))</f>
        <v>17.100000000000001</v>
      </c>
      <c r="R1616" s="2">
        <f ca="1">INDEX(INDIRECT(_xlfn.CONCAT("weather.data[",R$1,"]")),MATCH(vp.data[[#This Row],[SDate]],weather.data[Date],0))</f>
        <v>15.6</v>
      </c>
      <c r="S1616" s="2">
        <f ca="1">INDEX(INDIRECT(_xlfn.CONCAT("weather.data[",S$1,"]")),MATCH(vp.data[[#This Row],[SDate]],weather.data[Date],0))</f>
        <v>18</v>
      </c>
      <c r="T1616" s="2">
        <f ca="1">INDEX(INDIRECT(_xlfn.CONCAT("weather.data[",T$1,"]")),MATCH(vp.data[[#This Row],[SDate]],weather.data[Date],0))</f>
        <v>15.7</v>
      </c>
      <c r="U1616" s="2">
        <f ca="1">INDEX(INDIRECT(_xlfn.CONCAT("weather.data[",U$1,"]")),MATCH(vp.data[[#This Row],[SDate]],weather.data[Date],0))</f>
        <v>18</v>
      </c>
      <c r="V1616" s="2">
        <f ca="1">INDEX(INDIRECT(_xlfn.CONCAT("weather.data[",V$1,"]")),MATCH(vp.data[[#This Row],[SDate]],weather.data[Date],0))</f>
        <v>17</v>
      </c>
      <c r="W1616" t="s">
        <v>44</v>
      </c>
      <c r="X1616">
        <f>IF(OR(vp.data[[#This Row],[Sulf]]="",vp.data[[#This Row],[Dens]]=""),1,0)</f>
        <v>0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Medium_LSB</v>
      </c>
      <c r="AH1616">
        <f>INDEX(crudeBD.lkup[Number],MATCH(vp.data[[#This Row],[Crude_Breakdown]],crudeBD.lkup[Crude Breakdown],0))</f>
        <v>3</v>
      </c>
      <c r="AI1616" s="4">
        <f>IF(AND(vp.data[[#This Row],[SDate]]&gt;=DATE(YEAR(vp.data[[#This Row],[SDate]]),5,1),vp.data[[#This Row],[SDate]]&lt;=DATE(YEAR(vp.data[[#This Row],[SDate]]),9,15)),1,0)</f>
        <v>1</v>
      </c>
      <c r="AJ1616" s="4">
        <f>IF(vp.data[[#This Row],[SDate]]&lt;DATE(2016,12,1),0,1)</f>
        <v>1</v>
      </c>
      <c r="AK1616">
        <f>MONTH(vp.data[[#This Row],[SDate]])</f>
        <v>6</v>
      </c>
      <c r="AL1616" s="5">
        <f>(IF(post_aquisition_adj_bool,vp.data[[#This Row],[VP_Adjusted]],vp.data[[#This Row],[VP]])-INDEX(crudeBD.lkup[Mean_VP],MATCH(vp.data[[#This Row],[Crude_Breakdown]],crudeBD.lkup[Crude Breakdown],0)))^2</f>
        <v>301.98812734854147</v>
      </c>
      <c r="AM1616" s="5">
        <f>(vp.data[[#This Row],[Dens]]-INDEX(crudeBD.lkup[Mean_Dens],MATCH(vp.data[[#This Row],[Crude_Breakdown]],crudeBD.lkup[Crude Breakdown],0)))^2</f>
        <v>72.05739234084696</v>
      </c>
      <c r="AN1616" s="5">
        <f>(vp.data[[#This Row],[Sulf]]-INDEX(crudeBD.lkup[Mean_Sulf],MATCH(vp.data[[#This Row],[Crude_Breakdown]],crudeBD.lkup[Crude Breakdown],0)))^2</f>
        <v>2.1880389434439304E-3</v>
      </c>
      <c r="AO16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1" hidden="1" x14ac:dyDescent="0.25">
      <c r="A1617">
        <v>1616</v>
      </c>
      <c r="B1617" t="s">
        <v>288</v>
      </c>
      <c r="C1617" t="s">
        <v>288</v>
      </c>
      <c r="D1617" t="s">
        <v>53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>
        <f t="array" ref="J161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17" s="2"/>
      <c r="L1617" s="2"/>
      <c r="M1617" s="2"/>
      <c r="N1617" s="2">
        <f t="array" ref="N1617">_xlfn.IFNA(IF(vp.data[[#This Row],[Dens Input]]="",INDEX([1]DATA!$O:$O,MATCH(1,(vp.data[[#This Row],[Battery]]=[1]DATA!$L:$L)*(EOMONTH(vp.data[[#This Row],[SDate]],-1)+1=[1]DATA!$G:$G),0)),vp.data[[#This Row],[Dens Input]]),"")</f>
        <v>849</v>
      </c>
      <c r="O1617" s="2">
        <f ca="1">INDEX(INDIRECT(_xlfn.CONCAT("weather.data[",O$1,"]")),MATCH(vp.data[[#This Row],[SDate]],weather.data[Date],0))</f>
        <v>16.900000000000002</v>
      </c>
      <c r="P1617" s="2">
        <f ca="1">INDEX(INDIRECT(_xlfn.CONCAT("weather.data[",P$1,"]")),MATCH(vp.data[[#This Row],[SDate]],weather.data[Date],0))</f>
        <v>18.745238095238097</v>
      </c>
      <c r="Q1617" s="2">
        <f ca="1">INDEX(INDIRECT(_xlfn.CONCAT("weather.data[",Q$1,"]")),MATCH(vp.data[[#This Row],[SDate]],weather.data[Date],0))</f>
        <v>17.100000000000001</v>
      </c>
      <c r="R1617" s="2">
        <f ca="1">INDEX(INDIRECT(_xlfn.CONCAT("weather.data[",R$1,"]")),MATCH(vp.data[[#This Row],[SDate]],weather.data[Date],0))</f>
        <v>15.6</v>
      </c>
      <c r="S1617" s="2">
        <f ca="1">INDEX(INDIRECT(_xlfn.CONCAT("weather.data[",S$1,"]")),MATCH(vp.data[[#This Row],[SDate]],weather.data[Date],0))</f>
        <v>18</v>
      </c>
      <c r="T1617" s="2">
        <f ca="1">INDEX(INDIRECT(_xlfn.CONCAT("weather.data[",T$1,"]")),MATCH(vp.data[[#This Row],[SDate]],weather.data[Date],0))</f>
        <v>15.7</v>
      </c>
      <c r="U1617" s="2">
        <f ca="1">INDEX(INDIRECT(_xlfn.CONCAT("weather.data[",U$1,"]")),MATCH(vp.data[[#This Row],[SDate]],weather.data[Date],0))</f>
        <v>18</v>
      </c>
      <c r="V1617" s="2">
        <f ca="1">INDEX(INDIRECT(_xlfn.CONCAT("weather.data[",V$1,"]")),MATCH(vp.data[[#This Row],[SDate]],weather.data[Date],0))</f>
        <v>17</v>
      </c>
      <c r="W1617" t="s">
        <v>44</v>
      </c>
      <c r="X1617">
        <f>IF(OR(vp.data[[#This Row],[Sulf]]="",vp.data[[#This Row],[Dens]]=""),1,0)</f>
        <v>0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Medium_LSB</v>
      </c>
      <c r="AH1617">
        <f>INDEX(crudeBD.lkup[Number],MATCH(vp.data[[#This Row],[Crude_Breakdown]],crudeBD.lkup[Crude Breakdown],0))</f>
        <v>3</v>
      </c>
      <c r="AI1617" s="4">
        <f>IF(AND(vp.data[[#This Row],[SDate]]&gt;=DATE(YEAR(vp.data[[#This Row],[SDate]]),5,1),vp.data[[#This Row],[SDate]]&lt;=DATE(YEAR(vp.data[[#This Row],[SDate]]),9,15)),1,0)</f>
        <v>1</v>
      </c>
      <c r="AJ1617" s="4">
        <f>IF(vp.data[[#This Row],[SDate]]&lt;DATE(2016,12,1),0,1)</f>
        <v>1</v>
      </c>
      <c r="AK1617">
        <f>MONTH(vp.data[[#This Row],[SDate]])</f>
        <v>6</v>
      </c>
      <c r="AL1617" s="5">
        <f>(IF(post_aquisition_adj_bool,vp.data[[#This Row],[VP_Adjusted]],vp.data[[#This Row],[VP]])-INDEX(crudeBD.lkup[Mean_VP],MATCH(vp.data[[#This Row],[Crude_Breakdown]],crudeBD.lkup[Crude Breakdown],0)))^2</f>
        <v>36.939720868425219</v>
      </c>
      <c r="AM1617" s="5">
        <f>(vp.data[[#This Row],[Dens]]-INDEX(crudeBD.lkup[Mean_Dens],MATCH(vp.data[[#This Row],[Crude_Breakdown]],crudeBD.lkup[Crude Breakdown],0)))^2</f>
        <v>26.922219334713002</v>
      </c>
      <c r="AN1617" s="5">
        <f>(vp.data[[#This Row],[Sulf]]-INDEX(crudeBD.lkup[Mean_Sulf],MATCH(vp.data[[#This Row],[Crude_Breakdown]],crudeBD.lkup[Crude Breakdown],0)))^2</f>
        <v>0.13193132655080392</v>
      </c>
      <c r="AO16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1" hidden="1" x14ac:dyDescent="0.25">
      <c r="A1618">
        <v>1617</v>
      </c>
      <c r="B1618" t="s">
        <v>107</v>
      </c>
      <c r="C1618" t="s">
        <v>107</v>
      </c>
      <c r="D1618" t="s">
        <v>108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>
        <f t="array" ref="J1618">_xlfn.IFNA(IF(vp.data[[#This Row],[Sulf Input]]="",INDEX([1]DATA!$Q:$Q,MATCH(1,(vp.data[[#This Row],[Battery]]=[1]DATA!$L:$L)*(EOMONTH(vp.data[[#This Row],[SDate]],-1)+1=[1]DATA!$G:$G),0)),vp.data[[#This Row],[Sulf Input]]),"")</f>
        <v>1.9</v>
      </c>
      <c r="K1618" s="2"/>
      <c r="L1618" s="2"/>
      <c r="M1618" s="2"/>
      <c r="N1618" s="2">
        <f t="array" ref="N1618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18" s="2">
        <f ca="1">INDEX(INDIRECT(_xlfn.CONCAT("weather.data[",O$1,"]")),MATCH(vp.data[[#This Row],[SDate]],weather.data[Date],0))</f>
        <v>16.900000000000002</v>
      </c>
      <c r="P1618" s="2">
        <f ca="1">INDEX(INDIRECT(_xlfn.CONCAT("weather.data[",P$1,"]")),MATCH(vp.data[[#This Row],[SDate]],weather.data[Date],0))</f>
        <v>18.745238095238097</v>
      </c>
      <c r="Q1618" s="2">
        <f ca="1">INDEX(INDIRECT(_xlfn.CONCAT("weather.data[",Q$1,"]")),MATCH(vp.data[[#This Row],[SDate]],weather.data[Date],0))</f>
        <v>17.100000000000001</v>
      </c>
      <c r="R1618" s="2">
        <f ca="1">INDEX(INDIRECT(_xlfn.CONCAT("weather.data[",R$1,"]")),MATCH(vp.data[[#This Row],[SDate]],weather.data[Date],0))</f>
        <v>15.6</v>
      </c>
      <c r="S1618" s="2">
        <f ca="1">INDEX(INDIRECT(_xlfn.CONCAT("weather.data[",S$1,"]")),MATCH(vp.data[[#This Row],[SDate]],weather.data[Date],0))</f>
        <v>18</v>
      </c>
      <c r="T1618" s="2">
        <f ca="1">INDEX(INDIRECT(_xlfn.CONCAT("weather.data[",T$1,"]")),MATCH(vp.data[[#This Row],[SDate]],weather.data[Date],0))</f>
        <v>15.7</v>
      </c>
      <c r="U1618" s="2">
        <f ca="1">INDEX(INDIRECT(_xlfn.CONCAT("weather.data[",U$1,"]")),MATCH(vp.data[[#This Row],[SDate]],weather.data[Date],0))</f>
        <v>18</v>
      </c>
      <c r="V1618" s="2">
        <f ca="1">INDEX(INDIRECT(_xlfn.CONCAT("weather.data[",V$1,"]")),MATCH(vp.data[[#This Row],[SDate]],weather.data[Date],0))</f>
        <v>17</v>
      </c>
      <c r="W1618" t="s">
        <v>44</v>
      </c>
      <c r="X1618">
        <f>IF(OR(vp.data[[#This Row],[Sulf]]="",vp.data[[#This Row],[Dens]]=""),1,0)</f>
        <v>0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Medium_LSB</v>
      </c>
      <c r="AH1618">
        <f>INDEX(crudeBD.lkup[Number],MATCH(vp.data[[#This Row],[Crude_Breakdown]],crudeBD.lkup[Crude Breakdown],0))</f>
        <v>3</v>
      </c>
      <c r="AI1618" s="4">
        <f>IF(AND(vp.data[[#This Row],[SDate]]&gt;=DATE(YEAR(vp.data[[#This Row],[SDate]]),5,1),vp.data[[#This Row],[SDate]]&lt;=DATE(YEAR(vp.data[[#This Row],[SDate]]),9,15)),1,0)</f>
        <v>1</v>
      </c>
      <c r="AJ1618" s="4">
        <f>IF(vp.data[[#This Row],[SDate]]&lt;DATE(2016,12,1),0,1)</f>
        <v>1</v>
      </c>
      <c r="AK1618">
        <f>MONTH(vp.data[[#This Row],[SDate]])</f>
        <v>6</v>
      </c>
      <c r="AL1618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618" s="5">
        <f>(vp.data[[#This Row],[Dens]]-INDEX(crudeBD.lkup[Mean_Dens],MATCH(vp.data[[#This Row],[Crude_Breakdown]],crudeBD.lkup[Crude Breakdown],0)))^2</f>
        <v>158.47442546968119</v>
      </c>
      <c r="AN1618" s="5">
        <f>(vp.data[[#This Row],[Sulf]]-INDEX(crudeBD.lkup[Mean_Sulf],MATCH(vp.data[[#This Row],[Crude_Breakdown]],crudeBD.lkup[Crude Breakdown],0)))^2</f>
        <v>0.27376285342196871</v>
      </c>
      <c r="AO16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1" hidden="1" x14ac:dyDescent="0.25">
      <c r="A1619">
        <v>193</v>
      </c>
      <c r="B1619" t="s">
        <v>45</v>
      </c>
      <c r="C1619" t="s">
        <v>45</v>
      </c>
      <c r="D1619" t="s">
        <v>82</v>
      </c>
      <c r="F1619" s="1">
        <v>42508</v>
      </c>
      <c r="G1619" s="2">
        <v>117.5</v>
      </c>
      <c r="H1619" s="2">
        <f>vp.data[[#This Row],[VP]]+IF(vp.data[[#This Row],[Post_Aquisition]]=0,INDEX(post_aquisition.tbl[Change_in_VP],MATCH(vp.data[[#This Row],[Crude_Breakdown]],post_aquisition.tbl[Crude_Breakdown],0)),0)</f>
        <v>101.66521739130431</v>
      </c>
      <c r="I1619" s="2"/>
      <c r="J1619" s="2">
        <f t="array" ref="J1619">_xlfn.IFNA(IF(vp.data[[#This Row],[Sulf Input]]="",INDEX([1]DATA!$Q:$Q,MATCH(1,(vp.data[[#This Row],[Battery]]=[1]DATA!$L:$L)*(EOMONTH(vp.data[[#This Row],[SDate]],-1)+1=[1]DATA!$G:$G),0)),vp.data[[#This Row],[Sulf Input]]),"")</f>
        <v>2.8</v>
      </c>
      <c r="K1619" s="2"/>
      <c r="L1619" s="2"/>
      <c r="M1619" s="2">
        <v>888.3</v>
      </c>
      <c r="N1619" s="2">
        <f t="array" ref="N1619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19" s="2">
        <f ca="1">INDEX(INDIRECT(_xlfn.CONCAT("weather.data[",O$1,"]")),MATCH(vp.data[[#This Row],[SDate]],weather.data[Date],0))</f>
        <v>16.916666666666668</v>
      </c>
      <c r="P1619" s="2">
        <f ca="1">INDEX(INDIRECT(_xlfn.CONCAT("weather.data[",P$1,"]")),MATCH(vp.data[[#This Row],[SDate]],weather.data[Date],0))</f>
        <v>9.8619047619047624</v>
      </c>
      <c r="Q1619" s="2">
        <f ca="1">INDEX(INDIRECT(_xlfn.CONCAT("weather.data[",Q$1,"]")),MATCH(vp.data[[#This Row],[SDate]],weather.data[Date],0))</f>
        <v>17.7</v>
      </c>
      <c r="R1619" s="2">
        <f ca="1">INDEX(INDIRECT(_xlfn.CONCAT("weather.data[",R$1,"]")),MATCH(vp.data[[#This Row],[SDate]],weather.data[Date],0))</f>
        <v>17.5</v>
      </c>
      <c r="S1619" s="2">
        <f ca="1">INDEX(INDIRECT(_xlfn.CONCAT("weather.data[",S$1,"]")),MATCH(vp.data[[#This Row],[SDate]],weather.data[Date],0))</f>
        <v>15.5</v>
      </c>
      <c r="T1619" s="2">
        <f ca="1">INDEX(INDIRECT(_xlfn.CONCAT("weather.data[",T$1,"]")),MATCH(vp.data[[#This Row],[SDate]],weather.data[Date],0))</f>
        <v>17.5</v>
      </c>
      <c r="U1619" s="2">
        <f ca="1">INDEX(INDIRECT(_xlfn.CONCAT("weather.data[",U$1,"]")),MATCH(vp.data[[#This Row],[SDate]],weather.data[Date],0))</f>
        <v>16.3</v>
      </c>
      <c r="V1619" s="2">
        <f ca="1">INDEX(INDIRECT(_xlfn.CONCAT("weather.data[",V$1,"]")),MATCH(vp.data[[#This Row],[SDate]],weather.data[Date],0))</f>
        <v>17</v>
      </c>
      <c r="W1619" t="s">
        <v>44</v>
      </c>
      <c r="X1619">
        <f>IF(OR(vp.data[[#This Row],[Sulf]]="",vp.data[[#This Row],[Dens]]=""),1,0)</f>
        <v>0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1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Midale</v>
      </c>
      <c r="AH1619">
        <f>INDEX(crudeBD.lkup[Number],MATCH(vp.data[[#This Row],[Crude_Breakdown]],crudeBD.lkup[Crude Breakdown],0))</f>
        <v>5</v>
      </c>
      <c r="AI1619" s="4">
        <f>IF(AND(vp.data[[#This Row],[SDate]]&gt;=DATE(YEAR(vp.data[[#This Row],[SDate]]),5,1),vp.data[[#This Row],[SDate]]&lt;=DATE(YEAR(vp.data[[#This Row],[SDate]]),9,15)),1,0)</f>
        <v>1</v>
      </c>
      <c r="AJ1619" s="4">
        <f>IF(vp.data[[#This Row],[SDate]]&lt;DATE(2016,12,1),0,1)</f>
        <v>0</v>
      </c>
      <c r="AK1619">
        <f>MONTH(vp.data[[#This Row],[SDate]])</f>
        <v>5</v>
      </c>
      <c r="AL1619" s="5">
        <f>(IF(post_aquisition_adj_bool,vp.data[[#This Row],[VP_Adjusted]],vp.data[[#This Row],[VP]])-INDEX(crudeBD.lkup[Mean_VP],MATCH(vp.data[[#This Row],[Crude_Breakdown]],crudeBD.lkup[Crude Breakdown],0)))^2</f>
        <v>1489.9599999999969</v>
      </c>
      <c r="AM1619" s="5">
        <f>(vp.data[[#This Row],[Dens]]-INDEX(crudeBD.lkup[Mean_Dens],MATCH(vp.data[[#This Row],[Crude_Breakdown]],crudeBD.lkup[Crude Breakdown],0)))^2</f>
        <v>183.38198485667718</v>
      </c>
      <c r="AN1619" s="5">
        <f>(vp.data[[#This Row],[Sulf]]-INDEX(crudeBD.lkup[Mean_Sulf],MATCH(vp.data[[#This Row],[Crude_Breakdown]],crudeBD.lkup[Crude Breakdown],0)))^2</f>
        <v>0.12993033860500572</v>
      </c>
      <c r="AO16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1" hidden="1" x14ac:dyDescent="0.25">
      <c r="A1620">
        <v>1619</v>
      </c>
      <c r="B1620" t="s">
        <v>287</v>
      </c>
      <c r="C1620" t="s">
        <v>287</v>
      </c>
      <c r="D1620" t="s">
        <v>105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>
        <f t="array" ref="J162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20" s="2"/>
      <c r="L1620" s="2"/>
      <c r="M1620" s="2"/>
      <c r="N1620" s="2">
        <f t="array" ref="N162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20" s="2">
        <f ca="1">INDEX(INDIRECT(_xlfn.CONCAT("weather.data[",O$1,"]")),MATCH(vp.data[[#This Row],[SDate]],weather.data[Date],0))</f>
        <v>16.900000000000002</v>
      </c>
      <c r="P1620" s="2">
        <f ca="1">INDEX(INDIRECT(_xlfn.CONCAT("weather.data[",P$1,"]")),MATCH(vp.data[[#This Row],[SDate]],weather.data[Date],0))</f>
        <v>18.745238095238097</v>
      </c>
      <c r="Q1620" s="2">
        <f ca="1">INDEX(INDIRECT(_xlfn.CONCAT("weather.data[",Q$1,"]")),MATCH(vp.data[[#This Row],[SDate]],weather.data[Date],0))</f>
        <v>17.100000000000001</v>
      </c>
      <c r="R1620" s="2">
        <f ca="1">INDEX(INDIRECT(_xlfn.CONCAT("weather.data[",R$1,"]")),MATCH(vp.data[[#This Row],[SDate]],weather.data[Date],0))</f>
        <v>15.6</v>
      </c>
      <c r="S1620" s="2">
        <f ca="1">INDEX(INDIRECT(_xlfn.CONCAT("weather.data[",S$1,"]")),MATCH(vp.data[[#This Row],[SDate]],weather.data[Date],0))</f>
        <v>18</v>
      </c>
      <c r="T1620" s="2">
        <f ca="1">INDEX(INDIRECT(_xlfn.CONCAT("weather.data[",T$1,"]")),MATCH(vp.data[[#This Row],[SDate]],weather.data[Date],0))</f>
        <v>15.7</v>
      </c>
      <c r="U1620" s="2">
        <f ca="1">INDEX(INDIRECT(_xlfn.CONCAT("weather.data[",U$1,"]")),MATCH(vp.data[[#This Row],[SDate]],weather.data[Date],0))</f>
        <v>18</v>
      </c>
      <c r="V1620" s="2">
        <f ca="1">INDEX(INDIRECT(_xlfn.CONCAT("weather.data[",V$1,"]")),MATCH(vp.data[[#This Row],[SDate]],weather.data[Date],0))</f>
        <v>17</v>
      </c>
      <c r="W1620" t="s">
        <v>44</v>
      </c>
      <c r="X1620">
        <f>IF(OR(vp.data[[#This Row],[Sulf]]="",vp.data[[#This Row],[Dens]]=""),1,0)</f>
        <v>0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Medium_LSB</v>
      </c>
      <c r="AH1620">
        <f>INDEX(crudeBD.lkup[Number],MATCH(vp.data[[#This Row],[Crude_Breakdown]],crudeBD.lkup[Crude Breakdown],0))</f>
        <v>3</v>
      </c>
      <c r="AI1620" s="4">
        <f>IF(AND(vp.data[[#This Row],[SDate]]&gt;=DATE(YEAR(vp.data[[#This Row],[SDate]]),5,1),vp.data[[#This Row],[SDate]]&lt;=DATE(YEAR(vp.data[[#This Row],[SDate]]),9,15)),1,0)</f>
        <v>1</v>
      </c>
      <c r="AJ1620" s="4">
        <f>IF(vp.data[[#This Row],[SDate]]&lt;DATE(2016,12,1),0,1)</f>
        <v>1</v>
      </c>
      <c r="AK1620">
        <f>MONTH(vp.data[[#This Row],[SDate]])</f>
        <v>6</v>
      </c>
      <c r="AL1620" s="5">
        <f>(IF(post_aquisition_adj_bool,vp.data[[#This Row],[VP_Adjusted]],vp.data[[#This Row],[VP]])-INDEX(crudeBD.lkup[Mean_VP],MATCH(vp.data[[#This Row],[Crude_Breakdown]],crudeBD.lkup[Crude Breakdown],0)))^2</f>
        <v>0.60498154589278408</v>
      </c>
      <c r="AM1620" s="5">
        <f>(vp.data[[#This Row],[Dens]]-INDEX(crudeBD.lkup[Mean_Dens],MATCH(vp.data[[#This Row],[Crude_Breakdown]],crudeBD.lkup[Crude Breakdown],0)))^2</f>
        <v>36.136177616922971</v>
      </c>
      <c r="AN1620" s="5">
        <f>(vp.data[[#This Row],[Sulf]]-INDEX(crudeBD.lkup[Mean_Sulf],MATCH(vp.data[[#This Row],[Crude_Breakdown]],crudeBD.lkup[Crude Breakdown],0)))^2</f>
        <v>0.38041322446491904</v>
      </c>
      <c r="AO16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1" hidden="1" x14ac:dyDescent="0.25">
      <c r="A1621">
        <v>1620</v>
      </c>
      <c r="B1621" t="s">
        <v>92</v>
      </c>
      <c r="C1621" t="s">
        <v>92</v>
      </c>
      <c r="D1621" t="s">
        <v>93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>
        <f t="array" ref="J1621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21" s="2"/>
      <c r="L1621" s="2"/>
      <c r="M1621" s="2"/>
      <c r="N1621" s="2">
        <f t="array" ref="N1621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21" s="2">
        <f ca="1">INDEX(INDIRECT(_xlfn.CONCAT("weather.data[",O$1,"]")),MATCH(vp.data[[#This Row],[SDate]],weather.data[Date],0))</f>
        <v>16.900000000000002</v>
      </c>
      <c r="P1621" s="2">
        <f ca="1">INDEX(INDIRECT(_xlfn.CONCAT("weather.data[",P$1,"]")),MATCH(vp.data[[#This Row],[SDate]],weather.data[Date],0))</f>
        <v>18.745238095238097</v>
      </c>
      <c r="Q1621" s="2">
        <f ca="1">INDEX(INDIRECT(_xlfn.CONCAT("weather.data[",Q$1,"]")),MATCH(vp.data[[#This Row],[SDate]],weather.data[Date],0))</f>
        <v>17.100000000000001</v>
      </c>
      <c r="R1621" s="2">
        <f ca="1">INDEX(INDIRECT(_xlfn.CONCAT("weather.data[",R$1,"]")),MATCH(vp.data[[#This Row],[SDate]],weather.data[Date],0))</f>
        <v>15.6</v>
      </c>
      <c r="S1621" s="2">
        <f ca="1">INDEX(INDIRECT(_xlfn.CONCAT("weather.data[",S$1,"]")),MATCH(vp.data[[#This Row],[SDate]],weather.data[Date],0))</f>
        <v>18</v>
      </c>
      <c r="T1621" s="2">
        <f ca="1">INDEX(INDIRECT(_xlfn.CONCAT("weather.data[",T$1,"]")),MATCH(vp.data[[#This Row],[SDate]],weather.data[Date],0))</f>
        <v>15.7</v>
      </c>
      <c r="U1621" s="2">
        <f ca="1">INDEX(INDIRECT(_xlfn.CONCAT("weather.data[",U$1,"]")),MATCH(vp.data[[#This Row],[SDate]],weather.data[Date],0))</f>
        <v>18</v>
      </c>
      <c r="V1621" s="2">
        <f ca="1">INDEX(INDIRECT(_xlfn.CONCAT("weather.data[",V$1,"]")),MATCH(vp.data[[#This Row],[SDate]],weather.data[Date],0))</f>
        <v>17</v>
      </c>
      <c r="W1621" t="s">
        <v>44</v>
      </c>
      <c r="X1621">
        <f>IF(OR(vp.data[[#This Row],[Sulf]]="",vp.data[[#This Row],[Dens]]=""),1,0)</f>
        <v>0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1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Light_LSB</v>
      </c>
      <c r="AH1621">
        <f>INDEX(crudeBD.lkup[Number],MATCH(vp.data[[#This Row],[Crude_Breakdown]],crudeBD.lkup[Crude Breakdown],0))</f>
        <v>1</v>
      </c>
      <c r="AI1621" s="4">
        <f>IF(AND(vp.data[[#This Row],[SDate]]&gt;=DATE(YEAR(vp.data[[#This Row],[SDate]]),5,1),vp.data[[#This Row],[SDate]]&lt;=DATE(YEAR(vp.data[[#This Row],[SDate]]),9,15)),1,0)</f>
        <v>1</v>
      </c>
      <c r="AJ1621" s="4">
        <f>IF(vp.data[[#This Row],[SDate]]&lt;DATE(2016,12,1),0,1)</f>
        <v>1</v>
      </c>
      <c r="AK1621">
        <f>MONTH(vp.data[[#This Row],[SDate]])</f>
        <v>6</v>
      </c>
      <c r="AL1621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621" s="5">
        <f>(vp.data[[#This Row],[Dens]]-INDEX(crudeBD.lkup[Mean_Dens],MATCH(vp.data[[#This Row],[Crude_Breakdown]],crudeBD.lkup[Crude Breakdown],0)))^2</f>
        <v>20.661726991679977</v>
      </c>
      <c r="AN1621" s="5">
        <f>(vp.data[[#This Row],[Sulf]]-INDEX(crudeBD.lkup[Mean_Sulf],MATCH(vp.data[[#This Row],[Crude_Breakdown]],crudeBD.lkup[Crude Breakdown],0)))^2</f>
        <v>3.761499635932248E-3</v>
      </c>
      <c r="AO16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1" hidden="1" x14ac:dyDescent="0.25">
      <c r="A1622">
        <v>1621</v>
      </c>
      <c r="B1622" t="s">
        <v>60</v>
      </c>
      <c r="C1622" t="s">
        <v>60</v>
      </c>
      <c r="D1622" t="s">
        <v>61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>
        <f t="array" ref="J162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22" s="2"/>
      <c r="L1622" s="2"/>
      <c r="M1622" s="2"/>
      <c r="N1622" s="2">
        <f t="array" ref="N1622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22" s="2">
        <f ca="1">INDEX(INDIRECT(_xlfn.CONCAT("weather.data[",O$1,"]")),MATCH(vp.data[[#This Row],[SDate]],weather.data[Date],0))</f>
        <v>16.900000000000002</v>
      </c>
      <c r="P1622" s="2">
        <f ca="1">INDEX(INDIRECT(_xlfn.CONCAT("weather.data[",P$1,"]")),MATCH(vp.data[[#This Row],[SDate]],weather.data[Date],0))</f>
        <v>18.745238095238097</v>
      </c>
      <c r="Q1622" s="2">
        <f ca="1">INDEX(INDIRECT(_xlfn.CONCAT("weather.data[",Q$1,"]")),MATCH(vp.data[[#This Row],[SDate]],weather.data[Date],0))</f>
        <v>17.100000000000001</v>
      </c>
      <c r="R1622" s="2">
        <f ca="1">INDEX(INDIRECT(_xlfn.CONCAT("weather.data[",R$1,"]")),MATCH(vp.data[[#This Row],[SDate]],weather.data[Date],0))</f>
        <v>15.6</v>
      </c>
      <c r="S1622" s="2">
        <f ca="1">INDEX(INDIRECT(_xlfn.CONCAT("weather.data[",S$1,"]")),MATCH(vp.data[[#This Row],[SDate]],weather.data[Date],0))</f>
        <v>18</v>
      </c>
      <c r="T1622" s="2">
        <f ca="1">INDEX(INDIRECT(_xlfn.CONCAT("weather.data[",T$1,"]")),MATCH(vp.data[[#This Row],[SDate]],weather.data[Date],0))</f>
        <v>15.7</v>
      </c>
      <c r="U1622" s="2">
        <f ca="1">INDEX(INDIRECT(_xlfn.CONCAT("weather.data[",U$1,"]")),MATCH(vp.data[[#This Row],[SDate]],weather.data[Date],0))</f>
        <v>18</v>
      </c>
      <c r="V1622" s="2">
        <f ca="1">INDEX(INDIRECT(_xlfn.CONCAT("weather.data[",V$1,"]")),MATCH(vp.data[[#This Row],[SDate]],weather.data[Date],0))</f>
        <v>17</v>
      </c>
      <c r="W1622" t="s">
        <v>44</v>
      </c>
      <c r="X1622">
        <f>IF(OR(vp.data[[#This Row],[Sulf]]="",vp.data[[#This Row],[Dens]]=""),1,0)</f>
        <v>0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1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Midale</v>
      </c>
      <c r="AH1622">
        <f>INDEX(crudeBD.lkup[Number],MATCH(vp.data[[#This Row],[Crude_Breakdown]],crudeBD.lkup[Crude Breakdown],0))</f>
        <v>5</v>
      </c>
      <c r="AI1622" s="4">
        <f>IF(AND(vp.data[[#This Row],[SDate]]&gt;=DATE(YEAR(vp.data[[#This Row],[SDate]]),5,1),vp.data[[#This Row],[SDate]]&lt;=DATE(YEAR(vp.data[[#This Row],[SDate]]),9,15)),1,0)</f>
        <v>1</v>
      </c>
      <c r="AJ1622" s="4">
        <f>IF(vp.data[[#This Row],[SDate]]&lt;DATE(2016,12,1),0,1)</f>
        <v>1</v>
      </c>
      <c r="AK1622">
        <f>MONTH(vp.data[[#This Row],[SDate]])</f>
        <v>6</v>
      </c>
      <c r="AL1622" s="5">
        <f>(IF(post_aquisition_adj_bool,vp.data[[#This Row],[VP_Adjusted]],vp.data[[#This Row],[VP]])-INDEX(crudeBD.lkup[Mean_VP],MATCH(vp.data[[#This Row],[Crude_Breakdown]],crudeBD.lkup[Crude Breakdown],0)))^2</f>
        <v>363.48251417769387</v>
      </c>
      <c r="AM1622" s="5">
        <f>(vp.data[[#This Row],[Dens]]-INDEX(crudeBD.lkup[Mean_Dens],MATCH(vp.data[[#This Row],[Crude_Breakdown]],crudeBD.lkup[Crude Breakdown],0)))^2</f>
        <v>5.4843104380745906</v>
      </c>
      <c r="AN1622" s="5">
        <f>(vp.data[[#This Row],[Sulf]]-INDEX(crudeBD.lkup[Mean_Sulf],MATCH(vp.data[[#This Row],[Crude_Breakdown]],crudeBD.lkup[Crude Breakdown],0)))^2</f>
        <v>0.13656091162826198</v>
      </c>
      <c r="AO16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1" hidden="1" x14ac:dyDescent="0.25">
      <c r="A1623">
        <v>1622</v>
      </c>
      <c r="B1623" t="s">
        <v>42</v>
      </c>
      <c r="C1623" t="s">
        <v>42</v>
      </c>
      <c r="D1623" t="s">
        <v>43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>
        <f t="array" ref="J1623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23" s="2"/>
      <c r="L1623" s="2"/>
      <c r="M1623" s="2"/>
      <c r="N1623" s="2">
        <f t="array" ref="N1623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23" s="2">
        <f ca="1">INDEX(INDIRECT(_xlfn.CONCAT("weather.data[",O$1,"]")),MATCH(vp.data[[#This Row],[SDate]],weather.data[Date],0))</f>
        <v>16.900000000000002</v>
      </c>
      <c r="P1623" s="2">
        <f ca="1">INDEX(INDIRECT(_xlfn.CONCAT("weather.data[",P$1,"]")),MATCH(vp.data[[#This Row],[SDate]],weather.data[Date],0))</f>
        <v>18.745238095238097</v>
      </c>
      <c r="Q1623" s="2">
        <f ca="1">INDEX(INDIRECT(_xlfn.CONCAT("weather.data[",Q$1,"]")),MATCH(vp.data[[#This Row],[SDate]],weather.data[Date],0))</f>
        <v>17.100000000000001</v>
      </c>
      <c r="R1623" s="2">
        <f ca="1">INDEX(INDIRECT(_xlfn.CONCAT("weather.data[",R$1,"]")),MATCH(vp.data[[#This Row],[SDate]],weather.data[Date],0))</f>
        <v>15.6</v>
      </c>
      <c r="S1623" s="2">
        <f ca="1">INDEX(INDIRECT(_xlfn.CONCAT("weather.data[",S$1,"]")),MATCH(vp.data[[#This Row],[SDate]],weather.data[Date],0))</f>
        <v>18</v>
      </c>
      <c r="T1623" s="2">
        <f ca="1">INDEX(INDIRECT(_xlfn.CONCAT("weather.data[",T$1,"]")),MATCH(vp.data[[#This Row],[SDate]],weather.data[Date],0))</f>
        <v>15.7</v>
      </c>
      <c r="U1623" s="2">
        <f ca="1">INDEX(INDIRECT(_xlfn.CONCAT("weather.data[",U$1,"]")),MATCH(vp.data[[#This Row],[SDate]],weather.data[Date],0))</f>
        <v>18</v>
      </c>
      <c r="V1623" s="2">
        <f ca="1">INDEX(INDIRECT(_xlfn.CONCAT("weather.data[",V$1,"]")),MATCH(vp.data[[#This Row],[SDate]],weather.data[Date],0))</f>
        <v>17</v>
      </c>
      <c r="W1623" t="s">
        <v>44</v>
      </c>
      <c r="X1623">
        <f>IF(OR(vp.data[[#This Row],[Sulf]]="",vp.data[[#This Row],[Dens]]=""),1,0)</f>
        <v>0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1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Midale</v>
      </c>
      <c r="AH1623">
        <f>INDEX(crudeBD.lkup[Number],MATCH(vp.data[[#This Row],[Crude_Breakdown]],crudeBD.lkup[Crude Breakdown],0))</f>
        <v>5</v>
      </c>
      <c r="AI1623" s="4">
        <f>IF(AND(vp.data[[#This Row],[SDate]]&gt;=DATE(YEAR(vp.data[[#This Row],[SDate]]),5,1),vp.data[[#This Row],[SDate]]&lt;=DATE(YEAR(vp.data[[#This Row],[SDate]]),9,15)),1,0)</f>
        <v>1</v>
      </c>
      <c r="AJ1623" s="4">
        <f>IF(vp.data[[#This Row],[SDate]]&lt;DATE(2016,12,1),0,1)</f>
        <v>1</v>
      </c>
      <c r="AK1623">
        <f>MONTH(vp.data[[#This Row],[SDate]])</f>
        <v>6</v>
      </c>
      <c r="AL1623" s="5">
        <f>(IF(post_aquisition_adj_bool,vp.data[[#This Row],[VP_Adjusted]],vp.data[[#This Row],[VP]])-INDEX(crudeBD.lkup[Mean_VP],MATCH(vp.data[[#This Row],[Crude_Breakdown]],crudeBD.lkup[Crude Breakdown],0)))^2</f>
        <v>133.75425330812863</v>
      </c>
      <c r="AM1623" s="5">
        <f>(vp.data[[#This Row],[Dens]]-INDEX(crudeBD.lkup[Mean_Dens],MATCH(vp.data[[#This Row],[Crude_Breakdown]],crudeBD.lkup[Crude Breakdown],0)))^2</f>
        <v>28.709659275284526</v>
      </c>
      <c r="AN1623" s="5">
        <f>(vp.data[[#This Row],[Sulf]]-INDEX(crudeBD.lkup[Mean_Sulf],MATCH(vp.data[[#This Row],[Crude_Breakdown]],crudeBD.lkup[Crude Breakdown],0)))^2</f>
        <v>9.5815933023610758E-2</v>
      </c>
      <c r="AO16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24" spans="1:41" hidden="1" x14ac:dyDescent="0.25">
      <c r="A1624">
        <v>1623</v>
      </c>
      <c r="B1624" t="s">
        <v>47</v>
      </c>
      <c r="C1624" t="s">
        <v>47</v>
      </c>
      <c r="D1624" t="s">
        <v>68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>
        <f t="array" ref="J1624">_xlfn.IFNA(IF(vp.data[[#This Row],[Sulf Input]]="",INDEX([1]DATA!$Q:$Q,MATCH(1,(vp.data[[#This Row],[Battery]]=[1]DATA!$L:$L)*(EOMONTH(vp.data[[#This Row],[SDate]],-1)+1=[1]DATA!$G:$G),0)),vp.data[[#This Row],[Sulf Input]]),"")</f>
        <v>1</v>
      </c>
      <c r="K1624" s="2"/>
      <c r="L1624" s="2"/>
      <c r="M1624" s="2"/>
      <c r="N1624" s="2">
        <f t="array" ref="N1624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24" s="2">
        <f ca="1">INDEX(INDIRECT(_xlfn.CONCAT("weather.data[",O$1,"]")),MATCH(vp.data[[#This Row],[SDate]],weather.data[Date],0))</f>
        <v>19.233333333333331</v>
      </c>
      <c r="P1624" s="2">
        <f ca="1">INDEX(INDIRECT(_xlfn.CONCAT("weather.data[",P$1,"]")),MATCH(vp.data[[#This Row],[SDate]],weather.data[Date],0))</f>
        <v>18.188095238095237</v>
      </c>
      <c r="Q1624" s="2">
        <f ca="1">INDEX(INDIRECT(_xlfn.CONCAT("weather.data[",Q$1,"]")),MATCH(vp.data[[#This Row],[SDate]],weather.data[Date],0))</f>
        <v>19.899999999999999</v>
      </c>
      <c r="R1624" s="2">
        <f ca="1">INDEX(INDIRECT(_xlfn.CONCAT("weather.data[",R$1,"]")),MATCH(vp.data[[#This Row],[SDate]],weather.data[Date],0))</f>
        <v>20.100000000000001</v>
      </c>
      <c r="S1624" s="2">
        <f ca="1">INDEX(INDIRECT(_xlfn.CONCAT("weather.data[",S$1,"]")),MATCH(vp.data[[#This Row],[SDate]],weather.data[Date],0))</f>
        <v>19.3</v>
      </c>
      <c r="T1624" s="2">
        <f ca="1">INDEX(INDIRECT(_xlfn.CONCAT("weather.data[",T$1,"]")),MATCH(vp.data[[#This Row],[SDate]],weather.data[Date],0))</f>
        <v>19.8</v>
      </c>
      <c r="U1624" s="2">
        <f ca="1">INDEX(INDIRECT(_xlfn.CONCAT("weather.data[",U$1,"]")),MATCH(vp.data[[#This Row],[SDate]],weather.data[Date],0))</f>
        <v>17.8</v>
      </c>
      <c r="V1624" s="2">
        <f ca="1">INDEX(INDIRECT(_xlfn.CONCAT("weather.data[",V$1,"]")),MATCH(vp.data[[#This Row],[SDate]],weather.data[Date],0))</f>
        <v>18.5</v>
      </c>
      <c r="W1624" t="s">
        <v>44</v>
      </c>
      <c r="X1624">
        <f>IF(OR(vp.data[[#This Row],[Sulf]]="",vp.data[[#This Row],[Dens]]=""),1,0)</f>
        <v>0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Medium_LSB</v>
      </c>
      <c r="AH1624">
        <f>INDEX(crudeBD.lkup[Number],MATCH(vp.data[[#This Row],[Crude_Breakdown]],crudeBD.lkup[Crude Breakdown],0))</f>
        <v>3</v>
      </c>
      <c r="AI1624" s="4">
        <f>IF(AND(vp.data[[#This Row],[SDate]]&gt;=DATE(YEAR(vp.data[[#This Row],[SDate]]),5,1),vp.data[[#This Row],[SDate]]&lt;=DATE(YEAR(vp.data[[#This Row],[SDate]]),9,15)),1,0)</f>
        <v>1</v>
      </c>
      <c r="AJ1624" s="4">
        <f>IF(vp.data[[#This Row],[SDate]]&lt;DATE(2016,12,1),0,1)</f>
        <v>1</v>
      </c>
      <c r="AK1624">
        <f>MONTH(vp.data[[#This Row],[SDate]])</f>
        <v>6</v>
      </c>
      <c r="AL1624" s="5">
        <f>(IF(post_aquisition_adj_bool,vp.data[[#This Row],[VP_Adjusted]],vp.data[[#This Row],[VP]])-INDEX(crudeBD.lkup[Mean_VP],MATCH(vp.data[[#This Row],[Crude_Breakdown]],crudeBD.lkup[Crude Breakdown],0)))^2</f>
        <v>123.70320835001812</v>
      </c>
      <c r="AM1624" s="5">
        <f>(vp.data[[#This Row],[Dens]]-INDEX(crudeBD.lkup[Mean_Dens],MATCH(vp.data[[#This Row],[Crude_Breakdown]],crudeBD.lkup[Crude Breakdown],0)))^2</f>
        <v>59.464724856186002</v>
      </c>
      <c r="AN1624" s="5">
        <f>(vp.data[[#This Row],[Sulf]]-INDEX(crudeBD.lkup[Mean_Sulf],MATCH(vp.data[[#This Row],[Crude_Breakdown]],crudeBD.lkup[Crude Breakdown],0)))^2</f>
        <v>0.14196051477166638</v>
      </c>
      <c r="AO16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1" hidden="1" x14ac:dyDescent="0.25">
      <c r="A1625">
        <v>1624</v>
      </c>
      <c r="B1625" t="s">
        <v>45</v>
      </c>
      <c r="C1625" t="s">
        <v>45</v>
      </c>
      <c r="D1625" t="s">
        <v>111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>
        <f t="array" ref="J1625">_xlfn.IFNA(IF(vp.data[[#This Row],[Sulf Input]]="",INDEX([1]DATA!$Q:$Q,MATCH(1,(vp.data[[#This Row],[Battery]]=[1]DATA!$L:$L)*(EOMONTH(vp.data[[#This Row],[SDate]],-1)+1=[1]DATA!$G:$G),0)),vp.data[[#This Row],[Sulf Input]]),"")</f>
        <v>2.37</v>
      </c>
      <c r="K1625" s="2"/>
      <c r="L1625" s="2"/>
      <c r="M1625" s="2"/>
      <c r="N1625" s="2">
        <f t="array" ref="N1625">_xlfn.IFNA(IF(vp.data[[#This Row],[Dens Input]]="",INDEX([1]DATA!$O:$O,MATCH(1,(vp.data[[#This Row],[Battery]]=[1]DATA!$L:$L)*(EOMONTH(vp.data[[#This Row],[SDate]],-1)+1=[1]DATA!$G:$G),0)),vp.data[[#This Row],[Dens Input]]),"")</f>
        <v>883.2</v>
      </c>
      <c r="O1625" s="2">
        <f ca="1">INDEX(INDIRECT(_xlfn.CONCAT("weather.data[",O$1,"]")),MATCH(vp.data[[#This Row],[SDate]],weather.data[Date],0))</f>
        <v>19.233333333333331</v>
      </c>
      <c r="P1625" s="2">
        <f ca="1">INDEX(INDIRECT(_xlfn.CONCAT("weather.data[",P$1,"]")),MATCH(vp.data[[#This Row],[SDate]],weather.data[Date],0))</f>
        <v>18.188095238095237</v>
      </c>
      <c r="Q1625" s="2">
        <f ca="1">INDEX(INDIRECT(_xlfn.CONCAT("weather.data[",Q$1,"]")),MATCH(vp.data[[#This Row],[SDate]],weather.data[Date],0))</f>
        <v>19.899999999999999</v>
      </c>
      <c r="R1625" s="2">
        <f ca="1">INDEX(INDIRECT(_xlfn.CONCAT("weather.data[",R$1,"]")),MATCH(vp.data[[#This Row],[SDate]],weather.data[Date],0))</f>
        <v>20.100000000000001</v>
      </c>
      <c r="S1625" s="2">
        <f ca="1">INDEX(INDIRECT(_xlfn.CONCAT("weather.data[",S$1,"]")),MATCH(vp.data[[#This Row],[SDate]],weather.data[Date],0))</f>
        <v>19.3</v>
      </c>
      <c r="T1625" s="2">
        <f ca="1">INDEX(INDIRECT(_xlfn.CONCAT("weather.data[",T$1,"]")),MATCH(vp.data[[#This Row],[SDate]],weather.data[Date],0))</f>
        <v>19.8</v>
      </c>
      <c r="U1625" s="2">
        <f ca="1">INDEX(INDIRECT(_xlfn.CONCAT("weather.data[",U$1,"]")),MATCH(vp.data[[#This Row],[SDate]],weather.data[Date],0))</f>
        <v>17.8</v>
      </c>
      <c r="V1625" s="2">
        <f ca="1">INDEX(INDIRECT(_xlfn.CONCAT("weather.data[",V$1,"]")),MATCH(vp.data[[#This Row],[SDate]],weather.data[Date],0))</f>
        <v>18.5</v>
      </c>
      <c r="W1625" t="s">
        <v>44</v>
      </c>
      <c r="X1625">
        <f>IF(OR(vp.data[[#This Row],[Sulf]]="",vp.data[[#This Row],[Dens]]=""),1,0)</f>
        <v>0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1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Midale</v>
      </c>
      <c r="AH1625">
        <f>INDEX(crudeBD.lkup[Number],MATCH(vp.data[[#This Row],[Crude_Breakdown]],crudeBD.lkup[Crude Breakdown],0))</f>
        <v>5</v>
      </c>
      <c r="AI1625" s="4">
        <f>IF(AND(vp.data[[#This Row],[SDate]]&gt;=DATE(YEAR(vp.data[[#This Row],[SDate]]),5,1),vp.data[[#This Row],[SDate]]&lt;=DATE(YEAR(vp.data[[#This Row],[SDate]]),9,15)),1,0)</f>
        <v>1</v>
      </c>
      <c r="AJ1625" s="4">
        <f>IF(vp.data[[#This Row],[SDate]]&lt;DATE(2016,12,1),0,1)</f>
        <v>1</v>
      </c>
      <c r="AK1625">
        <f>MONTH(vp.data[[#This Row],[SDate]])</f>
        <v>6</v>
      </c>
      <c r="AL1625" s="5">
        <f>(IF(post_aquisition_adj_bool,vp.data[[#This Row],[VP_Adjusted]],vp.data[[#This Row],[VP]])-INDEX(crudeBD.lkup[Mean_VP],MATCH(vp.data[[#This Row],[Crude_Breakdown]],crudeBD.lkup[Crude Breakdown],0)))^2</f>
        <v>115.88990548204173</v>
      </c>
      <c r="AM1625" s="5">
        <f>(vp.data[[#This Row],[Dens]]-INDEX(crudeBD.lkup[Mean_Dens],MATCH(vp.data[[#This Row],[Crude_Breakdown]],crudeBD.lkup[Crude Breakdown],0)))^2</f>
        <v>71.265008112493462</v>
      </c>
      <c r="AN1625" s="5">
        <f>(vp.data[[#This Row],[Sulf]]-INDEX(crudeBD.lkup[Mean_Sulf],MATCH(vp.data[[#This Row],[Crude_Breakdown]],crudeBD.lkup[Crude Breakdown],0)))^2</f>
        <v>4.8360186050059551E-3</v>
      </c>
      <c r="AO16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1" hidden="1" x14ac:dyDescent="0.25">
      <c r="A1626">
        <v>1625</v>
      </c>
      <c r="B1626" t="s">
        <v>45</v>
      </c>
      <c r="C1626" t="s">
        <v>45</v>
      </c>
      <c r="D1626" t="s">
        <v>110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>
        <f t="array" ref="J1626">_xlfn.IFNA(IF(vp.data[[#This Row],[Sulf Input]]="",INDEX([1]DATA!$Q:$Q,MATCH(1,(vp.data[[#This Row],[Battery]]=[1]DATA!$L:$L)*(EOMONTH(vp.data[[#This Row],[SDate]],-1)+1=[1]DATA!$G:$G),0)),vp.data[[#This Row],[Sulf Input]]),"")</f>
        <v>1.62</v>
      </c>
      <c r="K1626" s="2"/>
      <c r="L1626" s="2"/>
      <c r="M1626" s="2"/>
      <c r="N1626" s="2">
        <f t="array" ref="N1626">_xlfn.IFNA(IF(vp.data[[#This Row],[Dens Input]]="",INDEX([1]DATA!$O:$O,MATCH(1,(vp.data[[#This Row],[Battery]]=[1]DATA!$L:$L)*(EOMONTH(vp.data[[#This Row],[SDate]],-1)+1=[1]DATA!$G:$G),0)),vp.data[[#This Row],[Dens Input]]),"")</f>
        <v>854.3</v>
      </c>
      <c r="O1626" s="2">
        <f ca="1">INDEX(INDIRECT(_xlfn.CONCAT("weather.data[",O$1,"]")),MATCH(vp.data[[#This Row],[SDate]],weather.data[Date],0))</f>
        <v>19.233333333333331</v>
      </c>
      <c r="P1626" s="2">
        <f ca="1">INDEX(INDIRECT(_xlfn.CONCAT("weather.data[",P$1,"]")),MATCH(vp.data[[#This Row],[SDate]],weather.data[Date],0))</f>
        <v>18.188095238095237</v>
      </c>
      <c r="Q1626" s="2">
        <f ca="1">INDEX(INDIRECT(_xlfn.CONCAT("weather.data[",Q$1,"]")),MATCH(vp.data[[#This Row],[SDate]],weather.data[Date],0))</f>
        <v>19.899999999999999</v>
      </c>
      <c r="R1626" s="2">
        <f ca="1">INDEX(INDIRECT(_xlfn.CONCAT("weather.data[",R$1,"]")),MATCH(vp.data[[#This Row],[SDate]],weather.data[Date],0))</f>
        <v>20.100000000000001</v>
      </c>
      <c r="S1626" s="2">
        <f ca="1">INDEX(INDIRECT(_xlfn.CONCAT("weather.data[",S$1,"]")),MATCH(vp.data[[#This Row],[SDate]],weather.data[Date],0))</f>
        <v>19.3</v>
      </c>
      <c r="T1626" s="2">
        <f ca="1">INDEX(INDIRECT(_xlfn.CONCAT("weather.data[",T$1,"]")),MATCH(vp.data[[#This Row],[SDate]],weather.data[Date],0))</f>
        <v>19.8</v>
      </c>
      <c r="U1626" s="2">
        <f ca="1">INDEX(INDIRECT(_xlfn.CONCAT("weather.data[",U$1,"]")),MATCH(vp.data[[#This Row],[SDate]],weather.data[Date],0))</f>
        <v>17.8</v>
      </c>
      <c r="V1626" s="2">
        <f ca="1">INDEX(INDIRECT(_xlfn.CONCAT("weather.data[",V$1,"]")),MATCH(vp.data[[#This Row],[SDate]],weather.data[Date],0))</f>
        <v>18.5</v>
      </c>
      <c r="W1626" t="s">
        <v>44</v>
      </c>
      <c r="X1626">
        <f>IF(OR(vp.data[[#This Row],[Sulf]]="",vp.data[[#This Row],[Dens]]=""),1,0)</f>
        <v>0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Medium_LSB</v>
      </c>
      <c r="AH1626">
        <f>INDEX(crudeBD.lkup[Number],MATCH(vp.data[[#This Row],[Crude_Breakdown]],crudeBD.lkup[Crude Breakdown],0))</f>
        <v>3</v>
      </c>
      <c r="AI1626" s="4">
        <f>IF(AND(vp.data[[#This Row],[SDate]]&gt;=DATE(YEAR(vp.data[[#This Row],[SDate]]),5,1),vp.data[[#This Row],[SDate]]&lt;=DATE(YEAR(vp.data[[#This Row],[SDate]]),9,15)),1,0)</f>
        <v>1</v>
      </c>
      <c r="AJ1626" s="4">
        <f>IF(vp.data[[#This Row],[SDate]]&lt;DATE(2016,12,1),0,1)</f>
        <v>1</v>
      </c>
      <c r="AK1626">
        <f>MONTH(vp.data[[#This Row],[SDate]])</f>
        <v>6</v>
      </c>
      <c r="AL1626" s="5">
        <f>(IF(post_aquisition_adj_bool,vp.data[[#This Row],[VP_Adjusted]],vp.data[[#This Row],[VP]])-INDEX(crudeBD.lkup[Mean_VP],MATCH(vp.data[[#This Row],[Crude_Breakdown]],crudeBD.lkup[Crude Breakdown],0)))^2</f>
        <v>252.1047105591455</v>
      </c>
      <c r="AM1626" s="5">
        <f>(vp.data[[#This Row],[Dens]]-INDEX(crudeBD.lkup[Mean_Dens],MATCH(vp.data[[#This Row],[Crude_Breakdown]],crudeBD.lkup[Crude Breakdown],0)))^2</f>
        <v>110.01204264759509</v>
      </c>
      <c r="AN1626" s="5">
        <f>(vp.data[[#This Row],[Sulf]]-INDEX(crudeBD.lkup[Mean_Sulf],MATCH(vp.data[[#This Row],[Crude_Breakdown]],crudeBD.lkup[Crude Breakdown],0)))^2</f>
        <v>5.9157681397430328E-2</v>
      </c>
      <c r="AO16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1" hidden="1" x14ac:dyDescent="0.25">
      <c r="A1627">
        <v>1626</v>
      </c>
      <c r="B1627" t="s">
        <v>45</v>
      </c>
      <c r="C1627" t="s">
        <v>45</v>
      </c>
      <c r="D1627" t="s">
        <v>97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>
        <f t="array" ref="J162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627" s="2"/>
      <c r="L1627" s="2"/>
      <c r="M1627" s="2"/>
      <c r="N1627" s="2">
        <f t="array" ref="N1627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627" s="2">
        <f ca="1">INDEX(INDIRECT(_xlfn.CONCAT("weather.data[",O$1,"]")),MATCH(vp.data[[#This Row],[SDate]],weather.data[Date],0))</f>
        <v>19.233333333333331</v>
      </c>
      <c r="P1627" s="2">
        <f ca="1">INDEX(INDIRECT(_xlfn.CONCAT("weather.data[",P$1,"]")),MATCH(vp.data[[#This Row],[SDate]],weather.data[Date],0))</f>
        <v>18.188095238095237</v>
      </c>
      <c r="Q1627" s="2">
        <f ca="1">INDEX(INDIRECT(_xlfn.CONCAT("weather.data[",Q$1,"]")),MATCH(vp.data[[#This Row],[SDate]],weather.data[Date],0))</f>
        <v>19.899999999999999</v>
      </c>
      <c r="R1627" s="2">
        <f ca="1">INDEX(INDIRECT(_xlfn.CONCAT("weather.data[",R$1,"]")),MATCH(vp.data[[#This Row],[SDate]],weather.data[Date],0))</f>
        <v>20.100000000000001</v>
      </c>
      <c r="S1627" s="2">
        <f ca="1">INDEX(INDIRECT(_xlfn.CONCAT("weather.data[",S$1,"]")),MATCH(vp.data[[#This Row],[SDate]],weather.data[Date],0))</f>
        <v>19.3</v>
      </c>
      <c r="T1627" s="2">
        <f ca="1">INDEX(INDIRECT(_xlfn.CONCAT("weather.data[",T$1,"]")),MATCH(vp.data[[#This Row],[SDate]],weather.data[Date],0))</f>
        <v>19.8</v>
      </c>
      <c r="U1627" s="2">
        <f ca="1">INDEX(INDIRECT(_xlfn.CONCAT("weather.data[",U$1,"]")),MATCH(vp.data[[#This Row],[SDate]],weather.data[Date],0))</f>
        <v>17.8</v>
      </c>
      <c r="V1627" s="2">
        <f ca="1">INDEX(INDIRECT(_xlfn.CONCAT("weather.data[",V$1,"]")),MATCH(vp.data[[#This Row],[SDate]],weather.data[Date],0))</f>
        <v>18.5</v>
      </c>
      <c r="W1627" t="s">
        <v>44</v>
      </c>
      <c r="X1627">
        <f>IF(OR(vp.data[[#This Row],[Sulf]]="",vp.data[[#This Row],[Dens]]=""),1,0)</f>
        <v>0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1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Light_SW</v>
      </c>
      <c r="AH1627">
        <f>INDEX(crudeBD.lkup[Number],MATCH(vp.data[[#This Row],[Crude_Breakdown]],crudeBD.lkup[Crude Breakdown],0))</f>
        <v>2</v>
      </c>
      <c r="AI1627" s="4">
        <f>IF(AND(vp.data[[#This Row],[SDate]]&gt;=DATE(YEAR(vp.data[[#This Row],[SDate]]),5,1),vp.data[[#This Row],[SDate]]&lt;=DATE(YEAR(vp.data[[#This Row],[SDate]]),9,15)),1,0)</f>
        <v>1</v>
      </c>
      <c r="AJ1627" s="4">
        <f>IF(vp.data[[#This Row],[SDate]]&lt;DATE(2016,12,1),0,1)</f>
        <v>1</v>
      </c>
      <c r="AK1627">
        <f>MONTH(vp.data[[#This Row],[SDate]])</f>
        <v>6</v>
      </c>
      <c r="AL1627" s="5">
        <f>(IF(post_aquisition_adj_bool,vp.data[[#This Row],[VP_Adjusted]],vp.data[[#This Row],[VP]])-INDEX(crudeBD.lkup[Mean_VP],MATCH(vp.data[[#This Row],[Crude_Breakdown]],crudeBD.lkup[Crude Breakdown],0)))^2</f>
        <v>533.88589002026504</v>
      </c>
      <c r="AM1627" s="5">
        <f>(vp.data[[#This Row],[Dens]]-INDEX(crudeBD.lkup[Mean_Dens],MATCH(vp.data[[#This Row],[Crude_Breakdown]],crudeBD.lkup[Crude Breakdown],0)))^2</f>
        <v>45.446796849632833</v>
      </c>
      <c r="AN1627" s="5">
        <f>(vp.data[[#This Row],[Sulf]]-INDEX(crudeBD.lkup[Mean_Sulf],MATCH(vp.data[[#This Row],[Crude_Breakdown]],crudeBD.lkup[Crude Breakdown],0)))^2</f>
        <v>3.9981879075419116E-4</v>
      </c>
      <c r="AO16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1" hidden="1" x14ac:dyDescent="0.25">
      <c r="A1628">
        <v>1627</v>
      </c>
      <c r="B1628" t="s">
        <v>58</v>
      </c>
      <c r="C1628" t="s">
        <v>58</v>
      </c>
      <c r="D1628" t="s">
        <v>83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>
        <f t="array" ref="J1628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28" s="2"/>
      <c r="L1628" s="2"/>
      <c r="M1628" s="2"/>
      <c r="N1628" s="2">
        <f t="array" ref="N1628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28" s="2">
        <f ca="1">INDEX(INDIRECT(_xlfn.CONCAT("weather.data[",O$1,"]")),MATCH(vp.data[[#This Row],[SDate]],weather.data[Date],0))</f>
        <v>19.233333333333331</v>
      </c>
      <c r="P1628" s="2">
        <f ca="1">INDEX(INDIRECT(_xlfn.CONCAT("weather.data[",P$1,"]")),MATCH(vp.data[[#This Row],[SDate]],weather.data[Date],0))</f>
        <v>18.188095238095237</v>
      </c>
      <c r="Q1628" s="2">
        <f ca="1">INDEX(INDIRECT(_xlfn.CONCAT("weather.data[",Q$1,"]")),MATCH(vp.data[[#This Row],[SDate]],weather.data[Date],0))</f>
        <v>19.899999999999999</v>
      </c>
      <c r="R1628" s="2">
        <f ca="1">INDEX(INDIRECT(_xlfn.CONCAT("weather.data[",R$1,"]")),MATCH(vp.data[[#This Row],[SDate]],weather.data[Date],0))</f>
        <v>20.100000000000001</v>
      </c>
      <c r="S1628" s="2">
        <f ca="1">INDEX(INDIRECT(_xlfn.CONCAT("weather.data[",S$1,"]")),MATCH(vp.data[[#This Row],[SDate]],weather.data[Date],0))</f>
        <v>19.3</v>
      </c>
      <c r="T1628" s="2">
        <f ca="1">INDEX(INDIRECT(_xlfn.CONCAT("weather.data[",T$1,"]")),MATCH(vp.data[[#This Row],[SDate]],weather.data[Date],0))</f>
        <v>19.8</v>
      </c>
      <c r="U1628" s="2">
        <f ca="1">INDEX(INDIRECT(_xlfn.CONCAT("weather.data[",U$1,"]")),MATCH(vp.data[[#This Row],[SDate]],weather.data[Date],0))</f>
        <v>17.8</v>
      </c>
      <c r="V1628" s="2">
        <f ca="1">INDEX(INDIRECT(_xlfn.CONCAT("weather.data[",V$1,"]")),MATCH(vp.data[[#This Row],[SDate]],weather.data[Date],0))</f>
        <v>18.5</v>
      </c>
      <c r="W1628" t="s">
        <v>44</v>
      </c>
      <c r="X1628">
        <f>IF(OR(vp.data[[#This Row],[Sulf]]="",vp.data[[#This Row],[Dens]]=""),1,0)</f>
        <v>0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1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Light_SW</v>
      </c>
      <c r="AH1628">
        <f>INDEX(crudeBD.lkup[Number],MATCH(vp.data[[#This Row],[Crude_Breakdown]],crudeBD.lkup[Crude Breakdown],0))</f>
        <v>2</v>
      </c>
      <c r="AI1628" s="4">
        <f>IF(AND(vp.data[[#This Row],[SDate]]&gt;=DATE(YEAR(vp.data[[#This Row],[SDate]]),5,1),vp.data[[#This Row],[SDate]]&lt;=DATE(YEAR(vp.data[[#This Row],[SDate]]),9,15)),1,0)</f>
        <v>1</v>
      </c>
      <c r="AJ1628" s="4">
        <f>IF(vp.data[[#This Row],[SDate]]&lt;DATE(2016,12,1),0,1)</f>
        <v>1</v>
      </c>
      <c r="AK1628">
        <f>MONTH(vp.data[[#This Row],[SDate]])</f>
        <v>6</v>
      </c>
      <c r="AL1628" s="5">
        <f>(IF(post_aquisition_adj_bool,vp.data[[#This Row],[VP_Adjusted]],vp.data[[#This Row],[VP]])-INDEX(crudeBD.lkup[Mean_VP],MATCH(vp.data[[#This Row],[Crude_Breakdown]],crudeBD.lkup[Crude Breakdown],0)))^2</f>
        <v>10.850627884343542</v>
      </c>
      <c r="AM1628" s="5">
        <f>(vp.data[[#This Row],[Dens]]-INDEX(crudeBD.lkup[Mean_Dens],MATCH(vp.data[[#This Row],[Crude_Breakdown]],crudeBD.lkup[Crude Breakdown],0)))^2</f>
        <v>24.417670636041631</v>
      </c>
      <c r="AN1628" s="5">
        <f>(vp.data[[#This Row],[Sulf]]-INDEX(crudeBD.lkup[Mean_Sulf],MATCH(vp.data[[#This Row],[Crude_Breakdown]],crudeBD.lkup[Crude Breakdown],0)))^2</f>
        <v>4.0018125030109766E-4</v>
      </c>
      <c r="AO16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1" hidden="1" x14ac:dyDescent="0.25">
      <c r="A1629">
        <v>1628</v>
      </c>
      <c r="B1629" t="s">
        <v>207</v>
      </c>
      <c r="C1629" t="s">
        <v>207</v>
      </c>
      <c r="D1629" t="s">
        <v>208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>
        <f t="array" ref="J1629">_xlfn.IFNA(IF(vp.data[[#This Row],[Sulf Input]]="",INDEX([1]DATA!$Q:$Q,MATCH(1,(vp.data[[#This Row],[Battery]]=[1]DATA!$L:$L)*(EOMONTH(vp.data[[#This Row],[SDate]],-1)+1=[1]DATA!$G:$G),0)),vp.data[[#This Row],[Sulf Input]]),"")</f>
        <v>0.99</v>
      </c>
      <c r="K1629" s="2"/>
      <c r="L1629" s="2"/>
      <c r="M1629" s="2"/>
      <c r="N1629" s="2">
        <f t="array" ref="N1629">_xlfn.IFNA(IF(vp.data[[#This Row],[Dens Input]]="",INDEX([1]DATA!$O:$O,MATCH(1,(vp.data[[#This Row],[Battery]]=[1]DATA!$L:$L)*(EOMONTH(vp.data[[#This Row],[SDate]],-1)+1=[1]DATA!$G:$G),0)),vp.data[[#This Row],[Dens Input]]),"")</f>
        <v>839.6</v>
      </c>
      <c r="O1629" s="2">
        <f ca="1">INDEX(INDIRECT(_xlfn.CONCAT("weather.data[",O$1,"]")),MATCH(vp.data[[#This Row],[SDate]],weather.data[Date],0))</f>
        <v>19.233333333333331</v>
      </c>
      <c r="P1629" s="2">
        <f ca="1">INDEX(INDIRECT(_xlfn.CONCAT("weather.data[",P$1,"]")),MATCH(vp.data[[#This Row],[SDate]],weather.data[Date],0))</f>
        <v>18.188095238095237</v>
      </c>
      <c r="Q1629" s="2">
        <f ca="1">INDEX(INDIRECT(_xlfn.CONCAT("weather.data[",Q$1,"]")),MATCH(vp.data[[#This Row],[SDate]],weather.data[Date],0))</f>
        <v>19.899999999999999</v>
      </c>
      <c r="R1629" s="2">
        <f ca="1">INDEX(INDIRECT(_xlfn.CONCAT("weather.data[",R$1,"]")),MATCH(vp.data[[#This Row],[SDate]],weather.data[Date],0))</f>
        <v>20.100000000000001</v>
      </c>
      <c r="S1629" s="2">
        <f ca="1">INDEX(INDIRECT(_xlfn.CONCAT("weather.data[",S$1,"]")),MATCH(vp.data[[#This Row],[SDate]],weather.data[Date],0))</f>
        <v>19.3</v>
      </c>
      <c r="T1629" s="2">
        <f ca="1">INDEX(INDIRECT(_xlfn.CONCAT("weather.data[",T$1,"]")),MATCH(vp.data[[#This Row],[SDate]],weather.data[Date],0))</f>
        <v>19.8</v>
      </c>
      <c r="U1629" s="2">
        <f ca="1">INDEX(INDIRECT(_xlfn.CONCAT("weather.data[",U$1,"]")),MATCH(vp.data[[#This Row],[SDate]],weather.data[Date],0))</f>
        <v>17.8</v>
      </c>
      <c r="V1629" s="2">
        <f ca="1">INDEX(INDIRECT(_xlfn.CONCAT("weather.data[",V$1,"]")),MATCH(vp.data[[#This Row],[SDate]],weather.data[Date],0))</f>
        <v>18.5</v>
      </c>
      <c r="W1629" t="s">
        <v>44</v>
      </c>
      <c r="X1629">
        <f>IF(OR(vp.data[[#This Row],[Sulf]]="",vp.data[[#This Row],[Dens]]=""),1,0)</f>
        <v>0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Medium_LSB</v>
      </c>
      <c r="AH1629">
        <f>INDEX(crudeBD.lkup[Number],MATCH(vp.data[[#This Row],[Crude_Breakdown]],crudeBD.lkup[Crude Breakdown],0))</f>
        <v>3</v>
      </c>
      <c r="AI1629" s="4">
        <f>IF(AND(vp.data[[#This Row],[SDate]]&gt;=DATE(YEAR(vp.data[[#This Row],[SDate]]),5,1),vp.data[[#This Row],[SDate]]&lt;=DATE(YEAR(vp.data[[#This Row],[SDate]]),9,15)),1,0)</f>
        <v>1</v>
      </c>
      <c r="AJ1629" s="4">
        <f>IF(vp.data[[#This Row],[SDate]]&lt;DATE(2016,12,1),0,1)</f>
        <v>1</v>
      </c>
      <c r="AK1629">
        <f>MONTH(vp.data[[#This Row],[SDate]])</f>
        <v>6</v>
      </c>
      <c r="AL1629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629" s="5">
        <f>(vp.data[[#This Row],[Dens]]-INDEX(crudeBD.lkup[Mean_Dens],MATCH(vp.data[[#This Row],[Crude_Breakdown]],crudeBD.lkup[Crude Breakdown],0)))^2</f>
        <v>17.73536289299572</v>
      </c>
      <c r="AN1629" s="5">
        <f>(vp.data[[#This Row],[Sulf]]-INDEX(crudeBD.lkup[Mean_Sulf],MATCH(vp.data[[#This Row],[Crude_Breakdown]],crudeBD.lkup[Crude Breakdown],0)))^2</f>
        <v>0.14959604434221857</v>
      </c>
      <c r="AO16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1" hidden="1" x14ac:dyDescent="0.25">
      <c r="A1630">
        <v>1629</v>
      </c>
      <c r="B1630" t="s">
        <v>287</v>
      </c>
      <c r="C1630" t="s">
        <v>287</v>
      </c>
      <c r="D1630" t="s">
        <v>109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>
        <f t="array" ref="J1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30" s="2"/>
      <c r="L1630" s="2"/>
      <c r="M1630" s="2"/>
      <c r="N1630" s="2">
        <f t="array" ref="N1630">_xlfn.IFNA(IF(vp.data[[#This Row],[Dens Input]]="",INDEX([1]DATA!$O:$O,MATCH(1,(vp.data[[#This Row],[Battery]]=[1]DATA!$L:$L)*(EOMONTH(vp.data[[#This Row],[SDate]],-1)+1=[1]DATA!$G:$G),0)),vp.data[[#This Row],[Dens Input]]),"")</f>
        <v>849.5</v>
      </c>
      <c r="O1630" s="2">
        <f ca="1">INDEX(INDIRECT(_xlfn.CONCAT("weather.data[",O$1,"]")),MATCH(vp.data[[#This Row],[SDate]],weather.data[Date],0))</f>
        <v>19.233333333333331</v>
      </c>
      <c r="P1630" s="2">
        <f ca="1">INDEX(INDIRECT(_xlfn.CONCAT("weather.data[",P$1,"]")),MATCH(vp.data[[#This Row],[SDate]],weather.data[Date],0))</f>
        <v>18.188095238095237</v>
      </c>
      <c r="Q1630" s="2">
        <f ca="1">INDEX(INDIRECT(_xlfn.CONCAT("weather.data[",Q$1,"]")),MATCH(vp.data[[#This Row],[SDate]],weather.data[Date],0))</f>
        <v>19.899999999999999</v>
      </c>
      <c r="R1630" s="2">
        <f ca="1">INDEX(INDIRECT(_xlfn.CONCAT("weather.data[",R$1,"]")),MATCH(vp.data[[#This Row],[SDate]],weather.data[Date],0))</f>
        <v>20.100000000000001</v>
      </c>
      <c r="S1630" s="2">
        <f ca="1">INDEX(INDIRECT(_xlfn.CONCAT("weather.data[",S$1,"]")),MATCH(vp.data[[#This Row],[SDate]],weather.data[Date],0))</f>
        <v>19.3</v>
      </c>
      <c r="T1630" s="2">
        <f ca="1">INDEX(INDIRECT(_xlfn.CONCAT("weather.data[",T$1,"]")),MATCH(vp.data[[#This Row],[SDate]],weather.data[Date],0))</f>
        <v>19.8</v>
      </c>
      <c r="U1630" s="2">
        <f ca="1">INDEX(INDIRECT(_xlfn.CONCAT("weather.data[",U$1,"]")),MATCH(vp.data[[#This Row],[SDate]],weather.data[Date],0))</f>
        <v>17.8</v>
      </c>
      <c r="V1630" s="2">
        <f ca="1">INDEX(INDIRECT(_xlfn.CONCAT("weather.data[",V$1,"]")),MATCH(vp.data[[#This Row],[SDate]],weather.data[Date],0))</f>
        <v>18.5</v>
      </c>
      <c r="W1630" t="s">
        <v>44</v>
      </c>
      <c r="X1630">
        <f>IF(OR(vp.data[[#This Row],[Sulf]]="",vp.data[[#This Row],[Dens]]=""),1,0)</f>
        <v>0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Medium_LSB</v>
      </c>
      <c r="AH1630">
        <f>INDEX(crudeBD.lkup[Number],MATCH(vp.data[[#This Row],[Crude_Breakdown]],crudeBD.lkup[Crude Breakdown],0))</f>
        <v>3</v>
      </c>
      <c r="AI1630" s="4">
        <f>IF(AND(vp.data[[#This Row],[SDate]]&gt;=DATE(YEAR(vp.data[[#This Row],[SDate]]),5,1),vp.data[[#This Row],[SDate]]&lt;=DATE(YEAR(vp.data[[#This Row],[SDate]]),9,15)),1,0)</f>
        <v>1</v>
      </c>
      <c r="AJ1630" s="4">
        <f>IF(vp.data[[#This Row],[SDate]]&lt;DATE(2016,12,1),0,1)</f>
        <v>1</v>
      </c>
      <c r="AK1630">
        <f>MONTH(vp.data[[#This Row],[SDate]])</f>
        <v>6</v>
      </c>
      <c r="AL1630" s="5">
        <f>(IF(post_aquisition_adj_bool,vp.data[[#This Row],[VP_Adjusted]],vp.data[[#This Row],[VP]])-INDEX(crudeBD.lkup[Mean_VP],MATCH(vp.data[[#This Row],[Crude_Breakdown]],crudeBD.lkup[Crude Breakdown],0)))^2</f>
        <v>12.095131766805574</v>
      </c>
      <c r="AM1630" s="5">
        <f>(vp.data[[#This Row],[Dens]]-INDEX(crudeBD.lkup[Mean_Dens],MATCH(vp.data[[#This Row],[Crude_Breakdown]],crudeBD.lkup[Crude Breakdown],0)))^2</f>
        <v>32.360881911400078</v>
      </c>
      <c r="AN1630" s="5">
        <f>(vp.data[[#This Row],[Sulf]]-INDEX(crudeBD.lkup[Mean_Sulf],MATCH(vp.data[[#This Row],[Crude_Breakdown]],crudeBD.lkup[Crude Breakdown],0)))^2</f>
        <v>2.1880389434439304E-3</v>
      </c>
      <c r="AO16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1" hidden="1" x14ac:dyDescent="0.25">
      <c r="A1631">
        <v>1630</v>
      </c>
      <c r="B1631" t="s">
        <v>47</v>
      </c>
      <c r="C1631" t="s">
        <v>47</v>
      </c>
      <c r="D1631" t="s">
        <v>67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>
        <f t="array" ref="J1631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31" s="2"/>
      <c r="L1631" s="2"/>
      <c r="M1631" s="2"/>
      <c r="N1631" s="2">
        <f t="array" ref="N1631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31" s="2">
        <f ca="1">INDEX(INDIRECT(_xlfn.CONCAT("weather.data[",O$1,"]")),MATCH(vp.data[[#This Row],[SDate]],weather.data[Date],0))</f>
        <v>19.233333333333331</v>
      </c>
      <c r="P1631" s="2">
        <f ca="1">INDEX(INDIRECT(_xlfn.CONCAT("weather.data[",P$1,"]")),MATCH(vp.data[[#This Row],[SDate]],weather.data[Date],0))</f>
        <v>18.188095238095237</v>
      </c>
      <c r="Q1631" s="2">
        <f ca="1">INDEX(INDIRECT(_xlfn.CONCAT("weather.data[",Q$1,"]")),MATCH(vp.data[[#This Row],[SDate]],weather.data[Date],0))</f>
        <v>19.899999999999999</v>
      </c>
      <c r="R1631" s="2">
        <f ca="1">INDEX(INDIRECT(_xlfn.CONCAT("weather.data[",R$1,"]")),MATCH(vp.data[[#This Row],[SDate]],weather.data[Date],0))</f>
        <v>20.100000000000001</v>
      </c>
      <c r="S1631" s="2">
        <f ca="1">INDEX(INDIRECT(_xlfn.CONCAT("weather.data[",S$1,"]")),MATCH(vp.data[[#This Row],[SDate]],weather.data[Date],0))</f>
        <v>19.3</v>
      </c>
      <c r="T1631" s="2">
        <f ca="1">INDEX(INDIRECT(_xlfn.CONCAT("weather.data[",T$1,"]")),MATCH(vp.data[[#This Row],[SDate]],weather.data[Date],0))</f>
        <v>19.8</v>
      </c>
      <c r="U1631" s="2">
        <f ca="1">INDEX(INDIRECT(_xlfn.CONCAT("weather.data[",U$1,"]")),MATCH(vp.data[[#This Row],[SDate]],weather.data[Date],0))</f>
        <v>17.8</v>
      </c>
      <c r="V1631" s="2">
        <f ca="1">INDEX(INDIRECT(_xlfn.CONCAT("weather.data[",V$1,"]")),MATCH(vp.data[[#This Row],[SDate]],weather.data[Date],0))</f>
        <v>18.5</v>
      </c>
      <c r="W1631" t="s">
        <v>44</v>
      </c>
      <c r="X1631">
        <f>IF(OR(vp.data[[#This Row],[Sulf]]="",vp.data[[#This Row],[Dens]]=""),1,0)</f>
        <v>0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Medium_LSB</v>
      </c>
      <c r="AH1631">
        <f>INDEX(crudeBD.lkup[Number],MATCH(vp.data[[#This Row],[Crude_Breakdown]],crudeBD.lkup[Crude Breakdown],0))</f>
        <v>3</v>
      </c>
      <c r="AI1631" s="4">
        <f>IF(AND(vp.data[[#This Row],[SDate]]&gt;=DATE(YEAR(vp.data[[#This Row],[SDate]]),5,1),vp.data[[#This Row],[SDate]]&lt;=DATE(YEAR(vp.data[[#This Row],[SDate]]),9,15)),1,0)</f>
        <v>1</v>
      </c>
      <c r="AJ1631" s="4">
        <f>IF(vp.data[[#This Row],[SDate]]&lt;DATE(2016,12,1),0,1)</f>
        <v>1</v>
      </c>
      <c r="AK1631">
        <f>MONTH(vp.data[[#This Row],[SDate]])</f>
        <v>6</v>
      </c>
      <c r="AL163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1631" s="5">
        <f>(vp.data[[#This Row],[Dens]]-INDEX(crudeBD.lkup[Mean_Dens],MATCH(vp.data[[#This Row],[Crude_Breakdown]],crudeBD.lkup[Crude Breakdown],0)))^2</f>
        <v>141.87995921201542</v>
      </c>
      <c r="AN1631" s="5">
        <f>(vp.data[[#This Row],[Sulf]]-INDEX(crudeBD.lkup[Mean_Sulf],MATCH(vp.data[[#This Row],[Crude_Breakdown]],crudeBD.lkup[Crude Breakdown],0)))^2</f>
        <v>8.0215563115221447E-2</v>
      </c>
      <c r="AO16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1" hidden="1" x14ac:dyDescent="0.25">
      <c r="A1632">
        <v>1631</v>
      </c>
      <c r="B1632" t="s">
        <v>47</v>
      </c>
      <c r="C1632" t="s">
        <v>47</v>
      </c>
      <c r="D1632" t="s">
        <v>68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>
        <f t="array" ref="J1632">_xlfn.IFNA(IF(vp.data[[#This Row],[Sulf Input]]="",INDEX([1]DATA!$Q:$Q,MATCH(1,(vp.data[[#This Row],[Battery]]=[1]DATA!$L:$L)*(EOMONTH(vp.data[[#This Row],[SDate]],-1)+1=[1]DATA!$G:$G),0)),vp.data[[#This Row],[Sulf Input]]),"")</f>
        <v>1</v>
      </c>
      <c r="K1632" s="2"/>
      <c r="L1632" s="2"/>
      <c r="M1632" s="2"/>
      <c r="N1632" s="2">
        <f t="array" ref="N1632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32" s="2">
        <f ca="1">INDEX(INDIRECT(_xlfn.CONCAT("weather.data[",O$1,"]")),MATCH(vp.data[[#This Row],[SDate]],weather.data[Date],0))</f>
        <v>16.616666666666664</v>
      </c>
      <c r="P1632" s="2">
        <f ca="1">INDEX(INDIRECT(_xlfn.CONCAT("weather.data[",P$1,"]")),MATCH(vp.data[[#This Row],[SDate]],weather.data[Date],0))</f>
        <v>17.138095238095236</v>
      </c>
      <c r="Q1632" s="2">
        <f ca="1">INDEX(INDIRECT(_xlfn.CONCAT("weather.data[",Q$1,"]")),MATCH(vp.data[[#This Row],[SDate]],weather.data[Date],0))</f>
        <v>16.8</v>
      </c>
      <c r="R1632" s="2">
        <f ca="1">INDEX(INDIRECT(_xlfn.CONCAT("weather.data[",R$1,"]")),MATCH(vp.data[[#This Row],[SDate]],weather.data[Date],0))</f>
        <v>16.899999999999999</v>
      </c>
      <c r="S1632" s="2">
        <f ca="1">INDEX(INDIRECT(_xlfn.CONCAT("weather.data[",S$1,"]")),MATCH(vp.data[[#This Row],[SDate]],weather.data[Date],0))</f>
        <v>17</v>
      </c>
      <c r="T1632" s="2">
        <f ca="1">INDEX(INDIRECT(_xlfn.CONCAT("weather.data[",T$1,"]")),MATCH(vp.data[[#This Row],[SDate]],weather.data[Date],0))</f>
        <v>16.399999999999999</v>
      </c>
      <c r="U1632" s="2">
        <f ca="1">INDEX(INDIRECT(_xlfn.CONCAT("weather.data[",U$1,"]")),MATCH(vp.data[[#This Row],[SDate]],weather.data[Date],0))</f>
        <v>16.100000000000001</v>
      </c>
      <c r="V1632" s="2">
        <f ca="1">INDEX(INDIRECT(_xlfn.CONCAT("weather.data[",V$1,"]")),MATCH(vp.data[[#This Row],[SDate]],weather.data[Date],0))</f>
        <v>16.5</v>
      </c>
      <c r="W1632" t="s">
        <v>44</v>
      </c>
      <c r="X1632">
        <f>IF(OR(vp.data[[#This Row],[Sulf]]="",vp.data[[#This Row],[Dens]]=""),1,0)</f>
        <v>0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Medium_LSB</v>
      </c>
      <c r="AH1632">
        <f>INDEX(crudeBD.lkup[Number],MATCH(vp.data[[#This Row],[Crude_Breakdown]],crudeBD.lkup[Crude Breakdown],0))</f>
        <v>3</v>
      </c>
      <c r="AI1632" s="4">
        <f>IF(AND(vp.data[[#This Row],[SDate]]&gt;=DATE(YEAR(vp.data[[#This Row],[SDate]]),5,1),vp.data[[#This Row],[SDate]]&lt;=DATE(YEAR(vp.data[[#This Row],[SDate]]),9,15)),1,0)</f>
        <v>1</v>
      </c>
      <c r="AJ1632" s="4">
        <f>IF(vp.data[[#This Row],[SDate]]&lt;DATE(2016,12,1),0,1)</f>
        <v>1</v>
      </c>
      <c r="AK1632">
        <f>MONTH(vp.data[[#This Row],[SDate]])</f>
        <v>6</v>
      </c>
      <c r="AL1632" s="5">
        <f>(IF(post_aquisition_adj_bool,vp.data[[#This Row],[VP_Adjusted]],vp.data[[#This Row],[VP]])-INDEX(crudeBD.lkup[Mean_VP],MATCH(vp.data[[#This Row],[Crude_Breakdown]],crudeBD.lkup[Crude Breakdown],0)))^2</f>
        <v>253.51627462395092</v>
      </c>
      <c r="AM1632" s="5">
        <f>(vp.data[[#This Row],[Dens]]-INDEX(crudeBD.lkup[Mean_Dens],MATCH(vp.data[[#This Row],[Crude_Breakdown]],crudeBD.lkup[Crude Breakdown],0)))^2</f>
        <v>59.464724856186002</v>
      </c>
      <c r="AN1632" s="5">
        <f>(vp.data[[#This Row],[Sulf]]-INDEX(crudeBD.lkup[Mean_Sulf],MATCH(vp.data[[#This Row],[Crude_Breakdown]],crudeBD.lkup[Crude Breakdown],0)))^2</f>
        <v>0.14196051477166638</v>
      </c>
      <c r="AO16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1" hidden="1" x14ac:dyDescent="0.25">
      <c r="A1633">
        <v>1632</v>
      </c>
      <c r="B1633" t="s">
        <v>56</v>
      </c>
      <c r="C1633" t="s">
        <v>56</v>
      </c>
      <c r="D1633" t="s">
        <v>57</v>
      </c>
      <c r="E1633" t="s">
        <v>285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>
        <f t="array" ref="J1633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3" s="2"/>
      <c r="L1633" s="2"/>
      <c r="M1633" s="2"/>
      <c r="N1633" s="2">
        <f t="array" ref="N1633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3" s="2">
        <f ca="1">INDEX(INDIRECT(_xlfn.CONCAT("weather.data[",O$1,"]")),MATCH(vp.data[[#This Row],[SDate]],weather.data[Date],0))</f>
        <v>16.616666666666664</v>
      </c>
      <c r="P1633" s="2">
        <f ca="1">INDEX(INDIRECT(_xlfn.CONCAT("weather.data[",P$1,"]")),MATCH(vp.data[[#This Row],[SDate]],weather.data[Date],0))</f>
        <v>17.138095238095236</v>
      </c>
      <c r="Q1633" s="2">
        <f ca="1">INDEX(INDIRECT(_xlfn.CONCAT("weather.data[",Q$1,"]")),MATCH(vp.data[[#This Row],[SDate]],weather.data[Date],0))</f>
        <v>16.8</v>
      </c>
      <c r="R1633" s="2">
        <f ca="1">INDEX(INDIRECT(_xlfn.CONCAT("weather.data[",R$1,"]")),MATCH(vp.data[[#This Row],[SDate]],weather.data[Date],0))</f>
        <v>16.899999999999999</v>
      </c>
      <c r="S1633" s="2">
        <f ca="1">INDEX(INDIRECT(_xlfn.CONCAT("weather.data[",S$1,"]")),MATCH(vp.data[[#This Row],[SDate]],weather.data[Date],0))</f>
        <v>17</v>
      </c>
      <c r="T1633" s="2">
        <f ca="1">INDEX(INDIRECT(_xlfn.CONCAT("weather.data[",T$1,"]")),MATCH(vp.data[[#This Row],[SDate]],weather.data[Date],0))</f>
        <v>16.399999999999999</v>
      </c>
      <c r="U1633" s="2">
        <f ca="1">INDEX(INDIRECT(_xlfn.CONCAT("weather.data[",U$1,"]")),MATCH(vp.data[[#This Row],[SDate]],weather.data[Date],0))</f>
        <v>16.100000000000001</v>
      </c>
      <c r="V1633" s="2">
        <f ca="1">INDEX(INDIRECT(_xlfn.CONCAT("weather.data[",V$1,"]")),MATCH(vp.data[[#This Row],[SDate]],weather.data[Date],0))</f>
        <v>16.5</v>
      </c>
      <c r="W1633" t="s">
        <v>44</v>
      </c>
      <c r="X1633">
        <f>IF(OR(vp.data[[#This Row],[Sulf]]="",vp.data[[#This Row],[Dens]]=""),1,0)</f>
        <v>0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1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Light_LSB</v>
      </c>
      <c r="AH1633">
        <f>INDEX(crudeBD.lkup[Number],MATCH(vp.data[[#This Row],[Crude_Breakdown]],crudeBD.lkup[Crude Breakdown],0))</f>
        <v>1</v>
      </c>
      <c r="AI1633" s="4">
        <f>IF(AND(vp.data[[#This Row],[SDate]]&gt;=DATE(YEAR(vp.data[[#This Row],[SDate]]),5,1),vp.data[[#This Row],[SDate]]&lt;=DATE(YEAR(vp.data[[#This Row],[SDate]]),9,15)),1,0)</f>
        <v>1</v>
      </c>
      <c r="AJ1633" s="4">
        <f>IF(vp.data[[#This Row],[SDate]]&lt;DATE(2016,12,1),0,1)</f>
        <v>1</v>
      </c>
      <c r="AK1633">
        <f>MONTH(vp.data[[#This Row],[SDate]])</f>
        <v>6</v>
      </c>
      <c r="AL163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1633" s="5">
        <f>(vp.data[[#This Row],[Dens]]-INDEX(crudeBD.lkup[Mean_Dens],MATCH(vp.data[[#This Row],[Crude_Breakdown]],crudeBD.lkup[Crude Breakdown],0)))^2</f>
        <v>7.5378649227133625</v>
      </c>
      <c r="AN1633" s="5">
        <f>(vp.data[[#This Row],[Sulf]]-INDEX(crudeBD.lkup[Mean_Sulf],MATCH(vp.data[[#This Row],[Crude_Breakdown]],crudeBD.lkup[Crude Breakdown],0)))^2</f>
        <v>2.3686651531735999E-3</v>
      </c>
      <c r="AO16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1" hidden="1" x14ac:dyDescent="0.25">
      <c r="A1634">
        <v>1633</v>
      </c>
      <c r="B1634" t="s">
        <v>56</v>
      </c>
      <c r="C1634" t="s">
        <v>56</v>
      </c>
      <c r="D1634" t="s">
        <v>57</v>
      </c>
      <c r="E1634" t="s">
        <v>286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>
        <f t="array" ref="J163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4" s="2"/>
      <c r="L1634" s="2"/>
      <c r="M1634" s="2"/>
      <c r="N1634" s="2">
        <f t="array" ref="N163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4" s="2">
        <f ca="1">INDEX(INDIRECT(_xlfn.CONCAT("weather.data[",O$1,"]")),MATCH(vp.data[[#This Row],[SDate]],weather.data[Date],0))</f>
        <v>16.616666666666664</v>
      </c>
      <c r="P1634" s="2">
        <f ca="1">INDEX(INDIRECT(_xlfn.CONCAT("weather.data[",P$1,"]")),MATCH(vp.data[[#This Row],[SDate]],weather.data[Date],0))</f>
        <v>17.138095238095236</v>
      </c>
      <c r="Q1634" s="2">
        <f ca="1">INDEX(INDIRECT(_xlfn.CONCAT("weather.data[",Q$1,"]")),MATCH(vp.data[[#This Row],[SDate]],weather.data[Date],0))</f>
        <v>16.8</v>
      </c>
      <c r="R1634" s="2">
        <f ca="1">INDEX(INDIRECT(_xlfn.CONCAT("weather.data[",R$1,"]")),MATCH(vp.data[[#This Row],[SDate]],weather.data[Date],0))</f>
        <v>16.899999999999999</v>
      </c>
      <c r="S1634" s="2">
        <f ca="1">INDEX(INDIRECT(_xlfn.CONCAT("weather.data[",S$1,"]")),MATCH(vp.data[[#This Row],[SDate]],weather.data[Date],0))</f>
        <v>17</v>
      </c>
      <c r="T1634" s="2">
        <f ca="1">INDEX(INDIRECT(_xlfn.CONCAT("weather.data[",T$1,"]")),MATCH(vp.data[[#This Row],[SDate]],weather.data[Date],0))</f>
        <v>16.399999999999999</v>
      </c>
      <c r="U1634" s="2">
        <f ca="1">INDEX(INDIRECT(_xlfn.CONCAT("weather.data[",U$1,"]")),MATCH(vp.data[[#This Row],[SDate]],weather.data[Date],0))</f>
        <v>16.100000000000001</v>
      </c>
      <c r="V1634" s="2">
        <f ca="1">INDEX(INDIRECT(_xlfn.CONCAT("weather.data[",V$1,"]")),MATCH(vp.data[[#This Row],[SDate]],weather.data[Date],0))</f>
        <v>16.5</v>
      </c>
      <c r="W1634" t="s">
        <v>44</v>
      </c>
      <c r="X1634">
        <f>IF(OR(vp.data[[#This Row],[Sulf]]="",vp.data[[#This Row],[Dens]]=""),1,0)</f>
        <v>0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1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Light_LSB</v>
      </c>
      <c r="AH1634">
        <f>INDEX(crudeBD.lkup[Number],MATCH(vp.data[[#This Row],[Crude_Breakdown]],crudeBD.lkup[Crude Breakdown],0))</f>
        <v>1</v>
      </c>
      <c r="AI1634" s="4">
        <f>IF(AND(vp.data[[#This Row],[SDate]]&gt;=DATE(YEAR(vp.data[[#This Row],[SDate]]),5,1),vp.data[[#This Row],[SDate]]&lt;=DATE(YEAR(vp.data[[#This Row],[SDate]]),9,15)),1,0)</f>
        <v>1</v>
      </c>
      <c r="AJ1634" s="4">
        <f>IF(vp.data[[#This Row],[SDate]]&lt;DATE(2016,12,1),0,1)</f>
        <v>1</v>
      </c>
      <c r="AK1634">
        <f>MONTH(vp.data[[#This Row],[SDate]])</f>
        <v>6</v>
      </c>
      <c r="AL1634" s="5">
        <f>(IF(post_aquisition_adj_bool,vp.data[[#This Row],[VP_Adjusted]],vp.data[[#This Row],[VP]])-INDEX(crudeBD.lkup[Mean_VP],MATCH(vp.data[[#This Row],[Crude_Breakdown]],crudeBD.lkup[Crude Breakdown],0)))^2</f>
        <v>350.96733225919195</v>
      </c>
      <c r="AM1634" s="5">
        <f>(vp.data[[#This Row],[Dens]]-INDEX(crudeBD.lkup[Mean_Dens],MATCH(vp.data[[#This Row],[Crude_Breakdown]],crudeBD.lkup[Crude Breakdown],0)))^2</f>
        <v>7.5378649227133625</v>
      </c>
      <c r="AN1634" s="5">
        <f>(vp.data[[#This Row],[Sulf]]-INDEX(crudeBD.lkup[Mean_Sulf],MATCH(vp.data[[#This Row],[Crude_Breakdown]],crudeBD.lkup[Crude Breakdown],0)))^2</f>
        <v>2.3686651531735999E-3</v>
      </c>
      <c r="AO16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1" hidden="1" x14ac:dyDescent="0.25">
      <c r="A1635">
        <v>1634</v>
      </c>
      <c r="B1635" t="s">
        <v>45</v>
      </c>
      <c r="C1635" t="s">
        <v>45</v>
      </c>
      <c r="D1635" t="s">
        <v>326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 t="str">
        <f t="array" ref="J1635">_xlfn.IFNA(IF(vp.data[[#This Row],[Sulf Input]]="",INDEX([1]DATA!$Q:$Q,MATCH(1,(vp.data[[#This Row],[Battery]]=[1]DATA!$L:$L)*(EOMONTH(vp.data[[#This Row],[SDate]],-1)+1=[1]DATA!$G:$G),0)),vp.data[[#This Row],[Sulf Input]]),"")</f>
        <v/>
      </c>
      <c r="K1635" s="2"/>
      <c r="L1635" s="2"/>
      <c r="M1635" s="2"/>
      <c r="N1635" s="2" t="str">
        <f t="array" ref="N1635">_xlfn.IFNA(IF(vp.data[[#This Row],[Dens Input]]="",INDEX([1]DATA!$O:$O,MATCH(1,(vp.data[[#This Row],[Battery]]=[1]DATA!$L:$L)*(EOMONTH(vp.data[[#This Row],[SDate]],-1)+1=[1]DATA!$G:$G),0)),vp.data[[#This Row],[Dens Input]]),"")</f>
        <v/>
      </c>
      <c r="O1635" s="2">
        <f ca="1">INDEX(INDIRECT(_xlfn.CONCAT("weather.data[",O$1,"]")),MATCH(vp.data[[#This Row],[SDate]],weather.data[Date],0))</f>
        <v>16.616666666666664</v>
      </c>
      <c r="P1635" s="2">
        <f ca="1">INDEX(INDIRECT(_xlfn.CONCAT("weather.data[",P$1,"]")),MATCH(vp.data[[#This Row],[SDate]],weather.data[Date],0))</f>
        <v>17.138095238095236</v>
      </c>
      <c r="Q1635" s="2">
        <f ca="1">INDEX(INDIRECT(_xlfn.CONCAT("weather.data[",Q$1,"]")),MATCH(vp.data[[#This Row],[SDate]],weather.data[Date],0))</f>
        <v>16.8</v>
      </c>
      <c r="R1635" s="2">
        <f ca="1">INDEX(INDIRECT(_xlfn.CONCAT("weather.data[",R$1,"]")),MATCH(vp.data[[#This Row],[SDate]],weather.data[Date],0))</f>
        <v>16.899999999999999</v>
      </c>
      <c r="S1635" s="2">
        <f ca="1">INDEX(INDIRECT(_xlfn.CONCAT("weather.data[",S$1,"]")),MATCH(vp.data[[#This Row],[SDate]],weather.data[Date],0))</f>
        <v>17</v>
      </c>
      <c r="T1635" s="2">
        <f ca="1">INDEX(INDIRECT(_xlfn.CONCAT("weather.data[",T$1,"]")),MATCH(vp.data[[#This Row],[SDate]],weather.data[Date],0))</f>
        <v>16.399999999999999</v>
      </c>
      <c r="U1635" s="2">
        <f ca="1">INDEX(INDIRECT(_xlfn.CONCAT("weather.data[",U$1,"]")),MATCH(vp.data[[#This Row],[SDate]],weather.data[Date],0))</f>
        <v>16.100000000000001</v>
      </c>
      <c r="V1635" s="2">
        <f ca="1">INDEX(INDIRECT(_xlfn.CONCAT("weather.data[",V$1,"]")),MATCH(vp.data[[#This Row],[SDate]],weather.data[Date],0))</f>
        <v>16.5</v>
      </c>
      <c r="W1635" t="s">
        <v>44</v>
      </c>
      <c r="X1635">
        <f>IF(OR(vp.data[[#This Row],[Sulf]]="",vp.data[[#This Row],[Dens]]=""),1,0)</f>
        <v>1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Unknown</v>
      </c>
      <c r="AH1635">
        <f>INDEX(crudeBD.lkup[Number],MATCH(vp.data[[#This Row],[Crude_Breakdown]],crudeBD.lkup[Crude Breakdown],0))</f>
        <v>-1</v>
      </c>
      <c r="AI1635" s="4">
        <f>IF(AND(vp.data[[#This Row],[SDate]]&gt;=DATE(YEAR(vp.data[[#This Row],[SDate]]),5,1),vp.data[[#This Row],[SDate]]&lt;=DATE(YEAR(vp.data[[#This Row],[SDate]]),9,15)),1,0)</f>
        <v>1</v>
      </c>
      <c r="AJ1635" s="4">
        <f>IF(vp.data[[#This Row],[SDate]]&lt;DATE(2016,12,1),0,1)</f>
        <v>1</v>
      </c>
      <c r="AK1635">
        <f>MONTH(vp.data[[#This Row],[SDate]])</f>
        <v>6</v>
      </c>
      <c r="AL1635" s="5">
        <f>(IF(post_aquisition_adj_bool,vp.data[[#This Row],[VP_Adjusted]],vp.data[[#This Row],[VP]])-INDEX(crudeBD.lkup[Mean_VP],MATCH(vp.data[[#This Row],[Crude_Breakdown]],crudeBD.lkup[Crude Breakdown],0)))^2</f>
        <v>1.4400000000000068</v>
      </c>
      <c r="AM1635" s="5" t="e">
        <f>(vp.data[[#This Row],[Dens]]-INDEX(crudeBD.lkup[Mean_Dens],MATCH(vp.data[[#This Row],[Crude_Breakdown]],crudeBD.lkup[Crude Breakdown],0)))^2</f>
        <v>#VALUE!</v>
      </c>
      <c r="AN1635" s="5" t="e">
        <f>(vp.data[[#This Row],[Sulf]]-INDEX(crudeBD.lkup[Mean_Sulf],MATCH(vp.data[[#This Row],[Crude_Breakdown]],crudeBD.lkup[Crude Breakdown],0)))^2</f>
        <v>#VALUE!</v>
      </c>
      <c r="AO16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1" hidden="1" x14ac:dyDescent="0.25">
      <c r="A1636">
        <v>1635</v>
      </c>
      <c r="B1636" t="s">
        <v>45</v>
      </c>
      <c r="C1636" t="s">
        <v>45</v>
      </c>
      <c r="D1636" t="s">
        <v>55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>
        <f t="array" ref="J163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36" s="2"/>
      <c r="L1636" s="2"/>
      <c r="M1636" s="2"/>
      <c r="N1636" s="2">
        <f t="array" ref="N163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36" s="2">
        <f ca="1">INDEX(INDIRECT(_xlfn.CONCAT("weather.data[",O$1,"]")),MATCH(vp.data[[#This Row],[SDate]],weather.data[Date],0))</f>
        <v>16.616666666666664</v>
      </c>
      <c r="P1636" s="2">
        <f ca="1">INDEX(INDIRECT(_xlfn.CONCAT("weather.data[",P$1,"]")),MATCH(vp.data[[#This Row],[SDate]],weather.data[Date],0))</f>
        <v>17.138095238095236</v>
      </c>
      <c r="Q1636" s="2">
        <f ca="1">INDEX(INDIRECT(_xlfn.CONCAT("weather.data[",Q$1,"]")),MATCH(vp.data[[#This Row],[SDate]],weather.data[Date],0))</f>
        <v>16.8</v>
      </c>
      <c r="R1636" s="2">
        <f ca="1">INDEX(INDIRECT(_xlfn.CONCAT("weather.data[",R$1,"]")),MATCH(vp.data[[#This Row],[SDate]],weather.data[Date],0))</f>
        <v>16.899999999999999</v>
      </c>
      <c r="S1636" s="2">
        <f ca="1">INDEX(INDIRECT(_xlfn.CONCAT("weather.data[",S$1,"]")),MATCH(vp.data[[#This Row],[SDate]],weather.data[Date],0))</f>
        <v>17</v>
      </c>
      <c r="T1636" s="2">
        <f ca="1">INDEX(INDIRECT(_xlfn.CONCAT("weather.data[",T$1,"]")),MATCH(vp.data[[#This Row],[SDate]],weather.data[Date],0))</f>
        <v>16.399999999999999</v>
      </c>
      <c r="U1636" s="2">
        <f ca="1">INDEX(INDIRECT(_xlfn.CONCAT("weather.data[",U$1,"]")),MATCH(vp.data[[#This Row],[SDate]],weather.data[Date],0))</f>
        <v>16.100000000000001</v>
      </c>
      <c r="V1636" s="2">
        <f ca="1">INDEX(INDIRECT(_xlfn.CONCAT("weather.data[",V$1,"]")),MATCH(vp.data[[#This Row],[SDate]],weather.data[Date],0))</f>
        <v>16.5</v>
      </c>
      <c r="W1636" t="s">
        <v>44</v>
      </c>
      <c r="X1636">
        <f>IF(OR(vp.data[[#This Row],[Sulf]]="",vp.data[[#This Row],[Dens]]=""),1,0)</f>
        <v>0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Medium_LSB</v>
      </c>
      <c r="AH1636">
        <f>INDEX(crudeBD.lkup[Number],MATCH(vp.data[[#This Row],[Crude_Breakdown]],crudeBD.lkup[Crude Breakdown],0))</f>
        <v>3</v>
      </c>
      <c r="AI1636" s="4">
        <f>IF(AND(vp.data[[#This Row],[SDate]]&gt;=DATE(YEAR(vp.data[[#This Row],[SDate]]),5,1),vp.data[[#This Row],[SDate]]&lt;=DATE(YEAR(vp.data[[#This Row],[SDate]]),9,15)),1,0)</f>
        <v>1</v>
      </c>
      <c r="AJ1636" s="4">
        <f>IF(vp.data[[#This Row],[SDate]]&lt;DATE(2016,12,1),0,1)</f>
        <v>1</v>
      </c>
      <c r="AK1636">
        <f>MONTH(vp.data[[#This Row],[SDate]])</f>
        <v>6</v>
      </c>
      <c r="AL1636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36" s="5">
        <f>(vp.data[[#This Row],[Dens]]-INDEX(crudeBD.lkup[Mean_Dens],MATCH(vp.data[[#This Row],[Crude_Breakdown]],crudeBD.lkup[Crude Breakdown],0)))^2</f>
        <v>5.7057089052655741</v>
      </c>
      <c r="AN1636" s="5">
        <f>(vp.data[[#This Row],[Sulf]]-INDEX(crudeBD.lkup[Mean_Sulf],MATCH(vp.data[[#This Row],[Crude_Breakdown]],crudeBD.lkup[Crude Breakdown],0)))^2</f>
        <v>3.997213667369783E-3</v>
      </c>
      <c r="AO16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1" hidden="1" x14ac:dyDescent="0.25">
      <c r="A1637">
        <v>1636</v>
      </c>
      <c r="B1637" t="s">
        <v>45</v>
      </c>
      <c r="C1637" t="s">
        <v>45</v>
      </c>
      <c r="D1637" t="s">
        <v>77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>
        <f t="array" ref="J1637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37" s="2"/>
      <c r="L1637" s="2"/>
      <c r="M1637" s="2"/>
      <c r="N1637" s="2">
        <f t="array" ref="N1637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37" s="2">
        <f ca="1">INDEX(INDIRECT(_xlfn.CONCAT("weather.data[",O$1,"]")),MATCH(vp.data[[#This Row],[SDate]],weather.data[Date],0))</f>
        <v>16.616666666666664</v>
      </c>
      <c r="P1637" s="2">
        <f ca="1">INDEX(INDIRECT(_xlfn.CONCAT("weather.data[",P$1,"]")),MATCH(vp.data[[#This Row],[SDate]],weather.data[Date],0))</f>
        <v>17.138095238095236</v>
      </c>
      <c r="Q1637" s="2">
        <f ca="1">INDEX(INDIRECT(_xlfn.CONCAT("weather.data[",Q$1,"]")),MATCH(vp.data[[#This Row],[SDate]],weather.data[Date],0))</f>
        <v>16.8</v>
      </c>
      <c r="R1637" s="2">
        <f ca="1">INDEX(INDIRECT(_xlfn.CONCAT("weather.data[",R$1,"]")),MATCH(vp.data[[#This Row],[SDate]],weather.data[Date],0))</f>
        <v>16.899999999999999</v>
      </c>
      <c r="S1637" s="2">
        <f ca="1">INDEX(INDIRECT(_xlfn.CONCAT("weather.data[",S$1,"]")),MATCH(vp.data[[#This Row],[SDate]],weather.data[Date],0))</f>
        <v>17</v>
      </c>
      <c r="T1637" s="2">
        <f ca="1">INDEX(INDIRECT(_xlfn.CONCAT("weather.data[",T$1,"]")),MATCH(vp.data[[#This Row],[SDate]],weather.data[Date],0))</f>
        <v>16.399999999999999</v>
      </c>
      <c r="U1637" s="2">
        <f ca="1">INDEX(INDIRECT(_xlfn.CONCAT("weather.data[",U$1,"]")),MATCH(vp.data[[#This Row],[SDate]],weather.data[Date],0))</f>
        <v>16.100000000000001</v>
      </c>
      <c r="V1637" s="2">
        <f ca="1">INDEX(INDIRECT(_xlfn.CONCAT("weather.data[",V$1,"]")),MATCH(vp.data[[#This Row],[SDate]],weather.data[Date],0))</f>
        <v>16.5</v>
      </c>
      <c r="W1637" t="s">
        <v>44</v>
      </c>
      <c r="X1637">
        <f>IF(OR(vp.data[[#This Row],[Sulf]]="",vp.data[[#This Row],[Dens]]=""),1,0)</f>
        <v>0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1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Light_LSB</v>
      </c>
      <c r="AH1637">
        <f>INDEX(crudeBD.lkup[Number],MATCH(vp.data[[#This Row],[Crude_Breakdown]],crudeBD.lkup[Crude Breakdown],0))</f>
        <v>1</v>
      </c>
      <c r="AI1637" s="4">
        <f>IF(AND(vp.data[[#This Row],[SDate]]&gt;=DATE(YEAR(vp.data[[#This Row],[SDate]]),5,1),vp.data[[#This Row],[SDate]]&lt;=DATE(YEAR(vp.data[[#This Row],[SDate]]),9,15)),1,0)</f>
        <v>1</v>
      </c>
      <c r="AJ1637" s="4">
        <f>IF(vp.data[[#This Row],[SDate]]&lt;DATE(2016,12,1),0,1)</f>
        <v>1</v>
      </c>
      <c r="AK1637">
        <f>MONTH(vp.data[[#This Row],[SDate]])</f>
        <v>6</v>
      </c>
      <c r="AL1637" s="5">
        <f>(IF(post_aquisition_adj_bool,vp.data[[#This Row],[VP_Adjusted]],vp.data[[#This Row],[VP]])-INDEX(crudeBD.lkup[Mean_VP],MATCH(vp.data[[#This Row],[Crude_Breakdown]],crudeBD.lkup[Crude Breakdown],0)))^2</f>
        <v>362.29780554163455</v>
      </c>
      <c r="AM1637" s="5">
        <f>(vp.data[[#This Row],[Dens]]-INDEX(crudeBD.lkup[Mean_Dens],MATCH(vp.data[[#This Row],[Crude_Breakdown]],crudeBD.lkup[Crude Breakdown],0)))^2</f>
        <v>15.567106302024175</v>
      </c>
      <c r="AN1637" s="5">
        <f>(vp.data[[#This Row],[Sulf]]-INDEX(crudeBD.lkup[Mean_Sulf],MATCH(vp.data[[#This Row],[Crude_Breakdown]],crudeBD.lkup[Crude Breakdown],0)))^2</f>
        <v>0.14541338176759372</v>
      </c>
      <c r="AO16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1" hidden="1" x14ac:dyDescent="0.25">
      <c r="A1638">
        <v>1637</v>
      </c>
      <c r="B1638" t="s">
        <v>47</v>
      </c>
      <c r="C1638" t="s">
        <v>47</v>
      </c>
      <c r="D1638" t="s">
        <v>91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>
        <f t="array" ref="J1638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38" s="2"/>
      <c r="L1638" s="2"/>
      <c r="M1638" s="2"/>
      <c r="N1638" s="2">
        <f t="array" ref="N1638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38" s="2">
        <f ca="1">INDEX(INDIRECT(_xlfn.CONCAT("weather.data[",O$1,"]")),MATCH(vp.data[[#This Row],[SDate]],weather.data[Date],0))</f>
        <v>16.616666666666664</v>
      </c>
      <c r="P1638" s="2">
        <f ca="1">INDEX(INDIRECT(_xlfn.CONCAT("weather.data[",P$1,"]")),MATCH(vp.data[[#This Row],[SDate]],weather.data[Date],0))</f>
        <v>17.138095238095236</v>
      </c>
      <c r="Q1638" s="2">
        <f ca="1">INDEX(INDIRECT(_xlfn.CONCAT("weather.data[",Q$1,"]")),MATCH(vp.data[[#This Row],[SDate]],weather.data[Date],0))</f>
        <v>16.8</v>
      </c>
      <c r="R1638" s="2">
        <f ca="1">INDEX(INDIRECT(_xlfn.CONCAT("weather.data[",R$1,"]")),MATCH(vp.data[[#This Row],[SDate]],weather.data[Date],0))</f>
        <v>16.899999999999999</v>
      </c>
      <c r="S1638" s="2">
        <f ca="1">INDEX(INDIRECT(_xlfn.CONCAT("weather.data[",S$1,"]")),MATCH(vp.data[[#This Row],[SDate]],weather.data[Date],0))</f>
        <v>17</v>
      </c>
      <c r="T1638" s="2">
        <f ca="1">INDEX(INDIRECT(_xlfn.CONCAT("weather.data[",T$1,"]")),MATCH(vp.data[[#This Row],[SDate]],weather.data[Date],0))</f>
        <v>16.399999999999999</v>
      </c>
      <c r="U1638" s="2">
        <f ca="1">INDEX(INDIRECT(_xlfn.CONCAT("weather.data[",U$1,"]")),MATCH(vp.data[[#This Row],[SDate]],weather.data[Date],0))</f>
        <v>16.100000000000001</v>
      </c>
      <c r="V1638" s="2">
        <f ca="1">INDEX(INDIRECT(_xlfn.CONCAT("weather.data[",V$1,"]")),MATCH(vp.data[[#This Row],[SDate]],weather.data[Date],0))</f>
        <v>16.5</v>
      </c>
      <c r="W1638" t="s">
        <v>44</v>
      </c>
      <c r="X1638">
        <f>IF(OR(vp.data[[#This Row],[Sulf]]="",vp.data[[#This Row],[Dens]]=""),1,0)</f>
        <v>0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Medium_LSB</v>
      </c>
      <c r="AH1638">
        <f>INDEX(crudeBD.lkup[Number],MATCH(vp.data[[#This Row],[Crude_Breakdown]],crudeBD.lkup[Crude Breakdown],0))</f>
        <v>3</v>
      </c>
      <c r="AI1638" s="4">
        <f>IF(AND(vp.data[[#This Row],[SDate]]&gt;=DATE(YEAR(vp.data[[#This Row],[SDate]]),5,1),vp.data[[#This Row],[SDate]]&lt;=DATE(YEAR(vp.data[[#This Row],[SDate]]),9,15)),1,0)</f>
        <v>1</v>
      </c>
      <c r="AJ1638" s="4">
        <f>IF(vp.data[[#This Row],[SDate]]&lt;DATE(2016,12,1),0,1)</f>
        <v>1</v>
      </c>
      <c r="AK1638">
        <f>MONTH(vp.data[[#This Row],[SDate]])</f>
        <v>6</v>
      </c>
      <c r="AL1638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638" s="5">
        <f>(vp.data[[#This Row],[Dens]]-INDEX(crudeBD.lkup[Mean_Dens],MATCH(vp.data[[#This Row],[Crude_Breakdown]],crudeBD.lkup[Crude Breakdown],0)))^2</f>
        <v>1.0228033837933097</v>
      </c>
      <c r="AN1638" s="5">
        <f>(vp.data[[#This Row],[Sulf]]-INDEX(crudeBD.lkup[Mean_Sulf],MATCH(vp.data[[#This Row],[Crude_Breakdown]],crudeBD.lkup[Crude Breakdown],0)))^2</f>
        <v>4.2756512072279089E-2</v>
      </c>
      <c r="AO16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1" hidden="1" x14ac:dyDescent="0.25">
      <c r="A1639">
        <v>1638</v>
      </c>
      <c r="B1639" t="s">
        <v>64</v>
      </c>
      <c r="C1639" t="s">
        <v>64</v>
      </c>
      <c r="D1639" t="s">
        <v>106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>
        <f t="array" ref="J1639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39" s="2"/>
      <c r="L1639" s="2"/>
      <c r="M1639" s="2"/>
      <c r="N1639" s="2">
        <f t="array" ref="N1639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39" s="2">
        <f ca="1">INDEX(INDIRECT(_xlfn.CONCAT("weather.data[",O$1,"]")),MATCH(vp.data[[#This Row],[SDate]],weather.data[Date],0))</f>
        <v>16.616666666666664</v>
      </c>
      <c r="P1639" s="2">
        <f ca="1">INDEX(INDIRECT(_xlfn.CONCAT("weather.data[",P$1,"]")),MATCH(vp.data[[#This Row],[SDate]],weather.data[Date],0))</f>
        <v>17.138095238095236</v>
      </c>
      <c r="Q1639" s="2">
        <f ca="1">INDEX(INDIRECT(_xlfn.CONCAT("weather.data[",Q$1,"]")),MATCH(vp.data[[#This Row],[SDate]],weather.data[Date],0))</f>
        <v>16.8</v>
      </c>
      <c r="R1639" s="2">
        <f ca="1">INDEX(INDIRECT(_xlfn.CONCAT("weather.data[",R$1,"]")),MATCH(vp.data[[#This Row],[SDate]],weather.data[Date],0))</f>
        <v>16.899999999999999</v>
      </c>
      <c r="S1639" s="2">
        <f ca="1">INDEX(INDIRECT(_xlfn.CONCAT("weather.data[",S$1,"]")),MATCH(vp.data[[#This Row],[SDate]],weather.data[Date],0))</f>
        <v>17</v>
      </c>
      <c r="T1639" s="2">
        <f ca="1">INDEX(INDIRECT(_xlfn.CONCAT("weather.data[",T$1,"]")),MATCH(vp.data[[#This Row],[SDate]],weather.data[Date],0))</f>
        <v>16.399999999999999</v>
      </c>
      <c r="U1639" s="2">
        <f ca="1">INDEX(INDIRECT(_xlfn.CONCAT("weather.data[",U$1,"]")),MATCH(vp.data[[#This Row],[SDate]],weather.data[Date],0))</f>
        <v>16.100000000000001</v>
      </c>
      <c r="V1639" s="2">
        <f ca="1">INDEX(INDIRECT(_xlfn.CONCAT("weather.data[",V$1,"]")),MATCH(vp.data[[#This Row],[SDate]],weather.data[Date],0))</f>
        <v>16.5</v>
      </c>
      <c r="W1639" t="s">
        <v>44</v>
      </c>
      <c r="X1639">
        <f>IF(OR(vp.data[[#This Row],[Sulf]]="",vp.data[[#This Row],[Dens]]=""),1,0)</f>
        <v>0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Medium_LSB</v>
      </c>
      <c r="AH1639">
        <f>INDEX(crudeBD.lkup[Number],MATCH(vp.data[[#This Row],[Crude_Breakdown]],crudeBD.lkup[Crude Breakdown],0))</f>
        <v>3</v>
      </c>
      <c r="AI1639" s="4">
        <f>IF(AND(vp.data[[#This Row],[SDate]]&gt;=DATE(YEAR(vp.data[[#This Row],[SDate]]),5,1),vp.data[[#This Row],[SDate]]&lt;=DATE(YEAR(vp.data[[#This Row],[SDate]]),9,15)),1,0)</f>
        <v>1</v>
      </c>
      <c r="AJ1639" s="4">
        <f>IF(vp.data[[#This Row],[SDate]]&lt;DATE(2016,12,1),0,1)</f>
        <v>1</v>
      </c>
      <c r="AK1639">
        <f>MONTH(vp.data[[#This Row],[SDate]])</f>
        <v>6</v>
      </c>
      <c r="AL1639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639" s="5">
        <f>(vp.data[[#This Row],[Dens]]-INDEX(crudeBD.lkup[Mean_Dens],MATCH(vp.data[[#This Row],[Crude_Breakdown]],crudeBD.lkup[Crude Breakdown],0)))^2</f>
        <v>77.240589886860377</v>
      </c>
      <c r="AN1639" s="5">
        <f>(vp.data[[#This Row],[Sulf]]-INDEX(crudeBD.lkup[Mean_Sulf],MATCH(vp.data[[#This Row],[Crude_Breakdown]],crudeBD.lkup[Crude Breakdown],0)))^2</f>
        <v>5.361684096817588E-3</v>
      </c>
      <c r="AO16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1" hidden="1" x14ac:dyDescent="0.25">
      <c r="A1640">
        <v>1639</v>
      </c>
      <c r="B1640" t="s">
        <v>64</v>
      </c>
      <c r="C1640" t="s">
        <v>64</v>
      </c>
      <c r="D1640" t="s">
        <v>94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>
        <f t="array" ref="J164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40" s="2"/>
      <c r="L1640" s="2"/>
      <c r="M1640" s="2"/>
      <c r="N1640" s="2">
        <f t="array" ref="N1640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40" s="2">
        <f ca="1">INDEX(INDIRECT(_xlfn.CONCAT("weather.data[",O$1,"]")),MATCH(vp.data[[#This Row],[SDate]],weather.data[Date],0))</f>
        <v>16.616666666666664</v>
      </c>
      <c r="P1640" s="2">
        <f ca="1">INDEX(INDIRECT(_xlfn.CONCAT("weather.data[",P$1,"]")),MATCH(vp.data[[#This Row],[SDate]],weather.data[Date],0))</f>
        <v>17.138095238095236</v>
      </c>
      <c r="Q1640" s="2">
        <f ca="1">INDEX(INDIRECT(_xlfn.CONCAT("weather.data[",Q$1,"]")),MATCH(vp.data[[#This Row],[SDate]],weather.data[Date],0))</f>
        <v>16.8</v>
      </c>
      <c r="R1640" s="2">
        <f ca="1">INDEX(INDIRECT(_xlfn.CONCAT("weather.data[",R$1,"]")),MATCH(vp.data[[#This Row],[SDate]],weather.data[Date],0))</f>
        <v>16.899999999999999</v>
      </c>
      <c r="S1640" s="2">
        <f ca="1">INDEX(INDIRECT(_xlfn.CONCAT("weather.data[",S$1,"]")),MATCH(vp.data[[#This Row],[SDate]],weather.data[Date],0))</f>
        <v>17</v>
      </c>
      <c r="T1640" s="2">
        <f ca="1">INDEX(INDIRECT(_xlfn.CONCAT("weather.data[",T$1,"]")),MATCH(vp.data[[#This Row],[SDate]],weather.data[Date],0))</f>
        <v>16.399999999999999</v>
      </c>
      <c r="U1640" s="2">
        <f ca="1">INDEX(INDIRECT(_xlfn.CONCAT("weather.data[",U$1,"]")),MATCH(vp.data[[#This Row],[SDate]],weather.data[Date],0))</f>
        <v>16.100000000000001</v>
      </c>
      <c r="V1640" s="2">
        <f ca="1">INDEX(INDIRECT(_xlfn.CONCAT("weather.data[",V$1,"]")),MATCH(vp.data[[#This Row],[SDate]],weather.data[Date],0))</f>
        <v>16.5</v>
      </c>
      <c r="W1640" t="s">
        <v>44</v>
      </c>
      <c r="X1640">
        <f>IF(OR(vp.data[[#This Row],[Sulf]]="",vp.data[[#This Row],[Dens]]=""),1,0)</f>
        <v>0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Medium_LSB</v>
      </c>
      <c r="AH1640">
        <f>INDEX(crudeBD.lkup[Number],MATCH(vp.data[[#This Row],[Crude_Breakdown]],crudeBD.lkup[Crude Breakdown],0))</f>
        <v>3</v>
      </c>
      <c r="AI1640" s="4">
        <f>IF(AND(vp.data[[#This Row],[SDate]]&gt;=DATE(YEAR(vp.data[[#This Row],[SDate]]),5,1),vp.data[[#This Row],[SDate]]&lt;=DATE(YEAR(vp.data[[#This Row],[SDate]]),9,15)),1,0)</f>
        <v>1</v>
      </c>
      <c r="AJ1640" s="4">
        <f>IF(vp.data[[#This Row],[SDate]]&lt;DATE(2016,12,1),0,1)</f>
        <v>1</v>
      </c>
      <c r="AK1640">
        <f>MONTH(vp.data[[#This Row],[SDate]])</f>
        <v>6</v>
      </c>
      <c r="AL1640" s="5">
        <f>(IF(post_aquisition_adj_bool,vp.data[[#This Row],[VP_Adjusted]],vp.data[[#This Row],[VP]])-INDEX(crudeBD.lkup[Mean_VP],MATCH(vp.data[[#This Row],[Crude_Breakdown]],crudeBD.lkup[Crude Breakdown],0)))^2</f>
        <v>298.52256622924858</v>
      </c>
      <c r="AM1640" s="5">
        <f>(vp.data[[#This Row],[Dens]]-INDEX(crudeBD.lkup[Mean_Dens],MATCH(vp.data[[#This Row],[Crude_Breakdown]],crudeBD.lkup[Crude Breakdown],0)))^2</f>
        <v>72.05739234084696</v>
      </c>
      <c r="AN1640" s="5">
        <f>(vp.data[[#This Row],[Sulf]]-INDEX(crudeBD.lkup[Mean_Sulf],MATCH(vp.data[[#This Row],[Crude_Breakdown]],crudeBD.lkup[Crude Breakdown],0)))^2</f>
        <v>2.1880389434439304E-3</v>
      </c>
      <c r="AO16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1" hidden="1" x14ac:dyDescent="0.25">
      <c r="A1641">
        <v>1640</v>
      </c>
      <c r="B1641" t="s">
        <v>45</v>
      </c>
      <c r="C1641" t="s">
        <v>45</v>
      </c>
      <c r="D1641" t="s">
        <v>85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>
        <f t="array" ref="J164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1" s="2"/>
      <c r="L1641" s="2"/>
      <c r="M1641" s="2"/>
      <c r="N1641" s="2">
        <f t="array" ref="N164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41" s="2">
        <f ca="1">INDEX(INDIRECT(_xlfn.CONCAT("weather.data[",O$1,"]")),MATCH(vp.data[[#This Row],[SDate]],weather.data[Date],0))</f>
        <v>15.666666666666666</v>
      </c>
      <c r="P1641" s="2">
        <f ca="1">INDEX(INDIRECT(_xlfn.CONCAT("weather.data[",P$1,"]")),MATCH(vp.data[[#This Row],[SDate]],weather.data[Date],0))</f>
        <v>17.292857142857144</v>
      </c>
      <c r="Q1641" s="2">
        <f ca="1">INDEX(INDIRECT(_xlfn.CONCAT("weather.data[",Q$1,"]")),MATCH(vp.data[[#This Row],[SDate]],weather.data[Date],0))</f>
        <v>15.8</v>
      </c>
      <c r="R1641" s="2">
        <f ca="1">INDEX(INDIRECT(_xlfn.CONCAT("weather.data[",R$1,"]")),MATCH(vp.data[[#This Row],[SDate]],weather.data[Date],0))</f>
        <v>16.7</v>
      </c>
      <c r="S1641" s="2">
        <f ca="1">INDEX(INDIRECT(_xlfn.CONCAT("weather.data[",S$1,"]")),MATCH(vp.data[[#This Row],[SDate]],weather.data[Date],0))</f>
        <v>13.8</v>
      </c>
      <c r="T1641" s="2">
        <f ca="1">INDEX(INDIRECT(_xlfn.CONCAT("weather.data[",T$1,"]")),MATCH(vp.data[[#This Row],[SDate]],weather.data[Date],0))</f>
        <v>17.5</v>
      </c>
      <c r="U1641" s="2">
        <f ca="1">INDEX(INDIRECT(_xlfn.CONCAT("weather.data[",U$1,"]")),MATCH(vp.data[[#This Row],[SDate]],weather.data[Date],0))</f>
        <v>15.7</v>
      </c>
      <c r="V1641" s="2">
        <f ca="1">INDEX(INDIRECT(_xlfn.CONCAT("weather.data[",V$1,"]")),MATCH(vp.data[[#This Row],[SDate]],weather.data[Date],0))</f>
        <v>14.5</v>
      </c>
      <c r="W1641" t="s">
        <v>44</v>
      </c>
      <c r="X1641">
        <f>IF(OR(vp.data[[#This Row],[Sulf]]="",vp.data[[#This Row],[Dens]]=""),1,0)</f>
        <v>0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1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Light_LSB</v>
      </c>
      <c r="AH1641">
        <f>INDEX(crudeBD.lkup[Number],MATCH(vp.data[[#This Row],[Crude_Breakdown]],crudeBD.lkup[Crude Breakdown],0))</f>
        <v>1</v>
      </c>
      <c r="AI1641" s="4">
        <f>IF(AND(vp.data[[#This Row],[SDate]]&gt;=DATE(YEAR(vp.data[[#This Row],[SDate]]),5,1),vp.data[[#This Row],[SDate]]&lt;=DATE(YEAR(vp.data[[#This Row],[SDate]]),9,15)),1,0)</f>
        <v>1</v>
      </c>
      <c r="AJ1641" s="4">
        <f>IF(vp.data[[#This Row],[SDate]]&lt;DATE(2016,12,1),0,1)</f>
        <v>1</v>
      </c>
      <c r="AK1641">
        <f>MONTH(vp.data[[#This Row],[SDate]])</f>
        <v>6</v>
      </c>
      <c r="AL164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1641" s="5">
        <f>(vp.data[[#This Row],[Dens]]-INDEX(crudeBD.lkup[Mean_Dens],MATCH(vp.data[[#This Row],[Crude_Breakdown]],crudeBD.lkup[Crude Breakdown],0)))^2</f>
        <v>5.5014511296096851</v>
      </c>
      <c r="AN1641" s="5">
        <f>(vp.data[[#This Row],[Sulf]]-INDEX(crudeBD.lkup[Mean_Sulf],MATCH(vp.data[[#This Row],[Crude_Breakdown]],crudeBD.lkup[Crude Breakdown],0)))^2</f>
        <v>1.0267984902389945E-2</v>
      </c>
      <c r="AO16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1" hidden="1" x14ac:dyDescent="0.25">
      <c r="A1642">
        <v>1641</v>
      </c>
      <c r="B1642" t="s">
        <v>45</v>
      </c>
      <c r="C1642" t="s">
        <v>45</v>
      </c>
      <c r="D1642" t="s">
        <v>66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>
        <f t="array" ref="J1642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42" s="2"/>
      <c r="L1642" s="2"/>
      <c r="M1642" s="2"/>
      <c r="N1642" s="2">
        <f t="array" ref="N164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42" s="2">
        <f ca="1">INDEX(INDIRECT(_xlfn.CONCAT("weather.data[",O$1,"]")),MATCH(vp.data[[#This Row],[SDate]],weather.data[Date],0))</f>
        <v>15.666666666666666</v>
      </c>
      <c r="P1642" s="2">
        <f ca="1">INDEX(INDIRECT(_xlfn.CONCAT("weather.data[",P$1,"]")),MATCH(vp.data[[#This Row],[SDate]],weather.data[Date],0))</f>
        <v>17.292857142857144</v>
      </c>
      <c r="Q1642" s="2">
        <f ca="1">INDEX(INDIRECT(_xlfn.CONCAT("weather.data[",Q$1,"]")),MATCH(vp.data[[#This Row],[SDate]],weather.data[Date],0))</f>
        <v>15.8</v>
      </c>
      <c r="R1642" s="2">
        <f ca="1">INDEX(INDIRECT(_xlfn.CONCAT("weather.data[",R$1,"]")),MATCH(vp.data[[#This Row],[SDate]],weather.data[Date],0))</f>
        <v>16.7</v>
      </c>
      <c r="S1642" s="2">
        <f ca="1">INDEX(INDIRECT(_xlfn.CONCAT("weather.data[",S$1,"]")),MATCH(vp.data[[#This Row],[SDate]],weather.data[Date],0))</f>
        <v>13.8</v>
      </c>
      <c r="T1642" s="2">
        <f ca="1">INDEX(INDIRECT(_xlfn.CONCAT("weather.data[",T$1,"]")),MATCH(vp.data[[#This Row],[SDate]],weather.data[Date],0))</f>
        <v>17.5</v>
      </c>
      <c r="U1642" s="2">
        <f ca="1">INDEX(INDIRECT(_xlfn.CONCAT("weather.data[",U$1,"]")),MATCH(vp.data[[#This Row],[SDate]],weather.data[Date],0))</f>
        <v>15.7</v>
      </c>
      <c r="V1642" s="2">
        <f ca="1">INDEX(INDIRECT(_xlfn.CONCAT("weather.data[",V$1,"]")),MATCH(vp.data[[#This Row],[SDate]],weather.data[Date],0))</f>
        <v>14.5</v>
      </c>
      <c r="W1642" t="s">
        <v>44</v>
      </c>
      <c r="X1642">
        <f>IF(OR(vp.data[[#This Row],[Sulf]]="",vp.data[[#This Row],[Dens]]=""),1,0)</f>
        <v>0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Medium_LSB</v>
      </c>
      <c r="AH1642">
        <f>INDEX(crudeBD.lkup[Number],MATCH(vp.data[[#This Row],[Crude_Breakdown]],crudeBD.lkup[Crude Breakdown],0))</f>
        <v>3</v>
      </c>
      <c r="AI1642" s="4">
        <f>IF(AND(vp.data[[#This Row],[SDate]]&gt;=DATE(YEAR(vp.data[[#This Row],[SDate]]),5,1),vp.data[[#This Row],[SDate]]&lt;=DATE(YEAR(vp.data[[#This Row],[SDate]]),9,15)),1,0)</f>
        <v>1</v>
      </c>
      <c r="AJ1642" s="4">
        <f>IF(vp.data[[#This Row],[SDate]]&lt;DATE(2016,12,1),0,1)</f>
        <v>1</v>
      </c>
      <c r="AK1642">
        <f>MONTH(vp.data[[#This Row],[SDate]])</f>
        <v>6</v>
      </c>
      <c r="AL1642" s="5">
        <f>(IF(post_aquisition_adj_bool,vp.data[[#This Row],[VP_Adjusted]],vp.data[[#This Row],[VP]])-INDEX(crudeBD.lkup[Mean_VP],MATCH(vp.data[[#This Row],[Crude_Breakdown]],crudeBD.lkup[Crude Breakdown],0)))^2</f>
        <v>230.36578272409417</v>
      </c>
      <c r="AM1642" s="5">
        <f>(vp.data[[#This Row],[Dens]]-INDEX(crudeBD.lkup[Mean_Dens],MATCH(vp.data[[#This Row],[Crude_Breakdown]],crudeBD.lkup[Crude Breakdown],0)))^2</f>
        <v>154.04129663532837</v>
      </c>
      <c r="AN1642" s="5">
        <f>(vp.data[[#This Row],[Sulf]]-INDEX(crudeBD.lkup[Mean_Sulf],MATCH(vp.data[[#This Row],[Crude_Breakdown]],crudeBD.lkup[Crude Breakdown],0)))^2</f>
        <v>0.23695134004774052</v>
      </c>
      <c r="AO16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1" hidden="1" x14ac:dyDescent="0.25">
      <c r="A1643">
        <v>1642</v>
      </c>
      <c r="B1643" t="s">
        <v>45</v>
      </c>
      <c r="C1643" t="s">
        <v>45</v>
      </c>
      <c r="D1643" t="s">
        <v>76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>
        <f t="array" ref="J1643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43" s="2"/>
      <c r="L1643" s="2"/>
      <c r="M1643" s="2"/>
      <c r="N1643" s="2">
        <f t="array" ref="N1643">_xlfn.IFNA(IF(vp.data[[#This Row],[Dens Input]]="",INDEX([1]DATA!$O:$O,MATCH(1,(vp.data[[#This Row],[Battery]]=[1]DATA!$L:$L)*(EOMONTH(vp.data[[#This Row],[SDate]],-1)+1=[1]DATA!$G:$G),0)),vp.data[[#This Row],[Dens Input]]),"")</f>
        <v>827</v>
      </c>
      <c r="O1643" s="2">
        <f ca="1">INDEX(INDIRECT(_xlfn.CONCAT("weather.data[",O$1,"]")),MATCH(vp.data[[#This Row],[SDate]],weather.data[Date],0))</f>
        <v>15.666666666666666</v>
      </c>
      <c r="P1643" s="2">
        <f ca="1">INDEX(INDIRECT(_xlfn.CONCAT("weather.data[",P$1,"]")),MATCH(vp.data[[#This Row],[SDate]],weather.data[Date],0))</f>
        <v>17.292857142857144</v>
      </c>
      <c r="Q1643" s="2">
        <f ca="1">INDEX(INDIRECT(_xlfn.CONCAT("weather.data[",Q$1,"]")),MATCH(vp.data[[#This Row],[SDate]],weather.data[Date],0))</f>
        <v>15.8</v>
      </c>
      <c r="R1643" s="2">
        <f ca="1">INDEX(INDIRECT(_xlfn.CONCAT("weather.data[",R$1,"]")),MATCH(vp.data[[#This Row],[SDate]],weather.data[Date],0))</f>
        <v>16.7</v>
      </c>
      <c r="S1643" s="2">
        <f ca="1">INDEX(INDIRECT(_xlfn.CONCAT("weather.data[",S$1,"]")),MATCH(vp.data[[#This Row],[SDate]],weather.data[Date],0))</f>
        <v>13.8</v>
      </c>
      <c r="T1643" s="2">
        <f ca="1">INDEX(INDIRECT(_xlfn.CONCAT("weather.data[",T$1,"]")),MATCH(vp.data[[#This Row],[SDate]],weather.data[Date],0))</f>
        <v>17.5</v>
      </c>
      <c r="U1643" s="2">
        <f ca="1">INDEX(INDIRECT(_xlfn.CONCAT("weather.data[",U$1,"]")),MATCH(vp.data[[#This Row],[SDate]],weather.data[Date],0))</f>
        <v>15.7</v>
      </c>
      <c r="V1643" s="2">
        <f ca="1">INDEX(INDIRECT(_xlfn.CONCAT("weather.data[",V$1,"]")),MATCH(vp.data[[#This Row],[SDate]],weather.data[Date],0))</f>
        <v>14.5</v>
      </c>
      <c r="W1643" t="s">
        <v>44</v>
      </c>
      <c r="X1643">
        <f>IF(OR(vp.data[[#This Row],[Sulf]]="",vp.data[[#This Row],[Dens]]=""),1,0)</f>
        <v>0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Medium_LSB</v>
      </c>
      <c r="AH1643">
        <f>INDEX(crudeBD.lkup[Number],MATCH(vp.data[[#This Row],[Crude_Breakdown]],crudeBD.lkup[Crude Breakdown],0))</f>
        <v>3</v>
      </c>
      <c r="AI1643" s="4">
        <f>IF(AND(vp.data[[#This Row],[SDate]]&gt;=DATE(YEAR(vp.data[[#This Row],[SDate]]),5,1),vp.data[[#This Row],[SDate]]&lt;=DATE(YEAR(vp.data[[#This Row],[SDate]]),9,15)),1,0)</f>
        <v>1</v>
      </c>
      <c r="AJ1643" s="4">
        <f>IF(vp.data[[#This Row],[SDate]]&lt;DATE(2016,12,1),0,1)</f>
        <v>1</v>
      </c>
      <c r="AK1643">
        <f>MONTH(vp.data[[#This Row],[SDate]])</f>
        <v>6</v>
      </c>
      <c r="AL1643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643" s="5">
        <f>(vp.data[[#This Row],[Dens]]-INDEX(crudeBD.lkup[Mean_Dens],MATCH(vp.data[[#This Row],[Crude_Breakdown]],crudeBD.lkup[Crude Breakdown],0)))^2</f>
        <v>282.62106596048153</v>
      </c>
      <c r="AN1643" s="5">
        <f>(vp.data[[#This Row],[Sulf]]-INDEX(crudeBD.lkup[Mean_Sulf],MATCH(vp.data[[#This Row],[Crude_Breakdown]],crudeBD.lkup[Crude Breakdown],0)))^2</f>
        <v>0.27749345832994932</v>
      </c>
      <c r="AO16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1" hidden="1" x14ac:dyDescent="0.25">
      <c r="A1644">
        <v>1643</v>
      </c>
      <c r="B1644" t="s">
        <v>45</v>
      </c>
      <c r="C1644" t="s">
        <v>45</v>
      </c>
      <c r="D1644" t="s">
        <v>96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>
        <f t="array" ref="J1644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4" s="2"/>
      <c r="L1644" s="2"/>
      <c r="M1644" s="2"/>
      <c r="N1644" s="2">
        <f t="array" ref="N1644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44" s="2">
        <f ca="1">INDEX(INDIRECT(_xlfn.CONCAT("weather.data[",O$1,"]")),MATCH(vp.data[[#This Row],[SDate]],weather.data[Date],0))</f>
        <v>15.666666666666666</v>
      </c>
      <c r="P1644" s="2">
        <f ca="1">INDEX(INDIRECT(_xlfn.CONCAT("weather.data[",P$1,"]")),MATCH(vp.data[[#This Row],[SDate]],weather.data[Date],0))</f>
        <v>17.292857142857144</v>
      </c>
      <c r="Q1644" s="2">
        <f ca="1">INDEX(INDIRECT(_xlfn.CONCAT("weather.data[",Q$1,"]")),MATCH(vp.data[[#This Row],[SDate]],weather.data[Date],0))</f>
        <v>15.8</v>
      </c>
      <c r="R1644" s="2">
        <f ca="1">INDEX(INDIRECT(_xlfn.CONCAT("weather.data[",R$1,"]")),MATCH(vp.data[[#This Row],[SDate]],weather.data[Date],0))</f>
        <v>16.7</v>
      </c>
      <c r="S1644" s="2">
        <f ca="1">INDEX(INDIRECT(_xlfn.CONCAT("weather.data[",S$1,"]")),MATCH(vp.data[[#This Row],[SDate]],weather.data[Date],0))</f>
        <v>13.8</v>
      </c>
      <c r="T1644" s="2">
        <f ca="1">INDEX(INDIRECT(_xlfn.CONCAT("weather.data[",T$1,"]")),MATCH(vp.data[[#This Row],[SDate]],weather.data[Date],0))</f>
        <v>17.5</v>
      </c>
      <c r="U1644" s="2">
        <f ca="1">INDEX(INDIRECT(_xlfn.CONCAT("weather.data[",U$1,"]")),MATCH(vp.data[[#This Row],[SDate]],weather.data[Date],0))</f>
        <v>15.7</v>
      </c>
      <c r="V1644" s="2">
        <f ca="1">INDEX(INDIRECT(_xlfn.CONCAT("weather.data[",V$1,"]")),MATCH(vp.data[[#This Row],[SDate]],weather.data[Date],0))</f>
        <v>14.5</v>
      </c>
      <c r="W1644" t="s">
        <v>44</v>
      </c>
      <c r="X1644">
        <f>IF(OR(vp.data[[#This Row],[Sulf]]="",vp.data[[#This Row],[Dens]]=""),1,0)</f>
        <v>0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Medium_LSB</v>
      </c>
      <c r="AH1644">
        <f>INDEX(crudeBD.lkup[Number],MATCH(vp.data[[#This Row],[Crude_Breakdown]],crudeBD.lkup[Crude Breakdown],0))</f>
        <v>3</v>
      </c>
      <c r="AI1644" s="4">
        <f>IF(AND(vp.data[[#This Row],[SDate]]&gt;=DATE(YEAR(vp.data[[#This Row],[SDate]]),5,1),vp.data[[#This Row],[SDate]]&lt;=DATE(YEAR(vp.data[[#This Row],[SDate]]),9,15)),1,0)</f>
        <v>1</v>
      </c>
      <c r="AJ1644" s="4">
        <f>IF(vp.data[[#This Row],[SDate]]&lt;DATE(2016,12,1),0,1)</f>
        <v>1</v>
      </c>
      <c r="AK1644">
        <f>MONTH(vp.data[[#This Row],[SDate]])</f>
        <v>6</v>
      </c>
      <c r="AL1644" s="5">
        <f>(IF(post_aquisition_adj_bool,vp.data[[#This Row],[VP_Adjusted]],vp.data[[#This Row],[VP]])-INDEX(crudeBD.lkup[Mean_VP],MATCH(vp.data[[#This Row],[Crude_Breakdown]],crudeBD.lkup[Crude Breakdown],0)))^2</f>
        <v>21.881865198322259</v>
      </c>
      <c r="AM1644" s="5">
        <f>(vp.data[[#This Row],[Dens]]-INDEX(crudeBD.lkup[Mean_Dens],MATCH(vp.data[[#This Row],[Crude_Breakdown]],crudeBD.lkup[Crude Breakdown],0)))^2</f>
        <v>240.60158865986932</v>
      </c>
      <c r="AN1644" s="5">
        <f>(vp.data[[#This Row],[Sulf]]-INDEX(crudeBD.lkup[Mean_Sulf],MATCH(vp.data[[#This Row],[Crude_Breakdown]],crudeBD.lkup[Crude Breakdown],0)))^2</f>
        <v>0.29896451747105374</v>
      </c>
      <c r="AO16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1" hidden="1" x14ac:dyDescent="0.25">
      <c r="A1645">
        <v>1644</v>
      </c>
      <c r="B1645" t="s">
        <v>45</v>
      </c>
      <c r="C1645" t="s">
        <v>45</v>
      </c>
      <c r="D1645" t="s">
        <v>63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>
        <f t="array" ref="J1645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45" s="2"/>
      <c r="L1645" s="2"/>
      <c r="M1645" s="2"/>
      <c r="N1645" s="2">
        <f t="array" ref="N1645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45" s="2">
        <f ca="1">INDEX(INDIRECT(_xlfn.CONCAT("weather.data[",O$1,"]")),MATCH(vp.data[[#This Row],[SDate]],weather.data[Date],0))</f>
        <v>15.666666666666666</v>
      </c>
      <c r="P1645" s="2">
        <f ca="1">INDEX(INDIRECT(_xlfn.CONCAT("weather.data[",P$1,"]")),MATCH(vp.data[[#This Row],[SDate]],weather.data[Date],0))</f>
        <v>17.292857142857144</v>
      </c>
      <c r="Q1645" s="2">
        <f ca="1">INDEX(INDIRECT(_xlfn.CONCAT("weather.data[",Q$1,"]")),MATCH(vp.data[[#This Row],[SDate]],weather.data[Date],0))</f>
        <v>15.8</v>
      </c>
      <c r="R1645" s="2">
        <f ca="1">INDEX(INDIRECT(_xlfn.CONCAT("weather.data[",R$1,"]")),MATCH(vp.data[[#This Row],[SDate]],weather.data[Date],0))</f>
        <v>16.7</v>
      </c>
      <c r="S1645" s="2">
        <f ca="1">INDEX(INDIRECT(_xlfn.CONCAT("weather.data[",S$1,"]")),MATCH(vp.data[[#This Row],[SDate]],weather.data[Date],0))</f>
        <v>13.8</v>
      </c>
      <c r="T1645" s="2">
        <f ca="1">INDEX(INDIRECT(_xlfn.CONCAT("weather.data[",T$1,"]")),MATCH(vp.data[[#This Row],[SDate]],weather.data[Date],0))</f>
        <v>17.5</v>
      </c>
      <c r="U1645" s="2">
        <f ca="1">INDEX(INDIRECT(_xlfn.CONCAT("weather.data[",U$1,"]")),MATCH(vp.data[[#This Row],[SDate]],weather.data[Date],0))</f>
        <v>15.7</v>
      </c>
      <c r="V1645" s="2">
        <f ca="1">INDEX(INDIRECT(_xlfn.CONCAT("weather.data[",V$1,"]")),MATCH(vp.data[[#This Row],[SDate]],weather.data[Date],0))</f>
        <v>14.5</v>
      </c>
      <c r="W1645" t="s">
        <v>44</v>
      </c>
      <c r="X1645">
        <f>IF(OR(vp.data[[#This Row],[Sulf]]="",vp.data[[#This Row],[Dens]]=""),1,0)</f>
        <v>0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1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Light_SW</v>
      </c>
      <c r="AH1645">
        <f>INDEX(crudeBD.lkup[Number],MATCH(vp.data[[#This Row],[Crude_Breakdown]],crudeBD.lkup[Crude Breakdown],0))</f>
        <v>2</v>
      </c>
      <c r="AI1645" s="4">
        <f>IF(AND(vp.data[[#This Row],[SDate]]&gt;=DATE(YEAR(vp.data[[#This Row],[SDate]]),5,1),vp.data[[#This Row],[SDate]]&lt;=DATE(YEAR(vp.data[[#This Row],[SDate]]),9,15)),1,0)</f>
        <v>1</v>
      </c>
      <c r="AJ1645" s="4">
        <f>IF(vp.data[[#This Row],[SDate]]&lt;DATE(2016,12,1),0,1)</f>
        <v>1</v>
      </c>
      <c r="AK1645">
        <f>MONTH(vp.data[[#This Row],[SDate]])</f>
        <v>6</v>
      </c>
      <c r="AL1645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45" s="5">
        <f>(vp.data[[#This Row],[Dens]]-INDEX(crudeBD.lkup[Mean_Dens],MATCH(vp.data[[#This Row],[Crude_Breakdown]],crudeBD.lkup[Crude Breakdown],0)))^2</f>
        <v>56.873075166785711</v>
      </c>
      <c r="AN1645" s="5">
        <f>(vp.data[[#This Row],[Sulf]]-INDEX(crudeBD.lkup[Mean_Sulf],MATCH(vp.data[[#This Row],[Crude_Breakdown]],crudeBD.lkup[Crude Breakdown],0)))^2</f>
        <v>3.9998187722793108E-2</v>
      </c>
      <c r="AO16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1" hidden="1" x14ac:dyDescent="0.25">
      <c r="A1646">
        <v>1645</v>
      </c>
      <c r="B1646" t="s">
        <v>49</v>
      </c>
      <c r="C1646" t="s">
        <v>49</v>
      </c>
      <c r="D1646" t="s">
        <v>50</v>
      </c>
      <c r="E1646" t="s">
        <v>285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>
        <f t="array" ref="J1646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6" s="2"/>
      <c r="L1646" s="2"/>
      <c r="M1646" s="2"/>
      <c r="N1646" s="2">
        <f t="array" ref="N1646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6" s="2">
        <f ca="1">INDEX(INDIRECT(_xlfn.CONCAT("weather.data[",O$1,"]")),MATCH(vp.data[[#This Row],[SDate]],weather.data[Date],0))</f>
        <v>15.666666666666666</v>
      </c>
      <c r="P1646" s="2">
        <f ca="1">INDEX(INDIRECT(_xlfn.CONCAT("weather.data[",P$1,"]")),MATCH(vp.data[[#This Row],[SDate]],weather.data[Date],0))</f>
        <v>17.292857142857144</v>
      </c>
      <c r="Q1646" s="2">
        <f ca="1">INDEX(INDIRECT(_xlfn.CONCAT("weather.data[",Q$1,"]")),MATCH(vp.data[[#This Row],[SDate]],weather.data[Date],0))</f>
        <v>15.8</v>
      </c>
      <c r="R1646" s="2">
        <f ca="1">INDEX(INDIRECT(_xlfn.CONCAT("weather.data[",R$1,"]")),MATCH(vp.data[[#This Row],[SDate]],weather.data[Date],0))</f>
        <v>16.7</v>
      </c>
      <c r="S1646" s="2">
        <f ca="1">INDEX(INDIRECT(_xlfn.CONCAT("weather.data[",S$1,"]")),MATCH(vp.data[[#This Row],[SDate]],weather.data[Date],0))</f>
        <v>13.8</v>
      </c>
      <c r="T1646" s="2">
        <f ca="1">INDEX(INDIRECT(_xlfn.CONCAT("weather.data[",T$1,"]")),MATCH(vp.data[[#This Row],[SDate]],weather.data[Date],0))</f>
        <v>17.5</v>
      </c>
      <c r="U1646" s="2">
        <f ca="1">INDEX(INDIRECT(_xlfn.CONCAT("weather.data[",U$1,"]")),MATCH(vp.data[[#This Row],[SDate]],weather.data[Date],0))</f>
        <v>15.7</v>
      </c>
      <c r="V1646" s="2">
        <f ca="1">INDEX(INDIRECT(_xlfn.CONCAT("weather.data[",V$1,"]")),MATCH(vp.data[[#This Row],[SDate]],weather.data[Date],0))</f>
        <v>14.5</v>
      </c>
      <c r="W1646" t="s">
        <v>44</v>
      </c>
      <c r="X1646">
        <f>IF(OR(vp.data[[#This Row],[Sulf]]="",vp.data[[#This Row],[Dens]]=""),1,0)</f>
        <v>0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Medium_LSB</v>
      </c>
      <c r="AH1646">
        <f>INDEX(crudeBD.lkup[Number],MATCH(vp.data[[#This Row],[Crude_Breakdown]],crudeBD.lkup[Crude Breakdown],0))</f>
        <v>3</v>
      </c>
      <c r="AI1646" s="4">
        <f>IF(AND(vp.data[[#This Row],[SDate]]&gt;=DATE(YEAR(vp.data[[#This Row],[SDate]]),5,1),vp.data[[#This Row],[SDate]]&lt;=DATE(YEAR(vp.data[[#This Row],[SDate]]),9,15)),1,0)</f>
        <v>1</v>
      </c>
      <c r="AJ1646" s="4">
        <f>IF(vp.data[[#This Row],[SDate]]&lt;DATE(2016,12,1),0,1)</f>
        <v>1</v>
      </c>
      <c r="AK1646">
        <f>MONTH(vp.data[[#This Row],[SDate]])</f>
        <v>6</v>
      </c>
      <c r="AL1646" s="5">
        <f>(IF(post_aquisition_adj_bool,vp.data[[#This Row],[VP_Adjusted]],vp.data[[#This Row],[VP]])-INDEX(crudeBD.lkup[Mean_VP],MATCH(vp.data[[#This Row],[Crude_Breakdown]],crudeBD.lkup[Crude Breakdown],0)))^2</f>
        <v>84.232115566510132</v>
      </c>
      <c r="AM1646" s="5">
        <f>(vp.data[[#This Row],[Dens]]-INDEX(crudeBD.lkup[Mean_Dens],MATCH(vp.data[[#This Row],[Crude_Breakdown]],crudeBD.lkup[Crude Breakdown],0)))^2</f>
        <v>13.041757985020077</v>
      </c>
      <c r="AN1646" s="5">
        <f>(vp.data[[#This Row],[Sulf]]-INDEX(crudeBD.lkup[Mean_Sulf],MATCH(vp.data[[#This Row],[Crude_Breakdown]],crudeBD.lkup[Crude Breakdown],0)))^2</f>
        <v>0.15743157391277079</v>
      </c>
      <c r="AO16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1" hidden="1" x14ac:dyDescent="0.25">
      <c r="A1647">
        <v>1646</v>
      </c>
      <c r="B1647" t="s">
        <v>49</v>
      </c>
      <c r="C1647" t="s">
        <v>49</v>
      </c>
      <c r="D1647" t="s">
        <v>50</v>
      </c>
      <c r="E1647" t="s">
        <v>286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>
        <f t="array" ref="J164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7" s="2"/>
      <c r="L1647" s="2"/>
      <c r="M1647" s="2"/>
      <c r="N1647" s="2">
        <f t="array" ref="N1647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7" s="2">
        <f ca="1">INDEX(INDIRECT(_xlfn.CONCAT("weather.data[",O$1,"]")),MATCH(vp.data[[#This Row],[SDate]],weather.data[Date],0))</f>
        <v>15.666666666666666</v>
      </c>
      <c r="P1647" s="2">
        <f ca="1">INDEX(INDIRECT(_xlfn.CONCAT("weather.data[",P$1,"]")),MATCH(vp.data[[#This Row],[SDate]],weather.data[Date],0))</f>
        <v>17.292857142857144</v>
      </c>
      <c r="Q1647" s="2">
        <f ca="1">INDEX(INDIRECT(_xlfn.CONCAT("weather.data[",Q$1,"]")),MATCH(vp.data[[#This Row],[SDate]],weather.data[Date],0))</f>
        <v>15.8</v>
      </c>
      <c r="R1647" s="2">
        <f ca="1">INDEX(INDIRECT(_xlfn.CONCAT("weather.data[",R$1,"]")),MATCH(vp.data[[#This Row],[SDate]],weather.data[Date],0))</f>
        <v>16.7</v>
      </c>
      <c r="S1647" s="2">
        <f ca="1">INDEX(INDIRECT(_xlfn.CONCAT("weather.data[",S$1,"]")),MATCH(vp.data[[#This Row],[SDate]],weather.data[Date],0))</f>
        <v>13.8</v>
      </c>
      <c r="T1647" s="2">
        <f ca="1">INDEX(INDIRECT(_xlfn.CONCAT("weather.data[",T$1,"]")),MATCH(vp.data[[#This Row],[SDate]],weather.data[Date],0))</f>
        <v>17.5</v>
      </c>
      <c r="U1647" s="2">
        <f ca="1">INDEX(INDIRECT(_xlfn.CONCAT("weather.data[",U$1,"]")),MATCH(vp.data[[#This Row],[SDate]],weather.data[Date],0))</f>
        <v>15.7</v>
      </c>
      <c r="V1647" s="2">
        <f ca="1">INDEX(INDIRECT(_xlfn.CONCAT("weather.data[",V$1,"]")),MATCH(vp.data[[#This Row],[SDate]],weather.data[Date],0))</f>
        <v>14.5</v>
      </c>
      <c r="W1647" t="s">
        <v>44</v>
      </c>
      <c r="X1647">
        <f>IF(OR(vp.data[[#This Row],[Sulf]]="",vp.data[[#This Row],[Dens]]=""),1,0)</f>
        <v>0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Medium_LSB</v>
      </c>
      <c r="AH1647">
        <f>INDEX(crudeBD.lkup[Number],MATCH(vp.data[[#This Row],[Crude_Breakdown]],crudeBD.lkup[Crude Breakdown],0))</f>
        <v>3</v>
      </c>
      <c r="AI1647" s="4">
        <f>IF(AND(vp.data[[#This Row],[SDate]]&gt;=DATE(YEAR(vp.data[[#This Row],[SDate]]),5,1),vp.data[[#This Row],[SDate]]&lt;=DATE(YEAR(vp.data[[#This Row],[SDate]]),9,15)),1,0)</f>
        <v>1</v>
      </c>
      <c r="AJ1647" s="4">
        <f>IF(vp.data[[#This Row],[SDate]]&lt;DATE(2016,12,1),0,1)</f>
        <v>1</v>
      </c>
      <c r="AK1647">
        <f>MONTH(vp.data[[#This Row],[SDate]])</f>
        <v>6</v>
      </c>
      <c r="AL1647" s="5">
        <f>(IF(post_aquisition_adj_bool,vp.data[[#This Row],[VP_Adjusted]],vp.data[[#This Row],[VP]])-INDEX(crudeBD.lkup[Mean_VP],MATCH(vp.data[[#This Row],[Crude_Breakdown]],crudeBD.lkup[Crude Breakdown],0)))^2</f>
        <v>114.01553235590609</v>
      </c>
      <c r="AM1647" s="5">
        <f>(vp.data[[#This Row],[Dens]]-INDEX(crudeBD.lkup[Mean_Dens],MATCH(vp.data[[#This Row],[Crude_Breakdown]],crudeBD.lkup[Crude Breakdown],0)))^2</f>
        <v>13.041757985020077</v>
      </c>
      <c r="AN1647" s="5">
        <f>(vp.data[[#This Row],[Sulf]]-INDEX(crudeBD.lkup[Mean_Sulf],MATCH(vp.data[[#This Row],[Crude_Breakdown]],crudeBD.lkup[Crude Breakdown],0)))^2</f>
        <v>0.15743157391277079</v>
      </c>
      <c r="AO16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1" hidden="1" x14ac:dyDescent="0.25">
      <c r="A1648">
        <v>1647</v>
      </c>
      <c r="B1648" t="s">
        <v>58</v>
      </c>
      <c r="C1648" t="s">
        <v>58</v>
      </c>
      <c r="D1648" t="s">
        <v>59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>
        <f t="array" ref="J1648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48" s="2"/>
      <c r="L1648" s="2"/>
      <c r="M1648" s="2"/>
      <c r="N1648" s="2">
        <f t="array" ref="N1648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48" s="2">
        <f ca="1">INDEX(INDIRECT(_xlfn.CONCAT("weather.data[",O$1,"]")),MATCH(vp.data[[#This Row],[SDate]],weather.data[Date],0))</f>
        <v>15.666666666666666</v>
      </c>
      <c r="P1648" s="2">
        <f ca="1">INDEX(INDIRECT(_xlfn.CONCAT("weather.data[",P$1,"]")),MATCH(vp.data[[#This Row],[SDate]],weather.data[Date],0))</f>
        <v>17.292857142857144</v>
      </c>
      <c r="Q1648" s="2">
        <f ca="1">INDEX(INDIRECT(_xlfn.CONCAT("weather.data[",Q$1,"]")),MATCH(vp.data[[#This Row],[SDate]],weather.data[Date],0))</f>
        <v>15.8</v>
      </c>
      <c r="R1648" s="2">
        <f ca="1">INDEX(INDIRECT(_xlfn.CONCAT("weather.data[",R$1,"]")),MATCH(vp.data[[#This Row],[SDate]],weather.data[Date],0))</f>
        <v>16.7</v>
      </c>
      <c r="S1648" s="2">
        <f ca="1">INDEX(INDIRECT(_xlfn.CONCAT("weather.data[",S$1,"]")),MATCH(vp.data[[#This Row],[SDate]],weather.data[Date],0))</f>
        <v>13.8</v>
      </c>
      <c r="T1648" s="2">
        <f ca="1">INDEX(INDIRECT(_xlfn.CONCAT("weather.data[",T$1,"]")),MATCH(vp.data[[#This Row],[SDate]],weather.data[Date],0))</f>
        <v>17.5</v>
      </c>
      <c r="U1648" s="2">
        <f ca="1">INDEX(INDIRECT(_xlfn.CONCAT("weather.data[",U$1,"]")),MATCH(vp.data[[#This Row],[SDate]],weather.data[Date],0))</f>
        <v>15.7</v>
      </c>
      <c r="V1648" s="2">
        <f ca="1">INDEX(INDIRECT(_xlfn.CONCAT("weather.data[",V$1,"]")),MATCH(vp.data[[#This Row],[SDate]],weather.data[Date],0))</f>
        <v>14.5</v>
      </c>
      <c r="W1648" t="s">
        <v>44</v>
      </c>
      <c r="X1648">
        <f>IF(OR(vp.data[[#This Row],[Sulf]]="",vp.data[[#This Row],[Dens]]=""),1,0)</f>
        <v>0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1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Light_LSB</v>
      </c>
      <c r="AH1648">
        <f>INDEX(crudeBD.lkup[Number],MATCH(vp.data[[#This Row],[Crude_Breakdown]],crudeBD.lkup[Crude Breakdown],0))</f>
        <v>1</v>
      </c>
      <c r="AI1648" s="4">
        <f>IF(AND(vp.data[[#This Row],[SDate]]&gt;=DATE(YEAR(vp.data[[#This Row],[SDate]]),5,1),vp.data[[#This Row],[SDate]]&lt;=DATE(YEAR(vp.data[[#This Row],[SDate]]),9,15)),1,0)</f>
        <v>1</v>
      </c>
      <c r="AJ1648" s="4">
        <f>IF(vp.data[[#This Row],[SDate]]&lt;DATE(2016,12,1),0,1)</f>
        <v>1</v>
      </c>
      <c r="AK1648">
        <f>MONTH(vp.data[[#This Row],[SDate]])</f>
        <v>6</v>
      </c>
      <c r="AL1648" s="5">
        <f>(IF(post_aquisition_adj_bool,vp.data[[#This Row],[VP_Adjusted]],vp.data[[#This Row],[VP]])-INDEX(crudeBD.lkup[Mean_VP],MATCH(vp.data[[#This Row],[Crude_Breakdown]],crudeBD.lkup[Crude Breakdown],0)))^2</f>
        <v>137.68962233552796</v>
      </c>
      <c r="AM1648" s="5">
        <f>(vp.data[[#This Row],[Dens]]-INDEX(crudeBD.lkup[Mean_Dens],MATCH(vp.data[[#This Row],[Crude_Breakdown]],crudeBD.lkup[Crude Breakdown],0)))^2</f>
        <v>5.980554577885191</v>
      </c>
      <c r="AN1648" s="5">
        <f>(vp.data[[#This Row],[Sulf]]-INDEX(crudeBD.lkup[Mean_Sulf],MATCH(vp.data[[#This Row],[Crude_Breakdown]],crudeBD.lkup[Crude Breakdown],0)))^2</f>
        <v>4.5501436947455664E-4</v>
      </c>
      <c r="AO16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1" hidden="1" x14ac:dyDescent="0.25">
      <c r="A1649">
        <v>1648</v>
      </c>
      <c r="B1649" t="s">
        <v>58</v>
      </c>
      <c r="C1649" t="s">
        <v>58</v>
      </c>
      <c r="D1649" t="s">
        <v>83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>
        <f t="array" ref="J164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49" s="2"/>
      <c r="L1649" s="2"/>
      <c r="M1649" s="2"/>
      <c r="N1649" s="2">
        <f t="array" ref="N164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49" s="2">
        <f ca="1">INDEX(INDIRECT(_xlfn.CONCAT("weather.data[",O$1,"]")),MATCH(vp.data[[#This Row],[SDate]],weather.data[Date],0))</f>
        <v>15.666666666666666</v>
      </c>
      <c r="P1649" s="2">
        <f ca="1">INDEX(INDIRECT(_xlfn.CONCAT("weather.data[",P$1,"]")),MATCH(vp.data[[#This Row],[SDate]],weather.data[Date],0))</f>
        <v>17.292857142857144</v>
      </c>
      <c r="Q1649" s="2">
        <f ca="1">INDEX(INDIRECT(_xlfn.CONCAT("weather.data[",Q$1,"]")),MATCH(vp.data[[#This Row],[SDate]],weather.data[Date],0))</f>
        <v>15.8</v>
      </c>
      <c r="R1649" s="2">
        <f ca="1">INDEX(INDIRECT(_xlfn.CONCAT("weather.data[",R$1,"]")),MATCH(vp.data[[#This Row],[SDate]],weather.data[Date],0))</f>
        <v>16.7</v>
      </c>
      <c r="S1649" s="2">
        <f ca="1">INDEX(INDIRECT(_xlfn.CONCAT("weather.data[",S$1,"]")),MATCH(vp.data[[#This Row],[SDate]],weather.data[Date],0))</f>
        <v>13.8</v>
      </c>
      <c r="T1649" s="2">
        <f ca="1">INDEX(INDIRECT(_xlfn.CONCAT("weather.data[",T$1,"]")),MATCH(vp.data[[#This Row],[SDate]],weather.data[Date],0))</f>
        <v>17.5</v>
      </c>
      <c r="U1649" s="2">
        <f ca="1">INDEX(INDIRECT(_xlfn.CONCAT("weather.data[",U$1,"]")),MATCH(vp.data[[#This Row],[SDate]],weather.data[Date],0))</f>
        <v>15.7</v>
      </c>
      <c r="V1649" s="2">
        <f ca="1">INDEX(INDIRECT(_xlfn.CONCAT("weather.data[",V$1,"]")),MATCH(vp.data[[#This Row],[SDate]],weather.data[Date],0))</f>
        <v>14.5</v>
      </c>
      <c r="W1649" t="s">
        <v>44</v>
      </c>
      <c r="X1649">
        <f>IF(OR(vp.data[[#This Row],[Sulf]]="",vp.data[[#This Row],[Dens]]=""),1,0)</f>
        <v>0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1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Light_SW</v>
      </c>
      <c r="AH1649">
        <f>INDEX(crudeBD.lkup[Number],MATCH(vp.data[[#This Row],[Crude_Breakdown]],crudeBD.lkup[Crude Breakdown],0))</f>
        <v>2</v>
      </c>
      <c r="AI1649" s="4">
        <f>IF(AND(vp.data[[#This Row],[SDate]]&gt;=DATE(YEAR(vp.data[[#This Row],[SDate]]),5,1),vp.data[[#This Row],[SDate]]&lt;=DATE(YEAR(vp.data[[#This Row],[SDate]]),9,15)),1,0)</f>
        <v>1</v>
      </c>
      <c r="AJ1649" s="4">
        <f>IF(vp.data[[#This Row],[SDate]]&lt;DATE(2016,12,1),0,1)</f>
        <v>1</v>
      </c>
      <c r="AK1649">
        <f>MONTH(vp.data[[#This Row],[SDate]])</f>
        <v>6</v>
      </c>
      <c r="AL1649" s="5">
        <f>(IF(post_aquisition_adj_bool,vp.data[[#This Row],[VP_Adjusted]],vp.data[[#This Row],[VP]])-INDEX(crudeBD.lkup[Mean_VP],MATCH(vp.data[[#This Row],[Crude_Breakdown]],crudeBD.lkup[Crude Breakdown],0)))^2</f>
        <v>20.19629778725621</v>
      </c>
      <c r="AM1649" s="5">
        <f>(vp.data[[#This Row],[Dens]]-INDEX(crudeBD.lkup[Mean_Dens],MATCH(vp.data[[#This Row],[Crude_Breakdown]],crudeBD.lkup[Crude Breakdown],0)))^2</f>
        <v>24.417670636041631</v>
      </c>
      <c r="AN1649" s="5">
        <f>(vp.data[[#This Row],[Sulf]]-INDEX(crudeBD.lkup[Mean_Sulf],MATCH(vp.data[[#This Row],[Crude_Breakdown]],crudeBD.lkup[Crude Breakdown],0)))^2</f>
        <v>4.0018125030109766E-4</v>
      </c>
      <c r="AO16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1" hidden="1" x14ac:dyDescent="0.25">
      <c r="A1650">
        <v>1649</v>
      </c>
      <c r="B1650" t="s">
        <v>58</v>
      </c>
      <c r="C1650" t="s">
        <v>58</v>
      </c>
      <c r="D1650" t="s">
        <v>79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>
        <f t="array" ref="J165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50" s="2"/>
      <c r="L1650" s="2"/>
      <c r="M1650" s="2"/>
      <c r="N1650" s="2">
        <f t="array" ref="N1650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50" s="2">
        <f ca="1">INDEX(INDIRECT(_xlfn.CONCAT("weather.data[",O$1,"]")),MATCH(vp.data[[#This Row],[SDate]],weather.data[Date],0))</f>
        <v>15.666666666666666</v>
      </c>
      <c r="P1650" s="2">
        <f ca="1">INDEX(INDIRECT(_xlfn.CONCAT("weather.data[",P$1,"]")),MATCH(vp.data[[#This Row],[SDate]],weather.data[Date],0))</f>
        <v>17.292857142857144</v>
      </c>
      <c r="Q1650" s="2">
        <f ca="1">INDEX(INDIRECT(_xlfn.CONCAT("weather.data[",Q$1,"]")),MATCH(vp.data[[#This Row],[SDate]],weather.data[Date],0))</f>
        <v>15.8</v>
      </c>
      <c r="R1650" s="2">
        <f ca="1">INDEX(INDIRECT(_xlfn.CONCAT("weather.data[",R$1,"]")),MATCH(vp.data[[#This Row],[SDate]],weather.data[Date],0))</f>
        <v>16.7</v>
      </c>
      <c r="S1650" s="2">
        <f ca="1">INDEX(INDIRECT(_xlfn.CONCAT("weather.data[",S$1,"]")),MATCH(vp.data[[#This Row],[SDate]],weather.data[Date],0))</f>
        <v>13.8</v>
      </c>
      <c r="T1650" s="2">
        <f ca="1">INDEX(INDIRECT(_xlfn.CONCAT("weather.data[",T$1,"]")),MATCH(vp.data[[#This Row],[SDate]],weather.data[Date],0))</f>
        <v>17.5</v>
      </c>
      <c r="U1650" s="2">
        <f ca="1">INDEX(INDIRECT(_xlfn.CONCAT("weather.data[",U$1,"]")),MATCH(vp.data[[#This Row],[SDate]],weather.data[Date],0))</f>
        <v>15.7</v>
      </c>
      <c r="V1650" s="2">
        <f ca="1">INDEX(INDIRECT(_xlfn.CONCAT("weather.data[",V$1,"]")),MATCH(vp.data[[#This Row],[SDate]],weather.data[Date],0))</f>
        <v>14.5</v>
      </c>
      <c r="W1650" t="s">
        <v>44</v>
      </c>
      <c r="X1650">
        <f>IF(OR(vp.data[[#This Row],[Sulf]]="",vp.data[[#This Row],[Dens]]=""),1,0)</f>
        <v>0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1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Light_SW</v>
      </c>
      <c r="AH1650">
        <f>INDEX(crudeBD.lkup[Number],MATCH(vp.data[[#This Row],[Crude_Breakdown]],crudeBD.lkup[Crude Breakdown],0))</f>
        <v>2</v>
      </c>
      <c r="AI1650" s="4">
        <f>IF(AND(vp.data[[#This Row],[SDate]]&gt;=DATE(YEAR(vp.data[[#This Row],[SDate]]),5,1),vp.data[[#This Row],[SDate]]&lt;=DATE(YEAR(vp.data[[#This Row],[SDate]]),9,15)),1,0)</f>
        <v>1</v>
      </c>
      <c r="AJ1650" s="4">
        <f>IF(vp.data[[#This Row],[SDate]]&lt;DATE(2016,12,1),0,1)</f>
        <v>1</v>
      </c>
      <c r="AK1650">
        <f>MONTH(vp.data[[#This Row],[SDate]])</f>
        <v>6</v>
      </c>
      <c r="AL1650" s="5">
        <f>(IF(post_aquisition_adj_bool,vp.data[[#This Row],[VP_Adjusted]],vp.data[[#This Row],[VP]])-INDEX(crudeBD.lkup[Mean_VP],MATCH(vp.data[[#This Row],[Crude_Breakdown]],crudeBD.lkup[Crude Breakdown],0)))^2</f>
        <v>5.2625696319163398</v>
      </c>
      <c r="AM1650" s="5">
        <f>(vp.data[[#This Row],[Dens]]-INDEX(crudeBD.lkup[Mean_Dens],MATCH(vp.data[[#This Row],[Crude_Breakdown]],crudeBD.lkup[Crude Breakdown],0)))^2</f>
        <v>4.1674117363660184</v>
      </c>
      <c r="AN1650" s="5">
        <f>(vp.data[[#This Row],[Sulf]]-INDEX(crudeBD.lkup[Mean_Sulf],MATCH(vp.data[[#This Row],[Crude_Breakdown]],crudeBD.lkup[Crude Breakdown],0)))^2</f>
        <v>4.9006343247347296E-3</v>
      </c>
      <c r="AO16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1" hidden="1" x14ac:dyDescent="0.25">
      <c r="A1651">
        <v>1650</v>
      </c>
      <c r="B1651" t="s">
        <v>47</v>
      </c>
      <c r="C1651" t="s">
        <v>47</v>
      </c>
      <c r="D1651" t="s">
        <v>62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>
        <f t="array" ref="J1651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1" s="2"/>
      <c r="L1651" s="2"/>
      <c r="M1651" s="2"/>
      <c r="N1651" s="2">
        <f t="array" ref="N1651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51" s="2">
        <f ca="1">INDEX(INDIRECT(_xlfn.CONCAT("weather.data[",O$1,"]")),MATCH(vp.data[[#This Row],[SDate]],weather.data[Date],0))</f>
        <v>15.666666666666666</v>
      </c>
      <c r="P1651" s="2">
        <f ca="1">INDEX(INDIRECT(_xlfn.CONCAT("weather.data[",P$1,"]")),MATCH(vp.data[[#This Row],[SDate]],weather.data[Date],0))</f>
        <v>17.292857142857144</v>
      </c>
      <c r="Q1651" s="2">
        <f ca="1">INDEX(INDIRECT(_xlfn.CONCAT("weather.data[",Q$1,"]")),MATCH(vp.data[[#This Row],[SDate]],weather.data[Date],0))</f>
        <v>15.8</v>
      </c>
      <c r="R1651" s="2">
        <f ca="1">INDEX(INDIRECT(_xlfn.CONCAT("weather.data[",R$1,"]")),MATCH(vp.data[[#This Row],[SDate]],weather.data[Date],0))</f>
        <v>16.7</v>
      </c>
      <c r="S1651" s="2">
        <f ca="1">INDEX(INDIRECT(_xlfn.CONCAT("weather.data[",S$1,"]")),MATCH(vp.data[[#This Row],[SDate]],weather.data[Date],0))</f>
        <v>13.8</v>
      </c>
      <c r="T1651" s="2">
        <f ca="1">INDEX(INDIRECT(_xlfn.CONCAT("weather.data[",T$1,"]")),MATCH(vp.data[[#This Row],[SDate]],weather.data[Date],0))</f>
        <v>17.5</v>
      </c>
      <c r="U1651" s="2">
        <f ca="1">INDEX(INDIRECT(_xlfn.CONCAT("weather.data[",U$1,"]")),MATCH(vp.data[[#This Row],[SDate]],weather.data[Date],0))</f>
        <v>15.7</v>
      </c>
      <c r="V1651" s="2">
        <f ca="1">INDEX(INDIRECT(_xlfn.CONCAT("weather.data[",V$1,"]")),MATCH(vp.data[[#This Row],[SDate]],weather.data[Date],0))</f>
        <v>14.5</v>
      </c>
      <c r="W1651" t="s">
        <v>44</v>
      </c>
      <c r="X1651">
        <f>IF(OR(vp.data[[#This Row],[Sulf]]="",vp.data[[#This Row],[Dens]]=""),1,0)</f>
        <v>0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1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Light_LSB</v>
      </c>
      <c r="AH1651">
        <f>INDEX(crudeBD.lkup[Number],MATCH(vp.data[[#This Row],[Crude_Breakdown]],crudeBD.lkup[Crude Breakdown],0))</f>
        <v>1</v>
      </c>
      <c r="AI1651" s="4">
        <f>IF(AND(vp.data[[#This Row],[SDate]]&gt;=DATE(YEAR(vp.data[[#This Row],[SDate]]),5,1),vp.data[[#This Row],[SDate]]&lt;=DATE(YEAR(vp.data[[#This Row],[SDate]]),9,15)),1,0)</f>
        <v>1</v>
      </c>
      <c r="AJ1651" s="4">
        <f>IF(vp.data[[#This Row],[SDate]]&lt;DATE(2016,12,1),0,1)</f>
        <v>1</v>
      </c>
      <c r="AK1651">
        <f>MONTH(vp.data[[#This Row],[SDate]])</f>
        <v>6</v>
      </c>
      <c r="AL1651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1651" s="5">
        <f>(vp.data[[#This Row],[Dens]]-INDEX(crudeBD.lkup[Mean_Dens],MATCH(vp.data[[#This Row],[Crude_Breakdown]],crudeBD.lkup[Crude Breakdown],0)))^2</f>
        <v>30.752761474439346</v>
      </c>
      <c r="AN1651" s="5">
        <f>(vp.data[[#This Row],[Sulf]]-INDEX(crudeBD.lkup[Mean_Sulf],MATCH(vp.data[[#This Row],[Crude_Breakdown]],crudeBD.lkup[Crude Breakdown],0)))^2</f>
        <v>0.72023895982401986</v>
      </c>
      <c r="AO16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1" hidden="1" x14ac:dyDescent="0.25">
      <c r="A1652">
        <v>1651</v>
      </c>
      <c r="B1652" t="s">
        <v>92</v>
      </c>
      <c r="C1652" t="s">
        <v>92</v>
      </c>
      <c r="D1652" t="s">
        <v>93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>
        <f t="array" ref="J1652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52" s="2"/>
      <c r="L1652" s="2"/>
      <c r="M1652" s="2"/>
      <c r="N1652" s="2">
        <f t="array" ref="N1652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52" s="2">
        <f ca="1">INDEX(INDIRECT(_xlfn.CONCAT("weather.data[",O$1,"]")),MATCH(vp.data[[#This Row],[SDate]],weather.data[Date],0))</f>
        <v>15.666666666666666</v>
      </c>
      <c r="P1652" s="2">
        <f ca="1">INDEX(INDIRECT(_xlfn.CONCAT("weather.data[",P$1,"]")),MATCH(vp.data[[#This Row],[SDate]],weather.data[Date],0))</f>
        <v>17.292857142857144</v>
      </c>
      <c r="Q1652" s="2">
        <f ca="1">INDEX(INDIRECT(_xlfn.CONCAT("weather.data[",Q$1,"]")),MATCH(vp.data[[#This Row],[SDate]],weather.data[Date],0))</f>
        <v>15.8</v>
      </c>
      <c r="R1652" s="2">
        <f ca="1">INDEX(INDIRECT(_xlfn.CONCAT("weather.data[",R$1,"]")),MATCH(vp.data[[#This Row],[SDate]],weather.data[Date],0))</f>
        <v>16.7</v>
      </c>
      <c r="S1652" s="2">
        <f ca="1">INDEX(INDIRECT(_xlfn.CONCAT("weather.data[",S$1,"]")),MATCH(vp.data[[#This Row],[SDate]],weather.data[Date],0))</f>
        <v>13.8</v>
      </c>
      <c r="T1652" s="2">
        <f ca="1">INDEX(INDIRECT(_xlfn.CONCAT("weather.data[",T$1,"]")),MATCH(vp.data[[#This Row],[SDate]],weather.data[Date],0))</f>
        <v>17.5</v>
      </c>
      <c r="U1652" s="2">
        <f ca="1">INDEX(INDIRECT(_xlfn.CONCAT("weather.data[",U$1,"]")),MATCH(vp.data[[#This Row],[SDate]],weather.data[Date],0))</f>
        <v>15.7</v>
      </c>
      <c r="V1652" s="2">
        <f ca="1">INDEX(INDIRECT(_xlfn.CONCAT("weather.data[",V$1,"]")),MATCH(vp.data[[#This Row],[SDate]],weather.data[Date],0))</f>
        <v>14.5</v>
      </c>
      <c r="W1652" t="s">
        <v>44</v>
      </c>
      <c r="X1652">
        <f>IF(OR(vp.data[[#This Row],[Sulf]]="",vp.data[[#This Row],[Dens]]=""),1,0)</f>
        <v>0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1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Light_LSB</v>
      </c>
      <c r="AH1652">
        <f>INDEX(crudeBD.lkup[Number],MATCH(vp.data[[#This Row],[Crude_Breakdown]],crudeBD.lkup[Crude Breakdown],0))</f>
        <v>1</v>
      </c>
      <c r="AI1652" s="4">
        <f>IF(AND(vp.data[[#This Row],[SDate]]&gt;=DATE(YEAR(vp.data[[#This Row],[SDate]]),5,1),vp.data[[#This Row],[SDate]]&lt;=DATE(YEAR(vp.data[[#This Row],[SDate]]),9,15)),1,0)</f>
        <v>1</v>
      </c>
      <c r="AJ1652" s="4">
        <f>IF(vp.data[[#This Row],[SDate]]&lt;DATE(2016,12,1),0,1)</f>
        <v>1</v>
      </c>
      <c r="AK1652">
        <f>MONTH(vp.data[[#This Row],[SDate]])</f>
        <v>6</v>
      </c>
      <c r="AL1652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652" s="5">
        <f>(vp.data[[#This Row],[Dens]]-INDEX(crudeBD.lkup[Mean_Dens],MATCH(vp.data[[#This Row],[Crude_Breakdown]],crudeBD.lkup[Crude Breakdown],0)))^2</f>
        <v>20.661726991679977</v>
      </c>
      <c r="AN1652" s="5">
        <f>(vp.data[[#This Row],[Sulf]]-INDEX(crudeBD.lkup[Mean_Sulf],MATCH(vp.data[[#This Row],[Crude_Breakdown]],crudeBD.lkup[Crude Breakdown],0)))^2</f>
        <v>3.761499635932248E-3</v>
      </c>
      <c r="AO16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1" hidden="1" x14ac:dyDescent="0.25">
      <c r="A1653">
        <v>1652</v>
      </c>
      <c r="B1653" t="s">
        <v>287</v>
      </c>
      <c r="C1653" t="s">
        <v>287</v>
      </c>
      <c r="D1653" t="s">
        <v>105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>
        <f t="array" ref="J165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53" s="2"/>
      <c r="L1653" s="2"/>
      <c r="M1653" s="2"/>
      <c r="N1653" s="2">
        <f t="array" ref="N1653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53" s="2">
        <f ca="1">INDEX(INDIRECT(_xlfn.CONCAT("weather.data[",O$1,"]")),MATCH(vp.data[[#This Row],[SDate]],weather.data[Date],0))</f>
        <v>15.666666666666666</v>
      </c>
      <c r="P1653" s="2">
        <f ca="1">INDEX(INDIRECT(_xlfn.CONCAT("weather.data[",P$1,"]")),MATCH(vp.data[[#This Row],[SDate]],weather.data[Date],0))</f>
        <v>17.292857142857144</v>
      </c>
      <c r="Q1653" s="2">
        <f ca="1">INDEX(INDIRECT(_xlfn.CONCAT("weather.data[",Q$1,"]")),MATCH(vp.data[[#This Row],[SDate]],weather.data[Date],0))</f>
        <v>15.8</v>
      </c>
      <c r="R1653" s="2">
        <f ca="1">INDEX(INDIRECT(_xlfn.CONCAT("weather.data[",R$1,"]")),MATCH(vp.data[[#This Row],[SDate]],weather.data[Date],0))</f>
        <v>16.7</v>
      </c>
      <c r="S1653" s="2">
        <f ca="1">INDEX(INDIRECT(_xlfn.CONCAT("weather.data[",S$1,"]")),MATCH(vp.data[[#This Row],[SDate]],weather.data[Date],0))</f>
        <v>13.8</v>
      </c>
      <c r="T1653" s="2">
        <f ca="1">INDEX(INDIRECT(_xlfn.CONCAT("weather.data[",T$1,"]")),MATCH(vp.data[[#This Row],[SDate]],weather.data[Date],0))</f>
        <v>17.5</v>
      </c>
      <c r="U1653" s="2">
        <f ca="1">INDEX(INDIRECT(_xlfn.CONCAT("weather.data[",U$1,"]")),MATCH(vp.data[[#This Row],[SDate]],weather.data[Date],0))</f>
        <v>15.7</v>
      </c>
      <c r="V1653" s="2">
        <f ca="1">INDEX(INDIRECT(_xlfn.CONCAT("weather.data[",V$1,"]")),MATCH(vp.data[[#This Row],[SDate]],weather.data[Date],0))</f>
        <v>14.5</v>
      </c>
      <c r="W1653" t="s">
        <v>44</v>
      </c>
      <c r="X1653">
        <f>IF(OR(vp.data[[#This Row],[Sulf]]="",vp.data[[#This Row],[Dens]]=""),1,0)</f>
        <v>0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Medium_LSB</v>
      </c>
      <c r="AH1653">
        <f>INDEX(crudeBD.lkup[Number],MATCH(vp.data[[#This Row],[Crude_Breakdown]],crudeBD.lkup[Crude Breakdown],0))</f>
        <v>3</v>
      </c>
      <c r="AI1653" s="4">
        <f>IF(AND(vp.data[[#This Row],[SDate]]&gt;=DATE(YEAR(vp.data[[#This Row],[SDate]]),5,1),vp.data[[#This Row],[SDate]]&lt;=DATE(YEAR(vp.data[[#This Row],[SDate]]),9,15)),1,0)</f>
        <v>1</v>
      </c>
      <c r="AJ1653" s="4">
        <f>IF(vp.data[[#This Row],[SDate]]&lt;DATE(2016,12,1),0,1)</f>
        <v>1</v>
      </c>
      <c r="AK1653">
        <f>MONTH(vp.data[[#This Row],[SDate]])</f>
        <v>6</v>
      </c>
      <c r="AL1653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653" s="5">
        <f>(vp.data[[#This Row],[Dens]]-INDEX(crudeBD.lkup[Mean_Dens],MATCH(vp.data[[#This Row],[Crude_Breakdown]],crudeBD.lkup[Crude Breakdown],0)))^2</f>
        <v>36.136177616922971</v>
      </c>
      <c r="AN1653" s="5">
        <f>(vp.data[[#This Row],[Sulf]]-INDEX(crudeBD.lkup[Mean_Sulf],MATCH(vp.data[[#This Row],[Crude_Breakdown]],crudeBD.lkup[Crude Breakdown],0)))^2</f>
        <v>0.38041322446491904</v>
      </c>
      <c r="AO16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1" hidden="1" x14ac:dyDescent="0.25">
      <c r="A1654">
        <v>1653</v>
      </c>
      <c r="B1654" t="s">
        <v>64</v>
      </c>
      <c r="C1654" t="s">
        <v>64</v>
      </c>
      <c r="D1654" t="s">
        <v>65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>
        <f t="array" ref="J16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4" s="2"/>
      <c r="L1654" s="2"/>
      <c r="M1654" s="2"/>
      <c r="N1654" s="2">
        <f t="array" ref="N1654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54" s="2">
        <f ca="1">INDEX(INDIRECT(_xlfn.CONCAT("weather.data[",O$1,"]")),MATCH(vp.data[[#This Row],[SDate]],weather.data[Date],0))</f>
        <v>15.666666666666666</v>
      </c>
      <c r="P1654" s="2">
        <f ca="1">INDEX(INDIRECT(_xlfn.CONCAT("weather.data[",P$1,"]")),MATCH(vp.data[[#This Row],[SDate]],weather.data[Date],0))</f>
        <v>17.292857142857144</v>
      </c>
      <c r="Q1654" s="2">
        <f ca="1">INDEX(INDIRECT(_xlfn.CONCAT("weather.data[",Q$1,"]")),MATCH(vp.data[[#This Row],[SDate]],weather.data[Date],0))</f>
        <v>15.8</v>
      </c>
      <c r="R1654" s="2">
        <f ca="1">INDEX(INDIRECT(_xlfn.CONCAT("weather.data[",R$1,"]")),MATCH(vp.data[[#This Row],[SDate]],weather.data[Date],0))</f>
        <v>16.7</v>
      </c>
      <c r="S1654" s="2">
        <f ca="1">INDEX(INDIRECT(_xlfn.CONCAT("weather.data[",S$1,"]")),MATCH(vp.data[[#This Row],[SDate]],weather.data[Date],0))</f>
        <v>13.8</v>
      </c>
      <c r="T1654" s="2">
        <f ca="1">INDEX(INDIRECT(_xlfn.CONCAT("weather.data[",T$1,"]")),MATCH(vp.data[[#This Row],[SDate]],weather.data[Date],0))</f>
        <v>17.5</v>
      </c>
      <c r="U1654" s="2">
        <f ca="1">INDEX(INDIRECT(_xlfn.CONCAT("weather.data[",U$1,"]")),MATCH(vp.data[[#This Row],[SDate]],weather.data[Date],0))</f>
        <v>15.7</v>
      </c>
      <c r="V1654" s="2">
        <f ca="1">INDEX(INDIRECT(_xlfn.CONCAT("weather.data[",V$1,"]")),MATCH(vp.data[[#This Row],[SDate]],weather.data[Date],0))</f>
        <v>14.5</v>
      </c>
      <c r="W1654" t="s">
        <v>44</v>
      </c>
      <c r="X1654">
        <f>IF(OR(vp.data[[#This Row],[Sulf]]="",vp.data[[#This Row],[Dens]]=""),1,0)</f>
        <v>0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Medium_LSB</v>
      </c>
      <c r="AH1654">
        <f>INDEX(crudeBD.lkup[Number],MATCH(vp.data[[#This Row],[Crude_Breakdown]],crudeBD.lkup[Crude Breakdown],0))</f>
        <v>3</v>
      </c>
      <c r="AI1654" s="4">
        <f>IF(AND(vp.data[[#This Row],[SDate]]&gt;=DATE(YEAR(vp.data[[#This Row],[SDate]]),5,1),vp.data[[#This Row],[SDate]]&lt;=DATE(YEAR(vp.data[[#This Row],[SDate]]),9,15)),1,0)</f>
        <v>1</v>
      </c>
      <c r="AJ1654" s="4">
        <f>IF(vp.data[[#This Row],[SDate]]&lt;DATE(2016,12,1),0,1)</f>
        <v>1</v>
      </c>
      <c r="AK1654">
        <f>MONTH(vp.data[[#This Row],[SDate]])</f>
        <v>6</v>
      </c>
      <c r="AL1654" s="5">
        <f>(IF(post_aquisition_adj_bool,vp.data[[#This Row],[VP_Adjusted]],vp.data[[#This Row],[VP]])-INDEX(crudeBD.lkup[Mean_VP],MATCH(vp.data[[#This Row],[Crude_Breakdown]],crudeBD.lkup[Crude Breakdown],0)))^2</f>
        <v>184.3568048154051</v>
      </c>
      <c r="AM1654" s="5">
        <f>(vp.data[[#This Row],[Dens]]-INDEX(crudeBD.lkup[Mean_Dens],MATCH(vp.data[[#This Row],[Crude_Breakdown]],crudeBD.lkup[Crude Breakdown],0)))^2</f>
        <v>372.05250399728953</v>
      </c>
      <c r="AN1654" s="5">
        <f>(vp.data[[#This Row],[Sulf]]-INDEX(crudeBD.lkup[Mean_Sulf],MATCH(vp.data[[#This Row],[Crude_Breakdown]],crudeBD.lkup[Crude Breakdown],0)))^2</f>
        <v>0.16258920826859519</v>
      </c>
      <c r="AO16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1" hidden="1" x14ac:dyDescent="0.25">
      <c r="A1655">
        <v>1654</v>
      </c>
      <c r="B1655" t="s">
        <v>60</v>
      </c>
      <c r="C1655" t="s">
        <v>60</v>
      </c>
      <c r="D1655" t="s">
        <v>61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>
        <f t="array" ref="J16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55" s="2"/>
      <c r="L1655" s="2"/>
      <c r="M1655" s="2"/>
      <c r="N1655" s="2">
        <f t="array" ref="N1655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55" s="2">
        <f ca="1">INDEX(INDIRECT(_xlfn.CONCAT("weather.data[",O$1,"]")),MATCH(vp.data[[#This Row],[SDate]],weather.data[Date],0))</f>
        <v>15.666666666666666</v>
      </c>
      <c r="P1655" s="2">
        <f ca="1">INDEX(INDIRECT(_xlfn.CONCAT("weather.data[",P$1,"]")),MATCH(vp.data[[#This Row],[SDate]],weather.data[Date],0))</f>
        <v>17.292857142857144</v>
      </c>
      <c r="Q1655" s="2">
        <f ca="1">INDEX(INDIRECT(_xlfn.CONCAT("weather.data[",Q$1,"]")),MATCH(vp.data[[#This Row],[SDate]],weather.data[Date],0))</f>
        <v>15.8</v>
      </c>
      <c r="R1655" s="2">
        <f ca="1">INDEX(INDIRECT(_xlfn.CONCAT("weather.data[",R$1,"]")),MATCH(vp.data[[#This Row],[SDate]],weather.data[Date],0))</f>
        <v>16.7</v>
      </c>
      <c r="S1655" s="2">
        <f ca="1">INDEX(INDIRECT(_xlfn.CONCAT("weather.data[",S$1,"]")),MATCH(vp.data[[#This Row],[SDate]],weather.data[Date],0))</f>
        <v>13.8</v>
      </c>
      <c r="T1655" s="2">
        <f ca="1">INDEX(INDIRECT(_xlfn.CONCAT("weather.data[",T$1,"]")),MATCH(vp.data[[#This Row],[SDate]],weather.data[Date],0))</f>
        <v>17.5</v>
      </c>
      <c r="U1655" s="2">
        <f ca="1">INDEX(INDIRECT(_xlfn.CONCAT("weather.data[",U$1,"]")),MATCH(vp.data[[#This Row],[SDate]],weather.data[Date],0))</f>
        <v>15.7</v>
      </c>
      <c r="V1655" s="2">
        <f ca="1">INDEX(INDIRECT(_xlfn.CONCAT("weather.data[",V$1,"]")),MATCH(vp.data[[#This Row],[SDate]],weather.data[Date],0))</f>
        <v>14.5</v>
      </c>
      <c r="W1655" t="s">
        <v>44</v>
      </c>
      <c r="X1655">
        <f>IF(OR(vp.data[[#This Row],[Sulf]]="",vp.data[[#This Row],[Dens]]=""),1,0)</f>
        <v>0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1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Midale</v>
      </c>
      <c r="AH1655">
        <f>INDEX(crudeBD.lkup[Number],MATCH(vp.data[[#This Row],[Crude_Breakdown]],crudeBD.lkup[Crude Breakdown],0))</f>
        <v>5</v>
      </c>
      <c r="AI1655" s="4">
        <f>IF(AND(vp.data[[#This Row],[SDate]]&gt;=DATE(YEAR(vp.data[[#This Row],[SDate]]),5,1),vp.data[[#This Row],[SDate]]&lt;=DATE(YEAR(vp.data[[#This Row],[SDate]]),9,15)),1,0)</f>
        <v>1</v>
      </c>
      <c r="AJ1655" s="4">
        <f>IF(vp.data[[#This Row],[SDate]]&lt;DATE(2016,12,1),0,1)</f>
        <v>1</v>
      </c>
      <c r="AK1655">
        <f>MONTH(vp.data[[#This Row],[SDate]])</f>
        <v>6</v>
      </c>
      <c r="AL1655" s="5">
        <f>(IF(post_aquisition_adj_bool,vp.data[[#This Row],[VP_Adjusted]],vp.data[[#This Row],[VP]])-INDEX(crudeBD.lkup[Mean_VP],MATCH(vp.data[[#This Row],[Crude_Breakdown]],crudeBD.lkup[Crude Breakdown],0)))^2</f>
        <v>294.64468809073742</v>
      </c>
      <c r="AM1655" s="5">
        <f>(vp.data[[#This Row],[Dens]]-INDEX(crudeBD.lkup[Mean_Dens],MATCH(vp.data[[#This Row],[Crude_Breakdown]],crudeBD.lkup[Crude Breakdown],0)))^2</f>
        <v>5.4843104380745906</v>
      </c>
      <c r="AN1655" s="5">
        <f>(vp.data[[#This Row],[Sulf]]-INDEX(crudeBD.lkup[Mean_Sulf],MATCH(vp.data[[#This Row],[Crude_Breakdown]],crudeBD.lkup[Crude Breakdown],0)))^2</f>
        <v>0.13656091162826198</v>
      </c>
      <c r="AO16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1" hidden="1" x14ac:dyDescent="0.25">
      <c r="A1656">
        <v>1655</v>
      </c>
      <c r="B1656" t="s">
        <v>45</v>
      </c>
      <c r="C1656" t="s">
        <v>45</v>
      </c>
      <c r="D1656" t="s">
        <v>88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>
        <f t="array" ref="J165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56" s="2"/>
      <c r="L1656" s="2"/>
      <c r="M1656" s="2"/>
      <c r="N1656" s="2">
        <f t="array" ref="N165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56" s="2">
        <f ca="1">INDEX(INDIRECT(_xlfn.CONCAT("weather.data[",O$1,"]")),MATCH(vp.data[[#This Row],[SDate]],weather.data[Date],0))</f>
        <v>12.950000000000001</v>
      </c>
      <c r="P1656" s="2">
        <f ca="1">INDEX(INDIRECT(_xlfn.CONCAT("weather.data[",P$1,"]")),MATCH(vp.data[[#This Row],[SDate]],weather.data[Date],0))</f>
        <v>16.728571428571431</v>
      </c>
      <c r="Q1656" s="2">
        <f ca="1">INDEX(INDIRECT(_xlfn.CONCAT("weather.data[",Q$1,"]")),MATCH(vp.data[[#This Row],[SDate]],weather.data[Date],0))</f>
        <v>13</v>
      </c>
      <c r="R1656" s="2">
        <f ca="1">INDEX(INDIRECT(_xlfn.CONCAT("weather.data[",R$1,"]")),MATCH(vp.data[[#This Row],[SDate]],weather.data[Date],0))</f>
        <v>12.3</v>
      </c>
      <c r="S1656" s="2">
        <f ca="1">INDEX(INDIRECT(_xlfn.CONCAT("weather.data[",S$1,"]")),MATCH(vp.data[[#This Row],[SDate]],weather.data[Date],0))</f>
        <v>13.3</v>
      </c>
      <c r="T1656" s="2">
        <f ca="1">INDEX(INDIRECT(_xlfn.CONCAT("weather.data[",T$1,"]")),MATCH(vp.data[[#This Row],[SDate]],weather.data[Date],0))</f>
        <v>12.6</v>
      </c>
      <c r="U1656" s="2">
        <f ca="1">INDEX(INDIRECT(_xlfn.CONCAT("weather.data[",U$1,"]")),MATCH(vp.data[[#This Row],[SDate]],weather.data[Date],0))</f>
        <v>14.7</v>
      </c>
      <c r="V1656" s="2">
        <f ca="1">INDEX(INDIRECT(_xlfn.CONCAT("weather.data[",V$1,"]")),MATCH(vp.data[[#This Row],[SDate]],weather.data[Date],0))</f>
        <v>11.8</v>
      </c>
      <c r="W1656" t="s">
        <v>44</v>
      </c>
      <c r="X1656">
        <f>IF(OR(vp.data[[#This Row],[Sulf]]="",vp.data[[#This Row],[Dens]]=""),1,0)</f>
        <v>0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Medium_LSB</v>
      </c>
      <c r="AH1656">
        <f>INDEX(crudeBD.lkup[Number],MATCH(vp.data[[#This Row],[Crude_Breakdown]],crudeBD.lkup[Crude Breakdown],0))</f>
        <v>3</v>
      </c>
      <c r="AI1656" s="4">
        <f>IF(AND(vp.data[[#This Row],[SDate]]&gt;=DATE(YEAR(vp.data[[#This Row],[SDate]]),5,1),vp.data[[#This Row],[SDate]]&lt;=DATE(YEAR(vp.data[[#This Row],[SDate]]),9,15)),1,0)</f>
        <v>1</v>
      </c>
      <c r="AJ1656" s="4">
        <f>IF(vp.data[[#This Row],[SDate]]&lt;DATE(2016,12,1),0,1)</f>
        <v>1</v>
      </c>
      <c r="AK1656">
        <f>MONTH(vp.data[[#This Row],[SDate]])</f>
        <v>6</v>
      </c>
      <c r="AL1656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656" s="5">
        <f>(vp.data[[#This Row],[Dens]]-INDEX(crudeBD.lkup[Mean_Dens],MATCH(vp.data[[#This Row],[Crude_Breakdown]],crudeBD.lkup[Crude Breakdown],0)))^2</f>
        <v>285.99333344514486</v>
      </c>
      <c r="AN1656" s="5">
        <f>(vp.data[[#This Row],[Sulf]]-INDEX(crudeBD.lkup[Mean_Sulf],MATCH(vp.data[[#This Row],[Crude_Breakdown]],crudeBD.lkup[Crude Breakdown],0)))^2</f>
        <v>0.55767510888209759</v>
      </c>
      <c r="AO16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1" hidden="1" x14ac:dyDescent="0.25">
      <c r="A1657">
        <v>1656</v>
      </c>
      <c r="B1657" t="s">
        <v>45</v>
      </c>
      <c r="C1657" t="s">
        <v>45</v>
      </c>
      <c r="D1657" t="s">
        <v>46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>
        <f t="array" ref="J1657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57" s="2"/>
      <c r="L1657" s="2"/>
      <c r="M1657" s="2"/>
      <c r="N1657" s="2">
        <f t="array" ref="N165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57" s="2">
        <f ca="1">INDEX(INDIRECT(_xlfn.CONCAT("weather.data[",O$1,"]")),MATCH(vp.data[[#This Row],[SDate]],weather.data[Date],0))</f>
        <v>12.950000000000001</v>
      </c>
      <c r="P1657" s="2">
        <f ca="1">INDEX(INDIRECT(_xlfn.CONCAT("weather.data[",P$1,"]")),MATCH(vp.data[[#This Row],[SDate]],weather.data[Date],0))</f>
        <v>16.728571428571431</v>
      </c>
      <c r="Q1657" s="2">
        <f ca="1">INDEX(INDIRECT(_xlfn.CONCAT("weather.data[",Q$1,"]")),MATCH(vp.data[[#This Row],[SDate]],weather.data[Date],0))</f>
        <v>13</v>
      </c>
      <c r="R1657" s="2">
        <f ca="1">INDEX(INDIRECT(_xlfn.CONCAT("weather.data[",R$1,"]")),MATCH(vp.data[[#This Row],[SDate]],weather.data[Date],0))</f>
        <v>12.3</v>
      </c>
      <c r="S1657" s="2">
        <f ca="1">INDEX(INDIRECT(_xlfn.CONCAT("weather.data[",S$1,"]")),MATCH(vp.data[[#This Row],[SDate]],weather.data[Date],0))</f>
        <v>13.3</v>
      </c>
      <c r="T1657" s="2">
        <f ca="1">INDEX(INDIRECT(_xlfn.CONCAT("weather.data[",T$1,"]")),MATCH(vp.data[[#This Row],[SDate]],weather.data[Date],0))</f>
        <v>12.6</v>
      </c>
      <c r="U1657" s="2">
        <f ca="1">INDEX(INDIRECT(_xlfn.CONCAT("weather.data[",U$1,"]")),MATCH(vp.data[[#This Row],[SDate]],weather.data[Date],0))</f>
        <v>14.7</v>
      </c>
      <c r="V1657" s="2">
        <f ca="1">INDEX(INDIRECT(_xlfn.CONCAT("weather.data[",V$1,"]")),MATCH(vp.data[[#This Row],[SDate]],weather.data[Date],0))</f>
        <v>11.8</v>
      </c>
      <c r="W1657" t="s">
        <v>44</v>
      </c>
      <c r="X1657">
        <f>IF(OR(vp.data[[#This Row],[Sulf]]="",vp.data[[#This Row],[Dens]]=""),1,0)</f>
        <v>0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1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Midale</v>
      </c>
      <c r="AH1657">
        <f>INDEX(crudeBD.lkup[Number],MATCH(vp.data[[#This Row],[Crude_Breakdown]],crudeBD.lkup[Crude Breakdown],0))</f>
        <v>5</v>
      </c>
      <c r="AI1657" s="4">
        <f>IF(AND(vp.data[[#This Row],[SDate]]&gt;=DATE(YEAR(vp.data[[#This Row],[SDate]]),5,1),vp.data[[#This Row],[SDate]]&lt;=DATE(YEAR(vp.data[[#This Row],[SDate]]),9,15)),1,0)</f>
        <v>1</v>
      </c>
      <c r="AJ1657" s="4">
        <f>IF(vp.data[[#This Row],[SDate]]&lt;DATE(2016,12,1),0,1)</f>
        <v>1</v>
      </c>
      <c r="AK1657">
        <f>MONTH(vp.data[[#This Row],[SDate]])</f>
        <v>6</v>
      </c>
      <c r="AL1657" s="5">
        <f>(IF(post_aquisition_adj_bool,vp.data[[#This Row],[VP_Adjusted]],vp.data[[#This Row],[VP]])-INDEX(crudeBD.lkup[Mean_VP],MATCH(vp.data[[#This Row],[Crude_Breakdown]],crudeBD.lkup[Crude Breakdown],0)))^2</f>
        <v>12.494688090737176</v>
      </c>
      <c r="AM1657" s="5">
        <f>(vp.data[[#This Row],[Dens]]-INDEX(crudeBD.lkup[Mean_Dens],MATCH(vp.data[[#This Row],[Crude_Breakdown]],crudeBD.lkup[Crude Breakdown],0)))^2</f>
        <v>34.317798810168306</v>
      </c>
      <c r="AN1657" s="5">
        <f>(vp.data[[#This Row],[Sulf]]-INDEX(crudeBD.lkup[Mean_Sulf],MATCH(vp.data[[#This Row],[Crude_Breakdown]],crudeBD.lkup[Crude Breakdown],0)))^2</f>
        <v>0.12282116837244773</v>
      </c>
      <c r="AO16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1" hidden="1" x14ac:dyDescent="0.25">
      <c r="A1658">
        <v>1657</v>
      </c>
      <c r="B1658" t="s">
        <v>42</v>
      </c>
      <c r="C1658" t="s">
        <v>42</v>
      </c>
      <c r="D1658" t="s">
        <v>43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>
        <f t="array" ref="J1658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58" s="2"/>
      <c r="L1658" s="2"/>
      <c r="M1658" s="2"/>
      <c r="N1658" s="2">
        <f t="array" ref="N1658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58" s="2">
        <f ca="1">INDEX(INDIRECT(_xlfn.CONCAT("weather.data[",O$1,"]")),MATCH(vp.data[[#This Row],[SDate]],weather.data[Date],0))</f>
        <v>12.950000000000001</v>
      </c>
      <c r="P1658" s="2">
        <f ca="1">INDEX(INDIRECT(_xlfn.CONCAT("weather.data[",P$1,"]")),MATCH(vp.data[[#This Row],[SDate]],weather.data[Date],0))</f>
        <v>16.728571428571431</v>
      </c>
      <c r="Q1658" s="2">
        <f ca="1">INDEX(INDIRECT(_xlfn.CONCAT("weather.data[",Q$1,"]")),MATCH(vp.data[[#This Row],[SDate]],weather.data[Date],0))</f>
        <v>13</v>
      </c>
      <c r="R1658" s="2">
        <f ca="1">INDEX(INDIRECT(_xlfn.CONCAT("weather.data[",R$1,"]")),MATCH(vp.data[[#This Row],[SDate]],weather.data[Date],0))</f>
        <v>12.3</v>
      </c>
      <c r="S1658" s="2">
        <f ca="1">INDEX(INDIRECT(_xlfn.CONCAT("weather.data[",S$1,"]")),MATCH(vp.data[[#This Row],[SDate]],weather.data[Date],0))</f>
        <v>13.3</v>
      </c>
      <c r="T1658" s="2">
        <f ca="1">INDEX(INDIRECT(_xlfn.CONCAT("weather.data[",T$1,"]")),MATCH(vp.data[[#This Row],[SDate]],weather.data[Date],0))</f>
        <v>12.6</v>
      </c>
      <c r="U1658" s="2">
        <f ca="1">INDEX(INDIRECT(_xlfn.CONCAT("weather.data[",U$1,"]")),MATCH(vp.data[[#This Row],[SDate]],weather.data[Date],0))</f>
        <v>14.7</v>
      </c>
      <c r="V1658" s="2">
        <f ca="1">INDEX(INDIRECT(_xlfn.CONCAT("weather.data[",V$1,"]")),MATCH(vp.data[[#This Row],[SDate]],weather.data[Date],0))</f>
        <v>11.8</v>
      </c>
      <c r="W1658" t="s">
        <v>44</v>
      </c>
      <c r="X1658">
        <f>IF(OR(vp.data[[#This Row],[Sulf]]="",vp.data[[#This Row],[Dens]]=""),1,0)</f>
        <v>0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1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Midale</v>
      </c>
      <c r="AH1658">
        <f>INDEX(crudeBD.lkup[Number],MATCH(vp.data[[#This Row],[Crude_Breakdown]],crudeBD.lkup[Crude Breakdown],0))</f>
        <v>5</v>
      </c>
      <c r="AI1658" s="4">
        <f>IF(AND(vp.data[[#This Row],[SDate]]&gt;=DATE(YEAR(vp.data[[#This Row],[SDate]]),5,1),vp.data[[#This Row],[SDate]]&lt;=DATE(YEAR(vp.data[[#This Row],[SDate]]),9,15)),1,0)</f>
        <v>1</v>
      </c>
      <c r="AJ1658" s="4">
        <f>IF(vp.data[[#This Row],[SDate]]&lt;DATE(2016,12,1),0,1)</f>
        <v>1</v>
      </c>
      <c r="AK1658">
        <f>MONTH(vp.data[[#This Row],[SDate]])</f>
        <v>6</v>
      </c>
      <c r="AL1658" s="5">
        <f>(IF(post_aquisition_adj_bool,vp.data[[#This Row],[VP_Adjusted]],vp.data[[#This Row],[VP]])-INDEX(crudeBD.lkup[Mean_VP],MATCH(vp.data[[#This Row],[Crude_Breakdown]],crudeBD.lkup[Crude Breakdown],0)))^2</f>
        <v>61.861644612476383</v>
      </c>
      <c r="AM1658" s="5">
        <f>(vp.data[[#This Row],[Dens]]-INDEX(crudeBD.lkup[Mean_Dens],MATCH(vp.data[[#This Row],[Crude_Breakdown]],crudeBD.lkup[Crude Breakdown],0)))^2</f>
        <v>28.709659275284526</v>
      </c>
      <c r="AN1658" s="5">
        <f>(vp.data[[#This Row],[Sulf]]-INDEX(crudeBD.lkup[Mean_Sulf],MATCH(vp.data[[#This Row],[Crude_Breakdown]],crudeBD.lkup[Crude Breakdown],0)))^2</f>
        <v>9.5815933023610758E-2</v>
      </c>
      <c r="AO16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1" hidden="1" x14ac:dyDescent="0.25">
      <c r="A1659">
        <v>199</v>
      </c>
      <c r="B1659" t="s">
        <v>45</v>
      </c>
      <c r="C1659" t="s">
        <v>45</v>
      </c>
      <c r="D1659" t="s">
        <v>82</v>
      </c>
      <c r="F1659" s="1">
        <v>42520</v>
      </c>
      <c r="G1659" s="2">
        <v>96.2</v>
      </c>
      <c r="H1659" s="2">
        <f>vp.data[[#This Row],[VP]]+IF(vp.data[[#This Row],[Post_Aquisition]]=0,INDEX(post_aquisition.tbl[Change_in_VP],MATCH(vp.data[[#This Row],[Crude_Breakdown]],post_aquisition.tbl[Crude_Breakdown],0)),0)</f>
        <v>80.365217391304299</v>
      </c>
      <c r="I1659" s="2"/>
      <c r="J1659" s="2">
        <f t="array" ref="J1659">_xlfn.IFNA(IF(vp.data[[#This Row],[Sulf Input]]="",INDEX([1]DATA!$Q:$Q,MATCH(1,(vp.data[[#This Row],[Battery]]=[1]DATA!$L:$L)*(EOMONTH(vp.data[[#This Row],[SDate]],-1)+1=[1]DATA!$G:$G),0)),vp.data[[#This Row],[Sulf Input]]),"")</f>
        <v>2.8</v>
      </c>
      <c r="K1659" s="2"/>
      <c r="L1659" s="2"/>
      <c r="M1659" s="2">
        <v>896.7</v>
      </c>
      <c r="N1659" s="2">
        <f t="array" ref="N1659">_xlfn.IFNA(IF(vp.data[[#This Row],[Dens Input]]="",INDEX([1]DATA!$O:$O,MATCH(1,(vp.data[[#This Row],[Battery]]=[1]DATA!$L:$L)*(EOMONTH(vp.data[[#This Row],[SDate]],-1)+1=[1]DATA!$G:$G),0)),vp.data[[#This Row],[Dens Input]]),"")</f>
        <v>896.7</v>
      </c>
      <c r="O1659" s="2">
        <f ca="1">INDEX(INDIRECT(_xlfn.CONCAT("weather.data[",O$1,"]")),MATCH(vp.data[[#This Row],[SDate]],weather.data[Date],0))</f>
        <v>14.816666666666668</v>
      </c>
      <c r="P1659" s="2">
        <f ca="1">INDEX(INDIRECT(_xlfn.CONCAT("weather.data[",P$1,"]")),MATCH(vp.data[[#This Row],[SDate]],weather.data[Date],0))</f>
        <v>13.259523809523809</v>
      </c>
      <c r="Q1659" s="2">
        <f ca="1">INDEX(INDIRECT(_xlfn.CONCAT("weather.data[",Q$1,"]")),MATCH(vp.data[[#This Row],[SDate]],weather.data[Date],0))</f>
        <v>14.2</v>
      </c>
      <c r="R1659" s="2">
        <f ca="1">INDEX(INDIRECT(_xlfn.CONCAT("weather.data[",R$1,"]")),MATCH(vp.data[[#This Row],[SDate]],weather.data[Date],0))</f>
        <v>13.9</v>
      </c>
      <c r="S1659" s="2">
        <f ca="1">INDEX(INDIRECT(_xlfn.CONCAT("weather.data[",S$1,"]")),MATCH(vp.data[[#This Row],[SDate]],weather.data[Date],0))</f>
        <v>14.3</v>
      </c>
      <c r="T1659" s="2">
        <f ca="1">INDEX(INDIRECT(_xlfn.CONCAT("weather.data[",T$1,"]")),MATCH(vp.data[[#This Row],[SDate]],weather.data[Date],0))</f>
        <v>14.5</v>
      </c>
      <c r="U1659" s="2">
        <f ca="1">INDEX(INDIRECT(_xlfn.CONCAT("weather.data[",U$1,"]")),MATCH(vp.data[[#This Row],[SDate]],weather.data[Date],0))</f>
        <v>16.7</v>
      </c>
      <c r="V1659" s="2">
        <f ca="1">INDEX(INDIRECT(_xlfn.CONCAT("weather.data[",V$1,"]")),MATCH(vp.data[[#This Row],[SDate]],weather.data[Date],0))</f>
        <v>15.3</v>
      </c>
      <c r="W1659" t="s">
        <v>44</v>
      </c>
      <c r="X1659">
        <f>IF(OR(vp.data[[#This Row],[Sulf]]="",vp.data[[#This Row],[Dens]]=""),1,0)</f>
        <v>0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1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Midale</v>
      </c>
      <c r="AH1659">
        <f>INDEX(crudeBD.lkup[Number],MATCH(vp.data[[#This Row],[Crude_Breakdown]],crudeBD.lkup[Crude Breakdown],0))</f>
        <v>5</v>
      </c>
      <c r="AI1659" s="4">
        <f>IF(AND(vp.data[[#This Row],[SDate]]&gt;=DATE(YEAR(vp.data[[#This Row],[SDate]]),5,1),vp.data[[#This Row],[SDate]]&lt;=DATE(YEAR(vp.data[[#This Row],[SDate]]),9,15)),1,0)</f>
        <v>1</v>
      </c>
      <c r="AJ1659" s="4">
        <f>IF(vp.data[[#This Row],[SDate]]&lt;DATE(2016,12,1),0,1)</f>
        <v>0</v>
      </c>
      <c r="AK1659">
        <f>MONTH(vp.data[[#This Row],[SDate]])</f>
        <v>5</v>
      </c>
      <c r="AL1659" s="5">
        <f>(IF(post_aquisition_adj_bool,vp.data[[#This Row],[VP_Adjusted]],vp.data[[#This Row],[VP]])-INDEX(crudeBD.lkup[Mean_VP],MATCH(vp.data[[#This Row],[Crude_Breakdown]],crudeBD.lkup[Crude Breakdown],0)))^2</f>
        <v>299.2899999999982</v>
      </c>
      <c r="AM1659" s="5">
        <f>(vp.data[[#This Row],[Dens]]-INDEX(crudeBD.lkup[Mean_Dens],MATCH(vp.data[[#This Row],[Crude_Breakdown]],crudeBD.lkup[Crude Breakdown],0)))^2</f>
        <v>481.44524067063338</v>
      </c>
      <c r="AN1659" s="5">
        <f>(vp.data[[#This Row],[Sulf]]-INDEX(crudeBD.lkup[Mean_Sulf],MATCH(vp.data[[#This Row],[Crude_Breakdown]],crudeBD.lkup[Crude Breakdown],0)))^2</f>
        <v>0.12993033860500572</v>
      </c>
      <c r="AO16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1" hidden="1" x14ac:dyDescent="0.25">
      <c r="A1660">
        <v>1659</v>
      </c>
      <c r="B1660" t="s">
        <v>47</v>
      </c>
      <c r="C1660" t="s">
        <v>47</v>
      </c>
      <c r="D1660" t="s">
        <v>54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>
        <f t="array" ref="J1660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60" s="2"/>
      <c r="L1660" s="2"/>
      <c r="M1660" s="2"/>
      <c r="N1660" s="2">
        <f t="array" ref="N1660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60" s="2">
        <f ca="1">INDEX(INDIRECT(_xlfn.CONCAT("weather.data[",O$1,"]")),MATCH(vp.data[[#This Row],[SDate]],weather.data[Date],0))</f>
        <v>12.950000000000001</v>
      </c>
      <c r="P1660" s="2">
        <f ca="1">INDEX(INDIRECT(_xlfn.CONCAT("weather.data[",P$1,"]")),MATCH(vp.data[[#This Row],[SDate]],weather.data[Date],0))</f>
        <v>16.728571428571431</v>
      </c>
      <c r="Q1660" s="2">
        <f ca="1">INDEX(INDIRECT(_xlfn.CONCAT("weather.data[",Q$1,"]")),MATCH(vp.data[[#This Row],[SDate]],weather.data[Date],0))</f>
        <v>13</v>
      </c>
      <c r="R1660" s="2">
        <f ca="1">INDEX(INDIRECT(_xlfn.CONCAT("weather.data[",R$1,"]")),MATCH(vp.data[[#This Row],[SDate]],weather.data[Date],0))</f>
        <v>12.3</v>
      </c>
      <c r="S1660" s="2">
        <f ca="1">INDEX(INDIRECT(_xlfn.CONCAT("weather.data[",S$1,"]")),MATCH(vp.data[[#This Row],[SDate]],weather.data[Date],0))</f>
        <v>13.3</v>
      </c>
      <c r="T1660" s="2">
        <f ca="1">INDEX(INDIRECT(_xlfn.CONCAT("weather.data[",T$1,"]")),MATCH(vp.data[[#This Row],[SDate]],weather.data[Date],0))</f>
        <v>12.6</v>
      </c>
      <c r="U1660" s="2">
        <f ca="1">INDEX(INDIRECT(_xlfn.CONCAT("weather.data[",U$1,"]")),MATCH(vp.data[[#This Row],[SDate]],weather.data[Date],0))</f>
        <v>14.7</v>
      </c>
      <c r="V1660" s="2">
        <f ca="1">INDEX(INDIRECT(_xlfn.CONCAT("weather.data[",V$1,"]")),MATCH(vp.data[[#This Row],[SDate]],weather.data[Date],0))</f>
        <v>11.8</v>
      </c>
      <c r="W1660" t="s">
        <v>44</v>
      </c>
      <c r="X1660">
        <f>IF(OR(vp.data[[#This Row],[Sulf]]="",vp.data[[#This Row],[Dens]]=""),1,0)</f>
        <v>0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Medium_LSB</v>
      </c>
      <c r="AH1660">
        <f>INDEX(crudeBD.lkup[Number],MATCH(vp.data[[#This Row],[Crude_Breakdown]],crudeBD.lkup[Crude Breakdown],0))</f>
        <v>3</v>
      </c>
      <c r="AI1660" s="4">
        <f>IF(AND(vp.data[[#This Row],[SDate]]&gt;=DATE(YEAR(vp.data[[#This Row],[SDate]]),5,1),vp.data[[#This Row],[SDate]]&lt;=DATE(YEAR(vp.data[[#This Row],[SDate]]),9,15)),1,0)</f>
        <v>1</v>
      </c>
      <c r="AJ1660" s="4">
        <f>IF(vp.data[[#This Row],[SDate]]&lt;DATE(2016,12,1),0,1)</f>
        <v>1</v>
      </c>
      <c r="AK1660">
        <f>MONTH(vp.data[[#This Row],[SDate]])</f>
        <v>6</v>
      </c>
      <c r="AL1660" s="5">
        <f>(IF(post_aquisition_adj_bool,vp.data[[#This Row],[VP_Adjusted]],vp.data[[#This Row],[VP]])-INDEX(crudeBD.lkup[Mean_VP],MATCH(vp.data[[#This Row],[Crude_Breakdown]],crudeBD.lkup[Crude Breakdown],0)))^2</f>
        <v>49.311214241033632</v>
      </c>
      <c r="AM1660" s="5">
        <f>(vp.data[[#This Row],[Dens]]-INDEX(crudeBD.lkup[Mean_Dens],MATCH(vp.data[[#This Row],[Crude_Breakdown]],crudeBD.lkup[Crude Breakdown],0)))^2</f>
        <v>4.8900131997441267</v>
      </c>
      <c r="AN1660" s="5">
        <f>(vp.data[[#This Row],[Sulf]]-INDEX(crudeBD.lkup[Mean_Sulf],MATCH(vp.data[[#This Row],[Crude_Breakdown]],crudeBD.lkup[Crude Breakdown],0)))^2</f>
        <v>1.7748506673504427E-2</v>
      </c>
      <c r="AO16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1" hidden="1" x14ac:dyDescent="0.25">
      <c r="A1661">
        <v>1660</v>
      </c>
      <c r="B1661" t="s">
        <v>107</v>
      </c>
      <c r="C1661" t="s">
        <v>107</v>
      </c>
      <c r="D1661" t="s">
        <v>108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>
        <f t="array" ref="J1661">_xlfn.IFNA(IF(vp.data[[#This Row],[Sulf Input]]="",INDEX([1]DATA!$Q:$Q,MATCH(1,(vp.data[[#This Row],[Battery]]=[1]DATA!$L:$L)*(EOMONTH(vp.data[[#This Row],[SDate]],-1)+1=[1]DATA!$G:$G),0)),vp.data[[#This Row],[Sulf Input]]),"")</f>
        <v>1.9</v>
      </c>
      <c r="K1661" s="2"/>
      <c r="L1661" s="2"/>
      <c r="M1661" s="2"/>
      <c r="N1661" s="2">
        <f t="array" ref="N166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61" s="2">
        <f ca="1">INDEX(INDIRECT(_xlfn.CONCAT("weather.data[",O$1,"]")),MATCH(vp.data[[#This Row],[SDate]],weather.data[Date],0))</f>
        <v>12.950000000000001</v>
      </c>
      <c r="P1661" s="2">
        <f ca="1">INDEX(INDIRECT(_xlfn.CONCAT("weather.data[",P$1,"]")),MATCH(vp.data[[#This Row],[SDate]],weather.data[Date],0))</f>
        <v>16.728571428571431</v>
      </c>
      <c r="Q1661" s="2">
        <f ca="1">INDEX(INDIRECT(_xlfn.CONCAT("weather.data[",Q$1,"]")),MATCH(vp.data[[#This Row],[SDate]],weather.data[Date],0))</f>
        <v>13</v>
      </c>
      <c r="R1661" s="2">
        <f ca="1">INDEX(INDIRECT(_xlfn.CONCAT("weather.data[",R$1,"]")),MATCH(vp.data[[#This Row],[SDate]],weather.data[Date],0))</f>
        <v>12.3</v>
      </c>
      <c r="S1661" s="2">
        <f ca="1">INDEX(INDIRECT(_xlfn.CONCAT("weather.data[",S$1,"]")),MATCH(vp.data[[#This Row],[SDate]],weather.data[Date],0))</f>
        <v>13.3</v>
      </c>
      <c r="T1661" s="2">
        <f ca="1">INDEX(INDIRECT(_xlfn.CONCAT("weather.data[",T$1,"]")),MATCH(vp.data[[#This Row],[SDate]],weather.data[Date],0))</f>
        <v>12.6</v>
      </c>
      <c r="U1661" s="2">
        <f ca="1">INDEX(INDIRECT(_xlfn.CONCAT("weather.data[",U$1,"]")),MATCH(vp.data[[#This Row],[SDate]],weather.data[Date],0))</f>
        <v>14.7</v>
      </c>
      <c r="V1661" s="2">
        <f ca="1">INDEX(INDIRECT(_xlfn.CONCAT("weather.data[",V$1,"]")),MATCH(vp.data[[#This Row],[SDate]],weather.data[Date],0))</f>
        <v>11.8</v>
      </c>
      <c r="W1661" t="s">
        <v>44</v>
      </c>
      <c r="X1661">
        <f>IF(OR(vp.data[[#This Row],[Sulf]]="",vp.data[[#This Row],[Dens]]=""),1,0)</f>
        <v>0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Medium_LSB</v>
      </c>
      <c r="AH1661">
        <f>INDEX(crudeBD.lkup[Number],MATCH(vp.data[[#This Row],[Crude_Breakdown]],crudeBD.lkup[Crude Breakdown],0))</f>
        <v>3</v>
      </c>
      <c r="AI1661" s="4">
        <f>IF(AND(vp.data[[#This Row],[SDate]]&gt;=DATE(YEAR(vp.data[[#This Row],[SDate]]),5,1),vp.data[[#This Row],[SDate]]&lt;=DATE(YEAR(vp.data[[#This Row],[SDate]]),9,15)),1,0)</f>
        <v>1</v>
      </c>
      <c r="AJ1661" s="4">
        <f>IF(vp.data[[#This Row],[SDate]]&lt;DATE(2016,12,1),0,1)</f>
        <v>1</v>
      </c>
      <c r="AK1661">
        <f>MONTH(vp.data[[#This Row],[SDate]])</f>
        <v>6</v>
      </c>
      <c r="AL1661" s="5">
        <f>(IF(post_aquisition_adj_bool,vp.data[[#This Row],[VP_Adjusted]],vp.data[[#This Row],[VP]])-INDEX(crudeBD.lkup[Mean_VP],MATCH(vp.data[[#This Row],[Crude_Breakdown]],crudeBD.lkup[Crude Breakdown],0)))^2</f>
        <v>3.1605927388234396</v>
      </c>
      <c r="AM1661" s="5">
        <f>(vp.data[[#This Row],[Dens]]-INDEX(crudeBD.lkup[Mean_Dens],MATCH(vp.data[[#This Row],[Crude_Breakdown]],crudeBD.lkup[Crude Breakdown],0)))^2</f>
        <v>158.47442546968119</v>
      </c>
      <c r="AN1661" s="5">
        <f>(vp.data[[#This Row],[Sulf]]-INDEX(crudeBD.lkup[Mean_Sulf],MATCH(vp.data[[#This Row],[Crude_Breakdown]],crudeBD.lkup[Crude Breakdown],0)))^2</f>
        <v>0.27376285342196871</v>
      </c>
      <c r="AO16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1" hidden="1" x14ac:dyDescent="0.25">
      <c r="A1662">
        <v>342</v>
      </c>
      <c r="B1662" t="s">
        <v>45</v>
      </c>
      <c r="C1662" t="s">
        <v>45</v>
      </c>
      <c r="D1662" t="s">
        <v>82</v>
      </c>
      <c r="F1662" s="1">
        <v>42656</v>
      </c>
      <c r="G1662" s="2">
        <v>91.3</v>
      </c>
      <c r="H1662" s="2">
        <f>vp.data[[#This Row],[VP]]+IF(vp.data[[#This Row],[Post_Aquisition]]=0,INDEX(post_aquisition.tbl[Change_in_VP],MATCH(vp.data[[#This Row],[Crude_Breakdown]],post_aquisition.tbl[Crude_Breakdown],0)),0)</f>
        <v>75.465217391304293</v>
      </c>
      <c r="I1662" s="2"/>
      <c r="J1662" s="2">
        <f t="array" ref="J1662">_xlfn.IFNA(IF(vp.data[[#This Row],[Sulf Input]]="",INDEX([1]DATA!$Q:$Q,MATCH(1,(vp.data[[#This Row],[Battery]]=[1]DATA!$L:$L)*(EOMONTH(vp.data[[#This Row],[SDate]],-1)+1=[1]DATA!$G:$G),0)),vp.data[[#This Row],[Sulf Input]]),"")</f>
        <v>2.99</v>
      </c>
      <c r="K1662" s="2"/>
      <c r="L1662" s="2"/>
      <c r="M1662" s="2">
        <v>871.3</v>
      </c>
      <c r="N1662" s="2">
        <f t="array" ref="N1662">_xlfn.IFNA(IF(vp.data[[#This Row],[Dens Input]]="",INDEX([1]DATA!$O:$O,MATCH(1,(vp.data[[#This Row],[Battery]]=[1]DATA!$L:$L)*(EOMONTH(vp.data[[#This Row],[SDate]],-1)+1=[1]DATA!$G:$G),0)),vp.data[[#This Row],[Dens Input]]),"")</f>
        <v>871.3</v>
      </c>
      <c r="O1662" s="2">
        <f ca="1">INDEX(INDIRECT(_xlfn.CONCAT("weather.data[",O$1,"]")),MATCH(vp.data[[#This Row],[SDate]],weather.data[Date],0))</f>
        <v>0.8833333333333333</v>
      </c>
      <c r="P1662" s="2">
        <f ca="1">INDEX(INDIRECT(_xlfn.CONCAT("weather.data[",P$1,"]")),MATCH(vp.data[[#This Row],[SDate]],weather.data[Date],0))</f>
        <v>2.3404761904761906</v>
      </c>
      <c r="Q1662" s="2">
        <f ca="1">INDEX(INDIRECT(_xlfn.CONCAT("weather.data[",Q$1,"]")),MATCH(vp.data[[#This Row],[SDate]],weather.data[Date],0))</f>
        <v>1.3</v>
      </c>
      <c r="R1662" s="2">
        <f ca="1">INDEX(INDIRECT(_xlfn.CONCAT("weather.data[",R$1,"]")),MATCH(vp.data[[#This Row],[SDate]],weather.data[Date],0))</f>
        <v>0.7</v>
      </c>
      <c r="S1662" s="2">
        <f ca="1">INDEX(INDIRECT(_xlfn.CONCAT("weather.data[",S$1,"]")),MATCH(vp.data[[#This Row],[SDate]],weather.data[Date],0))</f>
        <v>0.8</v>
      </c>
      <c r="T1662" s="2">
        <f ca="1">INDEX(INDIRECT(_xlfn.CONCAT("weather.data[",T$1,"]")),MATCH(vp.data[[#This Row],[SDate]],weather.data[Date],0))</f>
        <v>1.8</v>
      </c>
      <c r="U1662" s="2">
        <f ca="1">INDEX(INDIRECT(_xlfn.CONCAT("weather.data[",U$1,"]")),MATCH(vp.data[[#This Row],[SDate]],weather.data[Date],0))</f>
        <v>0.4</v>
      </c>
      <c r="V1662" s="2">
        <f ca="1">INDEX(INDIRECT(_xlfn.CONCAT("weather.data[",V$1,"]")),MATCH(vp.data[[#This Row],[SDate]],weather.data[Date],0))</f>
        <v>0.3</v>
      </c>
      <c r="W1662" t="s">
        <v>44</v>
      </c>
      <c r="X1662">
        <f>IF(OR(vp.data[[#This Row],[Sulf]]="",vp.data[[#This Row],[Dens]]=""),1,0)</f>
        <v>0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1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Midale</v>
      </c>
      <c r="AH1662">
        <f>INDEX(crudeBD.lkup[Number],MATCH(vp.data[[#This Row],[Crude_Breakdown]],crudeBD.lkup[Crude Breakdown],0))</f>
        <v>5</v>
      </c>
      <c r="AI1662" s="4">
        <f>IF(AND(vp.data[[#This Row],[SDate]]&gt;=DATE(YEAR(vp.data[[#This Row],[SDate]]),5,1),vp.data[[#This Row],[SDate]]&lt;=DATE(YEAR(vp.data[[#This Row],[SDate]]),9,15)),1,0)</f>
        <v>0</v>
      </c>
      <c r="AJ1662" s="4">
        <f>IF(vp.data[[#This Row],[SDate]]&lt;DATE(2016,12,1),0,1)</f>
        <v>0</v>
      </c>
      <c r="AK1662">
        <f>MONTH(vp.data[[#This Row],[SDate]])</f>
        <v>10</v>
      </c>
      <c r="AL1662" s="5">
        <f>(IF(post_aquisition_adj_bool,vp.data[[#This Row],[VP_Adjusted]],vp.data[[#This Row],[VP]])-INDEX(crudeBD.lkup[Mean_VP],MATCH(vp.data[[#This Row],[Crude_Breakdown]],crudeBD.lkup[Crude Breakdown],0)))^2</f>
        <v>153.75999999999854</v>
      </c>
      <c r="AM1662" s="5">
        <f>(vp.data[[#This Row],[Dens]]-INDEX(crudeBD.lkup[Mean_Dens],MATCH(vp.data[[#This Row],[Crude_Breakdown]],crudeBD.lkup[Crude Breakdown],0)))^2</f>
        <v>11.958729042726336</v>
      </c>
      <c r="AN1662" s="5">
        <f>(vp.data[[#This Row],[Sulf]]-INDEX(crudeBD.lkup[Mean_Sulf],MATCH(vp.data[[#This Row],[Crude_Breakdown]],crudeBD.lkup[Crude Breakdown],0)))^2</f>
        <v>0.30300457302361067</v>
      </c>
      <c r="AO16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1" hidden="1" x14ac:dyDescent="0.25">
      <c r="A1663">
        <v>1662</v>
      </c>
      <c r="B1663" t="s">
        <v>288</v>
      </c>
      <c r="C1663" t="s">
        <v>288</v>
      </c>
      <c r="D1663" t="s">
        <v>90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>
        <f t="array" ref="J1663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63" s="2"/>
      <c r="L1663" s="2"/>
      <c r="M1663" s="2"/>
      <c r="N1663" s="2">
        <f t="array" ref="N1663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63" s="2">
        <f ca="1">INDEX(INDIRECT(_xlfn.CONCAT("weather.data[",O$1,"]")),MATCH(vp.data[[#This Row],[SDate]],weather.data[Date],0))</f>
        <v>12.950000000000001</v>
      </c>
      <c r="P1663" s="2">
        <f ca="1">INDEX(INDIRECT(_xlfn.CONCAT("weather.data[",P$1,"]")),MATCH(vp.data[[#This Row],[SDate]],weather.data[Date],0))</f>
        <v>16.728571428571431</v>
      </c>
      <c r="Q1663" s="2">
        <f ca="1">INDEX(INDIRECT(_xlfn.CONCAT("weather.data[",Q$1,"]")),MATCH(vp.data[[#This Row],[SDate]],weather.data[Date],0))</f>
        <v>13</v>
      </c>
      <c r="R1663" s="2">
        <f ca="1">INDEX(INDIRECT(_xlfn.CONCAT("weather.data[",R$1,"]")),MATCH(vp.data[[#This Row],[SDate]],weather.data[Date],0))</f>
        <v>12.3</v>
      </c>
      <c r="S1663" s="2">
        <f ca="1">INDEX(INDIRECT(_xlfn.CONCAT("weather.data[",S$1,"]")),MATCH(vp.data[[#This Row],[SDate]],weather.data[Date],0))</f>
        <v>13.3</v>
      </c>
      <c r="T1663" s="2">
        <f ca="1">INDEX(INDIRECT(_xlfn.CONCAT("weather.data[",T$1,"]")),MATCH(vp.data[[#This Row],[SDate]],weather.data[Date],0))</f>
        <v>12.6</v>
      </c>
      <c r="U1663" s="2">
        <f ca="1">INDEX(INDIRECT(_xlfn.CONCAT("weather.data[",U$1,"]")),MATCH(vp.data[[#This Row],[SDate]],weather.data[Date],0))</f>
        <v>14.7</v>
      </c>
      <c r="V1663" s="2">
        <f ca="1">INDEX(INDIRECT(_xlfn.CONCAT("weather.data[",V$1,"]")),MATCH(vp.data[[#This Row],[SDate]],weather.data[Date],0))</f>
        <v>11.8</v>
      </c>
      <c r="W1663" t="s">
        <v>44</v>
      </c>
      <c r="X1663">
        <f>IF(OR(vp.data[[#This Row],[Sulf]]="",vp.data[[#This Row],[Dens]]=""),1,0)</f>
        <v>0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Medium_LSB</v>
      </c>
      <c r="AH1663">
        <f>INDEX(crudeBD.lkup[Number],MATCH(vp.data[[#This Row],[Crude_Breakdown]],crudeBD.lkup[Crude Breakdown],0))</f>
        <v>3</v>
      </c>
      <c r="AI1663" s="4">
        <f>IF(AND(vp.data[[#This Row],[SDate]]&gt;=DATE(YEAR(vp.data[[#This Row],[SDate]]),5,1),vp.data[[#This Row],[SDate]]&lt;=DATE(YEAR(vp.data[[#This Row],[SDate]]),9,15)),1,0)</f>
        <v>1</v>
      </c>
      <c r="AJ1663" s="4">
        <f>IF(vp.data[[#This Row],[SDate]]&lt;DATE(2016,12,1),0,1)</f>
        <v>1</v>
      </c>
      <c r="AK1663">
        <f>MONTH(vp.data[[#This Row],[SDate]])</f>
        <v>6</v>
      </c>
      <c r="AL1663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663" s="5">
        <f>(vp.data[[#This Row],[Dens]]-INDEX(crudeBD.lkup[Mean_Dens],MATCH(vp.data[[#This Row],[Crude_Breakdown]],crudeBD.lkup[Crude Breakdown],0)))^2</f>
        <v>192.89494816906944</v>
      </c>
      <c r="AN1663" s="5">
        <f>(vp.data[[#This Row],[Sulf]]-INDEX(crudeBD.lkup[Mean_Sulf],MATCH(vp.data[[#This Row],[Crude_Breakdown]],crudeBD.lkup[Crude Breakdown],0)))^2</f>
        <v>0.37604308728699903</v>
      </c>
      <c r="AO16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1" hidden="1" x14ac:dyDescent="0.25">
      <c r="A1664">
        <v>1663</v>
      </c>
      <c r="B1664" t="s">
        <v>288</v>
      </c>
      <c r="C1664" t="s">
        <v>288</v>
      </c>
      <c r="D1664" t="s">
        <v>53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>
        <f t="array" ref="J166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64" s="2"/>
      <c r="L1664" s="2"/>
      <c r="M1664" s="2"/>
      <c r="N1664" s="2">
        <f t="array" ref="N1664">_xlfn.IFNA(IF(vp.data[[#This Row],[Dens Input]]="",INDEX([1]DATA!$O:$O,MATCH(1,(vp.data[[#This Row],[Battery]]=[1]DATA!$L:$L)*(EOMONTH(vp.data[[#This Row],[SDate]],-1)+1=[1]DATA!$G:$G),0)),vp.data[[#This Row],[Dens Input]]),"")</f>
        <v>849</v>
      </c>
      <c r="O1664" s="2">
        <f ca="1">INDEX(INDIRECT(_xlfn.CONCAT("weather.data[",O$1,"]")),MATCH(vp.data[[#This Row],[SDate]],weather.data[Date],0))</f>
        <v>12.950000000000001</v>
      </c>
      <c r="P1664" s="2">
        <f ca="1">INDEX(INDIRECT(_xlfn.CONCAT("weather.data[",P$1,"]")),MATCH(vp.data[[#This Row],[SDate]],weather.data[Date],0))</f>
        <v>16.728571428571431</v>
      </c>
      <c r="Q1664" s="2">
        <f ca="1">INDEX(INDIRECT(_xlfn.CONCAT("weather.data[",Q$1,"]")),MATCH(vp.data[[#This Row],[SDate]],weather.data[Date],0))</f>
        <v>13</v>
      </c>
      <c r="R1664" s="2">
        <f ca="1">INDEX(INDIRECT(_xlfn.CONCAT("weather.data[",R$1,"]")),MATCH(vp.data[[#This Row],[SDate]],weather.data[Date],0))</f>
        <v>12.3</v>
      </c>
      <c r="S1664" s="2">
        <f ca="1">INDEX(INDIRECT(_xlfn.CONCAT("weather.data[",S$1,"]")),MATCH(vp.data[[#This Row],[SDate]],weather.data[Date],0))</f>
        <v>13.3</v>
      </c>
      <c r="T1664" s="2">
        <f ca="1">INDEX(INDIRECT(_xlfn.CONCAT("weather.data[",T$1,"]")),MATCH(vp.data[[#This Row],[SDate]],weather.data[Date],0))</f>
        <v>12.6</v>
      </c>
      <c r="U1664" s="2">
        <f ca="1">INDEX(INDIRECT(_xlfn.CONCAT("weather.data[",U$1,"]")),MATCH(vp.data[[#This Row],[SDate]],weather.data[Date],0))</f>
        <v>14.7</v>
      </c>
      <c r="V1664" s="2">
        <f ca="1">INDEX(INDIRECT(_xlfn.CONCAT("weather.data[",V$1,"]")),MATCH(vp.data[[#This Row],[SDate]],weather.data[Date],0))</f>
        <v>11.8</v>
      </c>
      <c r="W1664" t="s">
        <v>44</v>
      </c>
      <c r="X1664">
        <f>IF(OR(vp.data[[#This Row],[Sulf]]="",vp.data[[#This Row],[Dens]]=""),1,0)</f>
        <v>0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Medium_LSB</v>
      </c>
      <c r="AH1664">
        <f>INDEX(crudeBD.lkup[Number],MATCH(vp.data[[#This Row],[Crude_Breakdown]],crudeBD.lkup[Crude Breakdown],0))</f>
        <v>3</v>
      </c>
      <c r="AI1664" s="4">
        <f>IF(AND(vp.data[[#This Row],[SDate]]&gt;=DATE(YEAR(vp.data[[#This Row],[SDate]]),5,1),vp.data[[#This Row],[SDate]]&lt;=DATE(YEAR(vp.data[[#This Row],[SDate]]),9,15)),1,0)</f>
        <v>1</v>
      </c>
      <c r="AJ1664" s="4">
        <f>IF(vp.data[[#This Row],[SDate]]&lt;DATE(2016,12,1),0,1)</f>
        <v>1</v>
      </c>
      <c r="AK1664">
        <f>MONTH(vp.data[[#This Row],[SDate]])</f>
        <v>6</v>
      </c>
      <c r="AL1664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664" s="5">
        <f>(vp.data[[#This Row],[Dens]]-INDEX(crudeBD.lkup[Mean_Dens],MATCH(vp.data[[#This Row],[Crude_Breakdown]],crudeBD.lkup[Crude Breakdown],0)))^2</f>
        <v>26.922219334713002</v>
      </c>
      <c r="AN1664" s="5">
        <f>(vp.data[[#This Row],[Sulf]]-INDEX(crudeBD.lkup[Mean_Sulf],MATCH(vp.data[[#This Row],[Crude_Breakdown]],crudeBD.lkup[Crude Breakdown],0)))^2</f>
        <v>0.13193132655080392</v>
      </c>
      <c r="AO16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1" hidden="1" x14ac:dyDescent="0.25">
      <c r="A1665">
        <v>1664</v>
      </c>
      <c r="B1665" t="s">
        <v>58</v>
      </c>
      <c r="C1665" t="s">
        <v>58</v>
      </c>
      <c r="D1665" t="s">
        <v>83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>
        <f t="array" ref="J1665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65" s="2"/>
      <c r="L1665" s="2"/>
      <c r="M1665" s="2"/>
      <c r="N1665" s="2">
        <f t="array" ref="N1665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65" s="2">
        <f ca="1">INDEX(INDIRECT(_xlfn.CONCAT("weather.data[",O$1,"]")),MATCH(vp.data[[#This Row],[SDate]],weather.data[Date],0))</f>
        <v>14.016666666666667</v>
      </c>
      <c r="P1665" s="2">
        <f ca="1">INDEX(INDIRECT(_xlfn.CONCAT("weather.data[",P$1,"]")),MATCH(vp.data[[#This Row],[SDate]],weather.data[Date],0))</f>
        <v>15.654761904761903</v>
      </c>
      <c r="Q1665" s="2">
        <f ca="1">INDEX(INDIRECT(_xlfn.CONCAT("weather.data[",Q$1,"]")),MATCH(vp.data[[#This Row],[SDate]],weather.data[Date],0))</f>
        <v>15.2</v>
      </c>
      <c r="R1665" s="2">
        <f ca="1">INDEX(INDIRECT(_xlfn.CONCAT("weather.data[",R$1,"]")),MATCH(vp.data[[#This Row],[SDate]],weather.data[Date],0))</f>
        <v>13.7</v>
      </c>
      <c r="S1665" s="2">
        <f ca="1">INDEX(INDIRECT(_xlfn.CONCAT("weather.data[",S$1,"]")),MATCH(vp.data[[#This Row],[SDate]],weather.data[Date],0))</f>
        <v>14.3</v>
      </c>
      <c r="T1665" s="2">
        <f ca="1">INDEX(INDIRECT(_xlfn.CONCAT("weather.data[",T$1,"]")),MATCH(vp.data[[#This Row],[SDate]],weather.data[Date],0))</f>
        <v>13.2</v>
      </c>
      <c r="U1665" s="2">
        <f ca="1">INDEX(INDIRECT(_xlfn.CONCAT("weather.data[",U$1,"]")),MATCH(vp.data[[#This Row],[SDate]],weather.data[Date],0))</f>
        <v>15.2</v>
      </c>
      <c r="V1665" s="2">
        <f ca="1">INDEX(INDIRECT(_xlfn.CONCAT("weather.data[",V$1,"]")),MATCH(vp.data[[#This Row],[SDate]],weather.data[Date],0))</f>
        <v>12.5</v>
      </c>
      <c r="W1665" t="s">
        <v>44</v>
      </c>
      <c r="X1665">
        <f>IF(OR(vp.data[[#This Row],[Sulf]]="",vp.data[[#This Row],[Dens]]=""),1,0)</f>
        <v>0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1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Light_SW</v>
      </c>
      <c r="AH1665">
        <f>INDEX(crudeBD.lkup[Number],MATCH(vp.data[[#This Row],[Crude_Breakdown]],crudeBD.lkup[Crude Breakdown],0))</f>
        <v>2</v>
      </c>
      <c r="AI1665" s="4">
        <f>IF(AND(vp.data[[#This Row],[SDate]]&gt;=DATE(YEAR(vp.data[[#This Row],[SDate]]),5,1),vp.data[[#This Row],[SDate]]&lt;=DATE(YEAR(vp.data[[#This Row],[SDate]]),9,15)),1,0)</f>
        <v>1</v>
      </c>
      <c r="AJ1665" s="4">
        <f>IF(vp.data[[#This Row],[SDate]]&lt;DATE(2016,12,1),0,1)</f>
        <v>1</v>
      </c>
      <c r="AK1665">
        <f>MONTH(vp.data[[#This Row],[SDate]])</f>
        <v>6</v>
      </c>
      <c r="AL1665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1665" s="5">
        <f>(vp.data[[#This Row],[Dens]]-INDEX(crudeBD.lkup[Mean_Dens],MATCH(vp.data[[#This Row],[Crude_Breakdown]],crudeBD.lkup[Crude Breakdown],0)))^2</f>
        <v>24.417670636041631</v>
      </c>
      <c r="AN1665" s="5">
        <f>(vp.data[[#This Row],[Sulf]]-INDEX(crudeBD.lkup[Mean_Sulf],MATCH(vp.data[[#This Row],[Crude_Breakdown]],crudeBD.lkup[Crude Breakdown],0)))^2</f>
        <v>4.0018125030109766E-4</v>
      </c>
      <c r="AO16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1" hidden="1" x14ac:dyDescent="0.25">
      <c r="A1666">
        <v>1665</v>
      </c>
      <c r="B1666" t="s">
        <v>58</v>
      </c>
      <c r="C1666" t="s">
        <v>58</v>
      </c>
      <c r="D1666" t="s">
        <v>75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>
        <f t="array" ref="J1666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66" s="2"/>
      <c r="L1666" s="2"/>
      <c r="M1666" s="2"/>
      <c r="N1666" s="2">
        <f t="array" ref="N166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66" s="2">
        <f ca="1">INDEX(INDIRECT(_xlfn.CONCAT("weather.data[",O$1,"]")),MATCH(vp.data[[#This Row],[SDate]],weather.data[Date],0))</f>
        <v>14.016666666666667</v>
      </c>
      <c r="P1666" s="2">
        <f ca="1">INDEX(INDIRECT(_xlfn.CONCAT("weather.data[",P$1,"]")),MATCH(vp.data[[#This Row],[SDate]],weather.data[Date],0))</f>
        <v>15.654761904761903</v>
      </c>
      <c r="Q1666" s="2">
        <f ca="1">INDEX(INDIRECT(_xlfn.CONCAT("weather.data[",Q$1,"]")),MATCH(vp.data[[#This Row],[SDate]],weather.data[Date],0))</f>
        <v>15.2</v>
      </c>
      <c r="R1666" s="2">
        <f ca="1">INDEX(INDIRECT(_xlfn.CONCAT("weather.data[",R$1,"]")),MATCH(vp.data[[#This Row],[SDate]],weather.data[Date],0))</f>
        <v>13.7</v>
      </c>
      <c r="S1666" s="2">
        <f ca="1">INDEX(INDIRECT(_xlfn.CONCAT("weather.data[",S$1,"]")),MATCH(vp.data[[#This Row],[SDate]],weather.data[Date],0))</f>
        <v>14.3</v>
      </c>
      <c r="T1666" s="2">
        <f ca="1">INDEX(INDIRECT(_xlfn.CONCAT("weather.data[",T$1,"]")),MATCH(vp.data[[#This Row],[SDate]],weather.data[Date],0))</f>
        <v>13.2</v>
      </c>
      <c r="U1666" s="2">
        <f ca="1">INDEX(INDIRECT(_xlfn.CONCAT("weather.data[",U$1,"]")),MATCH(vp.data[[#This Row],[SDate]],weather.data[Date],0))</f>
        <v>15.2</v>
      </c>
      <c r="V1666" s="2">
        <f ca="1">INDEX(INDIRECT(_xlfn.CONCAT("weather.data[",V$1,"]")),MATCH(vp.data[[#This Row],[SDate]],weather.data[Date],0))</f>
        <v>12.5</v>
      </c>
      <c r="W1666" t="s">
        <v>44</v>
      </c>
      <c r="X1666">
        <f>IF(OR(vp.data[[#This Row],[Sulf]]="",vp.data[[#This Row],[Dens]]=""),1,0)</f>
        <v>0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1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Light_SW</v>
      </c>
      <c r="AH1666">
        <f>INDEX(crudeBD.lkup[Number],MATCH(vp.data[[#This Row],[Crude_Breakdown]],crudeBD.lkup[Crude Breakdown],0))</f>
        <v>2</v>
      </c>
      <c r="AI1666" s="4">
        <f>IF(AND(vp.data[[#This Row],[SDate]]&gt;=DATE(YEAR(vp.data[[#This Row],[SDate]]),5,1),vp.data[[#This Row],[SDate]]&lt;=DATE(YEAR(vp.data[[#This Row],[SDate]]),9,15)),1,0)</f>
        <v>1</v>
      </c>
      <c r="AJ1666" s="4">
        <f>IF(vp.data[[#This Row],[SDate]]&lt;DATE(2016,12,1),0,1)</f>
        <v>1</v>
      </c>
      <c r="AK1666">
        <f>MONTH(vp.data[[#This Row],[SDate]])</f>
        <v>6</v>
      </c>
      <c r="AL1666" s="5">
        <f>(IF(post_aquisition_adj_bool,vp.data[[#This Row],[VP_Adjusted]],vp.data[[#This Row],[VP]])-INDEX(crudeBD.lkup[Mean_VP],MATCH(vp.data[[#This Row],[Crude_Breakdown]],crudeBD.lkup[Crude Breakdown],0)))^2</f>
        <v>361.22692885521678</v>
      </c>
      <c r="AM1666" s="5">
        <f>(vp.data[[#This Row],[Dens]]-INDEX(crudeBD.lkup[Mean_Dens],MATCH(vp.data[[#This Row],[Crude_Breakdown]],crudeBD.lkup[Crude Breakdown],0)))^2</f>
        <v>0.70799426063800941</v>
      </c>
      <c r="AN1666" s="5">
        <f>(vp.data[[#This Row],[Sulf]]-INDEX(crudeBD.lkup[Mean_Sulf],MATCH(vp.data[[#This Row],[Crude_Breakdown]],crudeBD.lkup[Crude Breakdown],0)))^2</f>
        <v>1.9598731412113473E-2</v>
      </c>
      <c r="AO16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1" hidden="1" x14ac:dyDescent="0.25">
      <c r="A1667">
        <v>1666</v>
      </c>
      <c r="B1667" t="s">
        <v>47</v>
      </c>
      <c r="C1667" t="s">
        <v>47</v>
      </c>
      <c r="D1667" t="s">
        <v>62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>
        <f t="array" ref="J166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67" s="2"/>
      <c r="L1667" s="2"/>
      <c r="M1667" s="2"/>
      <c r="N1667" s="2">
        <f t="array" ref="N1667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67" s="2">
        <f ca="1">INDEX(INDIRECT(_xlfn.CONCAT("weather.data[",O$1,"]")),MATCH(vp.data[[#This Row],[SDate]],weather.data[Date],0))</f>
        <v>14.016666666666667</v>
      </c>
      <c r="P1667" s="2">
        <f ca="1">INDEX(INDIRECT(_xlfn.CONCAT("weather.data[",P$1,"]")),MATCH(vp.data[[#This Row],[SDate]],weather.data[Date],0))</f>
        <v>15.654761904761903</v>
      </c>
      <c r="Q1667" s="2">
        <f ca="1">INDEX(INDIRECT(_xlfn.CONCAT("weather.data[",Q$1,"]")),MATCH(vp.data[[#This Row],[SDate]],weather.data[Date],0))</f>
        <v>15.2</v>
      </c>
      <c r="R1667" s="2">
        <f ca="1">INDEX(INDIRECT(_xlfn.CONCAT("weather.data[",R$1,"]")),MATCH(vp.data[[#This Row],[SDate]],weather.data[Date],0))</f>
        <v>13.7</v>
      </c>
      <c r="S1667" s="2">
        <f ca="1">INDEX(INDIRECT(_xlfn.CONCAT("weather.data[",S$1,"]")),MATCH(vp.data[[#This Row],[SDate]],weather.data[Date],0))</f>
        <v>14.3</v>
      </c>
      <c r="T1667" s="2">
        <f ca="1">INDEX(INDIRECT(_xlfn.CONCAT("weather.data[",T$1,"]")),MATCH(vp.data[[#This Row],[SDate]],weather.data[Date],0))</f>
        <v>13.2</v>
      </c>
      <c r="U1667" s="2">
        <f ca="1">INDEX(INDIRECT(_xlfn.CONCAT("weather.data[",U$1,"]")),MATCH(vp.data[[#This Row],[SDate]],weather.data[Date],0))</f>
        <v>15.2</v>
      </c>
      <c r="V1667" s="2">
        <f ca="1">INDEX(INDIRECT(_xlfn.CONCAT("weather.data[",V$1,"]")),MATCH(vp.data[[#This Row],[SDate]],weather.data[Date],0))</f>
        <v>12.5</v>
      </c>
      <c r="W1667" t="s">
        <v>44</v>
      </c>
      <c r="X1667">
        <f>IF(OR(vp.data[[#This Row],[Sulf]]="",vp.data[[#This Row],[Dens]]=""),1,0)</f>
        <v>0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1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Light_LSB</v>
      </c>
      <c r="AH1667">
        <f>INDEX(crudeBD.lkup[Number],MATCH(vp.data[[#This Row],[Crude_Breakdown]],crudeBD.lkup[Crude Breakdown],0))</f>
        <v>1</v>
      </c>
      <c r="AI1667" s="4">
        <f>IF(AND(vp.data[[#This Row],[SDate]]&gt;=DATE(YEAR(vp.data[[#This Row],[SDate]]),5,1),vp.data[[#This Row],[SDate]]&lt;=DATE(YEAR(vp.data[[#This Row],[SDate]]),9,15)),1,0)</f>
        <v>1</v>
      </c>
      <c r="AJ1667" s="4">
        <f>IF(vp.data[[#This Row],[SDate]]&lt;DATE(2016,12,1),0,1)</f>
        <v>1</v>
      </c>
      <c r="AK1667">
        <f>MONTH(vp.data[[#This Row],[SDate]])</f>
        <v>6</v>
      </c>
      <c r="AL1667" s="5">
        <f>(IF(post_aquisition_adj_bool,vp.data[[#This Row],[VP_Adjusted]],vp.data[[#This Row],[VP]])-INDEX(crudeBD.lkup[Mean_VP],MATCH(vp.data[[#This Row],[Crude_Breakdown]],crudeBD.lkup[Crude Breakdown],0)))^2</f>
        <v>29.875820808810833</v>
      </c>
      <c r="AM1667" s="5">
        <f>(vp.data[[#This Row],[Dens]]-INDEX(crudeBD.lkup[Mean_Dens],MATCH(vp.data[[#This Row],[Crude_Breakdown]],crudeBD.lkup[Crude Breakdown],0)))^2</f>
        <v>30.752761474439346</v>
      </c>
      <c r="AN1667" s="5">
        <f>(vp.data[[#This Row],[Sulf]]-INDEX(crudeBD.lkup[Mean_Sulf],MATCH(vp.data[[#This Row],[Crude_Breakdown]],crudeBD.lkup[Crude Breakdown],0)))^2</f>
        <v>0.72023895982401986</v>
      </c>
      <c r="AO16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1" hidden="1" x14ac:dyDescent="0.25">
      <c r="A1668">
        <v>1667</v>
      </c>
      <c r="B1668" t="s">
        <v>47</v>
      </c>
      <c r="C1668" t="s">
        <v>47</v>
      </c>
      <c r="D1668" t="s">
        <v>67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>
        <f t="array" ref="J1668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68" s="2"/>
      <c r="L1668" s="2"/>
      <c r="M1668" s="2"/>
      <c r="N1668" s="2">
        <f t="array" ref="N1668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68" s="2">
        <f ca="1">INDEX(INDIRECT(_xlfn.CONCAT("weather.data[",O$1,"]")),MATCH(vp.data[[#This Row],[SDate]],weather.data[Date],0))</f>
        <v>14.016666666666667</v>
      </c>
      <c r="P1668" s="2">
        <f ca="1">INDEX(INDIRECT(_xlfn.CONCAT("weather.data[",P$1,"]")),MATCH(vp.data[[#This Row],[SDate]],weather.data[Date],0))</f>
        <v>15.654761904761903</v>
      </c>
      <c r="Q1668" s="2">
        <f ca="1">INDEX(INDIRECT(_xlfn.CONCAT("weather.data[",Q$1,"]")),MATCH(vp.data[[#This Row],[SDate]],weather.data[Date],0))</f>
        <v>15.2</v>
      </c>
      <c r="R1668" s="2">
        <f ca="1">INDEX(INDIRECT(_xlfn.CONCAT("weather.data[",R$1,"]")),MATCH(vp.data[[#This Row],[SDate]],weather.data[Date],0))</f>
        <v>13.7</v>
      </c>
      <c r="S1668" s="2">
        <f ca="1">INDEX(INDIRECT(_xlfn.CONCAT("weather.data[",S$1,"]")),MATCH(vp.data[[#This Row],[SDate]],weather.data[Date],0))</f>
        <v>14.3</v>
      </c>
      <c r="T1668" s="2">
        <f ca="1">INDEX(INDIRECT(_xlfn.CONCAT("weather.data[",T$1,"]")),MATCH(vp.data[[#This Row],[SDate]],weather.data[Date],0))</f>
        <v>13.2</v>
      </c>
      <c r="U1668" s="2">
        <f ca="1">INDEX(INDIRECT(_xlfn.CONCAT("weather.data[",U$1,"]")),MATCH(vp.data[[#This Row],[SDate]],weather.data[Date],0))</f>
        <v>15.2</v>
      </c>
      <c r="V1668" s="2">
        <f ca="1">INDEX(INDIRECT(_xlfn.CONCAT("weather.data[",V$1,"]")),MATCH(vp.data[[#This Row],[SDate]],weather.data[Date],0))</f>
        <v>12.5</v>
      </c>
      <c r="W1668" t="s">
        <v>44</v>
      </c>
      <c r="X1668">
        <f>IF(OR(vp.data[[#This Row],[Sulf]]="",vp.data[[#This Row],[Dens]]=""),1,0)</f>
        <v>0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Medium_LSB</v>
      </c>
      <c r="AH1668">
        <f>INDEX(crudeBD.lkup[Number],MATCH(vp.data[[#This Row],[Crude_Breakdown]],crudeBD.lkup[Crude Breakdown],0))</f>
        <v>3</v>
      </c>
      <c r="AI1668" s="4">
        <f>IF(AND(vp.data[[#This Row],[SDate]]&gt;=DATE(YEAR(vp.data[[#This Row],[SDate]]),5,1),vp.data[[#This Row],[SDate]]&lt;=DATE(YEAR(vp.data[[#This Row],[SDate]]),9,15)),1,0)</f>
        <v>1</v>
      </c>
      <c r="AJ1668" s="4">
        <f>IF(vp.data[[#This Row],[SDate]]&lt;DATE(2016,12,1),0,1)</f>
        <v>1</v>
      </c>
      <c r="AK1668">
        <f>MONTH(vp.data[[#This Row],[SDate]])</f>
        <v>6</v>
      </c>
      <c r="AL1668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1668" s="5">
        <f>(vp.data[[#This Row],[Dens]]-INDEX(crudeBD.lkup[Mean_Dens],MATCH(vp.data[[#This Row],[Crude_Breakdown]],crudeBD.lkup[Crude Breakdown],0)))^2</f>
        <v>141.87995921201542</v>
      </c>
      <c r="AN1668" s="5">
        <f>(vp.data[[#This Row],[Sulf]]-INDEX(crudeBD.lkup[Mean_Sulf],MATCH(vp.data[[#This Row],[Crude_Breakdown]],crudeBD.lkup[Crude Breakdown],0)))^2</f>
        <v>8.0215563115221447E-2</v>
      </c>
      <c r="AO16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1" hidden="1" x14ac:dyDescent="0.25">
      <c r="A1669">
        <v>1668</v>
      </c>
      <c r="B1669" t="s">
        <v>42</v>
      </c>
      <c r="C1669" t="s">
        <v>42</v>
      </c>
      <c r="D1669" t="s">
        <v>43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>
        <f t="array" ref="J1669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69" s="2"/>
      <c r="L1669" s="2"/>
      <c r="M1669" s="2"/>
      <c r="N1669" s="2">
        <f t="array" ref="N1669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69" s="2">
        <f ca="1">INDEX(INDIRECT(_xlfn.CONCAT("weather.data[",O$1,"]")),MATCH(vp.data[[#This Row],[SDate]],weather.data[Date],0))</f>
        <v>14.799999999999999</v>
      </c>
      <c r="P1669" s="2">
        <f ca="1">INDEX(INDIRECT(_xlfn.CONCAT("weather.data[",P$1,"]")),MATCH(vp.data[[#This Row],[SDate]],weather.data[Date],0))</f>
        <v>14.757142857142856</v>
      </c>
      <c r="Q1669" s="2">
        <f ca="1">INDEX(INDIRECT(_xlfn.CONCAT("weather.data[",Q$1,"]")),MATCH(vp.data[[#This Row],[SDate]],weather.data[Date],0))</f>
        <v>15.1</v>
      </c>
      <c r="R1669" s="2">
        <f ca="1">INDEX(INDIRECT(_xlfn.CONCAT("weather.data[",R$1,"]")),MATCH(vp.data[[#This Row],[SDate]],weather.data[Date],0))</f>
        <v>15.4</v>
      </c>
      <c r="S1669" s="2">
        <f ca="1">INDEX(INDIRECT(_xlfn.CONCAT("weather.data[",S$1,"]")),MATCH(vp.data[[#This Row],[SDate]],weather.data[Date],0))</f>
        <v>14.5</v>
      </c>
      <c r="T1669" s="2">
        <f ca="1">INDEX(INDIRECT(_xlfn.CONCAT("weather.data[",T$1,"]")),MATCH(vp.data[[#This Row],[SDate]],weather.data[Date],0))</f>
        <v>15.2</v>
      </c>
      <c r="U1669" s="2">
        <f ca="1">INDEX(INDIRECT(_xlfn.CONCAT("weather.data[",U$1,"]")),MATCH(vp.data[[#This Row],[SDate]],weather.data[Date],0))</f>
        <v>14.8</v>
      </c>
      <c r="V1669" s="2">
        <f ca="1">INDEX(INDIRECT(_xlfn.CONCAT("weather.data[",V$1,"]")),MATCH(vp.data[[#This Row],[SDate]],weather.data[Date],0))</f>
        <v>13.8</v>
      </c>
      <c r="W1669" t="s">
        <v>44</v>
      </c>
      <c r="X1669">
        <f>IF(OR(vp.data[[#This Row],[Sulf]]="",vp.data[[#This Row],[Dens]]=""),1,0)</f>
        <v>0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1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Midale</v>
      </c>
      <c r="AH1669">
        <f>INDEX(crudeBD.lkup[Number],MATCH(vp.data[[#This Row],[Crude_Breakdown]],crudeBD.lkup[Crude Breakdown],0))</f>
        <v>5</v>
      </c>
      <c r="AI1669" s="4">
        <f>IF(AND(vp.data[[#This Row],[SDate]]&gt;=DATE(YEAR(vp.data[[#This Row],[SDate]]),5,1),vp.data[[#This Row],[SDate]]&lt;=DATE(YEAR(vp.data[[#This Row],[SDate]]),9,15)),1,0)</f>
        <v>1</v>
      </c>
      <c r="AJ1669" s="4">
        <f>IF(vp.data[[#This Row],[SDate]]&lt;DATE(2016,12,1),0,1)</f>
        <v>1</v>
      </c>
      <c r="AK1669">
        <f>MONTH(vp.data[[#This Row],[SDate]])</f>
        <v>6</v>
      </c>
      <c r="AL1669" s="5">
        <f>(IF(post_aquisition_adj_bool,vp.data[[#This Row],[VP_Adjusted]],vp.data[[#This Row],[VP]])-INDEX(crudeBD.lkup[Mean_VP],MATCH(vp.data[[#This Row],[Crude_Breakdown]],crudeBD.lkup[Crude Breakdown],0)))^2</f>
        <v>109.52077504725902</v>
      </c>
      <c r="AM1669" s="5">
        <f>(vp.data[[#This Row],[Dens]]-INDEX(crudeBD.lkup[Mean_Dens],MATCH(vp.data[[#This Row],[Crude_Breakdown]],crudeBD.lkup[Crude Breakdown],0)))^2</f>
        <v>28.709659275284526</v>
      </c>
      <c r="AN1669" s="5">
        <f>(vp.data[[#This Row],[Sulf]]-INDEX(crudeBD.lkup[Mean_Sulf],MATCH(vp.data[[#This Row],[Crude_Breakdown]],crudeBD.lkup[Crude Breakdown],0)))^2</f>
        <v>9.5815933023610758E-2</v>
      </c>
      <c r="AO16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1" hidden="1" x14ac:dyDescent="0.25">
      <c r="A1670">
        <v>1669</v>
      </c>
      <c r="B1670" t="s">
        <v>47</v>
      </c>
      <c r="C1670" t="s">
        <v>47</v>
      </c>
      <c r="D1670" t="s">
        <v>48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>
        <f t="array" ref="J167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70" s="2"/>
      <c r="L1670" s="2"/>
      <c r="M1670" s="2"/>
      <c r="N1670" s="2">
        <f t="array" ref="N167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70" s="2">
        <f ca="1">INDEX(INDIRECT(_xlfn.CONCAT("weather.data[",O$1,"]")),MATCH(vp.data[[#This Row],[SDate]],weather.data[Date],0))</f>
        <v>14.799999999999999</v>
      </c>
      <c r="P1670" s="2">
        <f ca="1">INDEX(INDIRECT(_xlfn.CONCAT("weather.data[",P$1,"]")),MATCH(vp.data[[#This Row],[SDate]],weather.data[Date],0))</f>
        <v>14.757142857142856</v>
      </c>
      <c r="Q1670" s="2">
        <f ca="1">INDEX(INDIRECT(_xlfn.CONCAT("weather.data[",Q$1,"]")),MATCH(vp.data[[#This Row],[SDate]],weather.data[Date],0))</f>
        <v>15.1</v>
      </c>
      <c r="R1670" s="2">
        <f ca="1">INDEX(INDIRECT(_xlfn.CONCAT("weather.data[",R$1,"]")),MATCH(vp.data[[#This Row],[SDate]],weather.data[Date],0))</f>
        <v>15.4</v>
      </c>
      <c r="S1670" s="2">
        <f ca="1">INDEX(INDIRECT(_xlfn.CONCAT("weather.data[",S$1,"]")),MATCH(vp.data[[#This Row],[SDate]],weather.data[Date],0))</f>
        <v>14.5</v>
      </c>
      <c r="T1670" s="2">
        <f ca="1">INDEX(INDIRECT(_xlfn.CONCAT("weather.data[",T$1,"]")),MATCH(vp.data[[#This Row],[SDate]],weather.data[Date],0))</f>
        <v>15.2</v>
      </c>
      <c r="U1670" s="2">
        <f ca="1">INDEX(INDIRECT(_xlfn.CONCAT("weather.data[",U$1,"]")),MATCH(vp.data[[#This Row],[SDate]],weather.data[Date],0))</f>
        <v>14.8</v>
      </c>
      <c r="V1670" s="2">
        <f ca="1">INDEX(INDIRECT(_xlfn.CONCAT("weather.data[",V$1,"]")),MATCH(vp.data[[#This Row],[SDate]],weather.data[Date],0))</f>
        <v>13.8</v>
      </c>
      <c r="W1670" t="s">
        <v>44</v>
      </c>
      <c r="X1670">
        <f>IF(OR(vp.data[[#This Row],[Sulf]]="",vp.data[[#This Row],[Dens]]=""),1,0)</f>
        <v>0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1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Midale</v>
      </c>
      <c r="AH1670">
        <f>INDEX(crudeBD.lkup[Number],MATCH(vp.data[[#This Row],[Crude_Breakdown]],crudeBD.lkup[Crude Breakdown],0))</f>
        <v>5</v>
      </c>
      <c r="AI1670" s="4">
        <f>IF(AND(vp.data[[#This Row],[SDate]]&gt;=DATE(YEAR(vp.data[[#This Row],[SDate]]),5,1),vp.data[[#This Row],[SDate]]&lt;=DATE(YEAR(vp.data[[#This Row],[SDate]]),9,15)),1,0)</f>
        <v>1</v>
      </c>
      <c r="AJ1670" s="4">
        <f>IF(vp.data[[#This Row],[SDate]]&lt;DATE(2016,12,1),0,1)</f>
        <v>1</v>
      </c>
      <c r="AK1670">
        <f>MONTH(vp.data[[#This Row],[SDate]])</f>
        <v>6</v>
      </c>
      <c r="AL1670" s="5">
        <f>(IF(post_aquisition_adj_bool,vp.data[[#This Row],[VP_Adjusted]],vp.data[[#This Row],[VP]])-INDEX(crudeBD.lkup[Mean_VP],MATCH(vp.data[[#This Row],[Crude_Breakdown]],crudeBD.lkup[Crude Breakdown],0)))^2</f>
        <v>21.481209829867669</v>
      </c>
      <c r="AM1670" s="5">
        <f>(vp.data[[#This Row],[Dens]]-INDEX(crudeBD.lkup[Mean_Dens],MATCH(vp.data[[#This Row],[Crude_Breakdown]],crudeBD.lkup[Crude Breakdown],0)))^2</f>
        <v>11.277101135749422</v>
      </c>
      <c r="AN1670" s="5">
        <f>(vp.data[[#This Row],[Sulf]]-INDEX(crudeBD.lkup[Mean_Sulf],MATCH(vp.data[[#This Row],[Crude_Breakdown]],crudeBD.lkup[Crude Breakdown],0)))^2</f>
        <v>3.5451888375641187E-3</v>
      </c>
      <c r="AO16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1" hidden="1" x14ac:dyDescent="0.25">
      <c r="A1671">
        <v>1670</v>
      </c>
      <c r="B1671" t="s">
        <v>45</v>
      </c>
      <c r="C1671" t="s">
        <v>45</v>
      </c>
      <c r="D1671" t="s">
        <v>46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>
        <f t="array" ref="J1671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71" s="2"/>
      <c r="L1671" s="2"/>
      <c r="M1671" s="2"/>
      <c r="N1671" s="2">
        <f t="array" ref="N1671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71" s="2">
        <f ca="1">INDEX(INDIRECT(_xlfn.CONCAT("weather.data[",O$1,"]")),MATCH(vp.data[[#This Row],[SDate]],weather.data[Date],0))</f>
        <v>14.799999999999999</v>
      </c>
      <c r="P1671" s="2">
        <f ca="1">INDEX(INDIRECT(_xlfn.CONCAT("weather.data[",P$1,"]")),MATCH(vp.data[[#This Row],[SDate]],weather.data[Date],0))</f>
        <v>14.757142857142856</v>
      </c>
      <c r="Q1671" s="2">
        <f ca="1">INDEX(INDIRECT(_xlfn.CONCAT("weather.data[",Q$1,"]")),MATCH(vp.data[[#This Row],[SDate]],weather.data[Date],0))</f>
        <v>15.1</v>
      </c>
      <c r="R1671" s="2">
        <f ca="1">INDEX(INDIRECT(_xlfn.CONCAT("weather.data[",R$1,"]")),MATCH(vp.data[[#This Row],[SDate]],weather.data[Date],0))</f>
        <v>15.4</v>
      </c>
      <c r="S1671" s="2">
        <f ca="1">INDEX(INDIRECT(_xlfn.CONCAT("weather.data[",S$1,"]")),MATCH(vp.data[[#This Row],[SDate]],weather.data[Date],0))</f>
        <v>14.5</v>
      </c>
      <c r="T1671" s="2">
        <f ca="1">INDEX(INDIRECT(_xlfn.CONCAT("weather.data[",T$1,"]")),MATCH(vp.data[[#This Row],[SDate]],weather.data[Date],0))</f>
        <v>15.2</v>
      </c>
      <c r="U1671" s="2">
        <f ca="1">INDEX(INDIRECT(_xlfn.CONCAT("weather.data[",U$1,"]")),MATCH(vp.data[[#This Row],[SDate]],weather.data[Date],0))</f>
        <v>14.8</v>
      </c>
      <c r="V1671" s="2">
        <f ca="1">INDEX(INDIRECT(_xlfn.CONCAT("weather.data[",V$1,"]")),MATCH(vp.data[[#This Row],[SDate]],weather.data[Date],0))</f>
        <v>13.8</v>
      </c>
      <c r="W1671" t="s">
        <v>44</v>
      </c>
      <c r="X1671">
        <f>IF(OR(vp.data[[#This Row],[Sulf]]="",vp.data[[#This Row],[Dens]]=""),1,0)</f>
        <v>0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1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Midale</v>
      </c>
      <c r="AH1671">
        <f>INDEX(crudeBD.lkup[Number],MATCH(vp.data[[#This Row],[Crude_Breakdown]],crudeBD.lkup[Crude Breakdown],0))</f>
        <v>5</v>
      </c>
      <c r="AI1671" s="4">
        <f>IF(AND(vp.data[[#This Row],[SDate]]&gt;=DATE(YEAR(vp.data[[#This Row],[SDate]]),5,1),vp.data[[#This Row],[SDate]]&lt;=DATE(YEAR(vp.data[[#This Row],[SDate]]),9,15)),1,0)</f>
        <v>1</v>
      </c>
      <c r="AJ1671" s="4">
        <f>IF(vp.data[[#This Row],[SDate]]&lt;DATE(2016,12,1),0,1)</f>
        <v>1</v>
      </c>
      <c r="AK1671">
        <f>MONTH(vp.data[[#This Row],[SDate]])</f>
        <v>6</v>
      </c>
      <c r="AL1671" s="5">
        <f>(IF(post_aquisition_adj_bool,vp.data[[#This Row],[VP_Adjusted]],vp.data[[#This Row],[VP]])-INDEX(crudeBD.lkup[Mean_VP],MATCH(vp.data[[#This Row],[Crude_Breakdown]],crudeBD.lkup[Crude Breakdown],0)))^2</f>
        <v>28.459905482041613</v>
      </c>
      <c r="AM1671" s="5">
        <f>(vp.data[[#This Row],[Dens]]-INDEX(crudeBD.lkup[Mean_Dens],MATCH(vp.data[[#This Row],[Crude_Breakdown]],crudeBD.lkup[Crude Breakdown],0)))^2</f>
        <v>34.317798810168306</v>
      </c>
      <c r="AN1671" s="5">
        <f>(vp.data[[#This Row],[Sulf]]-INDEX(crudeBD.lkup[Mean_Sulf],MATCH(vp.data[[#This Row],[Crude_Breakdown]],crudeBD.lkup[Crude Breakdown],0)))^2</f>
        <v>0.12282116837244773</v>
      </c>
      <c r="AO16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1" hidden="1" x14ac:dyDescent="0.25">
      <c r="A1672">
        <v>1671</v>
      </c>
      <c r="B1672" t="s">
        <v>107</v>
      </c>
      <c r="C1672" t="s">
        <v>107</v>
      </c>
      <c r="D1672" t="s">
        <v>108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>
        <f t="array" ref="J1672">_xlfn.IFNA(IF(vp.data[[#This Row],[Sulf Input]]="",INDEX([1]DATA!$Q:$Q,MATCH(1,(vp.data[[#This Row],[Battery]]=[1]DATA!$L:$L)*(EOMONTH(vp.data[[#This Row],[SDate]],-1)+1=[1]DATA!$G:$G),0)),vp.data[[#This Row],[Sulf Input]]),"")</f>
        <v>1.9</v>
      </c>
      <c r="K1672" s="2"/>
      <c r="L1672" s="2"/>
      <c r="M1672" s="2"/>
      <c r="N1672" s="2">
        <f t="array" ref="N1672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72" s="2">
        <f ca="1">INDEX(INDIRECT(_xlfn.CONCAT("weather.data[",O$1,"]")),MATCH(vp.data[[#This Row],[SDate]],weather.data[Date],0))</f>
        <v>14.799999999999999</v>
      </c>
      <c r="P1672" s="2">
        <f ca="1">INDEX(INDIRECT(_xlfn.CONCAT("weather.data[",P$1,"]")),MATCH(vp.data[[#This Row],[SDate]],weather.data[Date],0))</f>
        <v>14.757142857142856</v>
      </c>
      <c r="Q1672" s="2">
        <f ca="1">INDEX(INDIRECT(_xlfn.CONCAT("weather.data[",Q$1,"]")),MATCH(vp.data[[#This Row],[SDate]],weather.data[Date],0))</f>
        <v>15.1</v>
      </c>
      <c r="R1672" s="2">
        <f ca="1">INDEX(INDIRECT(_xlfn.CONCAT("weather.data[",R$1,"]")),MATCH(vp.data[[#This Row],[SDate]],weather.data[Date],0))</f>
        <v>15.4</v>
      </c>
      <c r="S1672" s="2">
        <f ca="1">INDEX(INDIRECT(_xlfn.CONCAT("weather.data[",S$1,"]")),MATCH(vp.data[[#This Row],[SDate]],weather.data[Date],0))</f>
        <v>14.5</v>
      </c>
      <c r="T1672" s="2">
        <f ca="1">INDEX(INDIRECT(_xlfn.CONCAT("weather.data[",T$1,"]")),MATCH(vp.data[[#This Row],[SDate]],weather.data[Date],0))</f>
        <v>15.2</v>
      </c>
      <c r="U1672" s="2">
        <f ca="1">INDEX(INDIRECT(_xlfn.CONCAT("weather.data[",U$1,"]")),MATCH(vp.data[[#This Row],[SDate]],weather.data[Date],0))</f>
        <v>14.8</v>
      </c>
      <c r="V1672" s="2">
        <f ca="1">INDEX(INDIRECT(_xlfn.CONCAT("weather.data[",V$1,"]")),MATCH(vp.data[[#This Row],[SDate]],weather.data[Date],0))</f>
        <v>13.8</v>
      </c>
      <c r="W1672" t="s">
        <v>44</v>
      </c>
      <c r="X1672">
        <f>IF(OR(vp.data[[#This Row],[Sulf]]="",vp.data[[#This Row],[Dens]]=""),1,0)</f>
        <v>0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Medium_LSB</v>
      </c>
      <c r="AH1672">
        <f>INDEX(crudeBD.lkup[Number],MATCH(vp.data[[#This Row],[Crude_Breakdown]],crudeBD.lkup[Crude Breakdown],0))</f>
        <v>3</v>
      </c>
      <c r="AI1672" s="4">
        <f>IF(AND(vp.data[[#This Row],[SDate]]&gt;=DATE(YEAR(vp.data[[#This Row],[SDate]]),5,1),vp.data[[#This Row],[SDate]]&lt;=DATE(YEAR(vp.data[[#This Row],[SDate]]),9,15)),1,0)</f>
        <v>1</v>
      </c>
      <c r="AJ1672" s="4">
        <f>IF(vp.data[[#This Row],[SDate]]&lt;DATE(2016,12,1),0,1)</f>
        <v>1</v>
      </c>
      <c r="AK1672">
        <f>MONTH(vp.data[[#This Row],[SDate]])</f>
        <v>6</v>
      </c>
      <c r="AL1672" s="5">
        <f>(IF(post_aquisition_adj_bool,vp.data[[#This Row],[VP_Adjusted]],vp.data[[#This Row],[VP]])-INDEX(crudeBD.lkup[Mean_VP],MATCH(vp.data[[#This Row],[Crude_Breakdown]],crudeBD.lkup[Crude Breakdown],0)))^2</f>
        <v>52.966454299942043</v>
      </c>
      <c r="AM1672" s="5">
        <f>(vp.data[[#This Row],[Dens]]-INDEX(crudeBD.lkup[Mean_Dens],MATCH(vp.data[[#This Row],[Crude_Breakdown]],crudeBD.lkup[Crude Breakdown],0)))^2</f>
        <v>158.47442546968119</v>
      </c>
      <c r="AN1672" s="5">
        <f>(vp.data[[#This Row],[Sulf]]-INDEX(crudeBD.lkup[Mean_Sulf],MATCH(vp.data[[#This Row],[Crude_Breakdown]],crudeBD.lkup[Crude Breakdown],0)))^2</f>
        <v>0.27376285342196871</v>
      </c>
      <c r="AO16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1" hidden="1" x14ac:dyDescent="0.25">
      <c r="A1673">
        <v>1672</v>
      </c>
      <c r="B1673" t="s">
        <v>107</v>
      </c>
      <c r="C1673" t="s">
        <v>107</v>
      </c>
      <c r="D1673" t="s">
        <v>230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>
        <f t="array" ref="J1673">_xlfn.IFNA(IF(vp.data[[#This Row],[Sulf Input]]="",INDEX([1]DATA!$Q:$Q,MATCH(1,(vp.data[[#This Row],[Battery]]=[1]DATA!$L:$L)*(EOMONTH(vp.data[[#This Row],[SDate]],-1)+1=[1]DATA!$G:$G),0)),vp.data[[#This Row],[Sulf Input]]),"")</f>
        <v>2.6</v>
      </c>
      <c r="K1673" s="2"/>
      <c r="L1673" s="2"/>
      <c r="M1673" s="2"/>
      <c r="N1673" s="2">
        <f t="array" ref="N1673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73" s="2">
        <f ca="1">INDEX(INDIRECT(_xlfn.CONCAT("weather.data[",O$1,"]")),MATCH(vp.data[[#This Row],[SDate]],weather.data[Date],0))</f>
        <v>14.799999999999999</v>
      </c>
      <c r="P1673" s="2">
        <f ca="1">INDEX(INDIRECT(_xlfn.CONCAT("weather.data[",P$1,"]")),MATCH(vp.data[[#This Row],[SDate]],weather.data[Date],0))</f>
        <v>14.757142857142856</v>
      </c>
      <c r="Q1673" s="2">
        <f ca="1">INDEX(INDIRECT(_xlfn.CONCAT("weather.data[",Q$1,"]")),MATCH(vp.data[[#This Row],[SDate]],weather.data[Date],0))</f>
        <v>15.1</v>
      </c>
      <c r="R1673" s="2">
        <f ca="1">INDEX(INDIRECT(_xlfn.CONCAT("weather.data[",R$1,"]")),MATCH(vp.data[[#This Row],[SDate]],weather.data[Date],0))</f>
        <v>15.4</v>
      </c>
      <c r="S1673" s="2">
        <f ca="1">INDEX(INDIRECT(_xlfn.CONCAT("weather.data[",S$1,"]")),MATCH(vp.data[[#This Row],[SDate]],weather.data[Date],0))</f>
        <v>14.5</v>
      </c>
      <c r="T1673" s="2">
        <f ca="1">INDEX(INDIRECT(_xlfn.CONCAT("weather.data[",T$1,"]")),MATCH(vp.data[[#This Row],[SDate]],weather.data[Date],0))</f>
        <v>15.2</v>
      </c>
      <c r="U1673" s="2">
        <f ca="1">INDEX(INDIRECT(_xlfn.CONCAT("weather.data[",U$1,"]")),MATCH(vp.data[[#This Row],[SDate]],weather.data[Date],0))</f>
        <v>14.8</v>
      </c>
      <c r="V1673" s="2">
        <f ca="1">INDEX(INDIRECT(_xlfn.CONCAT("weather.data[",V$1,"]")),MATCH(vp.data[[#This Row],[SDate]],weather.data[Date],0))</f>
        <v>13.8</v>
      </c>
      <c r="W1673" t="s">
        <v>44</v>
      </c>
      <c r="X1673">
        <f>IF(OR(vp.data[[#This Row],[Sulf]]="",vp.data[[#This Row],[Dens]]=""),1,0)</f>
        <v>0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1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Midale</v>
      </c>
      <c r="AH1673">
        <f>INDEX(crudeBD.lkup[Number],MATCH(vp.data[[#This Row],[Crude_Breakdown]],crudeBD.lkup[Crude Breakdown],0))</f>
        <v>5</v>
      </c>
      <c r="AI1673" s="4">
        <f>IF(AND(vp.data[[#This Row],[SDate]]&gt;=DATE(YEAR(vp.data[[#This Row],[SDate]]),5,1),vp.data[[#This Row],[SDate]]&lt;=DATE(YEAR(vp.data[[#This Row],[SDate]]),9,15)),1,0)</f>
        <v>1</v>
      </c>
      <c r="AJ1673" s="4">
        <f>IF(vp.data[[#This Row],[SDate]]&lt;DATE(2016,12,1),0,1)</f>
        <v>1</v>
      </c>
      <c r="AK1673">
        <f>MONTH(vp.data[[#This Row],[SDate]])</f>
        <v>6</v>
      </c>
      <c r="AL1673" s="5">
        <f>(IF(post_aquisition_adj_bool,vp.data[[#This Row],[VP_Adjusted]],vp.data[[#This Row],[VP]])-INDEX(crudeBD.lkup[Mean_VP],MATCH(vp.data[[#This Row],[Crude_Breakdown]],crudeBD.lkup[Crude Breakdown],0)))^2</f>
        <v>5.4512098298676852</v>
      </c>
      <c r="AM1673" s="5">
        <f>(vp.data[[#This Row],[Dens]]-INDEX(crudeBD.lkup[Mean_Dens],MATCH(vp.data[[#This Row],[Crude_Breakdown]],crudeBD.lkup[Crude Breakdown],0)))^2</f>
        <v>135.53291508923616</v>
      </c>
      <c r="AN1673" s="5">
        <f>(vp.data[[#This Row],[Sulf]]-INDEX(crudeBD.lkup[Mean_Sulf],MATCH(vp.data[[#This Row],[Crude_Breakdown]],crudeBD.lkup[Crude Breakdown],0)))^2</f>
        <v>2.574693395384314E-2</v>
      </c>
      <c r="AO16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1" hidden="1" x14ac:dyDescent="0.25">
      <c r="A1674">
        <v>1673</v>
      </c>
      <c r="B1674" t="s">
        <v>288</v>
      </c>
      <c r="C1674" t="s">
        <v>288</v>
      </c>
      <c r="D1674" t="s">
        <v>90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>
        <f t="array" ref="J1674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74" s="2"/>
      <c r="L1674" s="2"/>
      <c r="M1674" s="2"/>
      <c r="N1674" s="2">
        <f t="array" ref="N1674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74" s="2">
        <f ca="1">INDEX(INDIRECT(_xlfn.CONCAT("weather.data[",O$1,"]")),MATCH(vp.data[[#This Row],[SDate]],weather.data[Date],0))</f>
        <v>14.799999999999999</v>
      </c>
      <c r="P1674" s="2">
        <f ca="1">INDEX(INDIRECT(_xlfn.CONCAT("weather.data[",P$1,"]")),MATCH(vp.data[[#This Row],[SDate]],weather.data[Date],0))</f>
        <v>14.757142857142856</v>
      </c>
      <c r="Q1674" s="2">
        <f ca="1">INDEX(INDIRECT(_xlfn.CONCAT("weather.data[",Q$1,"]")),MATCH(vp.data[[#This Row],[SDate]],weather.data[Date],0))</f>
        <v>15.1</v>
      </c>
      <c r="R1674" s="2">
        <f ca="1">INDEX(INDIRECT(_xlfn.CONCAT("weather.data[",R$1,"]")),MATCH(vp.data[[#This Row],[SDate]],weather.data[Date],0))</f>
        <v>15.4</v>
      </c>
      <c r="S1674" s="2">
        <f ca="1">INDEX(INDIRECT(_xlfn.CONCAT("weather.data[",S$1,"]")),MATCH(vp.data[[#This Row],[SDate]],weather.data[Date],0))</f>
        <v>14.5</v>
      </c>
      <c r="T1674" s="2">
        <f ca="1">INDEX(INDIRECT(_xlfn.CONCAT("weather.data[",T$1,"]")),MATCH(vp.data[[#This Row],[SDate]],weather.data[Date],0))</f>
        <v>15.2</v>
      </c>
      <c r="U1674" s="2">
        <f ca="1">INDEX(INDIRECT(_xlfn.CONCAT("weather.data[",U$1,"]")),MATCH(vp.data[[#This Row],[SDate]],weather.data[Date],0))</f>
        <v>14.8</v>
      </c>
      <c r="V1674" s="2">
        <f ca="1">INDEX(INDIRECT(_xlfn.CONCAT("weather.data[",V$1,"]")),MATCH(vp.data[[#This Row],[SDate]],weather.data[Date],0))</f>
        <v>13.8</v>
      </c>
      <c r="W1674" t="s">
        <v>44</v>
      </c>
      <c r="X1674">
        <f>IF(OR(vp.data[[#This Row],[Sulf]]="",vp.data[[#This Row],[Dens]]=""),1,0)</f>
        <v>0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Medium_LSB</v>
      </c>
      <c r="AH1674">
        <f>INDEX(crudeBD.lkup[Number],MATCH(vp.data[[#This Row],[Crude_Breakdown]],crudeBD.lkup[Crude Breakdown],0))</f>
        <v>3</v>
      </c>
      <c r="AI1674" s="4">
        <f>IF(AND(vp.data[[#This Row],[SDate]]&gt;=DATE(YEAR(vp.data[[#This Row],[SDate]]),5,1),vp.data[[#This Row],[SDate]]&lt;=DATE(YEAR(vp.data[[#This Row],[SDate]]),9,15)),1,0)</f>
        <v>1</v>
      </c>
      <c r="AJ1674" s="4">
        <f>IF(vp.data[[#This Row],[SDate]]&lt;DATE(2016,12,1),0,1)</f>
        <v>1</v>
      </c>
      <c r="AK1674">
        <f>MONTH(vp.data[[#This Row],[SDate]])</f>
        <v>6</v>
      </c>
      <c r="AL1674" s="5">
        <f>(IF(post_aquisition_adj_bool,vp.data[[#This Row],[VP_Adjusted]],vp.data[[#This Row],[VP]])-INDEX(crudeBD.lkup[Mean_VP],MATCH(vp.data[[#This Row],[Crude_Breakdown]],crudeBD.lkup[Crude Breakdown],0)))^2</f>
        <v>109.78441011732021</v>
      </c>
      <c r="AM1674" s="5">
        <f>(vp.data[[#This Row],[Dens]]-INDEX(crudeBD.lkup[Mean_Dens],MATCH(vp.data[[#This Row],[Crude_Breakdown]],crudeBD.lkup[Crude Breakdown],0)))^2</f>
        <v>192.89494816906944</v>
      </c>
      <c r="AN1674" s="5">
        <f>(vp.data[[#This Row],[Sulf]]-INDEX(crudeBD.lkup[Mean_Sulf],MATCH(vp.data[[#This Row],[Crude_Breakdown]],crudeBD.lkup[Crude Breakdown],0)))^2</f>
        <v>0.37604308728699903</v>
      </c>
      <c r="AO16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1" hidden="1" x14ac:dyDescent="0.25">
      <c r="A1675">
        <v>1674</v>
      </c>
      <c r="B1675" t="s">
        <v>45</v>
      </c>
      <c r="C1675" t="s">
        <v>45</v>
      </c>
      <c r="D1675" t="s">
        <v>74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>
        <f t="array" ref="J1675">_xlfn.IFNA(IF(vp.data[[#This Row],[Sulf Input]]="",INDEX([1]DATA!$Q:$Q,MATCH(1,(vp.data[[#This Row],[Battery]]=[1]DATA!$L:$L)*(EOMONTH(vp.data[[#This Row],[SDate]],-1)+1=[1]DATA!$G:$G),0)),vp.data[[#This Row],[Sulf Input]]),"")</f>
        <v>0.32</v>
      </c>
      <c r="K1675" s="2"/>
      <c r="L1675" s="2"/>
      <c r="M1675" s="2"/>
      <c r="N1675" s="2">
        <f t="array" ref="N1675">_xlfn.IFNA(IF(vp.data[[#This Row],[Dens Input]]="",INDEX([1]DATA!$O:$O,MATCH(1,(vp.data[[#This Row],[Battery]]=[1]DATA!$L:$L)*(EOMONTH(vp.data[[#This Row],[SDate]],-1)+1=[1]DATA!$G:$G),0)),vp.data[[#This Row],[Dens Input]]),"")</f>
        <v>815</v>
      </c>
      <c r="O1675" s="2">
        <f ca="1">INDEX(INDIRECT(_xlfn.CONCAT("weather.data[",O$1,"]")),MATCH(vp.data[[#This Row],[SDate]],weather.data[Date],0))</f>
        <v>14.799999999999999</v>
      </c>
      <c r="P1675" s="2">
        <f ca="1">INDEX(INDIRECT(_xlfn.CONCAT("weather.data[",P$1,"]")),MATCH(vp.data[[#This Row],[SDate]],weather.data[Date],0))</f>
        <v>14.757142857142856</v>
      </c>
      <c r="Q1675" s="2">
        <f ca="1">INDEX(INDIRECT(_xlfn.CONCAT("weather.data[",Q$1,"]")),MATCH(vp.data[[#This Row],[SDate]],weather.data[Date],0))</f>
        <v>15.1</v>
      </c>
      <c r="R1675" s="2">
        <f ca="1">INDEX(INDIRECT(_xlfn.CONCAT("weather.data[",R$1,"]")),MATCH(vp.data[[#This Row],[SDate]],weather.data[Date],0))</f>
        <v>15.4</v>
      </c>
      <c r="S1675" s="2">
        <f ca="1">INDEX(INDIRECT(_xlfn.CONCAT("weather.data[",S$1,"]")),MATCH(vp.data[[#This Row],[SDate]],weather.data[Date],0))</f>
        <v>14.5</v>
      </c>
      <c r="T1675" s="2">
        <f ca="1">INDEX(INDIRECT(_xlfn.CONCAT("weather.data[",T$1,"]")),MATCH(vp.data[[#This Row],[SDate]],weather.data[Date],0))</f>
        <v>15.2</v>
      </c>
      <c r="U1675" s="2">
        <f ca="1">INDEX(INDIRECT(_xlfn.CONCAT("weather.data[",U$1,"]")),MATCH(vp.data[[#This Row],[SDate]],weather.data[Date],0))</f>
        <v>14.8</v>
      </c>
      <c r="V1675" s="2">
        <f ca="1">INDEX(INDIRECT(_xlfn.CONCAT("weather.data[",V$1,"]")),MATCH(vp.data[[#This Row],[SDate]],weather.data[Date],0))</f>
        <v>13.8</v>
      </c>
      <c r="W1675" t="s">
        <v>44</v>
      </c>
      <c r="X1675">
        <f>IF(OR(vp.data[[#This Row],[Sulf]]="",vp.data[[#This Row],[Dens]]=""),1,0)</f>
        <v>0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1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Light_SW</v>
      </c>
      <c r="AH1675">
        <f>INDEX(crudeBD.lkup[Number],MATCH(vp.data[[#This Row],[Crude_Breakdown]],crudeBD.lkup[Crude Breakdown],0))</f>
        <v>2</v>
      </c>
      <c r="AI1675" s="4">
        <f>IF(AND(vp.data[[#This Row],[SDate]]&gt;=DATE(YEAR(vp.data[[#This Row],[SDate]]),5,1),vp.data[[#This Row],[SDate]]&lt;=DATE(YEAR(vp.data[[#This Row],[SDate]]),9,15)),1,0)</f>
        <v>1</v>
      </c>
      <c r="AJ1675" s="4">
        <f>IF(vp.data[[#This Row],[SDate]]&lt;DATE(2016,12,1),0,1)</f>
        <v>1</v>
      </c>
      <c r="AK1675">
        <f>MONTH(vp.data[[#This Row],[SDate]])</f>
        <v>6</v>
      </c>
      <c r="AL1675" s="5">
        <f>(IF(post_aquisition_adj_bool,vp.data[[#This Row],[VP_Adjusted]],vp.data[[#This Row],[VP]])-INDEX(crudeBD.lkup[Mean_VP],MATCH(vp.data[[#This Row],[Crude_Breakdown]],crudeBD.lkup[Crude Breakdown],0)))^2</f>
        <v>320.62379293288694</v>
      </c>
      <c r="AM1675" s="5">
        <f>(vp.data[[#This Row],[Dens]]-INDEX(crudeBD.lkup[Mean_Dens],MATCH(vp.data[[#This Row],[Crude_Breakdown]],crudeBD.lkup[Crude Breakdown],0)))^2</f>
        <v>40.2136576910572</v>
      </c>
      <c r="AN1675" s="5">
        <f>(vp.data[[#This Row],[Sulf]]-INDEX(crudeBD.lkup[Mean_Sulf],MATCH(vp.data[[#This Row],[Crude_Breakdown]],crudeBD.lkup[Crude Breakdown],0)))^2</f>
        <v>6.3992751014338312E-3</v>
      </c>
      <c r="AO16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1" hidden="1" x14ac:dyDescent="0.25">
      <c r="A1676">
        <v>1675</v>
      </c>
      <c r="B1676" t="s">
        <v>45</v>
      </c>
      <c r="C1676" t="s">
        <v>45</v>
      </c>
      <c r="D1676" t="s">
        <v>88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>
        <f t="array" ref="J167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76" s="2"/>
      <c r="L1676" s="2"/>
      <c r="M1676" s="2"/>
      <c r="N1676" s="2">
        <f t="array" ref="N167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76" s="2">
        <f ca="1">INDEX(INDIRECT(_xlfn.CONCAT("weather.data[",O$1,"]")),MATCH(vp.data[[#This Row],[SDate]],weather.data[Date],0))</f>
        <v>14.799999999999999</v>
      </c>
      <c r="P1676" s="2">
        <f ca="1">INDEX(INDIRECT(_xlfn.CONCAT("weather.data[",P$1,"]")),MATCH(vp.data[[#This Row],[SDate]],weather.data[Date],0))</f>
        <v>14.757142857142856</v>
      </c>
      <c r="Q1676" s="2">
        <f ca="1">INDEX(INDIRECT(_xlfn.CONCAT("weather.data[",Q$1,"]")),MATCH(vp.data[[#This Row],[SDate]],weather.data[Date],0))</f>
        <v>15.1</v>
      </c>
      <c r="R1676" s="2">
        <f ca="1">INDEX(INDIRECT(_xlfn.CONCAT("weather.data[",R$1,"]")),MATCH(vp.data[[#This Row],[SDate]],weather.data[Date],0))</f>
        <v>15.4</v>
      </c>
      <c r="S1676" s="2">
        <f ca="1">INDEX(INDIRECT(_xlfn.CONCAT("weather.data[",S$1,"]")),MATCH(vp.data[[#This Row],[SDate]],weather.data[Date],0))</f>
        <v>14.5</v>
      </c>
      <c r="T1676" s="2">
        <f ca="1">INDEX(INDIRECT(_xlfn.CONCAT("weather.data[",T$1,"]")),MATCH(vp.data[[#This Row],[SDate]],weather.data[Date],0))</f>
        <v>15.2</v>
      </c>
      <c r="U1676" s="2">
        <f ca="1">INDEX(INDIRECT(_xlfn.CONCAT("weather.data[",U$1,"]")),MATCH(vp.data[[#This Row],[SDate]],weather.data[Date],0))</f>
        <v>14.8</v>
      </c>
      <c r="V1676" s="2">
        <f ca="1">INDEX(INDIRECT(_xlfn.CONCAT("weather.data[",V$1,"]")),MATCH(vp.data[[#This Row],[SDate]],weather.data[Date],0))</f>
        <v>13.8</v>
      </c>
      <c r="W1676" t="s">
        <v>44</v>
      </c>
      <c r="X1676">
        <f>IF(OR(vp.data[[#This Row],[Sulf]]="",vp.data[[#This Row],[Dens]]=""),1,0)</f>
        <v>0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Medium_LSB</v>
      </c>
      <c r="AH1676">
        <f>INDEX(crudeBD.lkup[Number],MATCH(vp.data[[#This Row],[Crude_Breakdown]],crudeBD.lkup[Crude Breakdown],0))</f>
        <v>3</v>
      </c>
      <c r="AI1676" s="4">
        <f>IF(AND(vp.data[[#This Row],[SDate]]&gt;=DATE(YEAR(vp.data[[#This Row],[SDate]]),5,1),vp.data[[#This Row],[SDate]]&lt;=DATE(YEAR(vp.data[[#This Row],[SDate]]),9,15)),1,0)</f>
        <v>1</v>
      </c>
      <c r="AJ1676" s="4">
        <f>IF(vp.data[[#This Row],[SDate]]&lt;DATE(2016,12,1),0,1)</f>
        <v>1</v>
      </c>
      <c r="AK1676">
        <f>MONTH(vp.data[[#This Row],[SDate]])</f>
        <v>6</v>
      </c>
      <c r="AL1676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1676" s="5">
        <f>(vp.data[[#This Row],[Dens]]-INDEX(crudeBD.lkup[Mean_Dens],MATCH(vp.data[[#This Row],[Crude_Breakdown]],crudeBD.lkup[Crude Breakdown],0)))^2</f>
        <v>285.99333344514486</v>
      </c>
      <c r="AN1676" s="5">
        <f>(vp.data[[#This Row],[Sulf]]-INDEX(crudeBD.lkup[Mean_Sulf],MATCH(vp.data[[#This Row],[Crude_Breakdown]],crudeBD.lkup[Crude Breakdown],0)))^2</f>
        <v>0.55767510888209759</v>
      </c>
      <c r="AO16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1" hidden="1" x14ac:dyDescent="0.25">
      <c r="A1677">
        <v>1676</v>
      </c>
      <c r="B1677" t="s">
        <v>47</v>
      </c>
      <c r="C1677" t="s">
        <v>47</v>
      </c>
      <c r="D1677" t="s">
        <v>54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>
        <f t="array" ref="J1677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77" s="2"/>
      <c r="L1677" s="2"/>
      <c r="M1677" s="2"/>
      <c r="N1677" s="2">
        <f t="array" ref="N1677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77" s="2">
        <f ca="1">INDEX(INDIRECT(_xlfn.CONCAT("weather.data[",O$1,"]")),MATCH(vp.data[[#This Row],[SDate]],weather.data[Date],0))</f>
        <v>14.799999999999999</v>
      </c>
      <c r="P1677" s="2">
        <f ca="1">INDEX(INDIRECT(_xlfn.CONCAT("weather.data[",P$1,"]")),MATCH(vp.data[[#This Row],[SDate]],weather.data[Date],0))</f>
        <v>14.757142857142856</v>
      </c>
      <c r="Q1677" s="2">
        <f ca="1">INDEX(INDIRECT(_xlfn.CONCAT("weather.data[",Q$1,"]")),MATCH(vp.data[[#This Row],[SDate]],weather.data[Date],0))</f>
        <v>15.1</v>
      </c>
      <c r="R1677" s="2">
        <f ca="1">INDEX(INDIRECT(_xlfn.CONCAT("weather.data[",R$1,"]")),MATCH(vp.data[[#This Row],[SDate]],weather.data[Date],0))</f>
        <v>15.4</v>
      </c>
      <c r="S1677" s="2">
        <f ca="1">INDEX(INDIRECT(_xlfn.CONCAT("weather.data[",S$1,"]")),MATCH(vp.data[[#This Row],[SDate]],weather.data[Date],0))</f>
        <v>14.5</v>
      </c>
      <c r="T1677" s="2">
        <f ca="1">INDEX(INDIRECT(_xlfn.CONCAT("weather.data[",T$1,"]")),MATCH(vp.data[[#This Row],[SDate]],weather.data[Date],0))</f>
        <v>15.2</v>
      </c>
      <c r="U1677" s="2">
        <f ca="1">INDEX(INDIRECT(_xlfn.CONCAT("weather.data[",U$1,"]")),MATCH(vp.data[[#This Row],[SDate]],weather.data[Date],0))</f>
        <v>14.8</v>
      </c>
      <c r="V1677" s="2">
        <f ca="1">INDEX(INDIRECT(_xlfn.CONCAT("weather.data[",V$1,"]")),MATCH(vp.data[[#This Row],[SDate]],weather.data[Date],0))</f>
        <v>13.8</v>
      </c>
      <c r="W1677" t="s">
        <v>44</v>
      </c>
      <c r="X1677">
        <f>IF(OR(vp.data[[#This Row],[Sulf]]="",vp.data[[#This Row],[Dens]]=""),1,0)</f>
        <v>0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Medium_LSB</v>
      </c>
      <c r="AH1677">
        <f>INDEX(crudeBD.lkup[Number],MATCH(vp.data[[#This Row],[Crude_Breakdown]],crudeBD.lkup[Crude Breakdown],0))</f>
        <v>3</v>
      </c>
      <c r="AI1677" s="4">
        <f>IF(AND(vp.data[[#This Row],[SDate]]&gt;=DATE(YEAR(vp.data[[#This Row],[SDate]]),5,1),vp.data[[#This Row],[SDate]]&lt;=DATE(YEAR(vp.data[[#This Row],[SDate]]),9,15)),1,0)</f>
        <v>1</v>
      </c>
      <c r="AJ1677" s="4">
        <f>IF(vp.data[[#This Row],[SDate]]&lt;DATE(2016,12,1),0,1)</f>
        <v>1</v>
      </c>
      <c r="AK1677">
        <f>MONTH(vp.data[[#This Row],[SDate]])</f>
        <v>6</v>
      </c>
      <c r="AL1677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1677" s="5">
        <f>(vp.data[[#This Row],[Dens]]-INDEX(crudeBD.lkup[Mean_Dens],MATCH(vp.data[[#This Row],[Crude_Breakdown]],crudeBD.lkup[Crude Breakdown],0)))^2</f>
        <v>4.8900131997441267</v>
      </c>
      <c r="AN1677" s="5">
        <f>(vp.data[[#This Row],[Sulf]]-INDEX(crudeBD.lkup[Mean_Sulf],MATCH(vp.data[[#This Row],[Crude_Breakdown]],crudeBD.lkup[Crude Breakdown],0)))^2</f>
        <v>1.7748506673504427E-2</v>
      </c>
      <c r="AO16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1" hidden="1" x14ac:dyDescent="0.25">
      <c r="A1678">
        <v>1677</v>
      </c>
      <c r="B1678" t="s">
        <v>288</v>
      </c>
      <c r="C1678" t="s">
        <v>288</v>
      </c>
      <c r="D1678" t="s">
        <v>53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>
        <f t="array" ref="J1678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78" s="2"/>
      <c r="L1678" s="2"/>
      <c r="M1678" s="2"/>
      <c r="N1678" s="2">
        <f t="array" ref="N1678">_xlfn.IFNA(IF(vp.data[[#This Row],[Dens Input]]="",INDEX([1]DATA!$O:$O,MATCH(1,(vp.data[[#This Row],[Battery]]=[1]DATA!$L:$L)*(EOMONTH(vp.data[[#This Row],[SDate]],-1)+1=[1]DATA!$G:$G),0)),vp.data[[#This Row],[Dens Input]]),"")</f>
        <v>849</v>
      </c>
      <c r="O1678" s="2">
        <f ca="1">INDEX(INDIRECT(_xlfn.CONCAT("weather.data[",O$1,"]")),MATCH(vp.data[[#This Row],[SDate]],weather.data[Date],0))</f>
        <v>14.799999999999999</v>
      </c>
      <c r="P1678" s="2">
        <f ca="1">INDEX(INDIRECT(_xlfn.CONCAT("weather.data[",P$1,"]")),MATCH(vp.data[[#This Row],[SDate]],weather.data[Date],0))</f>
        <v>14.757142857142856</v>
      </c>
      <c r="Q1678" s="2">
        <f ca="1">INDEX(INDIRECT(_xlfn.CONCAT("weather.data[",Q$1,"]")),MATCH(vp.data[[#This Row],[SDate]],weather.data[Date],0))</f>
        <v>15.1</v>
      </c>
      <c r="R1678" s="2">
        <f ca="1">INDEX(INDIRECT(_xlfn.CONCAT("weather.data[",R$1,"]")),MATCH(vp.data[[#This Row],[SDate]],weather.data[Date],0))</f>
        <v>15.4</v>
      </c>
      <c r="S1678" s="2">
        <f ca="1">INDEX(INDIRECT(_xlfn.CONCAT("weather.data[",S$1,"]")),MATCH(vp.data[[#This Row],[SDate]],weather.data[Date],0))</f>
        <v>14.5</v>
      </c>
      <c r="T1678" s="2">
        <f ca="1">INDEX(INDIRECT(_xlfn.CONCAT("weather.data[",T$1,"]")),MATCH(vp.data[[#This Row],[SDate]],weather.data[Date],0))</f>
        <v>15.2</v>
      </c>
      <c r="U1678" s="2">
        <f ca="1">INDEX(INDIRECT(_xlfn.CONCAT("weather.data[",U$1,"]")),MATCH(vp.data[[#This Row],[SDate]],weather.data[Date],0))</f>
        <v>14.8</v>
      </c>
      <c r="V1678" s="2">
        <f ca="1">INDEX(INDIRECT(_xlfn.CONCAT("weather.data[",V$1,"]")),MATCH(vp.data[[#This Row],[SDate]],weather.data[Date],0))</f>
        <v>13.8</v>
      </c>
      <c r="W1678" t="s">
        <v>44</v>
      </c>
      <c r="X1678">
        <f>IF(OR(vp.data[[#This Row],[Sulf]]="",vp.data[[#This Row],[Dens]]=""),1,0)</f>
        <v>0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Medium_LSB</v>
      </c>
      <c r="AH1678">
        <f>INDEX(crudeBD.lkup[Number],MATCH(vp.data[[#This Row],[Crude_Breakdown]],crudeBD.lkup[Crude Breakdown],0))</f>
        <v>3</v>
      </c>
      <c r="AI1678" s="4">
        <f>IF(AND(vp.data[[#This Row],[SDate]]&gt;=DATE(YEAR(vp.data[[#This Row],[SDate]]),5,1),vp.data[[#This Row],[SDate]]&lt;=DATE(YEAR(vp.data[[#This Row],[SDate]]),9,15)),1,0)</f>
        <v>1</v>
      </c>
      <c r="AJ1678" s="4">
        <f>IF(vp.data[[#This Row],[SDate]]&lt;DATE(2016,12,1),0,1)</f>
        <v>1</v>
      </c>
      <c r="AK1678">
        <f>MONTH(vp.data[[#This Row],[SDate]])</f>
        <v>6</v>
      </c>
      <c r="AL1678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678" s="5">
        <f>(vp.data[[#This Row],[Dens]]-INDEX(crudeBD.lkup[Mean_Dens],MATCH(vp.data[[#This Row],[Crude_Breakdown]],crudeBD.lkup[Crude Breakdown],0)))^2</f>
        <v>26.922219334713002</v>
      </c>
      <c r="AN1678" s="5">
        <f>(vp.data[[#This Row],[Sulf]]-INDEX(crudeBD.lkup[Mean_Sulf],MATCH(vp.data[[#This Row],[Crude_Breakdown]],crudeBD.lkup[Crude Breakdown],0)))^2</f>
        <v>0.13193132655080392</v>
      </c>
      <c r="AO16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1" hidden="1" x14ac:dyDescent="0.25">
      <c r="A1679">
        <v>1678</v>
      </c>
      <c r="B1679" t="s">
        <v>47</v>
      </c>
      <c r="C1679" t="s">
        <v>47</v>
      </c>
      <c r="D1679" t="s">
        <v>67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>
        <f t="array" ref="J1679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79" s="2"/>
      <c r="L1679" s="2"/>
      <c r="M1679" s="2"/>
      <c r="N1679" s="2">
        <f t="array" ref="N1679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79" s="2">
        <f ca="1">INDEX(INDIRECT(_xlfn.CONCAT("weather.data[",O$1,"]")),MATCH(vp.data[[#This Row],[SDate]],weather.data[Date],0))</f>
        <v>14.799999999999999</v>
      </c>
      <c r="P1679" s="2">
        <f ca="1">INDEX(INDIRECT(_xlfn.CONCAT("weather.data[",P$1,"]")),MATCH(vp.data[[#This Row],[SDate]],weather.data[Date],0))</f>
        <v>14.757142857142856</v>
      </c>
      <c r="Q1679" s="2">
        <f ca="1">INDEX(INDIRECT(_xlfn.CONCAT("weather.data[",Q$1,"]")),MATCH(vp.data[[#This Row],[SDate]],weather.data[Date],0))</f>
        <v>15.1</v>
      </c>
      <c r="R1679" s="2">
        <f ca="1">INDEX(INDIRECT(_xlfn.CONCAT("weather.data[",R$1,"]")),MATCH(vp.data[[#This Row],[SDate]],weather.data[Date],0))</f>
        <v>15.4</v>
      </c>
      <c r="S1679" s="2">
        <f ca="1">INDEX(INDIRECT(_xlfn.CONCAT("weather.data[",S$1,"]")),MATCH(vp.data[[#This Row],[SDate]],weather.data[Date],0))</f>
        <v>14.5</v>
      </c>
      <c r="T1679" s="2">
        <f ca="1">INDEX(INDIRECT(_xlfn.CONCAT("weather.data[",T$1,"]")),MATCH(vp.data[[#This Row],[SDate]],weather.data[Date],0))</f>
        <v>15.2</v>
      </c>
      <c r="U1679" s="2">
        <f ca="1">INDEX(INDIRECT(_xlfn.CONCAT("weather.data[",U$1,"]")),MATCH(vp.data[[#This Row],[SDate]],weather.data[Date],0))</f>
        <v>14.8</v>
      </c>
      <c r="V1679" s="2">
        <f ca="1">INDEX(INDIRECT(_xlfn.CONCAT("weather.data[",V$1,"]")),MATCH(vp.data[[#This Row],[SDate]],weather.data[Date],0))</f>
        <v>13.8</v>
      </c>
      <c r="W1679" t="s">
        <v>44</v>
      </c>
      <c r="X1679">
        <f>IF(OR(vp.data[[#This Row],[Sulf]]="",vp.data[[#This Row],[Dens]]=""),1,0)</f>
        <v>0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Medium_LSB</v>
      </c>
      <c r="AH1679">
        <f>INDEX(crudeBD.lkup[Number],MATCH(vp.data[[#This Row],[Crude_Breakdown]],crudeBD.lkup[Crude Breakdown],0))</f>
        <v>3</v>
      </c>
      <c r="AI1679" s="4">
        <f>IF(AND(vp.data[[#This Row],[SDate]]&gt;=DATE(YEAR(vp.data[[#This Row],[SDate]]),5,1),vp.data[[#This Row],[SDate]]&lt;=DATE(YEAR(vp.data[[#This Row],[SDate]]),9,15)),1,0)</f>
        <v>1</v>
      </c>
      <c r="AJ1679" s="4">
        <f>IF(vp.data[[#This Row],[SDate]]&lt;DATE(2016,12,1),0,1)</f>
        <v>1</v>
      </c>
      <c r="AK1679">
        <f>MONTH(vp.data[[#This Row],[SDate]])</f>
        <v>6</v>
      </c>
      <c r="AL1679" s="5">
        <f>(IF(post_aquisition_adj_bool,vp.data[[#This Row],[VP_Adjusted]],vp.data[[#This Row],[VP]])-INDEX(crudeBD.lkup[Mean_VP],MATCH(vp.data[[#This Row],[Crude_Breakdown]],crudeBD.lkup[Crude Breakdown],0)))^2</f>
        <v>274.82363839419702</v>
      </c>
      <c r="AM1679" s="5">
        <f>(vp.data[[#This Row],[Dens]]-INDEX(crudeBD.lkup[Mean_Dens],MATCH(vp.data[[#This Row],[Crude_Breakdown]],crudeBD.lkup[Crude Breakdown],0)))^2</f>
        <v>141.87995921201542</v>
      </c>
      <c r="AN1679" s="5">
        <f>(vp.data[[#This Row],[Sulf]]-INDEX(crudeBD.lkup[Mean_Sulf],MATCH(vp.data[[#This Row],[Crude_Breakdown]],crudeBD.lkup[Crude Breakdown],0)))^2</f>
        <v>8.0215563115221447E-2</v>
      </c>
      <c r="AO16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1" hidden="1" x14ac:dyDescent="0.25">
      <c r="A1680">
        <v>1679</v>
      </c>
      <c r="B1680" t="s">
        <v>47</v>
      </c>
      <c r="C1680" t="s">
        <v>47</v>
      </c>
      <c r="D1680" t="s">
        <v>68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>
        <f t="array" ref="J1680">_xlfn.IFNA(IF(vp.data[[#This Row],[Sulf Input]]="",INDEX([1]DATA!$Q:$Q,MATCH(1,(vp.data[[#This Row],[Battery]]=[1]DATA!$L:$L)*(EOMONTH(vp.data[[#This Row],[SDate]],-1)+1=[1]DATA!$G:$G),0)),vp.data[[#This Row],[Sulf Input]]),"")</f>
        <v>1</v>
      </c>
      <c r="K1680" s="2"/>
      <c r="L1680" s="2"/>
      <c r="M1680" s="2"/>
      <c r="N1680" s="2">
        <f t="array" ref="N1680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80" s="2">
        <f ca="1">INDEX(INDIRECT(_xlfn.CONCAT("weather.data[",O$1,"]")),MATCH(vp.data[[#This Row],[SDate]],weather.data[Date],0))</f>
        <v>14.85</v>
      </c>
      <c r="P1680" s="2">
        <f ca="1">INDEX(INDIRECT(_xlfn.CONCAT("weather.data[",P$1,"]")),MATCH(vp.data[[#This Row],[SDate]],weather.data[Date],0))</f>
        <v>14.640476190476191</v>
      </c>
      <c r="Q1680" s="2">
        <f ca="1">INDEX(INDIRECT(_xlfn.CONCAT("weather.data[",Q$1,"]")),MATCH(vp.data[[#This Row],[SDate]],weather.data[Date],0))</f>
        <v>15</v>
      </c>
      <c r="R1680" s="2">
        <f ca="1">INDEX(INDIRECT(_xlfn.CONCAT("weather.data[",R$1,"]")),MATCH(vp.data[[#This Row],[SDate]],weather.data[Date],0))</f>
        <v>16</v>
      </c>
      <c r="S1680" s="2">
        <f ca="1">INDEX(INDIRECT(_xlfn.CONCAT("weather.data[",S$1,"]")),MATCH(vp.data[[#This Row],[SDate]],weather.data[Date],0))</f>
        <v>13.5</v>
      </c>
      <c r="T1680" s="2">
        <f ca="1">INDEX(INDIRECT(_xlfn.CONCAT("weather.data[",T$1,"]")),MATCH(vp.data[[#This Row],[SDate]],weather.data[Date],0))</f>
        <v>15.4</v>
      </c>
      <c r="U1680" s="2">
        <f ca="1">INDEX(INDIRECT(_xlfn.CONCAT("weather.data[",U$1,"]")),MATCH(vp.data[[#This Row],[SDate]],weather.data[Date],0))</f>
        <v>14.4</v>
      </c>
      <c r="V1680" s="2">
        <f ca="1">INDEX(INDIRECT(_xlfn.CONCAT("weather.data[",V$1,"]")),MATCH(vp.data[[#This Row],[SDate]],weather.data[Date],0))</f>
        <v>14.8</v>
      </c>
      <c r="W1680" t="s">
        <v>44</v>
      </c>
      <c r="X1680">
        <f>IF(OR(vp.data[[#This Row],[Sulf]]="",vp.data[[#This Row],[Dens]]=""),1,0)</f>
        <v>0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Medium_LSB</v>
      </c>
      <c r="AH1680">
        <f>INDEX(crudeBD.lkup[Number],MATCH(vp.data[[#This Row],[Crude_Breakdown]],crudeBD.lkup[Crude Breakdown],0))</f>
        <v>3</v>
      </c>
      <c r="AI1680" s="4">
        <f>IF(AND(vp.data[[#This Row],[SDate]]&gt;=DATE(YEAR(vp.data[[#This Row],[SDate]]),5,1),vp.data[[#This Row],[SDate]]&lt;=DATE(YEAR(vp.data[[#This Row],[SDate]]),9,15)),1,0)</f>
        <v>1</v>
      </c>
      <c r="AJ1680" s="4">
        <f>IF(vp.data[[#This Row],[SDate]]&lt;DATE(2016,12,1),0,1)</f>
        <v>1</v>
      </c>
      <c r="AK1680">
        <f>MONTH(vp.data[[#This Row],[SDate]])</f>
        <v>6</v>
      </c>
      <c r="AL1680" s="5">
        <f>(IF(post_aquisition_adj_bool,vp.data[[#This Row],[VP_Adjusted]],vp.data[[#This Row],[VP]])-INDEX(crudeBD.lkup[Mean_VP],MATCH(vp.data[[#This Row],[Crude_Breakdown]],crudeBD.lkup[Crude Breakdown],0)))^2</f>
        <v>81.399991855172317</v>
      </c>
      <c r="AM1680" s="5">
        <f>(vp.data[[#This Row],[Dens]]-INDEX(crudeBD.lkup[Mean_Dens],MATCH(vp.data[[#This Row],[Crude_Breakdown]],crudeBD.lkup[Crude Breakdown],0)))^2</f>
        <v>59.464724856186002</v>
      </c>
      <c r="AN1680" s="5">
        <f>(vp.data[[#This Row],[Sulf]]-INDEX(crudeBD.lkup[Mean_Sulf],MATCH(vp.data[[#This Row],[Crude_Breakdown]],crudeBD.lkup[Crude Breakdown],0)))^2</f>
        <v>0.14196051477166638</v>
      </c>
      <c r="AO16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1" hidden="1" x14ac:dyDescent="0.25">
      <c r="A1681">
        <v>1680</v>
      </c>
      <c r="B1681" t="s">
        <v>45</v>
      </c>
      <c r="C1681" t="s">
        <v>45</v>
      </c>
      <c r="D1681" t="s">
        <v>85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>
        <f t="array" ref="J168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1" s="2"/>
      <c r="L1681" s="2"/>
      <c r="M1681" s="2"/>
      <c r="N1681" s="2">
        <f t="array" ref="N168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81" s="2">
        <f ca="1">INDEX(INDIRECT(_xlfn.CONCAT("weather.data[",O$1,"]")),MATCH(vp.data[[#This Row],[SDate]],weather.data[Date],0))</f>
        <v>14.85</v>
      </c>
      <c r="P1681" s="2">
        <f ca="1">INDEX(INDIRECT(_xlfn.CONCAT("weather.data[",P$1,"]")),MATCH(vp.data[[#This Row],[SDate]],weather.data[Date],0))</f>
        <v>14.640476190476191</v>
      </c>
      <c r="Q1681" s="2">
        <f ca="1">INDEX(INDIRECT(_xlfn.CONCAT("weather.data[",Q$1,"]")),MATCH(vp.data[[#This Row],[SDate]],weather.data[Date],0))</f>
        <v>15</v>
      </c>
      <c r="R1681" s="2">
        <f ca="1">INDEX(INDIRECT(_xlfn.CONCAT("weather.data[",R$1,"]")),MATCH(vp.data[[#This Row],[SDate]],weather.data[Date],0))</f>
        <v>16</v>
      </c>
      <c r="S1681" s="2">
        <f ca="1">INDEX(INDIRECT(_xlfn.CONCAT("weather.data[",S$1,"]")),MATCH(vp.data[[#This Row],[SDate]],weather.data[Date],0))</f>
        <v>13.5</v>
      </c>
      <c r="T1681" s="2">
        <f ca="1">INDEX(INDIRECT(_xlfn.CONCAT("weather.data[",T$1,"]")),MATCH(vp.data[[#This Row],[SDate]],weather.data[Date],0))</f>
        <v>15.4</v>
      </c>
      <c r="U1681" s="2">
        <f ca="1">INDEX(INDIRECT(_xlfn.CONCAT("weather.data[",U$1,"]")),MATCH(vp.data[[#This Row],[SDate]],weather.data[Date],0))</f>
        <v>14.4</v>
      </c>
      <c r="V1681" s="2">
        <f ca="1">INDEX(INDIRECT(_xlfn.CONCAT("weather.data[",V$1,"]")),MATCH(vp.data[[#This Row],[SDate]],weather.data[Date],0))</f>
        <v>14.8</v>
      </c>
      <c r="W1681" t="s">
        <v>44</v>
      </c>
      <c r="X1681">
        <f>IF(OR(vp.data[[#This Row],[Sulf]]="",vp.data[[#This Row],[Dens]]=""),1,0)</f>
        <v>0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1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Light_LSB</v>
      </c>
      <c r="AH1681">
        <f>INDEX(crudeBD.lkup[Number],MATCH(vp.data[[#This Row],[Crude_Breakdown]],crudeBD.lkup[Crude Breakdown],0))</f>
        <v>1</v>
      </c>
      <c r="AI1681" s="4">
        <f>IF(AND(vp.data[[#This Row],[SDate]]&gt;=DATE(YEAR(vp.data[[#This Row],[SDate]]),5,1),vp.data[[#This Row],[SDate]]&lt;=DATE(YEAR(vp.data[[#This Row],[SDate]]),9,15)),1,0)</f>
        <v>1</v>
      </c>
      <c r="AJ1681" s="4">
        <f>IF(vp.data[[#This Row],[SDate]]&lt;DATE(2016,12,1),0,1)</f>
        <v>1</v>
      </c>
      <c r="AK1681">
        <f>MONTH(vp.data[[#This Row],[SDate]])</f>
        <v>6</v>
      </c>
      <c r="AL1681" s="5">
        <f>(IF(post_aquisition_adj_bool,vp.data[[#This Row],[VP_Adjusted]],vp.data[[#This Row],[VP]])-INDEX(crudeBD.lkup[Mean_VP],MATCH(vp.data[[#This Row],[Crude_Breakdown]],crudeBD.lkup[Crude Breakdown],0)))^2</f>
        <v>13.943668137054866</v>
      </c>
      <c r="AM1681" s="5">
        <f>(vp.data[[#This Row],[Dens]]-INDEX(crudeBD.lkup[Mean_Dens],MATCH(vp.data[[#This Row],[Crude_Breakdown]],crudeBD.lkup[Crude Breakdown],0)))^2</f>
        <v>5.5014511296096851</v>
      </c>
      <c r="AN1681" s="5">
        <f>(vp.data[[#This Row],[Sulf]]-INDEX(crudeBD.lkup[Mean_Sulf],MATCH(vp.data[[#This Row],[Crude_Breakdown]],crudeBD.lkup[Crude Breakdown],0)))^2</f>
        <v>1.0267984902389945E-2</v>
      </c>
      <c r="AO16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1" hidden="1" x14ac:dyDescent="0.25">
      <c r="A1682">
        <v>1681</v>
      </c>
      <c r="B1682" t="s">
        <v>58</v>
      </c>
      <c r="C1682" t="s">
        <v>58</v>
      </c>
      <c r="D1682" t="s">
        <v>75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>
        <f t="array" ref="J168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82" s="2"/>
      <c r="L1682" s="2"/>
      <c r="M1682" s="2"/>
      <c r="N1682" s="2">
        <f t="array" ref="N168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82" s="2">
        <f ca="1">INDEX(INDIRECT(_xlfn.CONCAT("weather.data[",O$1,"]")),MATCH(vp.data[[#This Row],[SDate]],weather.data[Date],0))</f>
        <v>14.85</v>
      </c>
      <c r="P1682" s="2">
        <f ca="1">INDEX(INDIRECT(_xlfn.CONCAT("weather.data[",P$1,"]")),MATCH(vp.data[[#This Row],[SDate]],weather.data[Date],0))</f>
        <v>14.640476190476191</v>
      </c>
      <c r="Q1682" s="2">
        <f ca="1">INDEX(INDIRECT(_xlfn.CONCAT("weather.data[",Q$1,"]")),MATCH(vp.data[[#This Row],[SDate]],weather.data[Date],0))</f>
        <v>15</v>
      </c>
      <c r="R1682" s="2">
        <f ca="1">INDEX(INDIRECT(_xlfn.CONCAT("weather.data[",R$1,"]")),MATCH(vp.data[[#This Row],[SDate]],weather.data[Date],0))</f>
        <v>16</v>
      </c>
      <c r="S1682" s="2">
        <f ca="1">INDEX(INDIRECT(_xlfn.CONCAT("weather.data[",S$1,"]")),MATCH(vp.data[[#This Row],[SDate]],weather.data[Date],0))</f>
        <v>13.5</v>
      </c>
      <c r="T1682" s="2">
        <f ca="1">INDEX(INDIRECT(_xlfn.CONCAT("weather.data[",T$1,"]")),MATCH(vp.data[[#This Row],[SDate]],weather.data[Date],0))</f>
        <v>15.4</v>
      </c>
      <c r="U1682" s="2">
        <f ca="1">INDEX(INDIRECT(_xlfn.CONCAT("weather.data[",U$1,"]")),MATCH(vp.data[[#This Row],[SDate]],weather.data[Date],0))</f>
        <v>14.4</v>
      </c>
      <c r="V1682" s="2">
        <f ca="1">INDEX(INDIRECT(_xlfn.CONCAT("weather.data[",V$1,"]")),MATCH(vp.data[[#This Row],[SDate]],weather.data[Date],0))</f>
        <v>14.8</v>
      </c>
      <c r="W1682" t="s">
        <v>44</v>
      </c>
      <c r="X1682">
        <f>IF(OR(vp.data[[#This Row],[Sulf]]="",vp.data[[#This Row],[Dens]]=""),1,0)</f>
        <v>0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1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Light_SW</v>
      </c>
      <c r="AH1682">
        <f>INDEX(crudeBD.lkup[Number],MATCH(vp.data[[#This Row],[Crude_Breakdown]],crudeBD.lkup[Crude Breakdown],0))</f>
        <v>2</v>
      </c>
      <c r="AI1682" s="4">
        <f>IF(AND(vp.data[[#This Row],[SDate]]&gt;=DATE(YEAR(vp.data[[#This Row],[SDate]]),5,1),vp.data[[#This Row],[SDate]]&lt;=DATE(YEAR(vp.data[[#This Row],[SDate]]),9,15)),1,0)</f>
        <v>1</v>
      </c>
      <c r="AJ1682" s="4">
        <f>IF(vp.data[[#This Row],[SDate]]&lt;DATE(2016,12,1),0,1)</f>
        <v>1</v>
      </c>
      <c r="AK1682">
        <f>MONTH(vp.data[[#This Row],[SDate]])</f>
        <v>6</v>
      </c>
      <c r="AL1682" s="5">
        <f>(IF(post_aquisition_adj_bool,vp.data[[#This Row],[VP_Adjusted]],vp.data[[#This Row],[VP]])-INDEX(crudeBD.lkup[Mean_VP],MATCH(vp.data[[#This Row],[Crude_Breakdown]],crudeBD.lkup[Crude Breakdown],0)))^2</f>
        <v>171.76647254453718</v>
      </c>
      <c r="AM1682" s="5">
        <f>(vp.data[[#This Row],[Dens]]-INDEX(crudeBD.lkup[Mean_Dens],MATCH(vp.data[[#This Row],[Crude_Breakdown]],crudeBD.lkup[Crude Breakdown],0)))^2</f>
        <v>0.70799426063800941</v>
      </c>
      <c r="AN1682" s="5">
        <f>(vp.data[[#This Row],[Sulf]]-INDEX(crudeBD.lkup[Mean_Sulf],MATCH(vp.data[[#This Row],[Crude_Breakdown]],crudeBD.lkup[Crude Breakdown],0)))^2</f>
        <v>1.9598731412113473E-2</v>
      </c>
      <c r="AO16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1" hidden="1" x14ac:dyDescent="0.25">
      <c r="A1683">
        <v>1682</v>
      </c>
      <c r="B1683" t="s">
        <v>58</v>
      </c>
      <c r="C1683" t="s">
        <v>58</v>
      </c>
      <c r="D1683" t="s">
        <v>79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>
        <f t="array" ref="J1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83" s="2"/>
      <c r="L1683" s="2"/>
      <c r="M1683" s="2"/>
      <c r="N1683" s="2">
        <f t="array" ref="N168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83" s="2">
        <f ca="1">INDEX(INDIRECT(_xlfn.CONCAT("weather.data[",O$1,"]")),MATCH(vp.data[[#This Row],[SDate]],weather.data[Date],0))</f>
        <v>14.85</v>
      </c>
      <c r="P1683" s="2">
        <f ca="1">INDEX(INDIRECT(_xlfn.CONCAT("weather.data[",P$1,"]")),MATCH(vp.data[[#This Row],[SDate]],weather.data[Date],0))</f>
        <v>14.640476190476191</v>
      </c>
      <c r="Q1683" s="2">
        <f ca="1">INDEX(INDIRECT(_xlfn.CONCAT("weather.data[",Q$1,"]")),MATCH(vp.data[[#This Row],[SDate]],weather.data[Date],0))</f>
        <v>15</v>
      </c>
      <c r="R1683" s="2">
        <f ca="1">INDEX(INDIRECT(_xlfn.CONCAT("weather.data[",R$1,"]")),MATCH(vp.data[[#This Row],[SDate]],weather.data[Date],0))</f>
        <v>16</v>
      </c>
      <c r="S1683" s="2">
        <f ca="1">INDEX(INDIRECT(_xlfn.CONCAT("weather.data[",S$1,"]")),MATCH(vp.data[[#This Row],[SDate]],weather.data[Date],0))</f>
        <v>13.5</v>
      </c>
      <c r="T1683" s="2">
        <f ca="1">INDEX(INDIRECT(_xlfn.CONCAT("weather.data[",T$1,"]")),MATCH(vp.data[[#This Row],[SDate]],weather.data[Date],0))</f>
        <v>15.4</v>
      </c>
      <c r="U1683" s="2">
        <f ca="1">INDEX(INDIRECT(_xlfn.CONCAT("weather.data[",U$1,"]")),MATCH(vp.data[[#This Row],[SDate]],weather.data[Date],0))</f>
        <v>14.4</v>
      </c>
      <c r="V1683" s="2">
        <f ca="1">INDEX(INDIRECT(_xlfn.CONCAT("weather.data[",V$1,"]")),MATCH(vp.data[[#This Row],[SDate]],weather.data[Date],0))</f>
        <v>14.8</v>
      </c>
      <c r="W1683" t="s">
        <v>44</v>
      </c>
      <c r="X1683">
        <f>IF(OR(vp.data[[#This Row],[Sulf]]="",vp.data[[#This Row],[Dens]]=""),1,0)</f>
        <v>0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1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Light_SW</v>
      </c>
      <c r="AH1683">
        <f>INDEX(crudeBD.lkup[Number],MATCH(vp.data[[#This Row],[Crude_Breakdown]],crudeBD.lkup[Crude Breakdown],0))</f>
        <v>2</v>
      </c>
      <c r="AI1683" s="4">
        <f>IF(AND(vp.data[[#This Row],[SDate]]&gt;=DATE(YEAR(vp.data[[#This Row],[SDate]]),5,1),vp.data[[#This Row],[SDate]]&lt;=DATE(YEAR(vp.data[[#This Row],[SDate]]),9,15)),1,0)</f>
        <v>1</v>
      </c>
      <c r="AJ1683" s="4">
        <f>IF(vp.data[[#This Row],[SDate]]&lt;DATE(2016,12,1),0,1)</f>
        <v>1</v>
      </c>
      <c r="AK1683">
        <f>MONTH(vp.data[[#This Row],[SDate]])</f>
        <v>6</v>
      </c>
      <c r="AL168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83" s="5">
        <f>(vp.data[[#This Row],[Dens]]-INDEX(crudeBD.lkup[Mean_Dens],MATCH(vp.data[[#This Row],[Crude_Breakdown]],crudeBD.lkup[Crude Breakdown],0)))^2</f>
        <v>4.1674117363660184</v>
      </c>
      <c r="AN1683" s="5">
        <f>(vp.data[[#This Row],[Sulf]]-INDEX(crudeBD.lkup[Mean_Sulf],MATCH(vp.data[[#This Row],[Crude_Breakdown]],crudeBD.lkup[Crude Breakdown],0)))^2</f>
        <v>4.9006343247347296E-3</v>
      </c>
      <c r="AO16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1" hidden="1" x14ac:dyDescent="0.25">
      <c r="A1684">
        <v>1683</v>
      </c>
      <c r="B1684" t="s">
        <v>58</v>
      </c>
      <c r="C1684" t="s">
        <v>58</v>
      </c>
      <c r="D1684" t="s">
        <v>83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>
        <f t="array" ref="J168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84" s="2"/>
      <c r="L1684" s="2"/>
      <c r="M1684" s="2"/>
      <c r="N1684" s="2">
        <f t="array" ref="N168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84" s="2">
        <f ca="1">INDEX(INDIRECT(_xlfn.CONCAT("weather.data[",O$1,"]")),MATCH(vp.data[[#This Row],[SDate]],weather.data[Date],0))</f>
        <v>14.85</v>
      </c>
      <c r="P1684" s="2">
        <f ca="1">INDEX(INDIRECT(_xlfn.CONCAT("weather.data[",P$1,"]")),MATCH(vp.data[[#This Row],[SDate]],weather.data[Date],0))</f>
        <v>14.640476190476191</v>
      </c>
      <c r="Q1684" s="2">
        <f ca="1">INDEX(INDIRECT(_xlfn.CONCAT("weather.data[",Q$1,"]")),MATCH(vp.data[[#This Row],[SDate]],weather.data[Date],0))</f>
        <v>15</v>
      </c>
      <c r="R1684" s="2">
        <f ca="1">INDEX(INDIRECT(_xlfn.CONCAT("weather.data[",R$1,"]")),MATCH(vp.data[[#This Row],[SDate]],weather.data[Date],0))</f>
        <v>16</v>
      </c>
      <c r="S1684" s="2">
        <f ca="1">INDEX(INDIRECT(_xlfn.CONCAT("weather.data[",S$1,"]")),MATCH(vp.data[[#This Row],[SDate]],weather.data[Date],0))</f>
        <v>13.5</v>
      </c>
      <c r="T1684" s="2">
        <f ca="1">INDEX(INDIRECT(_xlfn.CONCAT("weather.data[",T$1,"]")),MATCH(vp.data[[#This Row],[SDate]],weather.data[Date],0))</f>
        <v>15.4</v>
      </c>
      <c r="U1684" s="2">
        <f ca="1">INDEX(INDIRECT(_xlfn.CONCAT("weather.data[",U$1,"]")),MATCH(vp.data[[#This Row],[SDate]],weather.data[Date],0))</f>
        <v>14.4</v>
      </c>
      <c r="V1684" s="2">
        <f ca="1">INDEX(INDIRECT(_xlfn.CONCAT("weather.data[",V$1,"]")),MATCH(vp.data[[#This Row],[SDate]],weather.data[Date],0))</f>
        <v>14.8</v>
      </c>
      <c r="W1684" t="s">
        <v>44</v>
      </c>
      <c r="X1684">
        <f>IF(OR(vp.data[[#This Row],[Sulf]]="",vp.data[[#This Row],[Dens]]=""),1,0)</f>
        <v>0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1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Light_SW</v>
      </c>
      <c r="AH1684">
        <f>INDEX(crudeBD.lkup[Number],MATCH(vp.data[[#This Row],[Crude_Breakdown]],crudeBD.lkup[Crude Breakdown],0))</f>
        <v>2</v>
      </c>
      <c r="AI1684" s="4">
        <f>IF(AND(vp.data[[#This Row],[SDate]]&gt;=DATE(YEAR(vp.data[[#This Row],[SDate]]),5,1),vp.data[[#This Row],[SDate]]&lt;=DATE(YEAR(vp.data[[#This Row],[SDate]]),9,15)),1,0)</f>
        <v>1</v>
      </c>
      <c r="AJ1684" s="4">
        <f>IF(vp.data[[#This Row],[SDate]]&lt;DATE(2016,12,1),0,1)</f>
        <v>1</v>
      </c>
      <c r="AK1684">
        <f>MONTH(vp.data[[#This Row],[SDate]])</f>
        <v>6</v>
      </c>
      <c r="AL1684" s="5">
        <f>(IF(post_aquisition_adj_bool,vp.data[[#This Row],[VP_Adjusted]],vp.data[[#This Row],[VP]])-INDEX(crudeBD.lkup[Mean_VP],MATCH(vp.data[[#This Row],[Crude_Breakdown]],crudeBD.lkup[Crude Breakdown],0)))^2</f>
        <v>96.157064777547077</v>
      </c>
      <c r="AM1684" s="5">
        <f>(vp.data[[#This Row],[Dens]]-INDEX(crudeBD.lkup[Mean_Dens],MATCH(vp.data[[#This Row],[Crude_Breakdown]],crudeBD.lkup[Crude Breakdown],0)))^2</f>
        <v>24.417670636041631</v>
      </c>
      <c r="AN1684" s="5">
        <f>(vp.data[[#This Row],[Sulf]]-INDEX(crudeBD.lkup[Mean_Sulf],MATCH(vp.data[[#This Row],[Crude_Breakdown]],crudeBD.lkup[Crude Breakdown],0)))^2</f>
        <v>4.0018125030109766E-4</v>
      </c>
      <c r="AO16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1" hidden="1" x14ac:dyDescent="0.25">
      <c r="A1685">
        <v>1684</v>
      </c>
      <c r="B1685" t="s">
        <v>58</v>
      </c>
      <c r="C1685" t="s">
        <v>58</v>
      </c>
      <c r="D1685" t="s">
        <v>59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>
        <f t="array" ref="J1685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85" s="2"/>
      <c r="L1685" s="2"/>
      <c r="M1685" s="2"/>
      <c r="N1685" s="2">
        <f t="array" ref="N168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85" s="2">
        <f ca="1">INDEX(INDIRECT(_xlfn.CONCAT("weather.data[",O$1,"]")),MATCH(vp.data[[#This Row],[SDate]],weather.data[Date],0))</f>
        <v>14.85</v>
      </c>
      <c r="P1685" s="2">
        <f ca="1">INDEX(INDIRECT(_xlfn.CONCAT("weather.data[",P$1,"]")),MATCH(vp.data[[#This Row],[SDate]],weather.data[Date],0))</f>
        <v>14.640476190476191</v>
      </c>
      <c r="Q1685" s="2">
        <f ca="1">INDEX(INDIRECT(_xlfn.CONCAT("weather.data[",Q$1,"]")),MATCH(vp.data[[#This Row],[SDate]],weather.data[Date],0))</f>
        <v>15</v>
      </c>
      <c r="R1685" s="2">
        <f ca="1">INDEX(INDIRECT(_xlfn.CONCAT("weather.data[",R$1,"]")),MATCH(vp.data[[#This Row],[SDate]],weather.data[Date],0))</f>
        <v>16</v>
      </c>
      <c r="S1685" s="2">
        <f ca="1">INDEX(INDIRECT(_xlfn.CONCAT("weather.data[",S$1,"]")),MATCH(vp.data[[#This Row],[SDate]],weather.data[Date],0))</f>
        <v>13.5</v>
      </c>
      <c r="T1685" s="2">
        <f ca="1">INDEX(INDIRECT(_xlfn.CONCAT("weather.data[",T$1,"]")),MATCH(vp.data[[#This Row],[SDate]],weather.data[Date],0))</f>
        <v>15.4</v>
      </c>
      <c r="U1685" s="2">
        <f ca="1">INDEX(INDIRECT(_xlfn.CONCAT("weather.data[",U$1,"]")),MATCH(vp.data[[#This Row],[SDate]],weather.data[Date],0))</f>
        <v>14.4</v>
      </c>
      <c r="V1685" s="2">
        <f ca="1">INDEX(INDIRECT(_xlfn.CONCAT("weather.data[",V$1,"]")),MATCH(vp.data[[#This Row],[SDate]],weather.data[Date],0))</f>
        <v>14.8</v>
      </c>
      <c r="W1685" t="s">
        <v>44</v>
      </c>
      <c r="X1685">
        <f>IF(OR(vp.data[[#This Row],[Sulf]]="",vp.data[[#This Row],[Dens]]=""),1,0)</f>
        <v>0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1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Light_LSB</v>
      </c>
      <c r="AH1685">
        <f>INDEX(crudeBD.lkup[Number],MATCH(vp.data[[#This Row],[Crude_Breakdown]],crudeBD.lkup[Crude Breakdown],0))</f>
        <v>1</v>
      </c>
      <c r="AI1685" s="4">
        <f>IF(AND(vp.data[[#This Row],[SDate]]&gt;=DATE(YEAR(vp.data[[#This Row],[SDate]]),5,1),vp.data[[#This Row],[SDate]]&lt;=DATE(YEAR(vp.data[[#This Row],[SDate]]),9,15)),1,0)</f>
        <v>1</v>
      </c>
      <c r="AJ1685" s="4">
        <f>IF(vp.data[[#This Row],[SDate]]&lt;DATE(2016,12,1),0,1)</f>
        <v>1</v>
      </c>
      <c r="AK1685">
        <f>MONTH(vp.data[[#This Row],[SDate]])</f>
        <v>6</v>
      </c>
      <c r="AL1685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685" s="5">
        <f>(vp.data[[#This Row],[Dens]]-INDEX(crudeBD.lkup[Mean_Dens],MATCH(vp.data[[#This Row],[Crude_Breakdown]],crudeBD.lkup[Crude Breakdown],0)))^2</f>
        <v>5.980554577885191</v>
      </c>
      <c r="AN1685" s="5">
        <f>(vp.data[[#This Row],[Sulf]]-INDEX(crudeBD.lkup[Mean_Sulf],MATCH(vp.data[[#This Row],[Crude_Breakdown]],crudeBD.lkup[Crude Breakdown],0)))^2</f>
        <v>4.5501436947455664E-4</v>
      </c>
      <c r="AO16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1" hidden="1" x14ac:dyDescent="0.25">
      <c r="A1686">
        <v>1685</v>
      </c>
      <c r="B1686" t="s">
        <v>60</v>
      </c>
      <c r="C1686" t="s">
        <v>60</v>
      </c>
      <c r="D1686" t="s">
        <v>61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>
        <f t="array" ref="J1686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86" s="2"/>
      <c r="L1686" s="2"/>
      <c r="M1686" s="2"/>
      <c r="N1686" s="2">
        <f t="array" ref="N1686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86" s="2">
        <f ca="1">INDEX(INDIRECT(_xlfn.CONCAT("weather.data[",O$1,"]")),MATCH(vp.data[[#This Row],[SDate]],weather.data[Date],0))</f>
        <v>14.85</v>
      </c>
      <c r="P1686" s="2">
        <f ca="1">INDEX(INDIRECT(_xlfn.CONCAT("weather.data[",P$1,"]")),MATCH(vp.data[[#This Row],[SDate]],weather.data[Date],0))</f>
        <v>14.640476190476191</v>
      </c>
      <c r="Q1686" s="2">
        <f ca="1">INDEX(INDIRECT(_xlfn.CONCAT("weather.data[",Q$1,"]")),MATCH(vp.data[[#This Row],[SDate]],weather.data[Date],0))</f>
        <v>15</v>
      </c>
      <c r="R1686" s="2">
        <f ca="1">INDEX(INDIRECT(_xlfn.CONCAT("weather.data[",R$1,"]")),MATCH(vp.data[[#This Row],[SDate]],weather.data[Date],0))</f>
        <v>16</v>
      </c>
      <c r="S1686" s="2">
        <f ca="1">INDEX(INDIRECT(_xlfn.CONCAT("weather.data[",S$1,"]")),MATCH(vp.data[[#This Row],[SDate]],weather.data[Date],0))</f>
        <v>13.5</v>
      </c>
      <c r="T1686" s="2">
        <f ca="1">INDEX(INDIRECT(_xlfn.CONCAT("weather.data[",T$1,"]")),MATCH(vp.data[[#This Row],[SDate]],weather.data[Date],0))</f>
        <v>15.4</v>
      </c>
      <c r="U1686" s="2">
        <f ca="1">INDEX(INDIRECT(_xlfn.CONCAT("weather.data[",U$1,"]")),MATCH(vp.data[[#This Row],[SDate]],weather.data[Date],0))</f>
        <v>14.4</v>
      </c>
      <c r="V1686" s="2">
        <f ca="1">INDEX(INDIRECT(_xlfn.CONCAT("weather.data[",V$1,"]")),MATCH(vp.data[[#This Row],[SDate]],weather.data[Date],0))</f>
        <v>14.8</v>
      </c>
      <c r="W1686" t="s">
        <v>44</v>
      </c>
      <c r="X1686">
        <f>IF(OR(vp.data[[#This Row],[Sulf]]="",vp.data[[#This Row],[Dens]]=""),1,0)</f>
        <v>0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1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Midale</v>
      </c>
      <c r="AH1686">
        <f>INDEX(crudeBD.lkup[Number],MATCH(vp.data[[#This Row],[Crude_Breakdown]],crudeBD.lkup[Crude Breakdown],0))</f>
        <v>5</v>
      </c>
      <c r="AI1686" s="4">
        <f>IF(AND(vp.data[[#This Row],[SDate]]&gt;=DATE(YEAR(vp.data[[#This Row],[SDate]]),5,1),vp.data[[#This Row],[SDate]]&lt;=DATE(YEAR(vp.data[[#This Row],[SDate]]),9,15)),1,0)</f>
        <v>1</v>
      </c>
      <c r="AJ1686" s="4">
        <f>IF(vp.data[[#This Row],[SDate]]&lt;DATE(2016,12,1),0,1)</f>
        <v>1</v>
      </c>
      <c r="AK1686">
        <f>MONTH(vp.data[[#This Row],[SDate]])</f>
        <v>6</v>
      </c>
      <c r="AL1686" s="5">
        <f>(IF(post_aquisition_adj_bool,vp.data[[#This Row],[VP_Adjusted]],vp.data[[#This Row],[VP]])-INDEX(crudeBD.lkup[Mean_VP],MATCH(vp.data[[#This Row],[Crude_Breakdown]],crudeBD.lkup[Crude Breakdown],0)))^2</f>
        <v>352.13338374291141</v>
      </c>
      <c r="AM1686" s="5">
        <f>(vp.data[[#This Row],[Dens]]-INDEX(crudeBD.lkup[Mean_Dens],MATCH(vp.data[[#This Row],[Crude_Breakdown]],crudeBD.lkup[Crude Breakdown],0)))^2</f>
        <v>5.4843104380745906</v>
      </c>
      <c r="AN1686" s="5">
        <f>(vp.data[[#This Row],[Sulf]]-INDEX(crudeBD.lkup[Mean_Sulf],MATCH(vp.data[[#This Row],[Crude_Breakdown]],crudeBD.lkup[Crude Breakdown],0)))^2</f>
        <v>0.13656091162826198</v>
      </c>
      <c r="AO16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1" hidden="1" x14ac:dyDescent="0.25">
      <c r="A1687">
        <v>1686</v>
      </c>
      <c r="B1687" t="s">
        <v>45</v>
      </c>
      <c r="C1687" t="s">
        <v>45</v>
      </c>
      <c r="D1687" t="s">
        <v>76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>
        <f t="array" ref="J1687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87" s="2"/>
      <c r="L1687" s="2"/>
      <c r="M1687" s="2"/>
      <c r="N1687" s="2">
        <f t="array" ref="N1687">_xlfn.IFNA(IF(vp.data[[#This Row],[Dens Input]]="",INDEX([1]DATA!$O:$O,MATCH(1,(vp.data[[#This Row],[Battery]]=[1]DATA!$L:$L)*(EOMONTH(vp.data[[#This Row],[SDate]],-1)+1=[1]DATA!$G:$G),0)),vp.data[[#This Row],[Dens Input]]),"")</f>
        <v>827</v>
      </c>
      <c r="O1687" s="2">
        <f ca="1">INDEX(INDIRECT(_xlfn.CONCAT("weather.data[",O$1,"]")),MATCH(vp.data[[#This Row],[SDate]],weather.data[Date],0))</f>
        <v>14.85</v>
      </c>
      <c r="P1687" s="2">
        <f ca="1">INDEX(INDIRECT(_xlfn.CONCAT("weather.data[",P$1,"]")),MATCH(vp.data[[#This Row],[SDate]],weather.data[Date],0))</f>
        <v>14.640476190476191</v>
      </c>
      <c r="Q1687" s="2">
        <f ca="1">INDEX(INDIRECT(_xlfn.CONCAT("weather.data[",Q$1,"]")),MATCH(vp.data[[#This Row],[SDate]],weather.data[Date],0))</f>
        <v>15</v>
      </c>
      <c r="R1687" s="2">
        <f ca="1">INDEX(INDIRECT(_xlfn.CONCAT("weather.data[",R$1,"]")),MATCH(vp.data[[#This Row],[SDate]],weather.data[Date],0))</f>
        <v>16</v>
      </c>
      <c r="S1687" s="2">
        <f ca="1">INDEX(INDIRECT(_xlfn.CONCAT("weather.data[",S$1,"]")),MATCH(vp.data[[#This Row],[SDate]],weather.data[Date],0))</f>
        <v>13.5</v>
      </c>
      <c r="T1687" s="2">
        <f ca="1">INDEX(INDIRECT(_xlfn.CONCAT("weather.data[",T$1,"]")),MATCH(vp.data[[#This Row],[SDate]],weather.data[Date],0))</f>
        <v>15.4</v>
      </c>
      <c r="U1687" s="2">
        <f ca="1">INDEX(INDIRECT(_xlfn.CONCAT("weather.data[",U$1,"]")),MATCH(vp.data[[#This Row],[SDate]],weather.data[Date],0))</f>
        <v>14.4</v>
      </c>
      <c r="V1687" s="2">
        <f ca="1">INDEX(INDIRECT(_xlfn.CONCAT("weather.data[",V$1,"]")),MATCH(vp.data[[#This Row],[SDate]],weather.data[Date],0))</f>
        <v>14.8</v>
      </c>
      <c r="W1687" t="s">
        <v>44</v>
      </c>
      <c r="X1687">
        <f>IF(OR(vp.data[[#This Row],[Sulf]]="",vp.data[[#This Row],[Dens]]=""),1,0)</f>
        <v>0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Medium_LSB</v>
      </c>
      <c r="AH1687">
        <f>INDEX(crudeBD.lkup[Number],MATCH(vp.data[[#This Row],[Crude_Breakdown]],crudeBD.lkup[Crude Breakdown],0))</f>
        <v>3</v>
      </c>
      <c r="AI1687" s="4">
        <f>IF(AND(vp.data[[#This Row],[SDate]]&gt;=DATE(YEAR(vp.data[[#This Row],[SDate]]),5,1),vp.data[[#This Row],[SDate]]&lt;=DATE(YEAR(vp.data[[#This Row],[SDate]]),9,15)),1,0)</f>
        <v>1</v>
      </c>
      <c r="AJ1687" s="4">
        <f>IF(vp.data[[#This Row],[SDate]]&lt;DATE(2016,12,1),0,1)</f>
        <v>1</v>
      </c>
      <c r="AK1687">
        <f>MONTH(vp.data[[#This Row],[SDate]])</f>
        <v>6</v>
      </c>
      <c r="AL1687" s="5">
        <f>(IF(post_aquisition_adj_bool,vp.data[[#This Row],[VP_Adjusted]],vp.data[[#This Row],[VP]])-INDEX(crudeBD.lkup[Mean_VP],MATCH(vp.data[[#This Row],[Crude_Breakdown]],crudeBD.lkup[Crude Breakdown],0)))^2</f>
        <v>1.4931472255195736E-2</v>
      </c>
      <c r="AM1687" s="5">
        <f>(vp.data[[#This Row],[Dens]]-INDEX(crudeBD.lkup[Mean_Dens],MATCH(vp.data[[#This Row],[Crude_Breakdown]],crudeBD.lkup[Crude Breakdown],0)))^2</f>
        <v>282.62106596048153</v>
      </c>
      <c r="AN1687" s="5">
        <f>(vp.data[[#This Row],[Sulf]]-INDEX(crudeBD.lkup[Mean_Sulf],MATCH(vp.data[[#This Row],[Crude_Breakdown]],crudeBD.lkup[Crude Breakdown],0)))^2</f>
        <v>0.27749345832994932</v>
      </c>
      <c r="AO16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1" hidden="1" x14ac:dyDescent="0.25">
      <c r="A1688">
        <v>1687</v>
      </c>
      <c r="B1688" t="s">
        <v>45</v>
      </c>
      <c r="C1688" t="s">
        <v>45</v>
      </c>
      <c r="D1688" t="s">
        <v>96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>
        <f t="array" ref="J1688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8" s="2"/>
      <c r="L1688" s="2"/>
      <c r="M1688" s="2"/>
      <c r="N1688" s="2">
        <f t="array" ref="N1688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88" s="2">
        <f ca="1">INDEX(INDIRECT(_xlfn.CONCAT("weather.data[",O$1,"]")),MATCH(vp.data[[#This Row],[SDate]],weather.data[Date],0))</f>
        <v>14.85</v>
      </c>
      <c r="P1688" s="2">
        <f ca="1">INDEX(INDIRECT(_xlfn.CONCAT("weather.data[",P$1,"]")),MATCH(vp.data[[#This Row],[SDate]],weather.data[Date],0))</f>
        <v>14.640476190476191</v>
      </c>
      <c r="Q1688" s="2">
        <f ca="1">INDEX(INDIRECT(_xlfn.CONCAT("weather.data[",Q$1,"]")),MATCH(vp.data[[#This Row],[SDate]],weather.data[Date],0))</f>
        <v>15</v>
      </c>
      <c r="R1688" s="2">
        <f ca="1">INDEX(INDIRECT(_xlfn.CONCAT("weather.data[",R$1,"]")),MATCH(vp.data[[#This Row],[SDate]],weather.data[Date],0))</f>
        <v>16</v>
      </c>
      <c r="S1688" s="2">
        <f ca="1">INDEX(INDIRECT(_xlfn.CONCAT("weather.data[",S$1,"]")),MATCH(vp.data[[#This Row],[SDate]],weather.data[Date],0))</f>
        <v>13.5</v>
      </c>
      <c r="T1688" s="2">
        <f ca="1">INDEX(INDIRECT(_xlfn.CONCAT("weather.data[",T$1,"]")),MATCH(vp.data[[#This Row],[SDate]],weather.data[Date],0))</f>
        <v>15.4</v>
      </c>
      <c r="U1688" s="2">
        <f ca="1">INDEX(INDIRECT(_xlfn.CONCAT("weather.data[",U$1,"]")),MATCH(vp.data[[#This Row],[SDate]],weather.data[Date],0))</f>
        <v>14.4</v>
      </c>
      <c r="V1688" s="2">
        <f ca="1">INDEX(INDIRECT(_xlfn.CONCAT("weather.data[",V$1,"]")),MATCH(vp.data[[#This Row],[SDate]],weather.data[Date],0))</f>
        <v>14.8</v>
      </c>
      <c r="W1688" t="s">
        <v>44</v>
      </c>
      <c r="X1688">
        <f>IF(OR(vp.data[[#This Row],[Sulf]]="",vp.data[[#This Row],[Dens]]=""),1,0)</f>
        <v>0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Medium_LSB</v>
      </c>
      <c r="AH1688">
        <f>INDEX(crudeBD.lkup[Number],MATCH(vp.data[[#This Row],[Crude_Breakdown]],crudeBD.lkup[Crude Breakdown],0))</f>
        <v>3</v>
      </c>
      <c r="AI1688" s="4">
        <f>IF(AND(vp.data[[#This Row],[SDate]]&gt;=DATE(YEAR(vp.data[[#This Row],[SDate]]),5,1),vp.data[[#This Row],[SDate]]&lt;=DATE(YEAR(vp.data[[#This Row],[SDate]]),9,15)),1,0)</f>
        <v>1</v>
      </c>
      <c r="AJ1688" s="4">
        <f>IF(vp.data[[#This Row],[SDate]]&lt;DATE(2016,12,1),0,1)</f>
        <v>1</v>
      </c>
      <c r="AK1688">
        <f>MONTH(vp.data[[#This Row],[SDate]])</f>
        <v>6</v>
      </c>
      <c r="AL1688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1688" s="5">
        <f>(vp.data[[#This Row],[Dens]]-INDEX(crudeBD.lkup[Mean_Dens],MATCH(vp.data[[#This Row],[Crude_Breakdown]],crudeBD.lkup[Crude Breakdown],0)))^2</f>
        <v>240.60158865986932</v>
      </c>
      <c r="AN1688" s="5">
        <f>(vp.data[[#This Row],[Sulf]]-INDEX(crudeBD.lkup[Mean_Sulf],MATCH(vp.data[[#This Row],[Crude_Breakdown]],crudeBD.lkup[Crude Breakdown],0)))^2</f>
        <v>0.29896451747105374</v>
      </c>
      <c r="AO16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1" hidden="1" x14ac:dyDescent="0.25">
      <c r="A1689">
        <v>1688</v>
      </c>
      <c r="B1689" t="s">
        <v>45</v>
      </c>
      <c r="C1689" t="s">
        <v>45</v>
      </c>
      <c r="D1689" t="s">
        <v>63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>
        <f t="array" ref="J1689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89" s="2"/>
      <c r="L1689" s="2"/>
      <c r="M1689" s="2"/>
      <c r="N1689" s="2">
        <f t="array" ref="N1689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89" s="2">
        <f ca="1">INDEX(INDIRECT(_xlfn.CONCAT("weather.data[",O$1,"]")),MATCH(vp.data[[#This Row],[SDate]],weather.data[Date],0))</f>
        <v>14.85</v>
      </c>
      <c r="P1689" s="2">
        <f ca="1">INDEX(INDIRECT(_xlfn.CONCAT("weather.data[",P$1,"]")),MATCH(vp.data[[#This Row],[SDate]],weather.data[Date],0))</f>
        <v>14.640476190476191</v>
      </c>
      <c r="Q1689" s="2">
        <f ca="1">INDEX(INDIRECT(_xlfn.CONCAT("weather.data[",Q$1,"]")),MATCH(vp.data[[#This Row],[SDate]],weather.data[Date],0))</f>
        <v>15</v>
      </c>
      <c r="R1689" s="2">
        <f ca="1">INDEX(INDIRECT(_xlfn.CONCAT("weather.data[",R$1,"]")),MATCH(vp.data[[#This Row],[SDate]],weather.data[Date],0))</f>
        <v>16</v>
      </c>
      <c r="S1689" s="2">
        <f ca="1">INDEX(INDIRECT(_xlfn.CONCAT("weather.data[",S$1,"]")),MATCH(vp.data[[#This Row],[SDate]],weather.data[Date],0))</f>
        <v>13.5</v>
      </c>
      <c r="T1689" s="2">
        <f ca="1">INDEX(INDIRECT(_xlfn.CONCAT("weather.data[",T$1,"]")),MATCH(vp.data[[#This Row],[SDate]],weather.data[Date],0))</f>
        <v>15.4</v>
      </c>
      <c r="U1689" s="2">
        <f ca="1">INDEX(INDIRECT(_xlfn.CONCAT("weather.data[",U$1,"]")),MATCH(vp.data[[#This Row],[SDate]],weather.data[Date],0))</f>
        <v>14.4</v>
      </c>
      <c r="V1689" s="2">
        <f ca="1">INDEX(INDIRECT(_xlfn.CONCAT("weather.data[",V$1,"]")),MATCH(vp.data[[#This Row],[SDate]],weather.data[Date],0))</f>
        <v>14.8</v>
      </c>
      <c r="W1689" t="s">
        <v>44</v>
      </c>
      <c r="X1689">
        <f>IF(OR(vp.data[[#This Row],[Sulf]]="",vp.data[[#This Row],[Dens]]=""),1,0)</f>
        <v>0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1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Light_SW</v>
      </c>
      <c r="AH1689">
        <f>INDEX(crudeBD.lkup[Number],MATCH(vp.data[[#This Row],[Crude_Breakdown]],crudeBD.lkup[Crude Breakdown],0))</f>
        <v>2</v>
      </c>
      <c r="AI1689" s="4">
        <f>IF(AND(vp.data[[#This Row],[SDate]]&gt;=DATE(YEAR(vp.data[[#This Row],[SDate]]),5,1),vp.data[[#This Row],[SDate]]&lt;=DATE(YEAR(vp.data[[#This Row],[SDate]]),9,15)),1,0)</f>
        <v>1</v>
      </c>
      <c r="AJ1689" s="4">
        <f>IF(vp.data[[#This Row],[SDate]]&lt;DATE(2016,12,1),0,1)</f>
        <v>1</v>
      </c>
      <c r="AK1689">
        <f>MONTH(vp.data[[#This Row],[SDate]])</f>
        <v>6</v>
      </c>
      <c r="AL1689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89" s="5">
        <f>(vp.data[[#This Row],[Dens]]-INDEX(crudeBD.lkup[Mean_Dens],MATCH(vp.data[[#This Row],[Crude_Breakdown]],crudeBD.lkup[Crude Breakdown],0)))^2</f>
        <v>56.873075166785711</v>
      </c>
      <c r="AN1689" s="5">
        <f>(vp.data[[#This Row],[Sulf]]-INDEX(crudeBD.lkup[Mean_Sulf],MATCH(vp.data[[#This Row],[Crude_Breakdown]],crudeBD.lkup[Crude Breakdown],0)))^2</f>
        <v>3.9998187722793108E-2</v>
      </c>
      <c r="AO16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1" hidden="1" x14ac:dyDescent="0.25">
      <c r="A1690">
        <v>1689</v>
      </c>
      <c r="B1690" t="s">
        <v>45</v>
      </c>
      <c r="C1690" t="s">
        <v>45</v>
      </c>
      <c r="D1690" t="s">
        <v>55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>
        <f t="array" ref="J1690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90" s="2"/>
      <c r="L1690" s="2"/>
      <c r="M1690" s="2"/>
      <c r="N1690" s="2">
        <f t="array" ref="N1690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90" s="2">
        <f ca="1">INDEX(INDIRECT(_xlfn.CONCAT("weather.data[",O$1,"]")),MATCH(vp.data[[#This Row],[SDate]],weather.data[Date],0))</f>
        <v>14.85</v>
      </c>
      <c r="P1690" s="2">
        <f ca="1">INDEX(INDIRECT(_xlfn.CONCAT("weather.data[",P$1,"]")),MATCH(vp.data[[#This Row],[SDate]],weather.data[Date],0))</f>
        <v>14.640476190476191</v>
      </c>
      <c r="Q1690" s="2">
        <f ca="1">INDEX(INDIRECT(_xlfn.CONCAT("weather.data[",Q$1,"]")),MATCH(vp.data[[#This Row],[SDate]],weather.data[Date],0))</f>
        <v>15</v>
      </c>
      <c r="R1690" s="2">
        <f ca="1">INDEX(INDIRECT(_xlfn.CONCAT("weather.data[",R$1,"]")),MATCH(vp.data[[#This Row],[SDate]],weather.data[Date],0))</f>
        <v>16</v>
      </c>
      <c r="S1690" s="2">
        <f ca="1">INDEX(INDIRECT(_xlfn.CONCAT("weather.data[",S$1,"]")),MATCH(vp.data[[#This Row],[SDate]],weather.data[Date],0))</f>
        <v>13.5</v>
      </c>
      <c r="T1690" s="2">
        <f ca="1">INDEX(INDIRECT(_xlfn.CONCAT("weather.data[",T$1,"]")),MATCH(vp.data[[#This Row],[SDate]],weather.data[Date],0))</f>
        <v>15.4</v>
      </c>
      <c r="U1690" s="2">
        <f ca="1">INDEX(INDIRECT(_xlfn.CONCAT("weather.data[",U$1,"]")),MATCH(vp.data[[#This Row],[SDate]],weather.data[Date],0))</f>
        <v>14.4</v>
      </c>
      <c r="V1690" s="2">
        <f ca="1">INDEX(INDIRECT(_xlfn.CONCAT("weather.data[",V$1,"]")),MATCH(vp.data[[#This Row],[SDate]],weather.data[Date],0))</f>
        <v>14.8</v>
      </c>
      <c r="W1690" t="s">
        <v>44</v>
      </c>
      <c r="X1690">
        <f>IF(OR(vp.data[[#This Row],[Sulf]]="",vp.data[[#This Row],[Dens]]=""),1,0)</f>
        <v>0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Medium_LSB</v>
      </c>
      <c r="AH1690">
        <f>INDEX(crudeBD.lkup[Number],MATCH(vp.data[[#This Row],[Crude_Breakdown]],crudeBD.lkup[Crude Breakdown],0))</f>
        <v>3</v>
      </c>
      <c r="AI1690" s="4">
        <f>IF(AND(vp.data[[#This Row],[SDate]]&gt;=DATE(YEAR(vp.data[[#This Row],[SDate]]),5,1),vp.data[[#This Row],[SDate]]&lt;=DATE(YEAR(vp.data[[#This Row],[SDate]]),9,15)),1,0)</f>
        <v>1</v>
      </c>
      <c r="AJ1690" s="4">
        <f>IF(vp.data[[#This Row],[SDate]]&lt;DATE(2016,12,1),0,1)</f>
        <v>1</v>
      </c>
      <c r="AK1690">
        <f>MONTH(vp.data[[#This Row],[SDate]])</f>
        <v>6</v>
      </c>
      <c r="AL1690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90" s="5">
        <f>(vp.data[[#This Row],[Dens]]-INDEX(crudeBD.lkup[Mean_Dens],MATCH(vp.data[[#This Row],[Crude_Breakdown]],crudeBD.lkup[Crude Breakdown],0)))^2</f>
        <v>5.7057089052655741</v>
      </c>
      <c r="AN1690" s="5">
        <f>(vp.data[[#This Row],[Sulf]]-INDEX(crudeBD.lkup[Mean_Sulf],MATCH(vp.data[[#This Row],[Crude_Breakdown]],crudeBD.lkup[Crude Breakdown],0)))^2</f>
        <v>3.997213667369783E-3</v>
      </c>
      <c r="AO16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1" hidden="1" x14ac:dyDescent="0.25">
      <c r="A1691">
        <v>1690</v>
      </c>
      <c r="B1691" t="s">
        <v>64</v>
      </c>
      <c r="C1691" t="s">
        <v>64</v>
      </c>
      <c r="D1691" t="s">
        <v>94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>
        <f t="array" ref="J169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91" s="2"/>
      <c r="L1691" s="2"/>
      <c r="M1691" s="2"/>
      <c r="N1691" s="2">
        <f t="array" ref="N169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91" s="2">
        <f ca="1">INDEX(INDIRECT(_xlfn.CONCAT("weather.data[",O$1,"]")),MATCH(vp.data[[#This Row],[SDate]],weather.data[Date],0))</f>
        <v>14.85</v>
      </c>
      <c r="P1691" s="2">
        <f ca="1">INDEX(INDIRECT(_xlfn.CONCAT("weather.data[",P$1,"]")),MATCH(vp.data[[#This Row],[SDate]],weather.data[Date],0))</f>
        <v>14.640476190476191</v>
      </c>
      <c r="Q1691" s="2">
        <f ca="1">INDEX(INDIRECT(_xlfn.CONCAT("weather.data[",Q$1,"]")),MATCH(vp.data[[#This Row],[SDate]],weather.data[Date],0))</f>
        <v>15</v>
      </c>
      <c r="R1691" s="2">
        <f ca="1">INDEX(INDIRECT(_xlfn.CONCAT("weather.data[",R$1,"]")),MATCH(vp.data[[#This Row],[SDate]],weather.data[Date],0))</f>
        <v>16</v>
      </c>
      <c r="S1691" s="2">
        <f ca="1">INDEX(INDIRECT(_xlfn.CONCAT("weather.data[",S$1,"]")),MATCH(vp.data[[#This Row],[SDate]],weather.data[Date],0))</f>
        <v>13.5</v>
      </c>
      <c r="T1691" s="2">
        <f ca="1">INDEX(INDIRECT(_xlfn.CONCAT("weather.data[",T$1,"]")),MATCH(vp.data[[#This Row],[SDate]],weather.data[Date],0))</f>
        <v>15.4</v>
      </c>
      <c r="U1691" s="2">
        <f ca="1">INDEX(INDIRECT(_xlfn.CONCAT("weather.data[",U$1,"]")),MATCH(vp.data[[#This Row],[SDate]],weather.data[Date],0))</f>
        <v>14.4</v>
      </c>
      <c r="V1691" s="2">
        <f ca="1">INDEX(INDIRECT(_xlfn.CONCAT("weather.data[",V$1,"]")),MATCH(vp.data[[#This Row],[SDate]],weather.data[Date],0))</f>
        <v>14.8</v>
      </c>
      <c r="W1691" t="s">
        <v>44</v>
      </c>
      <c r="X1691">
        <f>IF(OR(vp.data[[#This Row],[Sulf]]="",vp.data[[#This Row],[Dens]]=""),1,0)</f>
        <v>0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Medium_LSB</v>
      </c>
      <c r="AH1691">
        <f>INDEX(crudeBD.lkup[Number],MATCH(vp.data[[#This Row],[Crude_Breakdown]],crudeBD.lkup[Crude Breakdown],0))</f>
        <v>3</v>
      </c>
      <c r="AI1691" s="4">
        <f>IF(AND(vp.data[[#This Row],[SDate]]&gt;=DATE(YEAR(vp.data[[#This Row],[SDate]]),5,1),vp.data[[#This Row],[SDate]]&lt;=DATE(YEAR(vp.data[[#This Row],[SDate]]),9,15)),1,0)</f>
        <v>1</v>
      </c>
      <c r="AJ1691" s="4">
        <f>IF(vp.data[[#This Row],[SDate]]&lt;DATE(2016,12,1),0,1)</f>
        <v>1</v>
      </c>
      <c r="AK1691">
        <f>MONTH(vp.data[[#This Row],[SDate]])</f>
        <v>6</v>
      </c>
      <c r="AL1691" s="5">
        <f>(IF(post_aquisition_adj_bool,vp.data[[#This Row],[VP_Adjusted]],vp.data[[#This Row],[VP]])-INDEX(crudeBD.lkup[Mean_VP],MATCH(vp.data[[#This Row],[Crude_Breakdown]],crudeBD.lkup[Crude Breakdown],0)))^2</f>
        <v>419.34052204662652</v>
      </c>
      <c r="AM1691" s="5">
        <f>(vp.data[[#This Row],[Dens]]-INDEX(crudeBD.lkup[Mean_Dens],MATCH(vp.data[[#This Row],[Crude_Breakdown]],crudeBD.lkup[Crude Breakdown],0)))^2</f>
        <v>72.05739234084696</v>
      </c>
      <c r="AN1691" s="5">
        <f>(vp.data[[#This Row],[Sulf]]-INDEX(crudeBD.lkup[Mean_Sulf],MATCH(vp.data[[#This Row],[Crude_Breakdown]],crudeBD.lkup[Crude Breakdown],0)))^2</f>
        <v>2.1880389434439304E-3</v>
      </c>
      <c r="AO16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1" hidden="1" x14ac:dyDescent="0.25">
      <c r="A1692">
        <v>1691</v>
      </c>
      <c r="B1692" t="s">
        <v>64</v>
      </c>
      <c r="C1692" t="s">
        <v>64</v>
      </c>
      <c r="D1692" t="s">
        <v>106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>
        <f t="array" ref="J169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92" s="2"/>
      <c r="L1692" s="2"/>
      <c r="M1692" s="2"/>
      <c r="N1692" s="2">
        <f t="array" ref="N169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92" s="2">
        <f ca="1">INDEX(INDIRECT(_xlfn.CONCAT("weather.data[",O$1,"]")),MATCH(vp.data[[#This Row],[SDate]],weather.data[Date],0))</f>
        <v>14.85</v>
      </c>
      <c r="P1692" s="2">
        <f ca="1">INDEX(INDIRECT(_xlfn.CONCAT("weather.data[",P$1,"]")),MATCH(vp.data[[#This Row],[SDate]],weather.data[Date],0))</f>
        <v>14.640476190476191</v>
      </c>
      <c r="Q1692" s="2">
        <f ca="1">INDEX(INDIRECT(_xlfn.CONCAT("weather.data[",Q$1,"]")),MATCH(vp.data[[#This Row],[SDate]],weather.data[Date],0))</f>
        <v>15</v>
      </c>
      <c r="R1692" s="2">
        <f ca="1">INDEX(INDIRECT(_xlfn.CONCAT("weather.data[",R$1,"]")),MATCH(vp.data[[#This Row],[SDate]],weather.data[Date],0))</f>
        <v>16</v>
      </c>
      <c r="S1692" s="2">
        <f ca="1">INDEX(INDIRECT(_xlfn.CONCAT("weather.data[",S$1,"]")),MATCH(vp.data[[#This Row],[SDate]],weather.data[Date],0))</f>
        <v>13.5</v>
      </c>
      <c r="T1692" s="2">
        <f ca="1">INDEX(INDIRECT(_xlfn.CONCAT("weather.data[",T$1,"]")),MATCH(vp.data[[#This Row],[SDate]],weather.data[Date],0))</f>
        <v>15.4</v>
      </c>
      <c r="U1692" s="2">
        <f ca="1">INDEX(INDIRECT(_xlfn.CONCAT("weather.data[",U$1,"]")),MATCH(vp.data[[#This Row],[SDate]],weather.data[Date],0))</f>
        <v>14.4</v>
      </c>
      <c r="V1692" s="2">
        <f ca="1">INDEX(INDIRECT(_xlfn.CONCAT("weather.data[",V$1,"]")),MATCH(vp.data[[#This Row],[SDate]],weather.data[Date],0))</f>
        <v>14.8</v>
      </c>
      <c r="W1692" t="s">
        <v>44</v>
      </c>
      <c r="X1692">
        <f>IF(OR(vp.data[[#This Row],[Sulf]]="",vp.data[[#This Row],[Dens]]=""),1,0)</f>
        <v>0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Medium_LSB</v>
      </c>
      <c r="AH1692">
        <f>INDEX(crudeBD.lkup[Number],MATCH(vp.data[[#This Row],[Crude_Breakdown]],crudeBD.lkup[Crude Breakdown],0))</f>
        <v>3</v>
      </c>
      <c r="AI1692" s="4">
        <f>IF(AND(vp.data[[#This Row],[SDate]]&gt;=DATE(YEAR(vp.data[[#This Row],[SDate]]),5,1),vp.data[[#This Row],[SDate]]&lt;=DATE(YEAR(vp.data[[#This Row],[SDate]]),9,15)),1,0)</f>
        <v>1</v>
      </c>
      <c r="AJ1692" s="4">
        <f>IF(vp.data[[#This Row],[SDate]]&lt;DATE(2016,12,1),0,1)</f>
        <v>1</v>
      </c>
      <c r="AK1692">
        <f>MONTH(vp.data[[#This Row],[SDate]])</f>
        <v>6</v>
      </c>
      <c r="AL1692" s="5">
        <f>(IF(post_aquisition_adj_bool,vp.data[[#This Row],[VP_Adjusted]],vp.data[[#This Row],[VP]])-INDEX(crudeBD.lkup[Mean_VP],MATCH(vp.data[[#This Row],[Crude_Breakdown]],crudeBD.lkup[Crude Breakdown],0)))^2</f>
        <v>176.30012145752599</v>
      </c>
      <c r="AM1692" s="5">
        <f>(vp.data[[#This Row],[Dens]]-INDEX(crudeBD.lkup[Mean_Dens],MATCH(vp.data[[#This Row],[Crude_Breakdown]],crudeBD.lkup[Crude Breakdown],0)))^2</f>
        <v>77.240589886860377</v>
      </c>
      <c r="AN1692" s="5">
        <f>(vp.data[[#This Row],[Sulf]]-INDEX(crudeBD.lkup[Mean_Sulf],MATCH(vp.data[[#This Row],[Crude_Breakdown]],crudeBD.lkup[Crude Breakdown],0)))^2</f>
        <v>5.361684096817588E-3</v>
      </c>
      <c r="AO16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1" hidden="1" x14ac:dyDescent="0.25">
      <c r="A1693">
        <v>1692</v>
      </c>
      <c r="B1693" t="s">
        <v>45</v>
      </c>
      <c r="C1693" t="s">
        <v>45</v>
      </c>
      <c r="D1693" t="s">
        <v>77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>
        <f t="array" ref="J169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93" s="2"/>
      <c r="L1693" s="2"/>
      <c r="M1693" s="2"/>
      <c r="N1693" s="2">
        <f t="array" ref="N169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93" s="2">
        <f ca="1">INDEX(INDIRECT(_xlfn.CONCAT("weather.data[",O$1,"]")),MATCH(vp.data[[#This Row],[SDate]],weather.data[Date],0))</f>
        <v>14.85</v>
      </c>
      <c r="P1693" s="2">
        <f ca="1">INDEX(INDIRECT(_xlfn.CONCAT("weather.data[",P$1,"]")),MATCH(vp.data[[#This Row],[SDate]],weather.data[Date],0))</f>
        <v>14.640476190476191</v>
      </c>
      <c r="Q1693" s="2">
        <f ca="1">INDEX(INDIRECT(_xlfn.CONCAT("weather.data[",Q$1,"]")),MATCH(vp.data[[#This Row],[SDate]],weather.data[Date],0))</f>
        <v>15</v>
      </c>
      <c r="R1693" s="2">
        <f ca="1">INDEX(INDIRECT(_xlfn.CONCAT("weather.data[",R$1,"]")),MATCH(vp.data[[#This Row],[SDate]],weather.data[Date],0))</f>
        <v>16</v>
      </c>
      <c r="S1693" s="2">
        <f ca="1">INDEX(INDIRECT(_xlfn.CONCAT("weather.data[",S$1,"]")),MATCH(vp.data[[#This Row],[SDate]],weather.data[Date],0))</f>
        <v>13.5</v>
      </c>
      <c r="T1693" s="2">
        <f ca="1">INDEX(INDIRECT(_xlfn.CONCAT("weather.data[",T$1,"]")),MATCH(vp.data[[#This Row],[SDate]],weather.data[Date],0))</f>
        <v>15.4</v>
      </c>
      <c r="U1693" s="2">
        <f ca="1">INDEX(INDIRECT(_xlfn.CONCAT("weather.data[",U$1,"]")),MATCH(vp.data[[#This Row],[SDate]],weather.data[Date],0))</f>
        <v>14.4</v>
      </c>
      <c r="V1693" s="2">
        <f ca="1">INDEX(INDIRECT(_xlfn.CONCAT("weather.data[",V$1,"]")),MATCH(vp.data[[#This Row],[SDate]],weather.data[Date],0))</f>
        <v>14.8</v>
      </c>
      <c r="W1693" t="s">
        <v>44</v>
      </c>
      <c r="X1693">
        <f>IF(OR(vp.data[[#This Row],[Sulf]]="",vp.data[[#This Row],[Dens]]=""),1,0)</f>
        <v>0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1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Light_LSB</v>
      </c>
      <c r="AH1693">
        <f>INDEX(crudeBD.lkup[Number],MATCH(vp.data[[#This Row],[Crude_Breakdown]],crudeBD.lkup[Crude Breakdown],0))</f>
        <v>1</v>
      </c>
      <c r="AI1693" s="4">
        <f>IF(AND(vp.data[[#This Row],[SDate]]&gt;=DATE(YEAR(vp.data[[#This Row],[SDate]]),5,1),vp.data[[#This Row],[SDate]]&lt;=DATE(YEAR(vp.data[[#This Row],[SDate]]),9,15)),1,0)</f>
        <v>1</v>
      </c>
      <c r="AJ1693" s="4">
        <f>IF(vp.data[[#This Row],[SDate]]&lt;DATE(2016,12,1),0,1)</f>
        <v>1</v>
      </c>
      <c r="AK1693">
        <f>MONTH(vp.data[[#This Row],[SDate]])</f>
        <v>6</v>
      </c>
      <c r="AL1693" s="5">
        <f>(IF(post_aquisition_adj_bool,vp.data[[#This Row],[VP_Adjusted]],vp.data[[#This Row],[VP]])-INDEX(crudeBD.lkup[Mean_VP],MATCH(vp.data[[#This Row],[Crude_Breakdown]],crudeBD.lkup[Crude Breakdown],0)))^2</f>
        <v>270.08037042713102</v>
      </c>
      <c r="AM1693" s="5">
        <f>(vp.data[[#This Row],[Dens]]-INDEX(crudeBD.lkup[Mean_Dens],MATCH(vp.data[[#This Row],[Crude_Breakdown]],crudeBD.lkup[Crude Breakdown],0)))^2</f>
        <v>15.567106302024175</v>
      </c>
      <c r="AN1693" s="5">
        <f>(vp.data[[#This Row],[Sulf]]-INDEX(crudeBD.lkup[Mean_Sulf],MATCH(vp.data[[#This Row],[Crude_Breakdown]],crudeBD.lkup[Crude Breakdown],0)))^2</f>
        <v>0.14541338176759372</v>
      </c>
      <c r="AO16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1" hidden="1" x14ac:dyDescent="0.25">
      <c r="A1694">
        <v>1693</v>
      </c>
      <c r="B1694" t="s">
        <v>45</v>
      </c>
      <c r="C1694" t="s">
        <v>45</v>
      </c>
      <c r="D1694" t="s">
        <v>86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>
        <f t="array" ref="J1694">_xlfn.IFNA(IF(vp.data[[#This Row],[Sulf Input]]="",INDEX([1]DATA!$Q:$Q,MATCH(1,(vp.data[[#This Row],[Battery]]=[1]DATA!$L:$L)*(EOMONTH(vp.data[[#This Row],[SDate]],-1)+1=[1]DATA!$G:$G),0)),vp.data[[#This Row],[Sulf Input]]),"")</f>
        <v>1.28</v>
      </c>
      <c r="K1694" s="2"/>
      <c r="L1694" s="2"/>
      <c r="M1694" s="2"/>
      <c r="N1694" s="2">
        <f t="array" ref="N1694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694" s="2">
        <f ca="1">INDEX(INDIRECT(_xlfn.CONCAT("weather.data[",O$1,"]")),MATCH(vp.data[[#This Row],[SDate]],weather.data[Date],0))</f>
        <v>14.85</v>
      </c>
      <c r="P1694" s="2">
        <f ca="1">INDEX(INDIRECT(_xlfn.CONCAT("weather.data[",P$1,"]")),MATCH(vp.data[[#This Row],[SDate]],weather.data[Date],0))</f>
        <v>14.640476190476191</v>
      </c>
      <c r="Q1694" s="2">
        <f ca="1">INDEX(INDIRECT(_xlfn.CONCAT("weather.data[",Q$1,"]")),MATCH(vp.data[[#This Row],[SDate]],weather.data[Date],0))</f>
        <v>15</v>
      </c>
      <c r="R1694" s="2">
        <f ca="1">INDEX(INDIRECT(_xlfn.CONCAT("weather.data[",R$1,"]")),MATCH(vp.data[[#This Row],[SDate]],weather.data[Date],0))</f>
        <v>16</v>
      </c>
      <c r="S1694" s="2">
        <f ca="1">INDEX(INDIRECT(_xlfn.CONCAT("weather.data[",S$1,"]")),MATCH(vp.data[[#This Row],[SDate]],weather.data[Date],0))</f>
        <v>13.5</v>
      </c>
      <c r="T1694" s="2">
        <f ca="1">INDEX(INDIRECT(_xlfn.CONCAT("weather.data[",T$1,"]")),MATCH(vp.data[[#This Row],[SDate]],weather.data[Date],0))</f>
        <v>15.4</v>
      </c>
      <c r="U1694" s="2">
        <f ca="1">INDEX(INDIRECT(_xlfn.CONCAT("weather.data[",U$1,"]")),MATCH(vp.data[[#This Row],[SDate]],weather.data[Date],0))</f>
        <v>14.4</v>
      </c>
      <c r="V1694" s="2">
        <f ca="1">INDEX(INDIRECT(_xlfn.CONCAT("weather.data[",V$1,"]")),MATCH(vp.data[[#This Row],[SDate]],weather.data[Date],0))</f>
        <v>14.8</v>
      </c>
      <c r="W1694" t="s">
        <v>44</v>
      </c>
      <c r="X1694">
        <f>IF(OR(vp.data[[#This Row],[Sulf]]="",vp.data[[#This Row],[Dens]]=""),1,0)</f>
        <v>0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Medium_LSB</v>
      </c>
      <c r="AH1694">
        <f>INDEX(crudeBD.lkup[Number],MATCH(vp.data[[#This Row],[Crude_Breakdown]],crudeBD.lkup[Crude Breakdown],0))</f>
        <v>3</v>
      </c>
      <c r="AI1694" s="4">
        <f>IF(AND(vp.data[[#This Row],[SDate]]&gt;=DATE(YEAR(vp.data[[#This Row],[SDate]]),5,1),vp.data[[#This Row],[SDate]]&lt;=DATE(YEAR(vp.data[[#This Row],[SDate]]),9,15)),1,0)</f>
        <v>1</v>
      </c>
      <c r="AJ1694" s="4">
        <f>IF(vp.data[[#This Row],[SDate]]&lt;DATE(2016,12,1),0,1)</f>
        <v>1</v>
      </c>
      <c r="AK1694">
        <f>MONTH(vp.data[[#This Row],[SDate]])</f>
        <v>6</v>
      </c>
      <c r="AL1694" s="5">
        <f>(IF(post_aquisition_adj_bool,vp.data[[#This Row],[VP_Adjusted]],vp.data[[#This Row],[VP]])-INDEX(crudeBD.lkup[Mean_VP],MATCH(vp.data[[#This Row],[Crude_Breakdown]],crudeBD.lkup[Crude Breakdown],0)))^2</f>
        <v>245.79358832055951</v>
      </c>
      <c r="AM1694" s="5">
        <f>(vp.data[[#This Row],[Dens]]-INDEX(crudeBD.lkup[Mean_Dens],MATCH(vp.data[[#This Row],[Crude_Breakdown]],crudeBD.lkup[Crude Breakdown],0)))^2</f>
        <v>21.055824242688296</v>
      </c>
      <c r="AN1694" s="5">
        <f>(vp.data[[#This Row],[Sulf]]-INDEX(crudeBD.lkup[Mean_Sulf],MATCH(vp.data[[#This Row],[Crude_Breakdown]],crudeBD.lkup[Crude Breakdown],0)))^2</f>
        <v>9.3656867962049074E-3</v>
      </c>
      <c r="AO16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1" hidden="1" x14ac:dyDescent="0.25">
      <c r="A1695">
        <v>1694</v>
      </c>
      <c r="B1695" t="s">
        <v>47</v>
      </c>
      <c r="C1695" t="s">
        <v>47</v>
      </c>
      <c r="D1695" t="s">
        <v>91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>
        <f t="array" ref="J1695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95" s="2"/>
      <c r="L1695" s="2"/>
      <c r="M1695" s="2"/>
      <c r="N1695" s="2">
        <f t="array" ref="N1695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95" s="2">
        <f ca="1">INDEX(INDIRECT(_xlfn.CONCAT("weather.data[",O$1,"]")),MATCH(vp.data[[#This Row],[SDate]],weather.data[Date],0))</f>
        <v>17.766666666666666</v>
      </c>
      <c r="P1695" s="2">
        <f ca="1">INDEX(INDIRECT(_xlfn.CONCAT("weather.data[",P$1,"]")),MATCH(vp.data[[#This Row],[SDate]],weather.data[Date],0))</f>
        <v>15.328571428571427</v>
      </c>
      <c r="Q1695" s="2">
        <f ca="1">INDEX(INDIRECT(_xlfn.CONCAT("weather.data[",Q$1,"]")),MATCH(vp.data[[#This Row],[SDate]],weather.data[Date],0))</f>
        <v>18.5</v>
      </c>
      <c r="R1695" s="2">
        <f ca="1">INDEX(INDIRECT(_xlfn.CONCAT("weather.data[",R$1,"]")),MATCH(vp.data[[#This Row],[SDate]],weather.data[Date],0))</f>
        <v>18.3</v>
      </c>
      <c r="S1695" s="2">
        <f ca="1">INDEX(INDIRECT(_xlfn.CONCAT("weather.data[",S$1,"]")),MATCH(vp.data[[#This Row],[SDate]],weather.data[Date],0))</f>
        <v>17.5</v>
      </c>
      <c r="T1695" s="2">
        <f ca="1">INDEX(INDIRECT(_xlfn.CONCAT("weather.data[",T$1,"]")),MATCH(vp.data[[#This Row],[SDate]],weather.data[Date],0))</f>
        <v>16.8</v>
      </c>
      <c r="U1695" s="2">
        <f ca="1">INDEX(INDIRECT(_xlfn.CONCAT("weather.data[",U$1,"]")),MATCH(vp.data[[#This Row],[SDate]],weather.data[Date],0))</f>
        <v>19</v>
      </c>
      <c r="V1695" s="2">
        <f ca="1">INDEX(INDIRECT(_xlfn.CONCAT("weather.data[",V$1,"]")),MATCH(vp.data[[#This Row],[SDate]],weather.data[Date],0))</f>
        <v>16.5</v>
      </c>
      <c r="W1695" t="s">
        <v>44</v>
      </c>
      <c r="X1695">
        <f>IF(OR(vp.data[[#This Row],[Sulf]]="",vp.data[[#This Row],[Dens]]=""),1,0)</f>
        <v>0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Medium_LSB</v>
      </c>
      <c r="AH1695">
        <f>INDEX(crudeBD.lkup[Number],MATCH(vp.data[[#This Row],[Crude_Breakdown]],crudeBD.lkup[Crude Breakdown],0))</f>
        <v>3</v>
      </c>
      <c r="AI1695" s="4">
        <f>IF(AND(vp.data[[#This Row],[SDate]]&gt;=DATE(YEAR(vp.data[[#This Row],[SDate]]),5,1),vp.data[[#This Row],[SDate]]&lt;=DATE(YEAR(vp.data[[#This Row],[SDate]]),9,15)),1,0)</f>
        <v>1</v>
      </c>
      <c r="AJ1695" s="4">
        <f>IF(vp.data[[#This Row],[SDate]]&lt;DATE(2016,12,1),0,1)</f>
        <v>1</v>
      </c>
      <c r="AK1695">
        <f>MONTH(vp.data[[#This Row],[SDate]])</f>
        <v>6</v>
      </c>
      <c r="AL1695" s="5">
        <f>(IF(post_aquisition_adj_bool,vp.data[[#This Row],[VP_Adjusted]],vp.data[[#This Row],[VP]])-INDEX(crudeBD.lkup[Mean_VP],MATCH(vp.data[[#This Row],[Crude_Breakdown]],crudeBD.lkup[Crude Breakdown],0)))^2</f>
        <v>114.2291884678355</v>
      </c>
      <c r="AM1695" s="5">
        <f>(vp.data[[#This Row],[Dens]]-INDEX(crudeBD.lkup[Mean_Dens],MATCH(vp.data[[#This Row],[Crude_Breakdown]],crudeBD.lkup[Crude Breakdown],0)))^2</f>
        <v>1.0228033837933097</v>
      </c>
      <c r="AN1695" s="5">
        <f>(vp.data[[#This Row],[Sulf]]-INDEX(crudeBD.lkup[Mean_Sulf],MATCH(vp.data[[#This Row],[Crude_Breakdown]],crudeBD.lkup[Crude Breakdown],0)))^2</f>
        <v>4.2756512072279089E-2</v>
      </c>
      <c r="AO16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1" hidden="1" x14ac:dyDescent="0.25">
      <c r="A1696">
        <v>1695</v>
      </c>
      <c r="B1696" t="s">
        <v>64</v>
      </c>
      <c r="C1696" t="s">
        <v>64</v>
      </c>
      <c r="D1696" t="s">
        <v>65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>
        <f t="array" ref="J1696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6" s="2"/>
      <c r="L1696" s="2"/>
      <c r="M1696" s="2"/>
      <c r="N1696" s="2">
        <f t="array" ref="N1696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96" s="2">
        <f ca="1">INDEX(INDIRECT(_xlfn.CONCAT("weather.data[",O$1,"]")),MATCH(vp.data[[#This Row],[SDate]],weather.data[Date],0))</f>
        <v>17.766666666666666</v>
      </c>
      <c r="P1696" s="2">
        <f ca="1">INDEX(INDIRECT(_xlfn.CONCAT("weather.data[",P$1,"]")),MATCH(vp.data[[#This Row],[SDate]],weather.data[Date],0))</f>
        <v>15.328571428571427</v>
      </c>
      <c r="Q1696" s="2">
        <f ca="1">INDEX(INDIRECT(_xlfn.CONCAT("weather.data[",Q$1,"]")),MATCH(vp.data[[#This Row],[SDate]],weather.data[Date],0))</f>
        <v>18.5</v>
      </c>
      <c r="R1696" s="2">
        <f ca="1">INDEX(INDIRECT(_xlfn.CONCAT("weather.data[",R$1,"]")),MATCH(vp.data[[#This Row],[SDate]],weather.data[Date],0))</f>
        <v>18.3</v>
      </c>
      <c r="S1696" s="2">
        <f ca="1">INDEX(INDIRECT(_xlfn.CONCAT("weather.data[",S$1,"]")),MATCH(vp.data[[#This Row],[SDate]],weather.data[Date],0))</f>
        <v>17.5</v>
      </c>
      <c r="T1696" s="2">
        <f ca="1">INDEX(INDIRECT(_xlfn.CONCAT("weather.data[",T$1,"]")),MATCH(vp.data[[#This Row],[SDate]],weather.data[Date],0))</f>
        <v>16.8</v>
      </c>
      <c r="U1696" s="2">
        <f ca="1">INDEX(INDIRECT(_xlfn.CONCAT("weather.data[",U$1,"]")),MATCH(vp.data[[#This Row],[SDate]],weather.data[Date],0))</f>
        <v>19</v>
      </c>
      <c r="V1696" s="2">
        <f ca="1">INDEX(INDIRECT(_xlfn.CONCAT("weather.data[",V$1,"]")),MATCH(vp.data[[#This Row],[SDate]],weather.data[Date],0))</f>
        <v>16.5</v>
      </c>
      <c r="W1696" t="s">
        <v>44</v>
      </c>
      <c r="X1696">
        <f>IF(OR(vp.data[[#This Row],[Sulf]]="",vp.data[[#This Row],[Dens]]=""),1,0)</f>
        <v>0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Medium_LSB</v>
      </c>
      <c r="AH1696">
        <f>INDEX(crudeBD.lkup[Number],MATCH(vp.data[[#This Row],[Crude_Breakdown]],crudeBD.lkup[Crude Breakdown],0))</f>
        <v>3</v>
      </c>
      <c r="AI1696" s="4">
        <f>IF(AND(vp.data[[#This Row],[SDate]]&gt;=DATE(YEAR(vp.data[[#This Row],[SDate]]),5,1),vp.data[[#This Row],[SDate]]&lt;=DATE(YEAR(vp.data[[#This Row],[SDate]]),9,15)),1,0)</f>
        <v>1</v>
      </c>
      <c r="AJ1696" s="4">
        <f>IF(vp.data[[#This Row],[SDate]]&lt;DATE(2016,12,1),0,1)</f>
        <v>1</v>
      </c>
      <c r="AK1696">
        <f>MONTH(vp.data[[#This Row],[SDate]])</f>
        <v>6</v>
      </c>
      <c r="AL1696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1696" s="5">
        <f>(vp.data[[#This Row],[Dens]]-INDEX(crudeBD.lkup[Mean_Dens],MATCH(vp.data[[#This Row],[Crude_Breakdown]],crudeBD.lkup[Crude Breakdown],0)))^2</f>
        <v>372.05250399728953</v>
      </c>
      <c r="AN1696" s="5">
        <f>(vp.data[[#This Row],[Sulf]]-INDEX(crudeBD.lkup[Mean_Sulf],MATCH(vp.data[[#This Row],[Crude_Breakdown]],crudeBD.lkup[Crude Breakdown],0)))^2</f>
        <v>0.16258920826859519</v>
      </c>
      <c r="AO16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1" hidden="1" x14ac:dyDescent="0.25">
      <c r="A1697">
        <v>1696</v>
      </c>
      <c r="B1697" t="s">
        <v>287</v>
      </c>
      <c r="C1697" t="s">
        <v>287</v>
      </c>
      <c r="D1697" t="s">
        <v>105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>
        <f t="array" ref="J169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97" s="2"/>
      <c r="L1697" s="2"/>
      <c r="M1697" s="2"/>
      <c r="N1697" s="2">
        <f t="array" ref="N169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97" s="2">
        <f ca="1">INDEX(INDIRECT(_xlfn.CONCAT("weather.data[",O$1,"]")),MATCH(vp.data[[#This Row],[SDate]],weather.data[Date],0))</f>
        <v>17.766666666666666</v>
      </c>
      <c r="P1697" s="2">
        <f ca="1">INDEX(INDIRECT(_xlfn.CONCAT("weather.data[",P$1,"]")),MATCH(vp.data[[#This Row],[SDate]],weather.data[Date],0))</f>
        <v>15.328571428571427</v>
      </c>
      <c r="Q1697" s="2">
        <f ca="1">INDEX(INDIRECT(_xlfn.CONCAT("weather.data[",Q$1,"]")),MATCH(vp.data[[#This Row],[SDate]],weather.data[Date],0))</f>
        <v>18.5</v>
      </c>
      <c r="R1697" s="2">
        <f ca="1">INDEX(INDIRECT(_xlfn.CONCAT("weather.data[",R$1,"]")),MATCH(vp.data[[#This Row],[SDate]],weather.data[Date],0))</f>
        <v>18.3</v>
      </c>
      <c r="S1697" s="2">
        <f ca="1">INDEX(INDIRECT(_xlfn.CONCAT("weather.data[",S$1,"]")),MATCH(vp.data[[#This Row],[SDate]],weather.data[Date],0))</f>
        <v>17.5</v>
      </c>
      <c r="T1697" s="2">
        <f ca="1">INDEX(INDIRECT(_xlfn.CONCAT("weather.data[",T$1,"]")),MATCH(vp.data[[#This Row],[SDate]],weather.data[Date],0))</f>
        <v>16.8</v>
      </c>
      <c r="U1697" s="2">
        <f ca="1">INDEX(INDIRECT(_xlfn.CONCAT("weather.data[",U$1,"]")),MATCH(vp.data[[#This Row],[SDate]],weather.data[Date],0))</f>
        <v>19</v>
      </c>
      <c r="V1697" s="2">
        <f ca="1">INDEX(INDIRECT(_xlfn.CONCAT("weather.data[",V$1,"]")),MATCH(vp.data[[#This Row],[SDate]],weather.data[Date],0))</f>
        <v>16.5</v>
      </c>
      <c r="W1697" t="s">
        <v>44</v>
      </c>
      <c r="X1697">
        <f>IF(OR(vp.data[[#This Row],[Sulf]]="",vp.data[[#This Row],[Dens]]=""),1,0)</f>
        <v>0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Medium_LSB</v>
      </c>
      <c r="AH1697">
        <f>INDEX(crudeBD.lkup[Number],MATCH(vp.data[[#This Row],[Crude_Breakdown]],crudeBD.lkup[Crude Breakdown],0))</f>
        <v>3</v>
      </c>
      <c r="AI1697" s="4">
        <f>IF(AND(vp.data[[#This Row],[SDate]]&gt;=DATE(YEAR(vp.data[[#This Row],[SDate]]),5,1),vp.data[[#This Row],[SDate]]&lt;=DATE(YEAR(vp.data[[#This Row],[SDate]]),9,15)),1,0)</f>
        <v>1</v>
      </c>
      <c r="AJ1697" s="4">
        <f>IF(vp.data[[#This Row],[SDate]]&lt;DATE(2016,12,1),0,1)</f>
        <v>1</v>
      </c>
      <c r="AK1697">
        <f>MONTH(vp.data[[#This Row],[SDate]])</f>
        <v>6</v>
      </c>
      <c r="AL1697" s="5">
        <f>(IF(post_aquisition_adj_bool,vp.data[[#This Row],[VP_Adjusted]],vp.data[[#This Row],[VP]])-INDEX(crudeBD.lkup[Mean_VP],MATCH(vp.data[[#This Row],[Crude_Breakdown]],crudeBD.lkup[Crude Breakdown],0)))^2</f>
        <v>4.9370352962128813E-2</v>
      </c>
      <c r="AM1697" s="5">
        <f>(vp.data[[#This Row],[Dens]]-INDEX(crudeBD.lkup[Mean_Dens],MATCH(vp.data[[#This Row],[Crude_Breakdown]],crudeBD.lkup[Crude Breakdown],0)))^2</f>
        <v>36.136177616922971</v>
      </c>
      <c r="AN1697" s="5">
        <f>(vp.data[[#This Row],[Sulf]]-INDEX(crudeBD.lkup[Mean_Sulf],MATCH(vp.data[[#This Row],[Crude_Breakdown]],crudeBD.lkup[Crude Breakdown],0)))^2</f>
        <v>0.38041322446491904</v>
      </c>
      <c r="AO16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1" hidden="1" x14ac:dyDescent="0.25">
      <c r="A1698">
        <v>1697</v>
      </c>
      <c r="B1698" t="s">
        <v>47</v>
      </c>
      <c r="C1698" t="s">
        <v>47</v>
      </c>
      <c r="D1698" t="s">
        <v>62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>
        <f t="array" ref="J1698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8" s="2"/>
      <c r="L1698" s="2"/>
      <c r="M1698" s="2"/>
      <c r="N1698" s="2">
        <f t="array" ref="N169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98" s="2">
        <f ca="1">INDEX(INDIRECT(_xlfn.CONCAT("weather.data[",O$1,"]")),MATCH(vp.data[[#This Row],[SDate]],weather.data[Date],0))</f>
        <v>17.766666666666666</v>
      </c>
      <c r="P1698" s="2">
        <f ca="1">INDEX(INDIRECT(_xlfn.CONCAT("weather.data[",P$1,"]")),MATCH(vp.data[[#This Row],[SDate]],weather.data[Date],0))</f>
        <v>15.328571428571427</v>
      </c>
      <c r="Q1698" s="2">
        <f ca="1">INDEX(INDIRECT(_xlfn.CONCAT("weather.data[",Q$1,"]")),MATCH(vp.data[[#This Row],[SDate]],weather.data[Date],0))</f>
        <v>18.5</v>
      </c>
      <c r="R1698" s="2">
        <f ca="1">INDEX(INDIRECT(_xlfn.CONCAT("weather.data[",R$1,"]")),MATCH(vp.data[[#This Row],[SDate]],weather.data[Date],0))</f>
        <v>18.3</v>
      </c>
      <c r="S1698" s="2">
        <f ca="1">INDEX(INDIRECT(_xlfn.CONCAT("weather.data[",S$1,"]")),MATCH(vp.data[[#This Row],[SDate]],weather.data[Date],0))</f>
        <v>17.5</v>
      </c>
      <c r="T1698" s="2">
        <f ca="1">INDEX(INDIRECT(_xlfn.CONCAT("weather.data[",T$1,"]")),MATCH(vp.data[[#This Row],[SDate]],weather.data[Date],0))</f>
        <v>16.8</v>
      </c>
      <c r="U1698" s="2">
        <f ca="1">INDEX(INDIRECT(_xlfn.CONCAT("weather.data[",U$1,"]")),MATCH(vp.data[[#This Row],[SDate]],weather.data[Date],0))</f>
        <v>19</v>
      </c>
      <c r="V1698" s="2">
        <f ca="1">INDEX(INDIRECT(_xlfn.CONCAT("weather.data[",V$1,"]")),MATCH(vp.data[[#This Row],[SDate]],weather.data[Date],0))</f>
        <v>16.5</v>
      </c>
      <c r="W1698" t="s">
        <v>44</v>
      </c>
      <c r="X1698">
        <f>IF(OR(vp.data[[#This Row],[Sulf]]="",vp.data[[#This Row],[Dens]]=""),1,0)</f>
        <v>0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1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Light_LSB</v>
      </c>
      <c r="AH1698">
        <f>INDEX(crudeBD.lkup[Number],MATCH(vp.data[[#This Row],[Crude_Breakdown]],crudeBD.lkup[Crude Breakdown],0))</f>
        <v>1</v>
      </c>
      <c r="AI1698" s="4">
        <f>IF(AND(vp.data[[#This Row],[SDate]]&gt;=DATE(YEAR(vp.data[[#This Row],[SDate]]),5,1),vp.data[[#This Row],[SDate]]&lt;=DATE(YEAR(vp.data[[#This Row],[SDate]]),9,15)),1,0)</f>
        <v>1</v>
      </c>
      <c r="AJ1698" s="4">
        <f>IF(vp.data[[#This Row],[SDate]]&lt;DATE(2016,12,1),0,1)</f>
        <v>1</v>
      </c>
      <c r="AK1698">
        <f>MONTH(vp.data[[#This Row],[SDate]])</f>
        <v>6</v>
      </c>
      <c r="AL1698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1698" s="5">
        <f>(vp.data[[#This Row],[Dens]]-INDEX(crudeBD.lkup[Mean_Dens],MATCH(vp.data[[#This Row],[Crude_Breakdown]],crudeBD.lkup[Crude Breakdown],0)))^2</f>
        <v>30.752761474439346</v>
      </c>
      <c r="AN1698" s="5">
        <f>(vp.data[[#This Row],[Sulf]]-INDEX(crudeBD.lkup[Mean_Sulf],MATCH(vp.data[[#This Row],[Crude_Breakdown]],crudeBD.lkup[Crude Breakdown],0)))^2</f>
        <v>0.72023895982401986</v>
      </c>
      <c r="AO16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1" hidden="1" x14ac:dyDescent="0.25">
      <c r="A1699">
        <v>1698</v>
      </c>
      <c r="B1699" t="s">
        <v>45</v>
      </c>
      <c r="C1699" t="s">
        <v>45</v>
      </c>
      <c r="D1699" t="s">
        <v>66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>
        <f t="array" ref="J1699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99" s="2"/>
      <c r="L1699" s="2"/>
      <c r="M1699" s="2"/>
      <c r="N1699" s="2">
        <f t="array" ref="N1699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99" s="2">
        <f ca="1">INDEX(INDIRECT(_xlfn.CONCAT("weather.data[",O$1,"]")),MATCH(vp.data[[#This Row],[SDate]],weather.data[Date],0))</f>
        <v>17.766666666666666</v>
      </c>
      <c r="P1699" s="2">
        <f ca="1">INDEX(INDIRECT(_xlfn.CONCAT("weather.data[",P$1,"]")),MATCH(vp.data[[#This Row],[SDate]],weather.data[Date],0))</f>
        <v>15.328571428571427</v>
      </c>
      <c r="Q1699" s="2">
        <f ca="1">INDEX(INDIRECT(_xlfn.CONCAT("weather.data[",Q$1,"]")),MATCH(vp.data[[#This Row],[SDate]],weather.data[Date],0))</f>
        <v>18.5</v>
      </c>
      <c r="R1699" s="2">
        <f ca="1">INDEX(INDIRECT(_xlfn.CONCAT("weather.data[",R$1,"]")),MATCH(vp.data[[#This Row],[SDate]],weather.data[Date],0))</f>
        <v>18.3</v>
      </c>
      <c r="S1699" s="2">
        <f ca="1">INDEX(INDIRECT(_xlfn.CONCAT("weather.data[",S$1,"]")),MATCH(vp.data[[#This Row],[SDate]],weather.data[Date],0))</f>
        <v>17.5</v>
      </c>
      <c r="T1699" s="2">
        <f ca="1">INDEX(INDIRECT(_xlfn.CONCAT("weather.data[",T$1,"]")),MATCH(vp.data[[#This Row],[SDate]],weather.data[Date],0))</f>
        <v>16.8</v>
      </c>
      <c r="U1699" s="2">
        <f ca="1">INDEX(INDIRECT(_xlfn.CONCAT("weather.data[",U$1,"]")),MATCH(vp.data[[#This Row],[SDate]],weather.data[Date],0))</f>
        <v>19</v>
      </c>
      <c r="V1699" s="2">
        <f ca="1">INDEX(INDIRECT(_xlfn.CONCAT("weather.data[",V$1,"]")),MATCH(vp.data[[#This Row],[SDate]],weather.data[Date],0))</f>
        <v>16.5</v>
      </c>
      <c r="W1699" t="s">
        <v>44</v>
      </c>
      <c r="X1699">
        <f>IF(OR(vp.data[[#This Row],[Sulf]]="",vp.data[[#This Row],[Dens]]=""),1,0)</f>
        <v>0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Medium_LSB</v>
      </c>
      <c r="AH1699">
        <f>INDEX(crudeBD.lkup[Number],MATCH(vp.data[[#This Row],[Crude_Breakdown]],crudeBD.lkup[Crude Breakdown],0))</f>
        <v>3</v>
      </c>
      <c r="AI1699" s="4">
        <f>IF(AND(vp.data[[#This Row],[SDate]]&gt;=DATE(YEAR(vp.data[[#This Row],[SDate]]),5,1),vp.data[[#This Row],[SDate]]&lt;=DATE(YEAR(vp.data[[#This Row],[SDate]]),9,15)),1,0)</f>
        <v>1</v>
      </c>
      <c r="AJ1699" s="4">
        <f>IF(vp.data[[#This Row],[SDate]]&lt;DATE(2016,12,1),0,1)</f>
        <v>1</v>
      </c>
      <c r="AK1699">
        <f>MONTH(vp.data[[#This Row],[SDate]])</f>
        <v>6</v>
      </c>
      <c r="AL1699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699" s="5">
        <f>(vp.data[[#This Row],[Dens]]-INDEX(crudeBD.lkup[Mean_Dens],MATCH(vp.data[[#This Row],[Crude_Breakdown]],crudeBD.lkup[Crude Breakdown],0)))^2</f>
        <v>154.04129663532837</v>
      </c>
      <c r="AN1699" s="5">
        <f>(vp.data[[#This Row],[Sulf]]-INDEX(crudeBD.lkup[Mean_Sulf],MATCH(vp.data[[#This Row],[Crude_Breakdown]],crudeBD.lkup[Crude Breakdown],0)))^2</f>
        <v>0.23695134004774052</v>
      </c>
      <c r="AO16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1" hidden="1" x14ac:dyDescent="0.25">
      <c r="A1700">
        <v>1699</v>
      </c>
      <c r="B1700" t="s">
        <v>92</v>
      </c>
      <c r="C1700" t="s">
        <v>92</v>
      </c>
      <c r="D1700" t="s">
        <v>93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>
        <f t="array" ref="J1700">_xlfn.IFNA(IF(vp.data[[#This Row],[Sulf Input]]="",INDEX([1]DATA!$Q:$Q,MATCH(1,(vp.data[[#This Row],[Battery]]=[1]DATA!$L:$L)*(EOMONTH(vp.data[[#This Row],[SDate]],-1)+1=[1]DATA!$G:$G),0)),vp.data[[#This Row],[Sulf Input]]),"")</f>
        <v>0.87</v>
      </c>
      <c r="K1700" s="2"/>
      <c r="L1700" s="2"/>
      <c r="M1700" s="2"/>
      <c r="N1700" s="2">
        <f t="array" ref="N1700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700" s="2">
        <f ca="1">INDEX(INDIRECT(_xlfn.CONCAT("weather.data[",O$1,"]")),MATCH(vp.data[[#This Row],[SDate]],weather.data[Date],0))</f>
        <v>17.766666666666666</v>
      </c>
      <c r="P1700" s="2">
        <f ca="1">INDEX(INDIRECT(_xlfn.CONCAT("weather.data[",P$1,"]")),MATCH(vp.data[[#This Row],[SDate]],weather.data[Date],0))</f>
        <v>15.328571428571427</v>
      </c>
      <c r="Q1700" s="2">
        <f ca="1">INDEX(INDIRECT(_xlfn.CONCAT("weather.data[",Q$1,"]")),MATCH(vp.data[[#This Row],[SDate]],weather.data[Date],0))</f>
        <v>18.5</v>
      </c>
      <c r="R1700" s="2">
        <f ca="1">INDEX(INDIRECT(_xlfn.CONCAT("weather.data[",R$1,"]")),MATCH(vp.data[[#This Row],[SDate]],weather.data[Date],0))</f>
        <v>18.3</v>
      </c>
      <c r="S1700" s="2">
        <f ca="1">INDEX(INDIRECT(_xlfn.CONCAT("weather.data[",S$1,"]")),MATCH(vp.data[[#This Row],[SDate]],weather.data[Date],0))</f>
        <v>17.5</v>
      </c>
      <c r="T1700" s="2">
        <f ca="1">INDEX(INDIRECT(_xlfn.CONCAT("weather.data[",T$1,"]")),MATCH(vp.data[[#This Row],[SDate]],weather.data[Date],0))</f>
        <v>16.8</v>
      </c>
      <c r="U1700" s="2">
        <f ca="1">INDEX(INDIRECT(_xlfn.CONCAT("weather.data[",U$1,"]")),MATCH(vp.data[[#This Row],[SDate]],weather.data[Date],0))</f>
        <v>19</v>
      </c>
      <c r="V1700" s="2">
        <f ca="1">INDEX(INDIRECT(_xlfn.CONCAT("weather.data[",V$1,"]")),MATCH(vp.data[[#This Row],[SDate]],weather.data[Date],0))</f>
        <v>16.5</v>
      </c>
      <c r="W1700" t="s">
        <v>44</v>
      </c>
      <c r="X1700">
        <f>IF(OR(vp.data[[#This Row],[Sulf]]="",vp.data[[#This Row],[Dens]]=""),1,0)</f>
        <v>0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1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Light_LSB</v>
      </c>
      <c r="AH1700">
        <f>INDEX(crudeBD.lkup[Number],MATCH(vp.data[[#This Row],[Crude_Breakdown]],crudeBD.lkup[Crude Breakdown],0))</f>
        <v>1</v>
      </c>
      <c r="AI1700" s="4">
        <f>IF(AND(vp.data[[#This Row],[SDate]]&gt;=DATE(YEAR(vp.data[[#This Row],[SDate]]),5,1),vp.data[[#This Row],[SDate]]&lt;=DATE(YEAR(vp.data[[#This Row],[SDate]]),9,15)),1,0)</f>
        <v>1</v>
      </c>
      <c r="AJ1700" s="4">
        <f>IF(vp.data[[#This Row],[SDate]]&lt;DATE(2016,12,1),0,1)</f>
        <v>1</v>
      </c>
      <c r="AK1700">
        <f>MONTH(vp.data[[#This Row],[SDate]])</f>
        <v>6</v>
      </c>
      <c r="AL1700" s="5">
        <f>(IF(post_aquisition_adj_bool,vp.data[[#This Row],[VP_Adjusted]],vp.data[[#This Row],[VP]])-INDEX(crudeBD.lkup[Mean_VP],MATCH(vp.data[[#This Row],[Crude_Breakdown]],crudeBD.lkup[Crude Breakdown],0)))^2</f>
        <v>260.30989714468836</v>
      </c>
      <c r="AM1700" s="5">
        <f>(vp.data[[#This Row],[Dens]]-INDEX(crudeBD.lkup[Mean_Dens],MATCH(vp.data[[#This Row],[Crude_Breakdown]],crudeBD.lkup[Crude Breakdown],0)))^2</f>
        <v>20.661726991679977</v>
      </c>
      <c r="AN1700" s="5">
        <f>(vp.data[[#This Row],[Sulf]]-INDEX(crudeBD.lkup[Mean_Sulf],MATCH(vp.data[[#This Row],[Crude_Breakdown]],crudeBD.lkup[Crude Breakdown],0)))^2</f>
        <v>3.761499635932248E-3</v>
      </c>
      <c r="AO17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1" hidden="1" x14ac:dyDescent="0.25">
      <c r="A1701">
        <v>1700</v>
      </c>
      <c r="B1701" t="s">
        <v>56</v>
      </c>
      <c r="C1701" t="s">
        <v>56</v>
      </c>
      <c r="D1701" t="s">
        <v>57</v>
      </c>
      <c r="E1701" t="s">
        <v>285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>
        <f t="array" ref="J170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1" s="2"/>
      <c r="L1701" s="2"/>
      <c r="M1701" s="2"/>
      <c r="N1701" s="2">
        <f t="array" ref="N1701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1" s="2">
        <f ca="1">INDEX(INDIRECT(_xlfn.CONCAT("weather.data[",O$1,"]")),MATCH(vp.data[[#This Row],[SDate]],weather.data[Date],0))</f>
        <v>17.766666666666666</v>
      </c>
      <c r="P1701" s="2">
        <f ca="1">INDEX(INDIRECT(_xlfn.CONCAT("weather.data[",P$1,"]")),MATCH(vp.data[[#This Row],[SDate]],weather.data[Date],0))</f>
        <v>15.328571428571427</v>
      </c>
      <c r="Q1701" s="2">
        <f ca="1">INDEX(INDIRECT(_xlfn.CONCAT("weather.data[",Q$1,"]")),MATCH(vp.data[[#This Row],[SDate]],weather.data[Date],0))</f>
        <v>18.5</v>
      </c>
      <c r="R1701" s="2">
        <f ca="1">INDEX(INDIRECT(_xlfn.CONCAT("weather.data[",R$1,"]")),MATCH(vp.data[[#This Row],[SDate]],weather.data[Date],0))</f>
        <v>18.3</v>
      </c>
      <c r="S1701" s="2">
        <f ca="1">INDEX(INDIRECT(_xlfn.CONCAT("weather.data[",S$1,"]")),MATCH(vp.data[[#This Row],[SDate]],weather.data[Date],0))</f>
        <v>17.5</v>
      </c>
      <c r="T1701" s="2">
        <f ca="1">INDEX(INDIRECT(_xlfn.CONCAT("weather.data[",T$1,"]")),MATCH(vp.data[[#This Row],[SDate]],weather.data[Date],0))</f>
        <v>16.8</v>
      </c>
      <c r="U1701" s="2">
        <f ca="1">INDEX(INDIRECT(_xlfn.CONCAT("weather.data[",U$1,"]")),MATCH(vp.data[[#This Row],[SDate]],weather.data[Date],0))</f>
        <v>19</v>
      </c>
      <c r="V1701" s="2">
        <f ca="1">INDEX(INDIRECT(_xlfn.CONCAT("weather.data[",V$1,"]")),MATCH(vp.data[[#This Row],[SDate]],weather.data[Date],0))</f>
        <v>16.5</v>
      </c>
      <c r="W1701" t="s">
        <v>44</v>
      </c>
      <c r="X1701">
        <f>IF(OR(vp.data[[#This Row],[Sulf]]="",vp.data[[#This Row],[Dens]]=""),1,0)</f>
        <v>0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1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Light_LSB</v>
      </c>
      <c r="AH1701">
        <f>INDEX(crudeBD.lkup[Number],MATCH(vp.data[[#This Row],[Crude_Breakdown]],crudeBD.lkup[Crude Breakdown],0))</f>
        <v>1</v>
      </c>
      <c r="AI1701" s="4">
        <f>IF(AND(vp.data[[#This Row],[SDate]]&gt;=DATE(YEAR(vp.data[[#This Row],[SDate]]),5,1),vp.data[[#This Row],[SDate]]&lt;=DATE(YEAR(vp.data[[#This Row],[SDate]]),9,15)),1,0)</f>
        <v>1</v>
      </c>
      <c r="AJ1701" s="4">
        <f>IF(vp.data[[#This Row],[SDate]]&lt;DATE(2016,12,1),0,1)</f>
        <v>1</v>
      </c>
      <c r="AK1701">
        <f>MONTH(vp.data[[#This Row],[SDate]])</f>
        <v>6</v>
      </c>
      <c r="AL1701" s="5">
        <f>(IF(post_aquisition_adj_bool,vp.data[[#This Row],[VP_Adjusted]],vp.data[[#This Row],[VP]])-INDEX(crudeBD.lkup[Mean_VP],MATCH(vp.data[[#This Row],[Crude_Breakdown]],crudeBD.lkup[Crude Breakdown],0)))^2</f>
        <v>9.822721572169419</v>
      </c>
      <c r="AM1701" s="5">
        <f>(vp.data[[#This Row],[Dens]]-INDEX(crudeBD.lkup[Mean_Dens],MATCH(vp.data[[#This Row],[Crude_Breakdown]],crudeBD.lkup[Crude Breakdown],0)))^2</f>
        <v>7.5378649227133625</v>
      </c>
      <c r="AN1701" s="5">
        <f>(vp.data[[#This Row],[Sulf]]-INDEX(crudeBD.lkup[Mean_Sulf],MATCH(vp.data[[#This Row],[Crude_Breakdown]],crudeBD.lkup[Crude Breakdown],0)))^2</f>
        <v>2.3686651531735999E-3</v>
      </c>
      <c r="AO17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1" hidden="1" x14ac:dyDescent="0.25">
      <c r="A1702">
        <v>1701</v>
      </c>
      <c r="B1702" t="s">
        <v>56</v>
      </c>
      <c r="C1702" t="s">
        <v>56</v>
      </c>
      <c r="D1702" t="s">
        <v>57</v>
      </c>
      <c r="E1702" t="s">
        <v>286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>
        <f t="array" ref="J170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2" s="2"/>
      <c r="L1702" s="2"/>
      <c r="M1702" s="2"/>
      <c r="N1702" s="2">
        <f t="array" ref="N1702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2" s="2">
        <f ca="1">INDEX(INDIRECT(_xlfn.CONCAT("weather.data[",O$1,"]")),MATCH(vp.data[[#This Row],[SDate]],weather.data[Date],0))</f>
        <v>17.766666666666666</v>
      </c>
      <c r="P1702" s="2">
        <f ca="1">INDEX(INDIRECT(_xlfn.CONCAT("weather.data[",P$1,"]")),MATCH(vp.data[[#This Row],[SDate]],weather.data[Date],0))</f>
        <v>15.328571428571427</v>
      </c>
      <c r="Q1702" s="2">
        <f ca="1">INDEX(INDIRECT(_xlfn.CONCAT("weather.data[",Q$1,"]")),MATCH(vp.data[[#This Row],[SDate]],weather.data[Date],0))</f>
        <v>18.5</v>
      </c>
      <c r="R1702" s="2">
        <f ca="1">INDEX(INDIRECT(_xlfn.CONCAT("weather.data[",R$1,"]")),MATCH(vp.data[[#This Row],[SDate]],weather.data[Date],0))</f>
        <v>18.3</v>
      </c>
      <c r="S1702" s="2">
        <f ca="1">INDEX(INDIRECT(_xlfn.CONCAT("weather.data[",S$1,"]")),MATCH(vp.data[[#This Row],[SDate]],weather.data[Date],0))</f>
        <v>17.5</v>
      </c>
      <c r="T1702" s="2">
        <f ca="1">INDEX(INDIRECT(_xlfn.CONCAT("weather.data[",T$1,"]")),MATCH(vp.data[[#This Row],[SDate]],weather.data[Date],0))</f>
        <v>16.8</v>
      </c>
      <c r="U1702" s="2">
        <f ca="1">INDEX(INDIRECT(_xlfn.CONCAT("weather.data[",U$1,"]")),MATCH(vp.data[[#This Row],[SDate]],weather.data[Date],0))</f>
        <v>19</v>
      </c>
      <c r="V1702" s="2">
        <f ca="1">INDEX(INDIRECT(_xlfn.CONCAT("weather.data[",V$1,"]")),MATCH(vp.data[[#This Row],[SDate]],weather.data[Date],0))</f>
        <v>16.5</v>
      </c>
      <c r="W1702" t="s">
        <v>44</v>
      </c>
      <c r="X1702">
        <f>IF(OR(vp.data[[#This Row],[Sulf]]="",vp.data[[#This Row],[Dens]]=""),1,0)</f>
        <v>0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1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Light_LSB</v>
      </c>
      <c r="AH1702">
        <f>INDEX(crudeBD.lkup[Number],MATCH(vp.data[[#This Row],[Crude_Breakdown]],crudeBD.lkup[Crude Breakdown],0))</f>
        <v>1</v>
      </c>
      <c r="AI1702" s="4">
        <f>IF(AND(vp.data[[#This Row],[SDate]]&gt;=DATE(YEAR(vp.data[[#This Row],[SDate]]),5,1),vp.data[[#This Row],[SDate]]&lt;=DATE(YEAR(vp.data[[#This Row],[SDate]]),9,15)),1,0)</f>
        <v>1</v>
      </c>
      <c r="AJ1702" s="4">
        <f>IF(vp.data[[#This Row],[SDate]]&lt;DATE(2016,12,1),0,1)</f>
        <v>1</v>
      </c>
      <c r="AK1702">
        <f>MONTH(vp.data[[#This Row],[SDate]])</f>
        <v>6</v>
      </c>
      <c r="AL1702" s="5">
        <f>(IF(post_aquisition_adj_bool,vp.data[[#This Row],[VP_Adjusted]],vp.data[[#This Row],[VP]])-INDEX(crudeBD.lkup[Mean_VP],MATCH(vp.data[[#This Row],[Crude_Breakdown]],crudeBD.lkup[Crude Breakdown],0)))^2</f>
        <v>446.65111851873411</v>
      </c>
      <c r="AM1702" s="5">
        <f>(vp.data[[#This Row],[Dens]]-INDEX(crudeBD.lkup[Mean_Dens],MATCH(vp.data[[#This Row],[Crude_Breakdown]],crudeBD.lkup[Crude Breakdown],0)))^2</f>
        <v>7.5378649227133625</v>
      </c>
      <c r="AN1702" s="5">
        <f>(vp.data[[#This Row],[Sulf]]-INDEX(crudeBD.lkup[Mean_Sulf],MATCH(vp.data[[#This Row],[Crude_Breakdown]],crudeBD.lkup[Crude Breakdown],0)))^2</f>
        <v>2.3686651531735999E-3</v>
      </c>
      <c r="AO17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1" hidden="1" x14ac:dyDescent="0.25">
      <c r="A1703">
        <v>1702</v>
      </c>
      <c r="B1703" t="s">
        <v>45</v>
      </c>
      <c r="C1703" t="s">
        <v>45</v>
      </c>
      <c r="D1703" t="s">
        <v>85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>
        <f t="array" ref="J1703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3" s="2"/>
      <c r="L1703" s="2"/>
      <c r="M1703" s="2"/>
      <c r="N1703" s="2">
        <f t="array" ref="N1703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703" s="2">
        <f ca="1">INDEX(INDIRECT(_xlfn.CONCAT("weather.data[",O$1,"]")),MATCH(vp.data[[#This Row],[SDate]],weather.data[Date],0))</f>
        <v>14.1</v>
      </c>
      <c r="P1703" s="2">
        <f ca="1">INDEX(INDIRECT(_xlfn.CONCAT("weather.data[",P$1,"]")),MATCH(vp.data[[#This Row],[SDate]],weather.data[Date],0))</f>
        <v>13.778571428571427</v>
      </c>
      <c r="Q1703" s="2">
        <f ca="1">INDEX(INDIRECT(_xlfn.CONCAT("weather.data[",Q$1,"]")),MATCH(vp.data[[#This Row],[SDate]],weather.data[Date],0))</f>
        <v>15.2</v>
      </c>
      <c r="R1703" s="2">
        <f ca="1">INDEX(INDIRECT(_xlfn.CONCAT("weather.data[",R$1,"]")),MATCH(vp.data[[#This Row],[SDate]],weather.data[Date],0))</f>
        <v>15.3</v>
      </c>
      <c r="S1703" s="2">
        <f ca="1">INDEX(INDIRECT(_xlfn.CONCAT("weather.data[",S$1,"]")),MATCH(vp.data[[#This Row],[SDate]],weather.data[Date],0))</f>
        <v>12.3</v>
      </c>
      <c r="T1703" s="2">
        <f ca="1">INDEX(INDIRECT(_xlfn.CONCAT("weather.data[",T$1,"]")),MATCH(vp.data[[#This Row],[SDate]],weather.data[Date],0))</f>
        <v>15</v>
      </c>
      <c r="U1703" s="2">
        <f ca="1">INDEX(INDIRECT(_xlfn.CONCAT("weather.data[",U$1,"]")),MATCH(vp.data[[#This Row],[SDate]],weather.data[Date],0))</f>
        <v>13</v>
      </c>
      <c r="V1703" s="2">
        <f ca="1">INDEX(INDIRECT(_xlfn.CONCAT("weather.data[",V$1,"]")),MATCH(vp.data[[#This Row],[SDate]],weather.data[Date],0))</f>
        <v>13.8</v>
      </c>
      <c r="W1703" t="s">
        <v>44</v>
      </c>
      <c r="X1703">
        <f>IF(OR(vp.data[[#This Row],[Sulf]]="",vp.data[[#This Row],[Dens]]=""),1,0)</f>
        <v>0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1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Light_LSB</v>
      </c>
      <c r="AH1703">
        <f>INDEX(crudeBD.lkup[Number],MATCH(vp.data[[#This Row],[Crude_Breakdown]],crudeBD.lkup[Crude Breakdown],0))</f>
        <v>1</v>
      </c>
      <c r="AI1703" s="4">
        <f>IF(AND(vp.data[[#This Row],[SDate]]&gt;=DATE(YEAR(vp.data[[#This Row],[SDate]]),5,1),vp.data[[#This Row],[SDate]]&lt;=DATE(YEAR(vp.data[[#This Row],[SDate]]),9,15)),1,0)</f>
        <v>1</v>
      </c>
      <c r="AJ1703" s="4">
        <f>IF(vp.data[[#This Row],[SDate]]&lt;DATE(2016,12,1),0,1)</f>
        <v>1</v>
      </c>
      <c r="AK1703">
        <f>MONTH(vp.data[[#This Row],[SDate]])</f>
        <v>6</v>
      </c>
      <c r="AL1703" s="5">
        <f>(IF(post_aquisition_adj_bool,vp.data[[#This Row],[VP_Adjusted]],vp.data[[#This Row],[VP]])-INDEX(crudeBD.lkup[Mean_VP],MATCH(vp.data[[#This Row],[Crude_Breakdown]],crudeBD.lkup[Crude Breakdown],0)))^2</f>
        <v>108.87090477827614</v>
      </c>
      <c r="AM1703" s="5">
        <f>(vp.data[[#This Row],[Dens]]-INDEX(crudeBD.lkup[Mean_Dens],MATCH(vp.data[[#This Row],[Crude_Breakdown]],crudeBD.lkup[Crude Breakdown],0)))^2</f>
        <v>5.5014511296096851</v>
      </c>
      <c r="AN1703" s="5">
        <f>(vp.data[[#This Row],[Sulf]]-INDEX(crudeBD.lkup[Mean_Sulf],MATCH(vp.data[[#This Row],[Crude_Breakdown]],crudeBD.lkup[Crude Breakdown],0)))^2</f>
        <v>1.0267984902389945E-2</v>
      </c>
      <c r="AO17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1" hidden="1" x14ac:dyDescent="0.25">
      <c r="A1704">
        <v>1703</v>
      </c>
      <c r="B1704" t="s">
        <v>45</v>
      </c>
      <c r="C1704" t="s">
        <v>45</v>
      </c>
      <c r="D1704" t="s">
        <v>63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>
        <f t="array" ref="J1704">_xlfn.IFNA(IF(vp.data[[#This Row],[Sulf Input]]="",INDEX([1]DATA!$Q:$Q,MATCH(1,(vp.data[[#This Row],[Battery]]=[1]DATA!$L:$L)*(EOMONTH(vp.data[[#This Row],[SDate]],-1)+1=[1]DATA!$G:$G),0)),vp.data[[#This Row],[Sulf Input]]),"")</f>
        <v>0.44</v>
      </c>
      <c r="K1704" s="2"/>
      <c r="L1704" s="2"/>
      <c r="M1704" s="2"/>
      <c r="N1704" s="2">
        <f t="array" ref="N1704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704" s="2">
        <f ca="1">INDEX(INDIRECT(_xlfn.CONCAT("weather.data[",O$1,"]")),MATCH(vp.data[[#This Row],[SDate]],weather.data[Date],0))</f>
        <v>14.1</v>
      </c>
      <c r="P1704" s="2">
        <f ca="1">INDEX(INDIRECT(_xlfn.CONCAT("weather.data[",P$1,"]")),MATCH(vp.data[[#This Row],[SDate]],weather.data[Date],0))</f>
        <v>13.778571428571427</v>
      </c>
      <c r="Q1704" s="2">
        <f ca="1">INDEX(INDIRECT(_xlfn.CONCAT("weather.data[",Q$1,"]")),MATCH(vp.data[[#This Row],[SDate]],weather.data[Date],0))</f>
        <v>15.2</v>
      </c>
      <c r="R1704" s="2">
        <f ca="1">INDEX(INDIRECT(_xlfn.CONCAT("weather.data[",R$1,"]")),MATCH(vp.data[[#This Row],[SDate]],weather.data[Date],0))</f>
        <v>15.3</v>
      </c>
      <c r="S1704" s="2">
        <f ca="1">INDEX(INDIRECT(_xlfn.CONCAT("weather.data[",S$1,"]")),MATCH(vp.data[[#This Row],[SDate]],weather.data[Date],0))</f>
        <v>12.3</v>
      </c>
      <c r="T1704" s="2">
        <f ca="1">INDEX(INDIRECT(_xlfn.CONCAT("weather.data[",T$1,"]")),MATCH(vp.data[[#This Row],[SDate]],weather.data[Date],0))</f>
        <v>15</v>
      </c>
      <c r="U1704" s="2">
        <f ca="1">INDEX(INDIRECT(_xlfn.CONCAT("weather.data[",U$1,"]")),MATCH(vp.data[[#This Row],[SDate]],weather.data[Date],0))</f>
        <v>13</v>
      </c>
      <c r="V1704" s="2">
        <f ca="1">INDEX(INDIRECT(_xlfn.CONCAT("weather.data[",V$1,"]")),MATCH(vp.data[[#This Row],[SDate]],weather.data[Date],0))</f>
        <v>13.8</v>
      </c>
      <c r="W1704" t="s">
        <v>44</v>
      </c>
      <c r="X1704">
        <f>IF(OR(vp.data[[#This Row],[Sulf]]="",vp.data[[#This Row],[Dens]]=""),1,0)</f>
        <v>0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1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Light_SW</v>
      </c>
      <c r="AH1704">
        <f>INDEX(crudeBD.lkup[Number],MATCH(vp.data[[#This Row],[Crude_Breakdown]],crudeBD.lkup[Crude Breakdown],0))</f>
        <v>2</v>
      </c>
      <c r="AI1704" s="4">
        <f>IF(AND(vp.data[[#This Row],[SDate]]&gt;=DATE(YEAR(vp.data[[#This Row],[SDate]]),5,1),vp.data[[#This Row],[SDate]]&lt;=DATE(YEAR(vp.data[[#This Row],[SDate]]),9,15)),1,0)</f>
        <v>1</v>
      </c>
      <c r="AJ1704" s="4">
        <f>IF(vp.data[[#This Row],[SDate]]&lt;DATE(2016,12,1),0,1)</f>
        <v>1</v>
      </c>
      <c r="AK1704">
        <f>MONTH(vp.data[[#This Row],[SDate]])</f>
        <v>6</v>
      </c>
      <c r="AL1704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1704" s="5">
        <f>(vp.data[[#This Row],[Dens]]-INDEX(crudeBD.lkup[Mean_Dens],MATCH(vp.data[[#This Row],[Crude_Breakdown]],crudeBD.lkup[Crude Breakdown],0)))^2</f>
        <v>56.873075166785711</v>
      </c>
      <c r="AN1704" s="5">
        <f>(vp.data[[#This Row],[Sulf]]-INDEX(crudeBD.lkup[Mean_Sulf],MATCH(vp.data[[#This Row],[Crude_Breakdown]],crudeBD.lkup[Crude Breakdown],0)))^2</f>
        <v>3.9998187722793108E-2</v>
      </c>
      <c r="AO17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1" hidden="1" x14ac:dyDescent="0.25">
      <c r="A1705">
        <v>1704</v>
      </c>
      <c r="B1705" t="s">
        <v>45</v>
      </c>
      <c r="C1705" t="s">
        <v>45</v>
      </c>
      <c r="D1705" t="s">
        <v>76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>
        <f t="array" ref="J1705">_xlfn.IFNA(IF(vp.data[[#This Row],[Sulf Input]]="",INDEX([1]DATA!$Q:$Q,MATCH(1,(vp.data[[#This Row],[Battery]]=[1]DATA!$L:$L)*(EOMONTH(vp.data[[#This Row],[SDate]],-1)+1=[1]DATA!$G:$G),0)),vp.data[[#This Row],[Sulf Input]]),"")</f>
        <v>0.85</v>
      </c>
      <c r="K1705" s="2"/>
      <c r="L1705" s="2"/>
      <c r="M1705" s="2"/>
      <c r="N1705" s="2">
        <f t="array" ref="N1705">_xlfn.IFNA(IF(vp.data[[#This Row],[Dens Input]]="",INDEX([1]DATA!$O:$O,MATCH(1,(vp.data[[#This Row],[Battery]]=[1]DATA!$L:$L)*(EOMONTH(vp.data[[#This Row],[SDate]],-1)+1=[1]DATA!$G:$G),0)),vp.data[[#This Row],[Dens Input]]),"")</f>
        <v>827</v>
      </c>
      <c r="O1705" s="2">
        <f ca="1">INDEX(INDIRECT(_xlfn.CONCAT("weather.data[",O$1,"]")),MATCH(vp.data[[#This Row],[SDate]],weather.data[Date],0))</f>
        <v>14.1</v>
      </c>
      <c r="P1705" s="2">
        <f ca="1">INDEX(INDIRECT(_xlfn.CONCAT("weather.data[",P$1,"]")),MATCH(vp.data[[#This Row],[SDate]],weather.data[Date],0))</f>
        <v>13.778571428571427</v>
      </c>
      <c r="Q1705" s="2">
        <f ca="1">INDEX(INDIRECT(_xlfn.CONCAT("weather.data[",Q$1,"]")),MATCH(vp.data[[#This Row],[SDate]],weather.data[Date],0))</f>
        <v>15.2</v>
      </c>
      <c r="R1705" s="2">
        <f ca="1">INDEX(INDIRECT(_xlfn.CONCAT("weather.data[",R$1,"]")),MATCH(vp.data[[#This Row],[SDate]],weather.data[Date],0))</f>
        <v>15.3</v>
      </c>
      <c r="S1705" s="2">
        <f ca="1">INDEX(INDIRECT(_xlfn.CONCAT("weather.data[",S$1,"]")),MATCH(vp.data[[#This Row],[SDate]],weather.data[Date],0))</f>
        <v>12.3</v>
      </c>
      <c r="T1705" s="2">
        <f ca="1">INDEX(INDIRECT(_xlfn.CONCAT("weather.data[",T$1,"]")),MATCH(vp.data[[#This Row],[SDate]],weather.data[Date],0))</f>
        <v>15</v>
      </c>
      <c r="U1705" s="2">
        <f ca="1">INDEX(INDIRECT(_xlfn.CONCAT("weather.data[",U$1,"]")),MATCH(vp.data[[#This Row],[SDate]],weather.data[Date],0))</f>
        <v>13</v>
      </c>
      <c r="V1705" s="2">
        <f ca="1">INDEX(INDIRECT(_xlfn.CONCAT("weather.data[",V$1,"]")),MATCH(vp.data[[#This Row],[SDate]],weather.data[Date],0))</f>
        <v>13.8</v>
      </c>
      <c r="W1705" t="s">
        <v>44</v>
      </c>
      <c r="X1705">
        <f>IF(OR(vp.data[[#This Row],[Sulf]]="",vp.data[[#This Row],[Dens]]=""),1,0)</f>
        <v>0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Medium_LSB</v>
      </c>
      <c r="AH1705">
        <f>INDEX(crudeBD.lkup[Number],MATCH(vp.data[[#This Row],[Crude_Breakdown]],crudeBD.lkup[Crude Breakdown],0))</f>
        <v>3</v>
      </c>
      <c r="AI1705" s="4">
        <f>IF(AND(vp.data[[#This Row],[SDate]]&gt;=DATE(YEAR(vp.data[[#This Row],[SDate]]),5,1),vp.data[[#This Row],[SDate]]&lt;=DATE(YEAR(vp.data[[#This Row],[SDate]]),9,15)),1,0)</f>
        <v>1</v>
      </c>
      <c r="AJ1705" s="4">
        <f>IF(vp.data[[#This Row],[SDate]]&lt;DATE(2016,12,1),0,1)</f>
        <v>1</v>
      </c>
      <c r="AK1705">
        <f>MONTH(vp.data[[#This Row],[SDate]])</f>
        <v>6</v>
      </c>
      <c r="AL1705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705" s="5">
        <f>(vp.data[[#This Row],[Dens]]-INDEX(crudeBD.lkup[Mean_Dens],MATCH(vp.data[[#This Row],[Crude_Breakdown]],crudeBD.lkup[Crude Breakdown],0)))^2</f>
        <v>282.62106596048153</v>
      </c>
      <c r="AN1705" s="5">
        <f>(vp.data[[#This Row],[Sulf]]-INDEX(crudeBD.lkup[Mean_Sulf],MATCH(vp.data[[#This Row],[Crude_Breakdown]],crudeBD.lkup[Crude Breakdown],0)))^2</f>
        <v>0.27749345832994932</v>
      </c>
      <c r="AO17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1" hidden="1" x14ac:dyDescent="0.25">
      <c r="A1706">
        <v>1705</v>
      </c>
      <c r="B1706" t="s">
        <v>45</v>
      </c>
      <c r="C1706" t="s">
        <v>45</v>
      </c>
      <c r="D1706" t="s">
        <v>96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>
        <f t="array" ref="J1706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6" s="2"/>
      <c r="L1706" s="2"/>
      <c r="M1706" s="2"/>
      <c r="N1706" s="2">
        <f t="array" ref="N170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706" s="2">
        <f ca="1">INDEX(INDIRECT(_xlfn.CONCAT("weather.data[",O$1,"]")),MATCH(vp.data[[#This Row],[SDate]],weather.data[Date],0))</f>
        <v>14.1</v>
      </c>
      <c r="P1706" s="2">
        <f ca="1">INDEX(INDIRECT(_xlfn.CONCAT("weather.data[",P$1,"]")),MATCH(vp.data[[#This Row],[SDate]],weather.data[Date],0))</f>
        <v>13.778571428571427</v>
      </c>
      <c r="Q1706" s="2">
        <f ca="1">INDEX(INDIRECT(_xlfn.CONCAT("weather.data[",Q$1,"]")),MATCH(vp.data[[#This Row],[SDate]],weather.data[Date],0))</f>
        <v>15.2</v>
      </c>
      <c r="R1706" s="2">
        <f ca="1">INDEX(INDIRECT(_xlfn.CONCAT("weather.data[",R$1,"]")),MATCH(vp.data[[#This Row],[SDate]],weather.data[Date],0))</f>
        <v>15.3</v>
      </c>
      <c r="S1706" s="2">
        <f ca="1">INDEX(INDIRECT(_xlfn.CONCAT("weather.data[",S$1,"]")),MATCH(vp.data[[#This Row],[SDate]],weather.data[Date],0))</f>
        <v>12.3</v>
      </c>
      <c r="T1706" s="2">
        <f ca="1">INDEX(INDIRECT(_xlfn.CONCAT("weather.data[",T$1,"]")),MATCH(vp.data[[#This Row],[SDate]],weather.data[Date],0))</f>
        <v>15</v>
      </c>
      <c r="U1706" s="2">
        <f ca="1">INDEX(INDIRECT(_xlfn.CONCAT("weather.data[",U$1,"]")),MATCH(vp.data[[#This Row],[SDate]],weather.data[Date],0))</f>
        <v>13</v>
      </c>
      <c r="V1706" s="2">
        <f ca="1">INDEX(INDIRECT(_xlfn.CONCAT("weather.data[",V$1,"]")),MATCH(vp.data[[#This Row],[SDate]],weather.data[Date],0))</f>
        <v>13.8</v>
      </c>
      <c r="W1706" t="s">
        <v>44</v>
      </c>
      <c r="X1706">
        <f>IF(OR(vp.data[[#This Row],[Sulf]]="",vp.data[[#This Row],[Dens]]=""),1,0)</f>
        <v>0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Medium_LSB</v>
      </c>
      <c r="AH1706">
        <f>INDEX(crudeBD.lkup[Number],MATCH(vp.data[[#This Row],[Crude_Breakdown]],crudeBD.lkup[Crude Breakdown],0))</f>
        <v>3</v>
      </c>
      <c r="AI1706" s="4">
        <f>IF(AND(vp.data[[#This Row],[SDate]]&gt;=DATE(YEAR(vp.data[[#This Row],[SDate]]),5,1),vp.data[[#This Row],[SDate]]&lt;=DATE(YEAR(vp.data[[#This Row],[SDate]]),9,15)),1,0)</f>
        <v>1</v>
      </c>
      <c r="AJ1706" s="4">
        <f>IF(vp.data[[#This Row],[SDate]]&lt;DATE(2016,12,1),0,1)</f>
        <v>1</v>
      </c>
      <c r="AK1706">
        <f>MONTH(vp.data[[#This Row],[SDate]])</f>
        <v>6</v>
      </c>
      <c r="AL1706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706" s="5">
        <f>(vp.data[[#This Row],[Dens]]-INDEX(crudeBD.lkup[Mean_Dens],MATCH(vp.data[[#This Row],[Crude_Breakdown]],crudeBD.lkup[Crude Breakdown],0)))^2</f>
        <v>240.60158865986932</v>
      </c>
      <c r="AN1706" s="5">
        <f>(vp.data[[#This Row],[Sulf]]-INDEX(crudeBD.lkup[Mean_Sulf],MATCH(vp.data[[#This Row],[Crude_Breakdown]],crudeBD.lkup[Crude Breakdown],0)))^2</f>
        <v>0.29896451747105374</v>
      </c>
      <c r="AO17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1" hidden="1" x14ac:dyDescent="0.25">
      <c r="A1707">
        <v>1706</v>
      </c>
      <c r="B1707" t="s">
        <v>58</v>
      </c>
      <c r="C1707" t="s">
        <v>58</v>
      </c>
      <c r="D1707" t="s">
        <v>75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>
        <f t="array" ref="J1707">_xlfn.IFNA(IF(vp.data[[#This Row],[Sulf Input]]="",INDEX([1]DATA!$Q:$Q,MATCH(1,(vp.data[[#This Row],[Battery]]=[1]DATA!$L:$L)*(EOMONTH(vp.data[[#This Row],[SDate]],-1)+1=[1]DATA!$G:$G),0)),vp.data[[#This Row],[Sulf Input]]),"")</f>
        <v>0.38</v>
      </c>
      <c r="K1707" s="2"/>
      <c r="L1707" s="2"/>
      <c r="M1707" s="2"/>
      <c r="N1707" s="2">
        <f t="array" ref="N1707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707" s="2">
        <f ca="1">INDEX(INDIRECT(_xlfn.CONCAT("weather.data[",O$1,"]")),MATCH(vp.data[[#This Row],[SDate]],weather.data[Date],0))</f>
        <v>14.1</v>
      </c>
      <c r="P1707" s="2">
        <f ca="1">INDEX(INDIRECT(_xlfn.CONCAT("weather.data[",P$1,"]")),MATCH(vp.data[[#This Row],[SDate]],weather.data[Date],0))</f>
        <v>13.778571428571427</v>
      </c>
      <c r="Q1707" s="2">
        <f ca="1">INDEX(INDIRECT(_xlfn.CONCAT("weather.data[",Q$1,"]")),MATCH(vp.data[[#This Row],[SDate]],weather.data[Date],0))</f>
        <v>15.2</v>
      </c>
      <c r="R1707" s="2">
        <f ca="1">INDEX(INDIRECT(_xlfn.CONCAT("weather.data[",R$1,"]")),MATCH(vp.data[[#This Row],[SDate]],weather.data[Date],0))</f>
        <v>15.3</v>
      </c>
      <c r="S1707" s="2">
        <f ca="1">INDEX(INDIRECT(_xlfn.CONCAT("weather.data[",S$1,"]")),MATCH(vp.data[[#This Row],[SDate]],weather.data[Date],0))</f>
        <v>12.3</v>
      </c>
      <c r="T1707" s="2">
        <f ca="1">INDEX(INDIRECT(_xlfn.CONCAT("weather.data[",T$1,"]")),MATCH(vp.data[[#This Row],[SDate]],weather.data[Date],0))</f>
        <v>15</v>
      </c>
      <c r="U1707" s="2">
        <f ca="1">INDEX(INDIRECT(_xlfn.CONCAT("weather.data[",U$1,"]")),MATCH(vp.data[[#This Row],[SDate]],weather.data[Date],0))</f>
        <v>13</v>
      </c>
      <c r="V1707" s="2">
        <f ca="1">INDEX(INDIRECT(_xlfn.CONCAT("weather.data[",V$1,"]")),MATCH(vp.data[[#This Row],[SDate]],weather.data[Date],0))</f>
        <v>13.8</v>
      </c>
      <c r="W1707" t="s">
        <v>44</v>
      </c>
      <c r="X1707">
        <f>IF(OR(vp.data[[#This Row],[Sulf]]="",vp.data[[#This Row],[Dens]]=""),1,0)</f>
        <v>0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1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Light_SW</v>
      </c>
      <c r="AH1707">
        <f>INDEX(crudeBD.lkup[Number],MATCH(vp.data[[#This Row],[Crude_Breakdown]],crudeBD.lkup[Crude Breakdown],0))</f>
        <v>2</v>
      </c>
      <c r="AI1707" s="4">
        <f>IF(AND(vp.data[[#This Row],[SDate]]&gt;=DATE(YEAR(vp.data[[#This Row],[SDate]]),5,1),vp.data[[#This Row],[SDate]]&lt;=DATE(YEAR(vp.data[[#This Row],[SDate]]),9,15)),1,0)</f>
        <v>1</v>
      </c>
      <c r="AJ1707" s="4">
        <f>IF(vp.data[[#This Row],[SDate]]&lt;DATE(2016,12,1),0,1)</f>
        <v>1</v>
      </c>
      <c r="AK1707">
        <f>MONTH(vp.data[[#This Row],[SDate]])</f>
        <v>6</v>
      </c>
      <c r="AL1707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707" s="5">
        <f>(vp.data[[#This Row],[Dens]]-INDEX(crudeBD.lkup[Mean_Dens],MATCH(vp.data[[#This Row],[Crude_Breakdown]],crudeBD.lkup[Crude Breakdown],0)))^2</f>
        <v>0.70799426063800941</v>
      </c>
      <c r="AN1707" s="5">
        <f>(vp.data[[#This Row],[Sulf]]-INDEX(crudeBD.lkup[Mean_Sulf],MATCH(vp.data[[#This Row],[Crude_Breakdown]],crudeBD.lkup[Crude Breakdown],0)))^2</f>
        <v>1.9598731412113473E-2</v>
      </c>
      <c r="AO17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1" hidden="1" x14ac:dyDescent="0.25">
      <c r="A1708">
        <v>1707</v>
      </c>
      <c r="B1708" t="s">
        <v>58</v>
      </c>
      <c r="C1708" t="s">
        <v>58</v>
      </c>
      <c r="D1708" t="s">
        <v>79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>
        <f t="array" ref="J170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08" s="2"/>
      <c r="L1708" s="2"/>
      <c r="M1708" s="2"/>
      <c r="N1708" s="2">
        <f t="array" ref="N1708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708" s="2">
        <f ca="1">INDEX(INDIRECT(_xlfn.CONCAT("weather.data[",O$1,"]")),MATCH(vp.data[[#This Row],[SDate]],weather.data[Date],0))</f>
        <v>14.1</v>
      </c>
      <c r="P1708" s="2">
        <f ca="1">INDEX(INDIRECT(_xlfn.CONCAT("weather.data[",P$1,"]")),MATCH(vp.data[[#This Row],[SDate]],weather.data[Date],0))</f>
        <v>13.778571428571427</v>
      </c>
      <c r="Q1708" s="2">
        <f ca="1">INDEX(INDIRECT(_xlfn.CONCAT("weather.data[",Q$1,"]")),MATCH(vp.data[[#This Row],[SDate]],weather.data[Date],0))</f>
        <v>15.2</v>
      </c>
      <c r="R1708" s="2">
        <f ca="1">INDEX(INDIRECT(_xlfn.CONCAT("weather.data[",R$1,"]")),MATCH(vp.data[[#This Row],[SDate]],weather.data[Date],0))</f>
        <v>15.3</v>
      </c>
      <c r="S1708" s="2">
        <f ca="1">INDEX(INDIRECT(_xlfn.CONCAT("weather.data[",S$1,"]")),MATCH(vp.data[[#This Row],[SDate]],weather.data[Date],0))</f>
        <v>12.3</v>
      </c>
      <c r="T1708" s="2">
        <f ca="1">INDEX(INDIRECT(_xlfn.CONCAT("weather.data[",T$1,"]")),MATCH(vp.data[[#This Row],[SDate]],weather.data[Date],0))</f>
        <v>15</v>
      </c>
      <c r="U1708" s="2">
        <f ca="1">INDEX(INDIRECT(_xlfn.CONCAT("weather.data[",U$1,"]")),MATCH(vp.data[[#This Row],[SDate]],weather.data[Date],0))</f>
        <v>13</v>
      </c>
      <c r="V1708" s="2">
        <f ca="1">INDEX(INDIRECT(_xlfn.CONCAT("weather.data[",V$1,"]")),MATCH(vp.data[[#This Row],[SDate]],weather.data[Date],0))</f>
        <v>13.8</v>
      </c>
      <c r="W1708" t="s">
        <v>44</v>
      </c>
      <c r="X1708">
        <f>IF(OR(vp.data[[#This Row],[Sulf]]="",vp.data[[#This Row],[Dens]]=""),1,0)</f>
        <v>0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1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Light_SW</v>
      </c>
      <c r="AH1708">
        <f>INDEX(crudeBD.lkup[Number],MATCH(vp.data[[#This Row],[Crude_Breakdown]],crudeBD.lkup[Crude Breakdown],0))</f>
        <v>2</v>
      </c>
      <c r="AI1708" s="4">
        <f>IF(AND(vp.data[[#This Row],[SDate]]&gt;=DATE(YEAR(vp.data[[#This Row],[SDate]]),5,1),vp.data[[#This Row],[SDate]]&lt;=DATE(YEAR(vp.data[[#This Row],[SDate]]),9,15)),1,0)</f>
        <v>1</v>
      </c>
      <c r="AJ1708" s="4">
        <f>IF(vp.data[[#This Row],[SDate]]&lt;DATE(2016,12,1),0,1)</f>
        <v>1</v>
      </c>
      <c r="AK1708">
        <f>MONTH(vp.data[[#This Row],[SDate]])</f>
        <v>6</v>
      </c>
      <c r="AL1708" s="5">
        <f>(IF(post_aquisition_adj_bool,vp.data[[#This Row],[VP_Adjusted]],vp.data[[#This Row],[VP]])-INDEX(crudeBD.lkup[Mean_VP],MATCH(vp.data[[#This Row],[Crude_Breakdown]],crudeBD.lkup[Crude Breakdown],0)))^2</f>
        <v>400.23887060278958</v>
      </c>
      <c r="AM1708" s="5">
        <f>(vp.data[[#This Row],[Dens]]-INDEX(crudeBD.lkup[Mean_Dens],MATCH(vp.data[[#This Row],[Crude_Breakdown]],crudeBD.lkup[Crude Breakdown],0)))^2</f>
        <v>4.1674117363660184</v>
      </c>
      <c r="AN1708" s="5">
        <f>(vp.data[[#This Row],[Sulf]]-INDEX(crudeBD.lkup[Mean_Sulf],MATCH(vp.data[[#This Row],[Crude_Breakdown]],crudeBD.lkup[Crude Breakdown],0)))^2</f>
        <v>4.9006343247347296E-3</v>
      </c>
      <c r="AO17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1" hidden="1" x14ac:dyDescent="0.25">
      <c r="A1709">
        <v>1708</v>
      </c>
      <c r="B1709" t="s">
        <v>58</v>
      </c>
      <c r="C1709" t="s">
        <v>58</v>
      </c>
      <c r="D1709" t="s">
        <v>83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>
        <f t="array" ref="J170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709" s="2"/>
      <c r="L1709" s="2"/>
      <c r="M1709" s="2"/>
      <c r="N1709" s="2">
        <f t="array" ref="N170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709" s="2">
        <f ca="1">INDEX(INDIRECT(_xlfn.CONCAT("weather.data[",O$1,"]")),MATCH(vp.data[[#This Row],[SDate]],weather.data[Date],0))</f>
        <v>14.1</v>
      </c>
      <c r="P1709" s="2">
        <f ca="1">INDEX(INDIRECT(_xlfn.CONCAT("weather.data[",P$1,"]")),MATCH(vp.data[[#This Row],[SDate]],weather.data[Date],0))</f>
        <v>13.778571428571427</v>
      </c>
      <c r="Q1709" s="2">
        <f ca="1">INDEX(INDIRECT(_xlfn.CONCAT("weather.data[",Q$1,"]")),MATCH(vp.data[[#This Row],[SDate]],weather.data[Date],0))</f>
        <v>15.2</v>
      </c>
      <c r="R1709" s="2">
        <f ca="1">INDEX(INDIRECT(_xlfn.CONCAT("weather.data[",R$1,"]")),MATCH(vp.data[[#This Row],[SDate]],weather.data[Date],0))</f>
        <v>15.3</v>
      </c>
      <c r="S1709" s="2">
        <f ca="1">INDEX(INDIRECT(_xlfn.CONCAT("weather.data[",S$1,"]")),MATCH(vp.data[[#This Row],[SDate]],weather.data[Date],0))</f>
        <v>12.3</v>
      </c>
      <c r="T1709" s="2">
        <f ca="1">INDEX(INDIRECT(_xlfn.CONCAT("weather.data[",T$1,"]")),MATCH(vp.data[[#This Row],[SDate]],weather.data[Date],0))</f>
        <v>15</v>
      </c>
      <c r="U1709" s="2">
        <f ca="1">INDEX(INDIRECT(_xlfn.CONCAT("weather.data[",U$1,"]")),MATCH(vp.data[[#This Row],[SDate]],weather.data[Date],0))</f>
        <v>13</v>
      </c>
      <c r="V1709" s="2">
        <f ca="1">INDEX(INDIRECT(_xlfn.CONCAT("weather.data[",V$1,"]")),MATCH(vp.data[[#This Row],[SDate]],weather.data[Date],0))</f>
        <v>13.8</v>
      </c>
      <c r="W1709" t="s">
        <v>44</v>
      </c>
      <c r="X1709">
        <f>IF(OR(vp.data[[#This Row],[Sulf]]="",vp.data[[#This Row],[Dens]]=""),1,0)</f>
        <v>0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1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Light_SW</v>
      </c>
      <c r="AH1709">
        <f>INDEX(crudeBD.lkup[Number],MATCH(vp.data[[#This Row],[Crude_Breakdown]],crudeBD.lkup[Crude Breakdown],0))</f>
        <v>2</v>
      </c>
      <c r="AI1709" s="4">
        <f>IF(AND(vp.data[[#This Row],[SDate]]&gt;=DATE(YEAR(vp.data[[#This Row],[SDate]]),5,1),vp.data[[#This Row],[SDate]]&lt;=DATE(YEAR(vp.data[[#This Row],[SDate]]),9,15)),1,0)</f>
        <v>1</v>
      </c>
      <c r="AJ1709" s="4">
        <f>IF(vp.data[[#This Row],[SDate]]&lt;DATE(2016,12,1),0,1)</f>
        <v>1</v>
      </c>
      <c r="AK1709">
        <f>MONTH(vp.data[[#This Row],[SDate]])</f>
        <v>6</v>
      </c>
      <c r="AL1709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709" s="5">
        <f>(vp.data[[#This Row],[Dens]]-INDEX(crudeBD.lkup[Mean_Dens],MATCH(vp.data[[#This Row],[Crude_Breakdown]],crudeBD.lkup[Crude Breakdown],0)))^2</f>
        <v>24.417670636041631</v>
      </c>
      <c r="AN1709" s="5">
        <f>(vp.data[[#This Row],[Sulf]]-INDEX(crudeBD.lkup[Mean_Sulf],MATCH(vp.data[[#This Row],[Crude_Breakdown]],crudeBD.lkup[Crude Breakdown],0)))^2</f>
        <v>4.0018125030109766E-4</v>
      </c>
      <c r="AO17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1" hidden="1" x14ac:dyDescent="0.25">
      <c r="A1710">
        <v>1709</v>
      </c>
      <c r="B1710" t="s">
        <v>58</v>
      </c>
      <c r="C1710" t="s">
        <v>58</v>
      </c>
      <c r="D1710" t="s">
        <v>59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>
        <f t="array" ref="J171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710" s="2"/>
      <c r="L1710" s="2"/>
      <c r="M1710" s="2"/>
      <c r="N1710" s="2">
        <f t="array" ref="N1710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710" s="2">
        <f ca="1">INDEX(INDIRECT(_xlfn.CONCAT("weather.data[",O$1,"]")),MATCH(vp.data[[#This Row],[SDate]],weather.data[Date],0))</f>
        <v>20.116666666666667</v>
      </c>
      <c r="P1710" s="2">
        <f ca="1">INDEX(INDIRECT(_xlfn.CONCAT("weather.data[",P$1,"]")),MATCH(vp.data[[#This Row],[SDate]],weather.data[Date],0))</f>
        <v>14.530952380952382</v>
      </c>
      <c r="Q1710" s="2">
        <f ca="1">INDEX(INDIRECT(_xlfn.CONCAT("weather.data[",Q$1,"]")),MATCH(vp.data[[#This Row],[SDate]],weather.data[Date],0))</f>
        <v>20.6</v>
      </c>
      <c r="R1710" s="2">
        <f ca="1">INDEX(INDIRECT(_xlfn.CONCAT("weather.data[",R$1,"]")),MATCH(vp.data[[#This Row],[SDate]],weather.data[Date],0))</f>
        <v>21.6</v>
      </c>
      <c r="S1710" s="2">
        <f ca="1">INDEX(INDIRECT(_xlfn.CONCAT("weather.data[",S$1,"]")),MATCH(vp.data[[#This Row],[SDate]],weather.data[Date],0))</f>
        <v>17.3</v>
      </c>
      <c r="T1710" s="2">
        <f ca="1">INDEX(INDIRECT(_xlfn.CONCAT("weather.data[",T$1,"]")),MATCH(vp.data[[#This Row],[SDate]],weather.data[Date],0))</f>
        <v>21.9</v>
      </c>
      <c r="U1710" s="2">
        <f ca="1">INDEX(INDIRECT(_xlfn.CONCAT("weather.data[",U$1,"]")),MATCH(vp.data[[#This Row],[SDate]],weather.data[Date],0))</f>
        <v>20</v>
      </c>
      <c r="V1710" s="2">
        <f ca="1">INDEX(INDIRECT(_xlfn.CONCAT("weather.data[",V$1,"]")),MATCH(vp.data[[#This Row],[SDate]],weather.data[Date],0))</f>
        <v>19.3</v>
      </c>
      <c r="W1710" t="s">
        <v>44</v>
      </c>
      <c r="X1710">
        <f>IF(OR(vp.data[[#This Row],[Sulf]]="",vp.data[[#This Row],[Dens]]=""),1,0)</f>
        <v>0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1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Light_LSB</v>
      </c>
      <c r="AH1710">
        <f>INDEX(crudeBD.lkup[Number],MATCH(vp.data[[#This Row],[Crude_Breakdown]],crudeBD.lkup[Crude Breakdown],0))</f>
        <v>1</v>
      </c>
      <c r="AI1710" s="4">
        <f>IF(AND(vp.data[[#This Row],[SDate]]&gt;=DATE(YEAR(vp.data[[#This Row],[SDate]]),5,1),vp.data[[#This Row],[SDate]]&lt;=DATE(YEAR(vp.data[[#This Row],[SDate]]),9,15)),1,0)</f>
        <v>1</v>
      </c>
      <c r="AJ1710" s="4">
        <f>IF(vp.data[[#This Row],[SDate]]&lt;DATE(2016,12,1),0,1)</f>
        <v>1</v>
      </c>
      <c r="AK1710">
        <f>MONTH(vp.data[[#This Row],[SDate]])</f>
        <v>6</v>
      </c>
      <c r="AL1710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710" s="5">
        <f>(vp.data[[#This Row],[Dens]]-INDEX(crudeBD.lkup[Mean_Dens],MATCH(vp.data[[#This Row],[Crude_Breakdown]],crudeBD.lkup[Crude Breakdown],0)))^2</f>
        <v>5.980554577885191</v>
      </c>
      <c r="AN1710" s="5">
        <f>(vp.data[[#This Row],[Sulf]]-INDEX(crudeBD.lkup[Mean_Sulf],MATCH(vp.data[[#This Row],[Crude_Breakdown]],crudeBD.lkup[Crude Breakdown],0)))^2</f>
        <v>4.5501436947455664E-4</v>
      </c>
      <c r="AO17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1" hidden="1" x14ac:dyDescent="0.25">
      <c r="A1711">
        <v>1710</v>
      </c>
      <c r="B1711" t="s">
        <v>49</v>
      </c>
      <c r="C1711" t="s">
        <v>49</v>
      </c>
      <c r="D1711" t="s">
        <v>50</v>
      </c>
      <c r="E1711" t="s">
        <v>285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>
        <f t="array" ref="J171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1" s="2"/>
      <c r="L1711" s="2"/>
      <c r="M1711" s="2"/>
      <c r="N1711" s="2">
        <f t="array" ref="N1711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1" s="2">
        <f ca="1">INDEX(INDIRECT(_xlfn.CONCAT("weather.data[",O$1,"]")),MATCH(vp.data[[#This Row],[SDate]],weather.data[Date],0))</f>
        <v>20.116666666666667</v>
      </c>
      <c r="P1711" s="2">
        <f ca="1">INDEX(INDIRECT(_xlfn.CONCAT("weather.data[",P$1,"]")),MATCH(vp.data[[#This Row],[SDate]],weather.data[Date],0))</f>
        <v>14.530952380952382</v>
      </c>
      <c r="Q1711" s="2">
        <f ca="1">INDEX(INDIRECT(_xlfn.CONCAT("weather.data[",Q$1,"]")),MATCH(vp.data[[#This Row],[SDate]],weather.data[Date],0))</f>
        <v>20.6</v>
      </c>
      <c r="R1711" s="2">
        <f ca="1">INDEX(INDIRECT(_xlfn.CONCAT("weather.data[",R$1,"]")),MATCH(vp.data[[#This Row],[SDate]],weather.data[Date],0))</f>
        <v>21.6</v>
      </c>
      <c r="S1711" s="2">
        <f ca="1">INDEX(INDIRECT(_xlfn.CONCAT("weather.data[",S$1,"]")),MATCH(vp.data[[#This Row],[SDate]],weather.data[Date],0))</f>
        <v>17.3</v>
      </c>
      <c r="T1711" s="2">
        <f ca="1">INDEX(INDIRECT(_xlfn.CONCAT("weather.data[",T$1,"]")),MATCH(vp.data[[#This Row],[SDate]],weather.data[Date],0))</f>
        <v>21.9</v>
      </c>
      <c r="U1711" s="2">
        <f ca="1">INDEX(INDIRECT(_xlfn.CONCAT("weather.data[",U$1,"]")),MATCH(vp.data[[#This Row],[SDate]],weather.data[Date],0))</f>
        <v>20</v>
      </c>
      <c r="V1711" s="2">
        <f ca="1">INDEX(INDIRECT(_xlfn.CONCAT("weather.data[",V$1,"]")),MATCH(vp.data[[#This Row],[SDate]],weather.data[Date],0))</f>
        <v>19.3</v>
      </c>
      <c r="W1711" t="s">
        <v>44</v>
      </c>
      <c r="X1711">
        <f>IF(OR(vp.data[[#This Row],[Sulf]]="",vp.data[[#This Row],[Dens]]=""),1,0)</f>
        <v>0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Medium_LSB</v>
      </c>
      <c r="AH1711">
        <f>INDEX(crudeBD.lkup[Number],MATCH(vp.data[[#This Row],[Crude_Breakdown]],crudeBD.lkup[Crude Breakdown],0))</f>
        <v>3</v>
      </c>
      <c r="AI1711" s="4">
        <f>IF(AND(vp.data[[#This Row],[SDate]]&gt;=DATE(YEAR(vp.data[[#This Row],[SDate]]),5,1),vp.data[[#This Row],[SDate]]&lt;=DATE(YEAR(vp.data[[#This Row],[SDate]]),9,15)),1,0)</f>
        <v>1</v>
      </c>
      <c r="AJ1711" s="4">
        <f>IF(vp.data[[#This Row],[SDate]]&lt;DATE(2016,12,1),0,1)</f>
        <v>1</v>
      </c>
      <c r="AK1711">
        <f>MONTH(vp.data[[#This Row],[SDate]])</f>
        <v>6</v>
      </c>
      <c r="AL1711" s="5">
        <f>(IF(post_aquisition_adj_bool,vp.data[[#This Row],[VP_Adjusted]],vp.data[[#This Row],[VP]])-INDEX(crudeBD.lkup[Mean_VP],MATCH(vp.data[[#This Row],[Crude_Breakdown]],crudeBD.lkup[Crude Breakdown],0)))^2</f>
        <v>55.917576538528216</v>
      </c>
      <c r="AM1711" s="5">
        <f>(vp.data[[#This Row],[Dens]]-INDEX(crudeBD.lkup[Mean_Dens],MATCH(vp.data[[#This Row],[Crude_Breakdown]],crudeBD.lkup[Crude Breakdown],0)))^2</f>
        <v>13.041757985020077</v>
      </c>
      <c r="AN1711" s="5">
        <f>(vp.data[[#This Row],[Sulf]]-INDEX(crudeBD.lkup[Mean_Sulf],MATCH(vp.data[[#This Row],[Crude_Breakdown]],crudeBD.lkup[Crude Breakdown],0)))^2</f>
        <v>0.15743157391277079</v>
      </c>
      <c r="AO17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1" hidden="1" x14ac:dyDescent="0.25">
      <c r="A1712">
        <v>1711</v>
      </c>
      <c r="B1712" t="s">
        <v>49</v>
      </c>
      <c r="C1712" t="s">
        <v>49</v>
      </c>
      <c r="D1712" t="s">
        <v>50</v>
      </c>
      <c r="E1712" t="s">
        <v>286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>
        <f t="array" ref="J171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2" s="2"/>
      <c r="L1712" s="2"/>
      <c r="M1712" s="2"/>
      <c r="N1712" s="2">
        <f t="array" ref="N1712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2" s="2">
        <f ca="1">INDEX(INDIRECT(_xlfn.CONCAT("weather.data[",O$1,"]")),MATCH(vp.data[[#This Row],[SDate]],weather.data[Date],0))</f>
        <v>20.116666666666667</v>
      </c>
      <c r="P1712" s="2">
        <f ca="1">INDEX(INDIRECT(_xlfn.CONCAT("weather.data[",P$1,"]")),MATCH(vp.data[[#This Row],[SDate]],weather.data[Date],0))</f>
        <v>14.530952380952382</v>
      </c>
      <c r="Q1712" s="2">
        <f ca="1">INDEX(INDIRECT(_xlfn.CONCAT("weather.data[",Q$1,"]")),MATCH(vp.data[[#This Row],[SDate]],weather.data[Date],0))</f>
        <v>20.6</v>
      </c>
      <c r="R1712" s="2">
        <f ca="1">INDEX(INDIRECT(_xlfn.CONCAT("weather.data[",R$1,"]")),MATCH(vp.data[[#This Row],[SDate]],weather.data[Date],0))</f>
        <v>21.6</v>
      </c>
      <c r="S1712" s="2">
        <f ca="1">INDEX(INDIRECT(_xlfn.CONCAT("weather.data[",S$1,"]")),MATCH(vp.data[[#This Row],[SDate]],weather.data[Date],0))</f>
        <v>17.3</v>
      </c>
      <c r="T1712" s="2">
        <f ca="1">INDEX(INDIRECT(_xlfn.CONCAT("weather.data[",T$1,"]")),MATCH(vp.data[[#This Row],[SDate]],weather.data[Date],0))</f>
        <v>21.9</v>
      </c>
      <c r="U1712" s="2">
        <f ca="1">INDEX(INDIRECT(_xlfn.CONCAT("weather.data[",U$1,"]")),MATCH(vp.data[[#This Row],[SDate]],weather.data[Date],0))</f>
        <v>20</v>
      </c>
      <c r="V1712" s="2">
        <f ca="1">INDEX(INDIRECT(_xlfn.CONCAT("weather.data[",V$1,"]")),MATCH(vp.data[[#This Row],[SDate]],weather.data[Date],0))</f>
        <v>19.3</v>
      </c>
      <c r="W1712" t="s">
        <v>44</v>
      </c>
      <c r="X1712">
        <f>IF(OR(vp.data[[#This Row],[Sulf]]="",vp.data[[#This Row],[Dens]]=""),1,0)</f>
        <v>0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Medium_LSB</v>
      </c>
      <c r="AH1712">
        <f>INDEX(crudeBD.lkup[Number],MATCH(vp.data[[#This Row],[Crude_Breakdown]],crudeBD.lkup[Crude Breakdown],0))</f>
        <v>3</v>
      </c>
      <c r="AI1712" s="4">
        <f>IF(AND(vp.data[[#This Row],[SDate]]&gt;=DATE(YEAR(vp.data[[#This Row],[SDate]]),5,1),vp.data[[#This Row],[SDate]]&lt;=DATE(YEAR(vp.data[[#This Row],[SDate]]),9,15)),1,0)</f>
        <v>1</v>
      </c>
      <c r="AJ1712" s="4">
        <f>IF(vp.data[[#This Row],[SDate]]&lt;DATE(2016,12,1),0,1)</f>
        <v>1</v>
      </c>
      <c r="AK1712">
        <f>MONTH(vp.data[[#This Row],[SDate]])</f>
        <v>6</v>
      </c>
      <c r="AL1712" s="5">
        <f>(IF(post_aquisition_adj_bool,vp.data[[#This Row],[VP_Adjusted]],vp.data[[#This Row],[VP]])-INDEX(crudeBD.lkup[Mean_VP],MATCH(vp.data[[#This Row],[Crude_Breakdown]],crudeBD.lkup[Crude Breakdown],0)))^2</f>
        <v>48.689770942062886</v>
      </c>
      <c r="AM1712" s="5">
        <f>(vp.data[[#This Row],[Dens]]-INDEX(crudeBD.lkup[Mean_Dens],MATCH(vp.data[[#This Row],[Crude_Breakdown]],crudeBD.lkup[Crude Breakdown],0)))^2</f>
        <v>13.041757985020077</v>
      </c>
      <c r="AN1712" s="5">
        <f>(vp.data[[#This Row],[Sulf]]-INDEX(crudeBD.lkup[Mean_Sulf],MATCH(vp.data[[#This Row],[Crude_Breakdown]],crudeBD.lkup[Crude Breakdown],0)))^2</f>
        <v>0.15743157391277079</v>
      </c>
      <c r="AO17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1" hidden="1" x14ac:dyDescent="0.25">
      <c r="A1713">
        <v>1712</v>
      </c>
      <c r="B1713" t="s">
        <v>60</v>
      </c>
      <c r="C1713" t="s">
        <v>60</v>
      </c>
      <c r="D1713" t="s">
        <v>61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>
        <f t="array" ref="J1713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713" s="2"/>
      <c r="L1713" s="2"/>
      <c r="M1713" s="2"/>
      <c r="N1713" s="2">
        <f t="array" ref="N1713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713" s="2">
        <f ca="1">INDEX(INDIRECT(_xlfn.CONCAT("weather.data[",O$1,"]")),MATCH(vp.data[[#This Row],[SDate]],weather.data[Date],0))</f>
        <v>20.116666666666667</v>
      </c>
      <c r="P1713" s="2">
        <f ca="1">INDEX(INDIRECT(_xlfn.CONCAT("weather.data[",P$1,"]")),MATCH(vp.data[[#This Row],[SDate]],weather.data[Date],0))</f>
        <v>14.530952380952382</v>
      </c>
      <c r="Q1713" s="2">
        <f ca="1">INDEX(INDIRECT(_xlfn.CONCAT("weather.data[",Q$1,"]")),MATCH(vp.data[[#This Row],[SDate]],weather.data[Date],0))</f>
        <v>20.6</v>
      </c>
      <c r="R1713" s="2">
        <f ca="1">INDEX(INDIRECT(_xlfn.CONCAT("weather.data[",R$1,"]")),MATCH(vp.data[[#This Row],[SDate]],weather.data[Date],0))</f>
        <v>21.6</v>
      </c>
      <c r="S1713" s="2">
        <f ca="1">INDEX(INDIRECT(_xlfn.CONCAT("weather.data[",S$1,"]")),MATCH(vp.data[[#This Row],[SDate]],weather.data[Date],0))</f>
        <v>17.3</v>
      </c>
      <c r="T1713" s="2">
        <f ca="1">INDEX(INDIRECT(_xlfn.CONCAT("weather.data[",T$1,"]")),MATCH(vp.data[[#This Row],[SDate]],weather.data[Date],0))</f>
        <v>21.9</v>
      </c>
      <c r="U1713" s="2">
        <f ca="1">INDEX(INDIRECT(_xlfn.CONCAT("weather.data[",U$1,"]")),MATCH(vp.data[[#This Row],[SDate]],weather.data[Date],0))</f>
        <v>20</v>
      </c>
      <c r="V1713" s="2">
        <f ca="1">INDEX(INDIRECT(_xlfn.CONCAT("weather.data[",V$1,"]")),MATCH(vp.data[[#This Row],[SDate]],weather.data[Date],0))</f>
        <v>19.3</v>
      </c>
      <c r="W1713" t="s">
        <v>44</v>
      </c>
      <c r="X1713">
        <f>IF(OR(vp.data[[#This Row],[Sulf]]="",vp.data[[#This Row],[Dens]]=""),1,0)</f>
        <v>0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1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Midale</v>
      </c>
      <c r="AH1713">
        <f>INDEX(crudeBD.lkup[Number],MATCH(vp.data[[#This Row],[Crude_Breakdown]],crudeBD.lkup[Crude Breakdown],0))</f>
        <v>5</v>
      </c>
      <c r="AI1713" s="4">
        <f>IF(AND(vp.data[[#This Row],[SDate]]&gt;=DATE(YEAR(vp.data[[#This Row],[SDate]]),5,1),vp.data[[#This Row],[SDate]]&lt;=DATE(YEAR(vp.data[[#This Row],[SDate]]),9,15)),1,0)</f>
        <v>1</v>
      </c>
      <c r="AJ1713" s="4">
        <f>IF(vp.data[[#This Row],[SDate]]&lt;DATE(2016,12,1),0,1)</f>
        <v>1</v>
      </c>
      <c r="AK1713">
        <f>MONTH(vp.data[[#This Row],[SDate]])</f>
        <v>6</v>
      </c>
      <c r="AL1713" s="5">
        <f>(IF(post_aquisition_adj_bool,vp.data[[#This Row],[VP_Adjusted]],vp.data[[#This Row],[VP]])-INDEX(crudeBD.lkup[Mean_VP],MATCH(vp.data[[#This Row],[Crude_Breakdown]],crudeBD.lkup[Crude Breakdown],0)))^2</f>
        <v>233.02686200378091</v>
      </c>
      <c r="AM1713" s="5">
        <f>(vp.data[[#This Row],[Dens]]-INDEX(crudeBD.lkup[Mean_Dens],MATCH(vp.data[[#This Row],[Crude_Breakdown]],crudeBD.lkup[Crude Breakdown],0)))^2</f>
        <v>5.4843104380745906</v>
      </c>
      <c r="AN1713" s="5">
        <f>(vp.data[[#This Row],[Sulf]]-INDEX(crudeBD.lkup[Mean_Sulf],MATCH(vp.data[[#This Row],[Crude_Breakdown]],crudeBD.lkup[Crude Breakdown],0)))^2</f>
        <v>0.13656091162826198</v>
      </c>
      <c r="AO17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1" hidden="1" x14ac:dyDescent="0.25">
      <c r="A1714">
        <v>1713</v>
      </c>
      <c r="B1714" t="s">
        <v>56</v>
      </c>
      <c r="C1714" t="s">
        <v>56</v>
      </c>
      <c r="D1714" t="s">
        <v>57</v>
      </c>
      <c r="E1714" t="s">
        <v>285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>
        <f t="array" ref="J171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4" s="2"/>
      <c r="L1714" s="2"/>
      <c r="M1714" s="2"/>
      <c r="N1714" s="2">
        <f t="array" ref="N171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4" s="2">
        <f ca="1">INDEX(INDIRECT(_xlfn.CONCAT("weather.data[",O$1,"]")),MATCH(vp.data[[#This Row],[SDate]],weather.data[Date],0))</f>
        <v>20.116666666666667</v>
      </c>
      <c r="P1714" s="2">
        <f ca="1">INDEX(INDIRECT(_xlfn.CONCAT("weather.data[",P$1,"]")),MATCH(vp.data[[#This Row],[SDate]],weather.data[Date],0))</f>
        <v>14.530952380952382</v>
      </c>
      <c r="Q1714" s="2">
        <f ca="1">INDEX(INDIRECT(_xlfn.CONCAT("weather.data[",Q$1,"]")),MATCH(vp.data[[#This Row],[SDate]],weather.data[Date],0))</f>
        <v>20.6</v>
      </c>
      <c r="R1714" s="2">
        <f ca="1">INDEX(INDIRECT(_xlfn.CONCAT("weather.data[",R$1,"]")),MATCH(vp.data[[#This Row],[SDate]],weather.data[Date],0))</f>
        <v>21.6</v>
      </c>
      <c r="S1714" s="2">
        <f ca="1">INDEX(INDIRECT(_xlfn.CONCAT("weather.data[",S$1,"]")),MATCH(vp.data[[#This Row],[SDate]],weather.data[Date],0))</f>
        <v>17.3</v>
      </c>
      <c r="T1714" s="2">
        <f ca="1">INDEX(INDIRECT(_xlfn.CONCAT("weather.data[",T$1,"]")),MATCH(vp.data[[#This Row],[SDate]],weather.data[Date],0))</f>
        <v>21.9</v>
      </c>
      <c r="U1714" s="2">
        <f ca="1">INDEX(INDIRECT(_xlfn.CONCAT("weather.data[",U$1,"]")),MATCH(vp.data[[#This Row],[SDate]],weather.data[Date],0))</f>
        <v>20</v>
      </c>
      <c r="V1714" s="2">
        <f ca="1">INDEX(INDIRECT(_xlfn.CONCAT("weather.data[",V$1,"]")),MATCH(vp.data[[#This Row],[SDate]],weather.data[Date],0))</f>
        <v>19.3</v>
      </c>
      <c r="W1714" t="s">
        <v>44</v>
      </c>
      <c r="X1714">
        <f>IF(OR(vp.data[[#This Row],[Sulf]]="",vp.data[[#This Row],[Dens]]=""),1,0)</f>
        <v>0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1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Light_LSB</v>
      </c>
      <c r="AH1714">
        <f>INDEX(crudeBD.lkup[Number],MATCH(vp.data[[#This Row],[Crude_Breakdown]],crudeBD.lkup[Crude Breakdown],0))</f>
        <v>1</v>
      </c>
      <c r="AI1714" s="4">
        <f>IF(AND(vp.data[[#This Row],[SDate]]&gt;=DATE(YEAR(vp.data[[#This Row],[SDate]]),5,1),vp.data[[#This Row],[SDate]]&lt;=DATE(YEAR(vp.data[[#This Row],[SDate]]),9,15)),1,0)</f>
        <v>1</v>
      </c>
      <c r="AJ1714" s="4">
        <f>IF(vp.data[[#This Row],[SDate]]&lt;DATE(2016,12,1),0,1)</f>
        <v>1</v>
      </c>
      <c r="AK1714">
        <f>MONTH(vp.data[[#This Row],[SDate]])</f>
        <v>6</v>
      </c>
      <c r="AL1714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1714" s="5">
        <f>(vp.data[[#This Row],[Dens]]-INDEX(crudeBD.lkup[Mean_Dens],MATCH(vp.data[[#This Row],[Crude_Breakdown]],crudeBD.lkup[Crude Breakdown],0)))^2</f>
        <v>7.5378649227133625</v>
      </c>
      <c r="AN1714" s="5">
        <f>(vp.data[[#This Row],[Sulf]]-INDEX(crudeBD.lkup[Mean_Sulf],MATCH(vp.data[[#This Row],[Crude_Breakdown]],crudeBD.lkup[Crude Breakdown],0)))^2</f>
        <v>2.3686651531735999E-3</v>
      </c>
      <c r="AO17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1" hidden="1" x14ac:dyDescent="0.25">
      <c r="A1715">
        <v>1714</v>
      </c>
      <c r="B1715" t="s">
        <v>56</v>
      </c>
      <c r="C1715" t="s">
        <v>56</v>
      </c>
      <c r="D1715" t="s">
        <v>57</v>
      </c>
      <c r="E1715" t="s">
        <v>286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>
        <f t="array" ref="J1715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5" s="2"/>
      <c r="L1715" s="2"/>
      <c r="M1715" s="2"/>
      <c r="N1715" s="2">
        <f t="array" ref="N171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5" s="2">
        <f ca="1">INDEX(INDIRECT(_xlfn.CONCAT("weather.data[",O$1,"]")),MATCH(vp.data[[#This Row],[SDate]],weather.data[Date],0))</f>
        <v>20.116666666666667</v>
      </c>
      <c r="P1715" s="2">
        <f ca="1">INDEX(INDIRECT(_xlfn.CONCAT("weather.data[",P$1,"]")),MATCH(vp.data[[#This Row],[SDate]],weather.data[Date],0))</f>
        <v>14.530952380952382</v>
      </c>
      <c r="Q1715" s="2">
        <f ca="1">INDEX(INDIRECT(_xlfn.CONCAT("weather.data[",Q$1,"]")),MATCH(vp.data[[#This Row],[SDate]],weather.data[Date],0))</f>
        <v>20.6</v>
      </c>
      <c r="R1715" s="2">
        <f ca="1">INDEX(INDIRECT(_xlfn.CONCAT("weather.data[",R$1,"]")),MATCH(vp.data[[#This Row],[SDate]],weather.data[Date],0))</f>
        <v>21.6</v>
      </c>
      <c r="S1715" s="2">
        <f ca="1">INDEX(INDIRECT(_xlfn.CONCAT("weather.data[",S$1,"]")),MATCH(vp.data[[#This Row],[SDate]],weather.data[Date],0))</f>
        <v>17.3</v>
      </c>
      <c r="T1715" s="2">
        <f ca="1">INDEX(INDIRECT(_xlfn.CONCAT("weather.data[",T$1,"]")),MATCH(vp.data[[#This Row],[SDate]],weather.data[Date],0))</f>
        <v>21.9</v>
      </c>
      <c r="U1715" s="2">
        <f ca="1">INDEX(INDIRECT(_xlfn.CONCAT("weather.data[",U$1,"]")),MATCH(vp.data[[#This Row],[SDate]],weather.data[Date],0))</f>
        <v>20</v>
      </c>
      <c r="V1715" s="2">
        <f ca="1">INDEX(INDIRECT(_xlfn.CONCAT("weather.data[",V$1,"]")),MATCH(vp.data[[#This Row],[SDate]],weather.data[Date],0))</f>
        <v>19.3</v>
      </c>
      <c r="W1715" t="s">
        <v>44</v>
      </c>
      <c r="X1715">
        <f>IF(OR(vp.data[[#This Row],[Sulf]]="",vp.data[[#This Row],[Dens]]=""),1,0)</f>
        <v>0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1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Light_LSB</v>
      </c>
      <c r="AH1715">
        <f>INDEX(crudeBD.lkup[Number],MATCH(vp.data[[#This Row],[Crude_Breakdown]],crudeBD.lkup[Crude Breakdown],0))</f>
        <v>1</v>
      </c>
      <c r="AI1715" s="4">
        <f>IF(AND(vp.data[[#This Row],[SDate]]&gt;=DATE(YEAR(vp.data[[#This Row],[SDate]]),5,1),vp.data[[#This Row],[SDate]]&lt;=DATE(YEAR(vp.data[[#This Row],[SDate]]),9,15)),1,0)</f>
        <v>1</v>
      </c>
      <c r="AJ1715" s="4">
        <f>IF(vp.data[[#This Row],[SDate]]&lt;DATE(2016,12,1),0,1)</f>
        <v>1</v>
      </c>
      <c r="AK1715">
        <f>MONTH(vp.data[[#This Row],[SDate]])</f>
        <v>6</v>
      </c>
      <c r="AL1715" s="5">
        <f>(IF(post_aquisition_adj_bool,vp.data[[#This Row],[VP_Adjusted]],vp.data[[#This Row],[VP]])-INDEX(crudeBD.lkup[Mean_VP],MATCH(vp.data[[#This Row],[Crude_Breakdown]],crudeBD.lkup[Crude Breakdown],0)))^2</f>
        <v>214.15753073247464</v>
      </c>
      <c r="AM1715" s="5">
        <f>(vp.data[[#This Row],[Dens]]-INDEX(crudeBD.lkup[Mean_Dens],MATCH(vp.data[[#This Row],[Crude_Breakdown]],crudeBD.lkup[Crude Breakdown],0)))^2</f>
        <v>7.5378649227133625</v>
      </c>
      <c r="AN1715" s="5">
        <f>(vp.data[[#This Row],[Sulf]]-INDEX(crudeBD.lkup[Mean_Sulf],MATCH(vp.data[[#This Row],[Crude_Breakdown]],crudeBD.lkup[Crude Breakdown],0)))^2</f>
        <v>2.3686651531735999E-3</v>
      </c>
      <c r="AO17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1" hidden="1" x14ac:dyDescent="0.25">
      <c r="A1716">
        <v>1715</v>
      </c>
      <c r="B1716" t="s">
        <v>47</v>
      </c>
      <c r="C1716" t="s">
        <v>47</v>
      </c>
      <c r="D1716" t="s">
        <v>68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>
        <f t="array" ref="J1716">_xlfn.IFNA(IF(vp.data[[#This Row],[Sulf Input]]="",INDEX([1]DATA!$Q:$Q,MATCH(1,(vp.data[[#This Row],[Battery]]=[1]DATA!$L:$L)*(EOMONTH(vp.data[[#This Row],[SDate]],-1)+1=[1]DATA!$G:$G),0)),vp.data[[#This Row],[Sulf Input]]),"")</f>
        <v>1</v>
      </c>
      <c r="K1716" s="2"/>
      <c r="L1716" s="2"/>
      <c r="M1716" s="2"/>
      <c r="N1716" s="2">
        <f t="array" ref="N1716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716" s="2">
        <f ca="1">INDEX(INDIRECT(_xlfn.CONCAT("weather.data[",O$1,"]")),MATCH(vp.data[[#This Row],[SDate]],weather.data[Date],0))</f>
        <v>16.833333333333332</v>
      </c>
      <c r="P1716" s="2">
        <f ca="1">INDEX(INDIRECT(_xlfn.CONCAT("weather.data[",P$1,"]")),MATCH(vp.data[[#This Row],[SDate]],weather.data[Date],0))</f>
        <v>14.397619047619045</v>
      </c>
      <c r="Q1716" s="2">
        <f ca="1">INDEX(INDIRECT(_xlfn.CONCAT("weather.data[",Q$1,"]")),MATCH(vp.data[[#This Row],[SDate]],weather.data[Date],0))</f>
        <v>16.8</v>
      </c>
      <c r="R1716" s="2">
        <f ca="1">INDEX(INDIRECT(_xlfn.CONCAT("weather.data[",R$1,"]")),MATCH(vp.data[[#This Row],[SDate]],weather.data[Date],0))</f>
        <v>15.2</v>
      </c>
      <c r="S1716" s="2">
        <f ca="1">INDEX(INDIRECT(_xlfn.CONCAT("weather.data[",S$1,"]")),MATCH(vp.data[[#This Row],[SDate]],weather.data[Date],0))</f>
        <v>17</v>
      </c>
      <c r="T1716" s="2">
        <f ca="1">INDEX(INDIRECT(_xlfn.CONCAT("weather.data[",T$1,"]")),MATCH(vp.data[[#This Row],[SDate]],weather.data[Date],0))</f>
        <v>16.2</v>
      </c>
      <c r="U1716" s="2">
        <f ca="1">INDEX(INDIRECT(_xlfn.CONCAT("weather.data[",U$1,"]")),MATCH(vp.data[[#This Row],[SDate]],weather.data[Date],0))</f>
        <v>19.5</v>
      </c>
      <c r="V1716" s="2">
        <f ca="1">INDEX(INDIRECT(_xlfn.CONCAT("weather.data[",V$1,"]")),MATCH(vp.data[[#This Row],[SDate]],weather.data[Date],0))</f>
        <v>16.3</v>
      </c>
      <c r="W1716" t="s">
        <v>44</v>
      </c>
      <c r="X1716">
        <f>IF(OR(vp.data[[#This Row],[Sulf]]="",vp.data[[#This Row],[Dens]]=""),1,0)</f>
        <v>0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Medium_LSB</v>
      </c>
      <c r="AH1716">
        <f>INDEX(crudeBD.lkup[Number],MATCH(vp.data[[#This Row],[Crude_Breakdown]],crudeBD.lkup[Crude Breakdown],0))</f>
        <v>3</v>
      </c>
      <c r="AI1716" s="4">
        <f>IF(AND(vp.data[[#This Row],[SDate]]&gt;=DATE(YEAR(vp.data[[#This Row],[SDate]]),5,1),vp.data[[#This Row],[SDate]]&lt;=DATE(YEAR(vp.data[[#This Row],[SDate]]),9,15)),1,0)</f>
        <v>1</v>
      </c>
      <c r="AJ1716" s="4">
        <f>IF(vp.data[[#This Row],[SDate]]&lt;DATE(2016,12,1),0,1)</f>
        <v>1</v>
      </c>
      <c r="AK1716">
        <f>MONTH(vp.data[[#This Row],[SDate]])</f>
        <v>6</v>
      </c>
      <c r="AL1716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716" s="5">
        <f>(vp.data[[#This Row],[Dens]]-INDEX(crudeBD.lkup[Mean_Dens],MATCH(vp.data[[#This Row],[Crude_Breakdown]],crudeBD.lkup[Crude Breakdown],0)))^2</f>
        <v>59.464724856186002</v>
      </c>
      <c r="AN1716" s="5">
        <f>(vp.data[[#This Row],[Sulf]]-INDEX(crudeBD.lkup[Mean_Sulf],MATCH(vp.data[[#This Row],[Crude_Breakdown]],crudeBD.lkup[Crude Breakdown],0)))^2</f>
        <v>0.14196051477166638</v>
      </c>
      <c r="AO17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1" hidden="1" x14ac:dyDescent="0.25">
      <c r="A1717">
        <v>1716</v>
      </c>
      <c r="B1717" t="s">
        <v>64</v>
      </c>
      <c r="C1717" t="s">
        <v>64</v>
      </c>
      <c r="D1717" t="s">
        <v>65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>
        <f t="array" ref="J17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7" s="2"/>
      <c r="L1717" s="2"/>
      <c r="M1717" s="2"/>
      <c r="N1717" s="2">
        <f t="array" ref="N1717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717" s="2">
        <f ca="1">INDEX(INDIRECT(_xlfn.CONCAT("weather.data[",O$1,"]")),MATCH(vp.data[[#This Row],[SDate]],weather.data[Date],0))</f>
        <v>16.833333333333332</v>
      </c>
      <c r="P1717" s="2">
        <f ca="1">INDEX(INDIRECT(_xlfn.CONCAT("weather.data[",P$1,"]")),MATCH(vp.data[[#This Row],[SDate]],weather.data[Date],0))</f>
        <v>14.397619047619045</v>
      </c>
      <c r="Q1717" s="2">
        <f ca="1">INDEX(INDIRECT(_xlfn.CONCAT("weather.data[",Q$1,"]")),MATCH(vp.data[[#This Row],[SDate]],weather.data[Date],0))</f>
        <v>16.8</v>
      </c>
      <c r="R1717" s="2">
        <f ca="1">INDEX(INDIRECT(_xlfn.CONCAT("weather.data[",R$1,"]")),MATCH(vp.data[[#This Row],[SDate]],weather.data[Date],0))</f>
        <v>15.2</v>
      </c>
      <c r="S1717" s="2">
        <f ca="1">INDEX(INDIRECT(_xlfn.CONCAT("weather.data[",S$1,"]")),MATCH(vp.data[[#This Row],[SDate]],weather.data[Date],0))</f>
        <v>17</v>
      </c>
      <c r="T1717" s="2">
        <f ca="1">INDEX(INDIRECT(_xlfn.CONCAT("weather.data[",T$1,"]")),MATCH(vp.data[[#This Row],[SDate]],weather.data[Date],0))</f>
        <v>16.2</v>
      </c>
      <c r="U1717" s="2">
        <f ca="1">INDEX(INDIRECT(_xlfn.CONCAT("weather.data[",U$1,"]")),MATCH(vp.data[[#This Row],[SDate]],weather.data[Date],0))</f>
        <v>19.5</v>
      </c>
      <c r="V1717" s="2">
        <f ca="1">INDEX(INDIRECT(_xlfn.CONCAT("weather.data[",V$1,"]")),MATCH(vp.data[[#This Row],[SDate]],weather.data[Date],0))</f>
        <v>16.3</v>
      </c>
      <c r="W1717" t="s">
        <v>44</v>
      </c>
      <c r="X1717">
        <f>IF(OR(vp.data[[#This Row],[Sulf]]="",vp.data[[#This Row],[Dens]]=""),1,0)</f>
        <v>0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Medium_LSB</v>
      </c>
      <c r="AH1717">
        <f>INDEX(crudeBD.lkup[Number],MATCH(vp.data[[#This Row],[Crude_Breakdown]],crudeBD.lkup[Crude Breakdown],0))</f>
        <v>3</v>
      </c>
      <c r="AI1717" s="4">
        <f>IF(AND(vp.data[[#This Row],[SDate]]&gt;=DATE(YEAR(vp.data[[#This Row],[SDate]]),5,1),vp.data[[#This Row],[SDate]]&lt;=DATE(YEAR(vp.data[[#This Row],[SDate]]),9,15)),1,0)</f>
        <v>1</v>
      </c>
      <c r="AJ1717" s="4">
        <f>IF(vp.data[[#This Row],[SDate]]&lt;DATE(2016,12,1),0,1)</f>
        <v>1</v>
      </c>
      <c r="AK1717">
        <f>MONTH(vp.data[[#This Row],[SDate]])</f>
        <v>6</v>
      </c>
      <c r="AL1717" s="5">
        <f>(IF(post_aquisition_adj_bool,vp.data[[#This Row],[VP_Adjusted]],vp.data[[#This Row],[VP]])-INDEX(crudeBD.lkup[Mean_VP],MATCH(vp.data[[#This Row],[Crude_Breakdown]],crudeBD.lkup[Crude Breakdown],0)))^2</f>
        <v>55.917576538528216</v>
      </c>
      <c r="AM1717" s="5">
        <f>(vp.data[[#This Row],[Dens]]-INDEX(crudeBD.lkup[Mean_Dens],MATCH(vp.data[[#This Row],[Crude_Breakdown]],crudeBD.lkup[Crude Breakdown],0)))^2</f>
        <v>372.05250399728953</v>
      </c>
      <c r="AN1717" s="5">
        <f>(vp.data[[#This Row],[Sulf]]-INDEX(crudeBD.lkup[Mean_Sulf],MATCH(vp.data[[#This Row],[Crude_Breakdown]],crudeBD.lkup[Crude Breakdown],0)))^2</f>
        <v>0.16258920826859519</v>
      </c>
      <c r="AO17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1" hidden="1" x14ac:dyDescent="0.25">
      <c r="A1718">
        <v>1717</v>
      </c>
      <c r="B1718" t="s">
        <v>287</v>
      </c>
      <c r="C1718" t="s">
        <v>287</v>
      </c>
      <c r="D1718" t="s">
        <v>105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>
        <f t="array" ref="J17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718" s="2"/>
      <c r="L1718" s="2"/>
      <c r="M1718" s="2"/>
      <c r="N1718" s="2">
        <f t="array" ref="N1718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718" s="2">
        <f ca="1">INDEX(INDIRECT(_xlfn.CONCAT("weather.data[",O$1,"]")),MATCH(vp.data[[#This Row],[SDate]],weather.data[Date],0))</f>
        <v>16.833333333333332</v>
      </c>
      <c r="P1718" s="2">
        <f ca="1">INDEX(INDIRECT(_xlfn.CONCAT("weather.data[",P$1,"]")),MATCH(vp.data[[#This Row],[SDate]],weather.data[Date],0))</f>
        <v>14.397619047619045</v>
      </c>
      <c r="Q1718" s="2">
        <f ca="1">INDEX(INDIRECT(_xlfn.CONCAT("weather.data[",Q$1,"]")),MATCH(vp.data[[#This Row],[SDate]],weather.data[Date],0))</f>
        <v>16.8</v>
      </c>
      <c r="R1718" s="2">
        <f ca="1">INDEX(INDIRECT(_xlfn.CONCAT("weather.data[",R$1,"]")),MATCH(vp.data[[#This Row],[SDate]],weather.data[Date],0))</f>
        <v>15.2</v>
      </c>
      <c r="S1718" s="2">
        <f ca="1">INDEX(INDIRECT(_xlfn.CONCAT("weather.data[",S$1,"]")),MATCH(vp.data[[#This Row],[SDate]],weather.data[Date],0))</f>
        <v>17</v>
      </c>
      <c r="T1718" s="2">
        <f ca="1">INDEX(INDIRECT(_xlfn.CONCAT("weather.data[",T$1,"]")),MATCH(vp.data[[#This Row],[SDate]],weather.data[Date],0))</f>
        <v>16.2</v>
      </c>
      <c r="U1718" s="2">
        <f ca="1">INDEX(INDIRECT(_xlfn.CONCAT("weather.data[",U$1,"]")),MATCH(vp.data[[#This Row],[SDate]],weather.data[Date],0))</f>
        <v>19.5</v>
      </c>
      <c r="V1718" s="2">
        <f ca="1">INDEX(INDIRECT(_xlfn.CONCAT("weather.data[",V$1,"]")),MATCH(vp.data[[#This Row],[SDate]],weather.data[Date],0))</f>
        <v>16.3</v>
      </c>
      <c r="W1718" t="s">
        <v>44</v>
      </c>
      <c r="X1718">
        <f>IF(OR(vp.data[[#This Row],[Sulf]]="",vp.data[[#This Row],[Dens]]=""),1,0)</f>
        <v>0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Medium_LSB</v>
      </c>
      <c r="AH1718">
        <f>INDEX(crudeBD.lkup[Number],MATCH(vp.data[[#This Row],[Crude_Breakdown]],crudeBD.lkup[Crude Breakdown],0))</f>
        <v>3</v>
      </c>
      <c r="AI1718" s="4">
        <f>IF(AND(vp.data[[#This Row],[SDate]]&gt;=DATE(YEAR(vp.data[[#This Row],[SDate]]),5,1),vp.data[[#This Row],[SDate]]&lt;=DATE(YEAR(vp.data[[#This Row],[SDate]]),9,15)),1,0)</f>
        <v>1</v>
      </c>
      <c r="AJ1718" s="4">
        <f>IF(vp.data[[#This Row],[SDate]]&lt;DATE(2016,12,1),0,1)</f>
        <v>1</v>
      </c>
      <c r="AK1718">
        <f>MONTH(vp.data[[#This Row],[SDate]])</f>
        <v>6</v>
      </c>
      <c r="AL1718" s="5">
        <f>(IF(post_aquisition_adj_bool,vp.data[[#This Row],[VP_Adjusted]],vp.data[[#This Row],[VP]])-INDEX(crudeBD.lkup[Mean_VP],MATCH(vp.data[[#This Row],[Crude_Breakdown]],crudeBD.lkup[Crude Breakdown],0)))^2</f>
        <v>2.4894705002372994</v>
      </c>
      <c r="AM1718" s="5">
        <f>(vp.data[[#This Row],[Dens]]-INDEX(crudeBD.lkup[Mean_Dens],MATCH(vp.data[[#This Row],[Crude_Breakdown]],crudeBD.lkup[Crude Breakdown],0)))^2</f>
        <v>36.136177616922971</v>
      </c>
      <c r="AN1718" s="5">
        <f>(vp.data[[#This Row],[Sulf]]-INDEX(crudeBD.lkup[Mean_Sulf],MATCH(vp.data[[#This Row],[Crude_Breakdown]],crudeBD.lkup[Crude Breakdown],0)))^2</f>
        <v>0.38041322446491904</v>
      </c>
      <c r="AO17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1" hidden="1" x14ac:dyDescent="0.25">
      <c r="A1719">
        <v>1718</v>
      </c>
      <c r="B1719" t="s">
        <v>47</v>
      </c>
      <c r="C1719" t="s">
        <v>47</v>
      </c>
      <c r="D1719" t="s">
        <v>62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>
        <f t="array" ref="J171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9" s="2"/>
      <c r="L1719" s="2"/>
      <c r="M1719" s="2"/>
      <c r="N1719" s="2">
        <f t="array" ref="N171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719" s="2">
        <f ca="1">INDEX(INDIRECT(_xlfn.CONCAT("weather.data[",O$1,"]")),MATCH(vp.data[[#This Row],[SDate]],weather.data[Date],0))</f>
        <v>16.833333333333332</v>
      </c>
      <c r="P1719" s="2">
        <f ca="1">INDEX(INDIRECT(_xlfn.CONCAT("weather.data[",P$1,"]")),MATCH(vp.data[[#This Row],[SDate]],weather.data[Date],0))</f>
        <v>14.397619047619045</v>
      </c>
      <c r="Q1719" s="2">
        <f ca="1">INDEX(INDIRECT(_xlfn.CONCAT("weather.data[",Q$1,"]")),MATCH(vp.data[[#This Row],[SDate]],weather.data[Date],0))</f>
        <v>16.8</v>
      </c>
      <c r="R1719" s="2">
        <f ca="1">INDEX(INDIRECT(_xlfn.CONCAT("weather.data[",R$1,"]")),MATCH(vp.data[[#This Row],[SDate]],weather.data[Date],0))</f>
        <v>15.2</v>
      </c>
      <c r="S1719" s="2">
        <f ca="1">INDEX(INDIRECT(_xlfn.CONCAT("weather.data[",S$1,"]")),MATCH(vp.data[[#This Row],[SDate]],weather.data[Date],0))</f>
        <v>17</v>
      </c>
      <c r="T1719" s="2">
        <f ca="1">INDEX(INDIRECT(_xlfn.CONCAT("weather.data[",T$1,"]")),MATCH(vp.data[[#This Row],[SDate]],weather.data[Date],0))</f>
        <v>16.2</v>
      </c>
      <c r="U1719" s="2">
        <f ca="1">INDEX(INDIRECT(_xlfn.CONCAT("weather.data[",U$1,"]")),MATCH(vp.data[[#This Row],[SDate]],weather.data[Date],0))</f>
        <v>19.5</v>
      </c>
      <c r="V1719" s="2">
        <f ca="1">INDEX(INDIRECT(_xlfn.CONCAT("weather.data[",V$1,"]")),MATCH(vp.data[[#This Row],[SDate]],weather.data[Date],0))</f>
        <v>16.3</v>
      </c>
      <c r="W1719" t="s">
        <v>44</v>
      </c>
      <c r="X1719">
        <f>IF(OR(vp.data[[#This Row],[Sulf]]="",vp.data[[#This Row],[Dens]]=""),1,0)</f>
        <v>0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1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Light_LSB</v>
      </c>
      <c r="AH1719">
        <f>INDEX(crudeBD.lkup[Number],MATCH(vp.data[[#This Row],[Crude_Breakdown]],crudeBD.lkup[Crude Breakdown],0))</f>
        <v>1</v>
      </c>
      <c r="AI1719" s="4">
        <f>IF(AND(vp.data[[#This Row],[SDate]]&gt;=DATE(YEAR(vp.data[[#This Row],[SDate]]),5,1),vp.data[[#This Row],[SDate]]&lt;=DATE(YEAR(vp.data[[#This Row],[SDate]]),9,15)),1,0)</f>
        <v>1</v>
      </c>
      <c r="AJ1719" s="4">
        <f>IF(vp.data[[#This Row],[SDate]]&lt;DATE(2016,12,1),0,1)</f>
        <v>1</v>
      </c>
      <c r="AK1719">
        <f>MONTH(vp.data[[#This Row],[SDate]])</f>
        <v>6</v>
      </c>
      <c r="AL1719" s="5">
        <f>(IF(post_aquisition_adj_bool,vp.data[[#This Row],[VP_Adjusted]],vp.data[[#This Row],[VP]])-INDEX(crudeBD.lkup[Mean_VP],MATCH(vp.data[[#This Row],[Crude_Breakdown]],crudeBD.lkup[Crude Breakdown],0)))^2</f>
        <v>377.68510325155842</v>
      </c>
      <c r="AM1719" s="5">
        <f>(vp.data[[#This Row],[Dens]]-INDEX(crudeBD.lkup[Mean_Dens],MATCH(vp.data[[#This Row],[Crude_Breakdown]],crudeBD.lkup[Crude Breakdown],0)))^2</f>
        <v>30.752761474439346</v>
      </c>
      <c r="AN1719" s="5">
        <f>(vp.data[[#This Row],[Sulf]]-INDEX(crudeBD.lkup[Mean_Sulf],MATCH(vp.data[[#This Row],[Crude_Breakdown]],crudeBD.lkup[Crude Breakdown],0)))^2</f>
        <v>0.72023895982401986</v>
      </c>
      <c r="AO17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1" hidden="1" x14ac:dyDescent="0.25">
      <c r="A1720">
        <v>1719</v>
      </c>
      <c r="B1720" t="s">
        <v>45</v>
      </c>
      <c r="C1720" t="s">
        <v>45</v>
      </c>
      <c r="D1720" t="s">
        <v>77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>
        <f t="array" ref="J1720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720" s="2"/>
      <c r="L1720" s="2"/>
      <c r="M1720" s="2"/>
      <c r="N1720" s="2">
        <f t="array" ref="N1720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720" s="2">
        <f ca="1">INDEX(INDIRECT(_xlfn.CONCAT("weather.data[",O$1,"]")),MATCH(vp.data[[#This Row],[SDate]],weather.data[Date],0))</f>
        <v>16.833333333333332</v>
      </c>
      <c r="P1720" s="2">
        <f ca="1">INDEX(INDIRECT(_xlfn.CONCAT("weather.data[",P$1,"]")),MATCH(vp.data[[#This Row],[SDate]],weather.data[Date],0))</f>
        <v>14.397619047619045</v>
      </c>
      <c r="Q1720" s="2">
        <f ca="1">INDEX(INDIRECT(_xlfn.CONCAT("weather.data[",Q$1,"]")),MATCH(vp.data[[#This Row],[SDate]],weather.data[Date],0))</f>
        <v>16.8</v>
      </c>
      <c r="R1720" s="2">
        <f ca="1">INDEX(INDIRECT(_xlfn.CONCAT("weather.data[",R$1,"]")),MATCH(vp.data[[#This Row],[SDate]],weather.data[Date],0))</f>
        <v>15.2</v>
      </c>
      <c r="S1720" s="2">
        <f ca="1">INDEX(INDIRECT(_xlfn.CONCAT("weather.data[",S$1,"]")),MATCH(vp.data[[#This Row],[SDate]],weather.data[Date],0))</f>
        <v>17</v>
      </c>
      <c r="T1720" s="2">
        <f ca="1">INDEX(INDIRECT(_xlfn.CONCAT("weather.data[",T$1,"]")),MATCH(vp.data[[#This Row],[SDate]],weather.data[Date],0))</f>
        <v>16.2</v>
      </c>
      <c r="U1720" s="2">
        <f ca="1">INDEX(INDIRECT(_xlfn.CONCAT("weather.data[",U$1,"]")),MATCH(vp.data[[#This Row],[SDate]],weather.data[Date],0))</f>
        <v>19.5</v>
      </c>
      <c r="V1720" s="2">
        <f ca="1">INDEX(INDIRECT(_xlfn.CONCAT("weather.data[",V$1,"]")),MATCH(vp.data[[#This Row],[SDate]],weather.data[Date],0))</f>
        <v>16.3</v>
      </c>
      <c r="W1720" t="s">
        <v>44</v>
      </c>
      <c r="X1720">
        <f>IF(OR(vp.data[[#This Row],[Sulf]]="",vp.data[[#This Row],[Dens]]=""),1,0)</f>
        <v>0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1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Light_LSB</v>
      </c>
      <c r="AH1720">
        <f>INDEX(crudeBD.lkup[Number],MATCH(vp.data[[#This Row],[Crude_Breakdown]],crudeBD.lkup[Crude Breakdown],0))</f>
        <v>1</v>
      </c>
      <c r="AI1720" s="4">
        <f>IF(AND(vp.data[[#This Row],[SDate]]&gt;=DATE(YEAR(vp.data[[#This Row],[SDate]]),5,1),vp.data[[#This Row],[SDate]]&lt;=DATE(YEAR(vp.data[[#This Row],[SDate]]),9,15)),1,0)</f>
        <v>1</v>
      </c>
      <c r="AJ1720" s="4">
        <f>IF(vp.data[[#This Row],[SDate]]&lt;DATE(2016,12,1),0,1)</f>
        <v>1</v>
      </c>
      <c r="AK1720">
        <f>MONTH(vp.data[[#This Row],[SDate]])</f>
        <v>6</v>
      </c>
      <c r="AL1720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1720" s="5">
        <f>(vp.data[[#This Row],[Dens]]-INDEX(crudeBD.lkup[Mean_Dens],MATCH(vp.data[[#This Row],[Crude_Breakdown]],crudeBD.lkup[Crude Breakdown],0)))^2</f>
        <v>15.567106302024175</v>
      </c>
      <c r="AN1720" s="5">
        <f>(vp.data[[#This Row],[Sulf]]-INDEX(crudeBD.lkup[Mean_Sulf],MATCH(vp.data[[#This Row],[Crude_Breakdown]],crudeBD.lkup[Crude Breakdown],0)))^2</f>
        <v>0.14541338176759372</v>
      </c>
      <c r="AO17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1" hidden="1" x14ac:dyDescent="0.25">
      <c r="A1721">
        <v>1720</v>
      </c>
      <c r="B1721" t="s">
        <v>64</v>
      </c>
      <c r="C1721" t="s">
        <v>64</v>
      </c>
      <c r="D1721" t="s">
        <v>94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>
        <f t="array" ref="J1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721" s="2"/>
      <c r="L1721" s="2"/>
      <c r="M1721" s="2"/>
      <c r="N1721" s="2">
        <f t="array" ref="N172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721" s="2">
        <f ca="1">INDEX(INDIRECT(_xlfn.CONCAT("weather.data[",O$1,"]")),MATCH(vp.data[[#This Row],[SDate]],weather.data[Date],0))</f>
        <v>16.833333333333332</v>
      </c>
      <c r="P1721" s="2">
        <f ca="1">INDEX(INDIRECT(_xlfn.CONCAT("weather.data[",P$1,"]")),MATCH(vp.data[[#This Row],[SDate]],weather.data[Date],0))</f>
        <v>14.397619047619045</v>
      </c>
      <c r="Q1721" s="2">
        <f ca="1">INDEX(INDIRECT(_xlfn.CONCAT("weather.data[",Q$1,"]")),MATCH(vp.data[[#This Row],[SDate]],weather.data[Date],0))</f>
        <v>16.8</v>
      </c>
      <c r="R1721" s="2">
        <f ca="1">INDEX(INDIRECT(_xlfn.CONCAT("weather.data[",R$1,"]")),MATCH(vp.data[[#This Row],[SDate]],weather.data[Date],0))</f>
        <v>15.2</v>
      </c>
      <c r="S1721" s="2">
        <f ca="1">INDEX(INDIRECT(_xlfn.CONCAT("weather.data[",S$1,"]")),MATCH(vp.data[[#This Row],[SDate]],weather.data[Date],0))</f>
        <v>17</v>
      </c>
      <c r="T1721" s="2">
        <f ca="1">INDEX(INDIRECT(_xlfn.CONCAT("weather.data[",T$1,"]")),MATCH(vp.data[[#This Row],[SDate]],weather.data[Date],0))</f>
        <v>16.2</v>
      </c>
      <c r="U1721" s="2">
        <f ca="1">INDEX(INDIRECT(_xlfn.CONCAT("weather.data[",U$1,"]")),MATCH(vp.data[[#This Row],[SDate]],weather.data[Date],0))</f>
        <v>19.5</v>
      </c>
      <c r="V1721" s="2">
        <f ca="1">INDEX(INDIRECT(_xlfn.CONCAT("weather.data[",V$1,"]")),MATCH(vp.data[[#This Row],[SDate]],weather.data[Date],0))</f>
        <v>16.3</v>
      </c>
      <c r="W1721" t="s">
        <v>44</v>
      </c>
      <c r="X1721">
        <f>IF(OR(vp.data[[#This Row],[Sulf]]="",vp.data[[#This Row],[Dens]]=""),1,0)</f>
        <v>0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Medium_LSB</v>
      </c>
      <c r="AH1721">
        <f>INDEX(crudeBD.lkup[Number],MATCH(vp.data[[#This Row],[Crude_Breakdown]],crudeBD.lkup[Crude Breakdown],0))</f>
        <v>3</v>
      </c>
      <c r="AI1721" s="4">
        <f>IF(AND(vp.data[[#This Row],[SDate]]&gt;=DATE(YEAR(vp.data[[#This Row],[SDate]]),5,1),vp.data[[#This Row],[SDate]]&lt;=DATE(YEAR(vp.data[[#This Row],[SDate]]),9,15)),1,0)</f>
        <v>1</v>
      </c>
      <c r="AJ1721" s="4">
        <f>IF(vp.data[[#This Row],[SDate]]&lt;DATE(2016,12,1),0,1)</f>
        <v>1</v>
      </c>
      <c r="AK1721">
        <f>MONTH(vp.data[[#This Row],[SDate]])</f>
        <v>6</v>
      </c>
      <c r="AL1721" s="5">
        <f>(IF(post_aquisition_adj_bool,vp.data[[#This Row],[VP_Adjusted]],vp.data[[#This Row],[VP]])-INDEX(crudeBD.lkup[Mean_VP],MATCH(vp.data[[#This Row],[Crude_Breakdown]],crudeBD.lkup[Crude Breakdown],0)))^2</f>
        <v>387.21603309228209</v>
      </c>
      <c r="AM1721" s="5">
        <f>(vp.data[[#This Row],[Dens]]-INDEX(crudeBD.lkup[Mean_Dens],MATCH(vp.data[[#This Row],[Crude_Breakdown]],crudeBD.lkup[Crude Breakdown],0)))^2</f>
        <v>72.05739234084696</v>
      </c>
      <c r="AN1721" s="5">
        <f>(vp.data[[#This Row],[Sulf]]-INDEX(crudeBD.lkup[Mean_Sulf],MATCH(vp.data[[#This Row],[Crude_Breakdown]],crudeBD.lkup[Crude Breakdown],0)))^2</f>
        <v>2.1880389434439304E-3</v>
      </c>
      <c r="AO17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1" hidden="1" x14ac:dyDescent="0.25">
      <c r="A1722">
        <v>1721</v>
      </c>
      <c r="B1722" t="s">
        <v>64</v>
      </c>
      <c r="C1722" t="s">
        <v>64</v>
      </c>
      <c r="D1722" t="s">
        <v>106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>
        <f t="array" ref="J17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722" s="2"/>
      <c r="L1722" s="2"/>
      <c r="M1722" s="2"/>
      <c r="N1722" s="2">
        <f t="array" ref="N172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722" s="2">
        <f ca="1">INDEX(INDIRECT(_xlfn.CONCAT("weather.data[",O$1,"]")),MATCH(vp.data[[#This Row],[SDate]],weather.data[Date],0))</f>
        <v>16.833333333333332</v>
      </c>
      <c r="P1722" s="2">
        <f ca="1">INDEX(INDIRECT(_xlfn.CONCAT("weather.data[",P$1,"]")),MATCH(vp.data[[#This Row],[SDate]],weather.data[Date],0))</f>
        <v>14.397619047619045</v>
      </c>
      <c r="Q1722" s="2">
        <f ca="1">INDEX(INDIRECT(_xlfn.CONCAT("weather.data[",Q$1,"]")),MATCH(vp.data[[#This Row],[SDate]],weather.data[Date],0))</f>
        <v>16.8</v>
      </c>
      <c r="R1722" s="2">
        <f ca="1">INDEX(INDIRECT(_xlfn.CONCAT("weather.data[",R$1,"]")),MATCH(vp.data[[#This Row],[SDate]],weather.data[Date],0))</f>
        <v>15.2</v>
      </c>
      <c r="S1722" s="2">
        <f ca="1">INDEX(INDIRECT(_xlfn.CONCAT("weather.data[",S$1,"]")),MATCH(vp.data[[#This Row],[SDate]],weather.data[Date],0))</f>
        <v>17</v>
      </c>
      <c r="T1722" s="2">
        <f ca="1">INDEX(INDIRECT(_xlfn.CONCAT("weather.data[",T$1,"]")),MATCH(vp.data[[#This Row],[SDate]],weather.data[Date],0))</f>
        <v>16.2</v>
      </c>
      <c r="U1722" s="2">
        <f ca="1">INDEX(INDIRECT(_xlfn.CONCAT("weather.data[",U$1,"]")),MATCH(vp.data[[#This Row],[SDate]],weather.data[Date],0))</f>
        <v>19.5</v>
      </c>
      <c r="V1722" s="2">
        <f ca="1">INDEX(INDIRECT(_xlfn.CONCAT("weather.data[",V$1,"]")),MATCH(vp.data[[#This Row],[SDate]],weather.data[Date],0))</f>
        <v>16.3</v>
      </c>
      <c r="W1722" t="s">
        <v>44</v>
      </c>
      <c r="X1722">
        <f>IF(OR(vp.data[[#This Row],[Sulf]]="",vp.data[[#This Row],[Dens]]=""),1,0)</f>
        <v>0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Medium_LSB</v>
      </c>
      <c r="AH1722">
        <f>INDEX(crudeBD.lkup[Number],MATCH(vp.data[[#This Row],[Crude_Breakdown]],crudeBD.lkup[Crude Breakdown],0))</f>
        <v>3</v>
      </c>
      <c r="AI1722" s="4">
        <f>IF(AND(vp.data[[#This Row],[SDate]]&gt;=DATE(YEAR(vp.data[[#This Row],[SDate]]),5,1),vp.data[[#This Row],[SDate]]&lt;=DATE(YEAR(vp.data[[#This Row],[SDate]]),9,15)),1,0)</f>
        <v>1</v>
      </c>
      <c r="AJ1722" s="4">
        <f>IF(vp.data[[#This Row],[SDate]]&lt;DATE(2016,12,1),0,1)</f>
        <v>1</v>
      </c>
      <c r="AK1722">
        <f>MONTH(vp.data[[#This Row],[SDate]])</f>
        <v>6</v>
      </c>
      <c r="AL1722" s="5">
        <f>(IF(post_aquisition_adj_bool,vp.data[[#This Row],[VP_Adjusted]],vp.data[[#This Row],[VP]])-INDEX(crudeBD.lkup[Mean_VP],MATCH(vp.data[[#This Row],[Crude_Breakdown]],crudeBD.lkup[Crude Breakdown],0)))^2</f>
        <v>203.85573265045664</v>
      </c>
      <c r="AM1722" s="5">
        <f>(vp.data[[#This Row],[Dens]]-INDEX(crudeBD.lkup[Mean_Dens],MATCH(vp.data[[#This Row],[Crude_Breakdown]],crudeBD.lkup[Crude Breakdown],0)))^2</f>
        <v>77.240589886860377</v>
      </c>
      <c r="AN1722" s="5">
        <f>(vp.data[[#This Row],[Sulf]]-INDEX(crudeBD.lkup[Mean_Sulf],MATCH(vp.data[[#This Row],[Crude_Breakdown]],crudeBD.lkup[Crude Breakdown],0)))^2</f>
        <v>5.361684096817588E-3</v>
      </c>
      <c r="AO17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1" hidden="1" x14ac:dyDescent="0.25">
      <c r="A1723">
        <v>1722</v>
      </c>
      <c r="B1723" t="s">
        <v>45</v>
      </c>
      <c r="C1723" t="s">
        <v>45</v>
      </c>
      <c r="D1723" t="s">
        <v>86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>
        <f t="array" ref="J172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723" s="2"/>
      <c r="L1723" s="2"/>
      <c r="M1723" s="2"/>
      <c r="N1723" s="2">
        <f t="array" ref="N172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723" s="2">
        <f ca="1">INDEX(INDIRECT(_xlfn.CONCAT("weather.data[",O$1,"]")),MATCH(vp.data[[#This Row],[SDate]],weather.data[Date],0))</f>
        <v>16.833333333333332</v>
      </c>
      <c r="P1723" s="2">
        <f ca="1">INDEX(INDIRECT(_xlfn.CONCAT("weather.data[",P$1,"]")),MATCH(vp.data[[#This Row],[SDate]],weather.data[Date],0))</f>
        <v>14.397619047619045</v>
      </c>
      <c r="Q1723" s="2">
        <f ca="1">INDEX(INDIRECT(_xlfn.CONCAT("weather.data[",Q$1,"]")),MATCH(vp.data[[#This Row],[SDate]],weather.data[Date],0))</f>
        <v>16.8</v>
      </c>
      <c r="R1723" s="2">
        <f ca="1">INDEX(INDIRECT(_xlfn.CONCAT("weather.data[",R$1,"]")),MATCH(vp.data[[#This Row],[SDate]],weather.data[Date],0))</f>
        <v>15.2</v>
      </c>
      <c r="S1723" s="2">
        <f ca="1">INDEX(INDIRECT(_xlfn.CONCAT("weather.data[",S$1,"]")),MATCH(vp.data[[#This Row],[SDate]],weather.data[Date],0))</f>
        <v>17</v>
      </c>
      <c r="T1723" s="2">
        <f ca="1">INDEX(INDIRECT(_xlfn.CONCAT("weather.data[",T$1,"]")),MATCH(vp.data[[#This Row],[SDate]],weather.data[Date],0))</f>
        <v>16.2</v>
      </c>
      <c r="U1723" s="2">
        <f ca="1">INDEX(INDIRECT(_xlfn.CONCAT("weather.data[",U$1,"]")),MATCH(vp.data[[#This Row],[SDate]],weather.data[Date],0))</f>
        <v>19.5</v>
      </c>
      <c r="V1723" s="2">
        <f ca="1">INDEX(INDIRECT(_xlfn.CONCAT("weather.data[",V$1,"]")),MATCH(vp.data[[#This Row],[SDate]],weather.data[Date],0))</f>
        <v>16.3</v>
      </c>
      <c r="W1723" t="s">
        <v>44</v>
      </c>
      <c r="X1723">
        <f>IF(OR(vp.data[[#This Row],[Sulf]]="",vp.data[[#This Row],[Dens]]=""),1,0)</f>
        <v>0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Medium_LSB</v>
      </c>
      <c r="AH1723">
        <f>INDEX(crudeBD.lkup[Number],MATCH(vp.data[[#This Row],[Crude_Breakdown]],crudeBD.lkup[Crude Breakdown],0))</f>
        <v>3</v>
      </c>
      <c r="AI1723" s="4">
        <f>IF(AND(vp.data[[#This Row],[SDate]]&gt;=DATE(YEAR(vp.data[[#This Row],[SDate]]),5,1),vp.data[[#This Row],[SDate]]&lt;=DATE(YEAR(vp.data[[#This Row],[SDate]]),9,15)),1,0)</f>
        <v>1</v>
      </c>
      <c r="AJ1723" s="4">
        <f>IF(vp.data[[#This Row],[SDate]]&lt;DATE(2016,12,1),0,1)</f>
        <v>1</v>
      </c>
      <c r="AK1723">
        <f>MONTH(vp.data[[#This Row],[SDate]])</f>
        <v>6</v>
      </c>
      <c r="AL1723" s="5">
        <f>(IF(post_aquisition_adj_bool,vp.data[[#This Row],[VP_Adjusted]],vp.data[[#This Row],[VP]])-INDEX(crudeBD.lkup[Mean_VP],MATCH(vp.data[[#This Row],[Crude_Breakdown]],crudeBD.lkup[Crude Breakdown],0)))^2</f>
        <v>242.6680272012664</v>
      </c>
      <c r="AM1723" s="5">
        <f>(vp.data[[#This Row],[Dens]]-INDEX(crudeBD.lkup[Mean_Dens],MATCH(vp.data[[#This Row],[Crude_Breakdown]],crudeBD.lkup[Crude Breakdown],0)))^2</f>
        <v>21.055824242688296</v>
      </c>
      <c r="AN1723" s="5">
        <f>(vp.data[[#This Row],[Sulf]]-INDEX(crudeBD.lkup[Mean_Sulf],MATCH(vp.data[[#This Row],[Crude_Breakdown]],crudeBD.lkup[Crude Breakdown],0)))^2</f>
        <v>9.3656867962049074E-3</v>
      </c>
      <c r="AO17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1" hidden="1" x14ac:dyDescent="0.25">
      <c r="A1724">
        <v>1723</v>
      </c>
      <c r="B1724" t="s">
        <v>42</v>
      </c>
      <c r="C1724" t="s">
        <v>42</v>
      </c>
      <c r="D1724" t="s">
        <v>43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>
        <f t="array" ref="J1724">_xlfn.IFNA(IF(vp.data[[#This Row],[Sulf Input]]="",INDEX([1]DATA!$Q:$Q,MATCH(1,(vp.data[[#This Row],[Battery]]=[1]DATA!$L:$L)*(EOMONTH(vp.data[[#This Row],[SDate]],-1)+1=[1]DATA!$G:$G),0)),vp.data[[#This Row],[Sulf Input]]),"")</f>
        <v>2.13</v>
      </c>
      <c r="K1724" s="2"/>
      <c r="L1724" s="2"/>
      <c r="M1724" s="2"/>
      <c r="N1724" s="2">
        <f t="array" ref="N1724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724" s="2">
        <f ca="1">INDEX(INDIRECT(_xlfn.CONCAT("weather.data[",O$1,"]")),MATCH(vp.data[[#This Row],[SDate]],weather.data[Date],0))</f>
        <v>16.833333333333332</v>
      </c>
      <c r="P1724" s="2">
        <f ca="1">INDEX(INDIRECT(_xlfn.CONCAT("weather.data[",P$1,"]")),MATCH(vp.data[[#This Row],[SDate]],weather.data[Date],0))</f>
        <v>14.397619047619045</v>
      </c>
      <c r="Q1724" s="2">
        <f ca="1">INDEX(INDIRECT(_xlfn.CONCAT("weather.data[",Q$1,"]")),MATCH(vp.data[[#This Row],[SDate]],weather.data[Date],0))</f>
        <v>16.8</v>
      </c>
      <c r="R1724" s="2">
        <f ca="1">INDEX(INDIRECT(_xlfn.CONCAT("weather.data[",R$1,"]")),MATCH(vp.data[[#This Row],[SDate]],weather.data[Date],0))</f>
        <v>15.2</v>
      </c>
      <c r="S1724" s="2">
        <f ca="1">INDEX(INDIRECT(_xlfn.CONCAT("weather.data[",S$1,"]")),MATCH(vp.data[[#This Row],[SDate]],weather.data[Date],0))</f>
        <v>17</v>
      </c>
      <c r="T1724" s="2">
        <f ca="1">INDEX(INDIRECT(_xlfn.CONCAT("weather.data[",T$1,"]")),MATCH(vp.data[[#This Row],[SDate]],weather.data[Date],0))</f>
        <v>16.2</v>
      </c>
      <c r="U1724" s="2">
        <f ca="1">INDEX(INDIRECT(_xlfn.CONCAT("weather.data[",U$1,"]")),MATCH(vp.data[[#This Row],[SDate]],weather.data[Date],0))</f>
        <v>19.5</v>
      </c>
      <c r="V1724" s="2">
        <f ca="1">INDEX(INDIRECT(_xlfn.CONCAT("weather.data[",V$1,"]")),MATCH(vp.data[[#This Row],[SDate]],weather.data[Date],0))</f>
        <v>16.3</v>
      </c>
      <c r="W1724" t="s">
        <v>44</v>
      </c>
      <c r="X1724">
        <f>IF(OR(vp.data[[#This Row],[Sulf]]="",vp.data[[#This Row],[Dens]]=""),1,0)</f>
        <v>0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1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Midale</v>
      </c>
      <c r="AH1724">
        <f>INDEX(crudeBD.lkup[Number],MATCH(vp.data[[#This Row],[Crude_Breakdown]],crudeBD.lkup[Crude Breakdown],0))</f>
        <v>5</v>
      </c>
      <c r="AI1724" s="4">
        <f>IF(AND(vp.data[[#This Row],[SDate]]&gt;=DATE(YEAR(vp.data[[#This Row],[SDate]]),5,1),vp.data[[#This Row],[SDate]]&lt;=DATE(YEAR(vp.data[[#This Row],[SDate]]),9,15)),1,0)</f>
        <v>1</v>
      </c>
      <c r="AJ1724" s="4">
        <f>IF(vp.data[[#This Row],[SDate]]&lt;DATE(2016,12,1),0,1)</f>
        <v>1</v>
      </c>
      <c r="AK1724">
        <f>MONTH(vp.data[[#This Row],[SDate]])</f>
        <v>6</v>
      </c>
      <c r="AL1724" s="5">
        <f>(IF(post_aquisition_adj_bool,vp.data[[#This Row],[VP_Adjusted]],vp.data[[#This Row],[VP]])-INDEX(crudeBD.lkup[Mean_VP],MATCH(vp.data[[#This Row],[Crude_Breakdown]],crudeBD.lkup[Crude Breakdown],0)))^2</f>
        <v>101.30860113421556</v>
      </c>
      <c r="AM1724" s="5">
        <f>(vp.data[[#This Row],[Dens]]-INDEX(crudeBD.lkup[Mean_Dens],MATCH(vp.data[[#This Row],[Crude_Breakdown]],crudeBD.lkup[Crude Breakdown],0)))^2</f>
        <v>28.709659275284526</v>
      </c>
      <c r="AN1724" s="5">
        <f>(vp.data[[#This Row],[Sulf]]-INDEX(crudeBD.lkup[Mean_Sulf],MATCH(vp.data[[#This Row],[Crude_Breakdown]],crudeBD.lkup[Crude Breakdown],0)))^2</f>
        <v>9.5815933023610758E-2</v>
      </c>
      <c r="AO17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1" hidden="1" x14ac:dyDescent="0.25">
      <c r="A1725">
        <v>1724</v>
      </c>
      <c r="B1725" t="s">
        <v>47</v>
      </c>
      <c r="C1725" t="s">
        <v>47</v>
      </c>
      <c r="D1725" t="s">
        <v>48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>
        <f t="array" ref="J17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725" s="2"/>
      <c r="L1725" s="2"/>
      <c r="M1725" s="2"/>
      <c r="N1725" s="2">
        <f t="array" ref="N1725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725" s="2">
        <f ca="1">INDEX(INDIRECT(_xlfn.CONCAT("weather.data[",O$1,"]")),MATCH(vp.data[[#This Row],[SDate]],weather.data[Date],0))</f>
        <v>16.833333333333332</v>
      </c>
      <c r="P1725" s="2">
        <f ca="1">INDEX(INDIRECT(_xlfn.CONCAT("weather.data[",P$1,"]")),MATCH(vp.data[[#This Row],[SDate]],weather.data[Date],0))</f>
        <v>14.397619047619045</v>
      </c>
      <c r="Q1725" s="2">
        <f ca="1">INDEX(INDIRECT(_xlfn.CONCAT("weather.data[",Q$1,"]")),MATCH(vp.data[[#This Row],[SDate]],weather.data[Date],0))</f>
        <v>16.8</v>
      </c>
      <c r="R1725" s="2">
        <f ca="1">INDEX(INDIRECT(_xlfn.CONCAT("weather.data[",R$1,"]")),MATCH(vp.data[[#This Row],[SDate]],weather.data[Date],0))</f>
        <v>15.2</v>
      </c>
      <c r="S1725" s="2">
        <f ca="1">INDEX(INDIRECT(_xlfn.CONCAT("weather.data[",S$1,"]")),MATCH(vp.data[[#This Row],[SDate]],weather.data[Date],0))</f>
        <v>17</v>
      </c>
      <c r="T1725" s="2">
        <f ca="1">INDEX(INDIRECT(_xlfn.CONCAT("weather.data[",T$1,"]")),MATCH(vp.data[[#This Row],[SDate]],weather.data[Date],0))</f>
        <v>16.2</v>
      </c>
      <c r="U1725" s="2">
        <f ca="1">INDEX(INDIRECT(_xlfn.CONCAT("weather.data[",U$1,"]")),MATCH(vp.data[[#This Row],[SDate]],weather.data[Date],0))</f>
        <v>19.5</v>
      </c>
      <c r="V1725" s="2">
        <f ca="1">INDEX(INDIRECT(_xlfn.CONCAT("weather.data[",V$1,"]")),MATCH(vp.data[[#This Row],[SDate]],weather.data[Date],0))</f>
        <v>16.3</v>
      </c>
      <c r="W1725" t="s">
        <v>44</v>
      </c>
      <c r="X1725">
        <f>IF(OR(vp.data[[#This Row],[Sulf]]="",vp.data[[#This Row],[Dens]]=""),1,0)</f>
        <v>0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1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Midale</v>
      </c>
      <c r="AH1725">
        <f>INDEX(crudeBD.lkup[Number],MATCH(vp.data[[#This Row],[Crude_Breakdown]],crudeBD.lkup[Crude Breakdown],0))</f>
        <v>5</v>
      </c>
      <c r="AI1725" s="4">
        <f>IF(AND(vp.data[[#This Row],[SDate]]&gt;=DATE(YEAR(vp.data[[#This Row],[SDate]]),5,1),vp.data[[#This Row],[SDate]]&lt;=DATE(YEAR(vp.data[[#This Row],[SDate]]),9,15)),1,0)</f>
        <v>1</v>
      </c>
      <c r="AJ1725" s="4">
        <f>IF(vp.data[[#This Row],[SDate]]&lt;DATE(2016,12,1),0,1)</f>
        <v>1</v>
      </c>
      <c r="AK1725">
        <f>MONTH(vp.data[[#This Row],[SDate]])</f>
        <v>6</v>
      </c>
      <c r="AL1725" s="5">
        <f>(IF(post_aquisition_adj_bool,vp.data[[#This Row],[VP_Adjusted]],vp.data[[#This Row],[VP]])-INDEX(crudeBD.lkup[Mean_VP],MATCH(vp.data[[#This Row],[Crude_Breakdown]],crudeBD.lkup[Crude Breakdown],0)))^2</f>
        <v>8.0359924385633406</v>
      </c>
      <c r="AM1725" s="5">
        <f>(vp.data[[#This Row],[Dens]]-INDEX(crudeBD.lkup[Mean_Dens],MATCH(vp.data[[#This Row],[Crude_Breakdown]],crudeBD.lkup[Crude Breakdown],0)))^2</f>
        <v>11.277101135749422</v>
      </c>
      <c r="AN1725" s="5">
        <f>(vp.data[[#This Row],[Sulf]]-INDEX(crudeBD.lkup[Mean_Sulf],MATCH(vp.data[[#This Row],[Crude_Breakdown]],crudeBD.lkup[Crude Breakdown],0)))^2</f>
        <v>3.5451888375641187E-3</v>
      </c>
      <c r="AO17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1" x14ac:dyDescent="0.25">
      <c r="A1726">
        <v>859</v>
      </c>
      <c r="B1726" t="s">
        <v>130</v>
      </c>
      <c r="C1726" t="s">
        <v>130</v>
      </c>
      <c r="D1726" t="s">
        <v>131</v>
      </c>
      <c r="F1726" s="1">
        <v>42788</v>
      </c>
      <c r="G1726" s="2">
        <v>73.599999999999994</v>
      </c>
      <c r="H1726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26" s="2"/>
      <c r="J1726" s="2">
        <f t="array" ref="J1726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1726" s="2">
        <v>12.6</v>
      </c>
      <c r="L1726" s="2">
        <v>3</v>
      </c>
      <c r="M1726" s="2">
        <v>870.4</v>
      </c>
      <c r="N1726" s="2">
        <f t="array" ref="N1726">_xlfn.IFNA(IF(vp.data[[#This Row],[Dens Input]]="",INDEX([1]DATA!$O:$O,MATCH(1,(vp.data[[#This Row],[Battery]]=[1]DATA!$L:$L)*(EOMONTH(vp.data[[#This Row],[SDate]],-1)+1=[1]DATA!$G:$G),0)),vp.data[[#This Row],[Dens Input]]),"")</f>
        <v>870.4</v>
      </c>
      <c r="O1726" s="2">
        <f ca="1">INDEX(INDIRECT(_xlfn.CONCAT("weather.data[",O$1,"]")),MATCH(vp.data[[#This Row],[SDate]],weather.data[Date],0))</f>
        <v>-0.85000000000000009</v>
      </c>
      <c r="P1726" s="2">
        <f ca="1">INDEX(INDIRECT(_xlfn.CONCAT("weather.data[",P$1,"]")),MATCH(vp.data[[#This Row],[SDate]],weather.data[Date],0))</f>
        <v>0.97380952380952379</v>
      </c>
      <c r="Q1726" s="2">
        <f ca="1">INDEX(INDIRECT(_xlfn.CONCAT("weather.data[",Q$1,"]")),MATCH(vp.data[[#This Row],[SDate]],weather.data[Date],0))</f>
        <v>-1.1000000000000001</v>
      </c>
      <c r="R1726" s="2">
        <f ca="1">INDEX(INDIRECT(_xlfn.CONCAT("weather.data[",R$1,"]")),MATCH(vp.data[[#This Row],[SDate]],weather.data[Date],0))</f>
        <v>-1.5</v>
      </c>
      <c r="S1726" s="2">
        <f ca="1">INDEX(INDIRECT(_xlfn.CONCAT("weather.data[",S$1,"]")),MATCH(vp.data[[#This Row],[SDate]],weather.data[Date],0))</f>
        <v>0.3</v>
      </c>
      <c r="T1726" s="2">
        <f ca="1">INDEX(INDIRECT(_xlfn.CONCAT("weather.data[",T$1,"]")),MATCH(vp.data[[#This Row],[SDate]],weather.data[Date],0))</f>
        <v>-0.8</v>
      </c>
      <c r="U1726" s="2">
        <f ca="1">INDEX(INDIRECT(_xlfn.CONCAT("weather.data[",U$1,"]")),MATCH(vp.data[[#This Row],[SDate]],weather.data[Date],0))</f>
        <v>0.3</v>
      </c>
      <c r="V1726" s="2">
        <f ca="1">INDEX(INDIRECT(_xlfn.CONCAT("weather.data[",V$1,"]")),MATCH(vp.data[[#This Row],[SDate]],weather.data[Date],0))</f>
        <v>-2.2999999999999998</v>
      </c>
      <c r="W1726" t="s">
        <v>44</v>
      </c>
      <c r="X1726">
        <f>IF(OR(vp.data[[#This Row],[Sulf]]="",vp.data[[#This Row],[Dens]]=""),1,0)</f>
        <v>0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1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Midale</v>
      </c>
      <c r="AH1726">
        <f>INDEX(crudeBD.lkup[Number],MATCH(vp.data[[#This Row],[Crude_Breakdown]],crudeBD.lkup[Crude Breakdown],0))</f>
        <v>5</v>
      </c>
      <c r="AI1726" s="4">
        <f>IF(AND(vp.data[[#This Row],[SDate]]&gt;=DATE(YEAR(vp.data[[#This Row],[SDate]]),5,1),vp.data[[#This Row],[SDate]]&lt;=DATE(YEAR(vp.data[[#This Row],[SDate]]),9,15)),1,0)</f>
        <v>0</v>
      </c>
      <c r="AJ1726" s="4">
        <f>IF(vp.data[[#This Row],[SDate]]&lt;DATE(2016,12,1),0,1)</f>
        <v>1</v>
      </c>
      <c r="AK1726">
        <f>MONTH(vp.data[[#This Row],[SDate]])</f>
        <v>2</v>
      </c>
      <c r="AL1726" s="5">
        <f>(IF(post_aquisition_adj_bool,vp.data[[#This Row],[VP_Adjusted]],vp.data[[#This Row],[VP]])-INDEX(crudeBD.lkup[Mean_VP],MATCH(vp.data[[#This Row],[Crude_Breakdown]],crudeBD.lkup[Crude Breakdown],0)))^2</f>
        <v>110.98164461247617</v>
      </c>
      <c r="AM1726" s="5">
        <f>(vp.data[[#This Row],[Dens]]-INDEX(crudeBD.lkup[Mean_Dens],MATCH(vp.data[[#This Row],[Crude_Breakdown]],crudeBD.lkup[Crude Breakdown],0)))^2</f>
        <v>18.993380205516974</v>
      </c>
      <c r="AN1726" s="5">
        <f>(vp.data[[#This Row],[Sulf]]-INDEX(crudeBD.lkup[Mean_Sulf],MATCH(vp.data[[#This Row],[Crude_Breakdown]],crudeBD.lkup[Crude Breakdown],0)))^2</f>
        <v>1.4290167442215325E-2</v>
      </c>
      <c r="AO17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1" hidden="1" x14ac:dyDescent="0.25">
      <c r="A1727">
        <v>1726</v>
      </c>
      <c r="B1727" t="s">
        <v>107</v>
      </c>
      <c r="C1727" t="s">
        <v>107</v>
      </c>
      <c r="D1727" t="s">
        <v>108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>
        <f t="array" ref="J1727">_xlfn.IFNA(IF(vp.data[[#This Row],[Sulf Input]]="",INDEX([1]DATA!$Q:$Q,MATCH(1,(vp.data[[#This Row],[Battery]]=[1]DATA!$L:$L)*(EOMONTH(vp.data[[#This Row],[SDate]],-1)+1=[1]DATA!$G:$G),0)),vp.data[[#This Row],[Sulf Input]]),"")</f>
        <v>1.9</v>
      </c>
      <c r="K1727" s="2"/>
      <c r="L1727" s="2"/>
      <c r="M1727" s="2"/>
      <c r="N1727" s="2">
        <f t="array" ref="N1727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727" s="2">
        <f ca="1">INDEX(INDIRECT(_xlfn.CONCAT("weather.data[",O$1,"]")),MATCH(vp.data[[#This Row],[SDate]],weather.data[Date],0))</f>
        <v>16.833333333333332</v>
      </c>
      <c r="P1727" s="2">
        <f ca="1">INDEX(INDIRECT(_xlfn.CONCAT("weather.data[",P$1,"]")),MATCH(vp.data[[#This Row],[SDate]],weather.data[Date],0))</f>
        <v>14.397619047619045</v>
      </c>
      <c r="Q1727" s="2">
        <f ca="1">INDEX(INDIRECT(_xlfn.CONCAT("weather.data[",Q$1,"]")),MATCH(vp.data[[#This Row],[SDate]],weather.data[Date],0))</f>
        <v>16.8</v>
      </c>
      <c r="R1727" s="2">
        <f ca="1">INDEX(INDIRECT(_xlfn.CONCAT("weather.data[",R$1,"]")),MATCH(vp.data[[#This Row],[SDate]],weather.data[Date],0))</f>
        <v>15.2</v>
      </c>
      <c r="S1727" s="2">
        <f ca="1">INDEX(INDIRECT(_xlfn.CONCAT("weather.data[",S$1,"]")),MATCH(vp.data[[#This Row],[SDate]],weather.data[Date],0))</f>
        <v>17</v>
      </c>
      <c r="T1727" s="2">
        <f ca="1">INDEX(INDIRECT(_xlfn.CONCAT("weather.data[",T$1,"]")),MATCH(vp.data[[#This Row],[SDate]],weather.data[Date],0))</f>
        <v>16.2</v>
      </c>
      <c r="U1727" s="2">
        <f ca="1">INDEX(INDIRECT(_xlfn.CONCAT("weather.data[",U$1,"]")),MATCH(vp.data[[#This Row],[SDate]],weather.data[Date],0))</f>
        <v>19.5</v>
      </c>
      <c r="V1727" s="2">
        <f ca="1">INDEX(INDIRECT(_xlfn.CONCAT("weather.data[",V$1,"]")),MATCH(vp.data[[#This Row],[SDate]],weather.data[Date],0))</f>
        <v>16.3</v>
      </c>
      <c r="W1727" t="s">
        <v>44</v>
      </c>
      <c r="X1727">
        <f>IF(OR(vp.data[[#This Row],[Sulf]]="",vp.data[[#This Row],[Dens]]=""),1,0)</f>
        <v>0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Medium_LSB</v>
      </c>
      <c r="AH1727">
        <f>INDEX(crudeBD.lkup[Number],MATCH(vp.data[[#This Row],[Crude_Breakdown]],crudeBD.lkup[Crude Breakdown],0))</f>
        <v>3</v>
      </c>
      <c r="AI1727" s="4">
        <f>IF(AND(vp.data[[#This Row],[SDate]]&gt;=DATE(YEAR(vp.data[[#This Row],[SDate]]),5,1),vp.data[[#This Row],[SDate]]&lt;=DATE(YEAR(vp.data[[#This Row],[SDate]]),9,15)),1,0)</f>
        <v>1</v>
      </c>
      <c r="AJ1727" s="4">
        <f>IF(vp.data[[#This Row],[SDate]]&lt;DATE(2016,12,1),0,1)</f>
        <v>1</v>
      </c>
      <c r="AK1727">
        <f>MONTH(vp.data[[#This Row],[SDate]])</f>
        <v>6</v>
      </c>
      <c r="AL1727" s="5">
        <f>(IF(post_aquisition_adj_bool,vp.data[[#This Row],[VP_Adjusted]],vp.data[[#This Row],[VP]])-INDEX(crudeBD.lkup[Mean_VP],MATCH(vp.data[[#This Row],[Crude_Breakdown]],crudeBD.lkup[Crude Breakdown],0)))^2</f>
        <v>84.232115566510132</v>
      </c>
      <c r="AM1727" s="5">
        <f>(vp.data[[#This Row],[Dens]]-INDEX(crudeBD.lkup[Mean_Dens],MATCH(vp.data[[#This Row],[Crude_Breakdown]],crudeBD.lkup[Crude Breakdown],0)))^2</f>
        <v>158.47442546968119</v>
      </c>
      <c r="AN1727" s="5">
        <f>(vp.data[[#This Row],[Sulf]]-INDEX(crudeBD.lkup[Mean_Sulf],MATCH(vp.data[[#This Row],[Crude_Breakdown]],crudeBD.lkup[Crude Breakdown],0)))^2</f>
        <v>0.27376285342196871</v>
      </c>
      <c r="AO17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1" hidden="1" x14ac:dyDescent="0.25">
      <c r="A1728">
        <v>1727</v>
      </c>
      <c r="B1728" t="s">
        <v>288</v>
      </c>
      <c r="C1728" t="s">
        <v>288</v>
      </c>
      <c r="D1728" t="s">
        <v>90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>
        <f t="array" ref="J172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728" s="2"/>
      <c r="L1728" s="2"/>
      <c r="M1728" s="2"/>
      <c r="N1728" s="2">
        <f t="array" ref="N1728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728" s="2">
        <f ca="1">INDEX(INDIRECT(_xlfn.CONCAT("weather.data[",O$1,"]")),MATCH(vp.data[[#This Row],[SDate]],weather.data[Date],0))</f>
        <v>16.833333333333332</v>
      </c>
      <c r="P1728" s="2">
        <f ca="1">INDEX(INDIRECT(_xlfn.CONCAT("weather.data[",P$1,"]")),MATCH(vp.data[[#This Row],[SDate]],weather.data[Date],0))</f>
        <v>14.397619047619045</v>
      </c>
      <c r="Q1728" s="2">
        <f ca="1">INDEX(INDIRECT(_xlfn.CONCAT("weather.data[",Q$1,"]")),MATCH(vp.data[[#This Row],[SDate]],weather.data[Date],0))</f>
        <v>16.8</v>
      </c>
      <c r="R1728" s="2">
        <f ca="1">INDEX(INDIRECT(_xlfn.CONCAT("weather.data[",R$1,"]")),MATCH(vp.data[[#This Row],[SDate]],weather.data[Date],0))</f>
        <v>15.2</v>
      </c>
      <c r="S1728" s="2">
        <f ca="1">INDEX(INDIRECT(_xlfn.CONCAT("weather.data[",S$1,"]")),MATCH(vp.data[[#This Row],[SDate]],weather.data[Date],0))</f>
        <v>17</v>
      </c>
      <c r="T1728" s="2">
        <f ca="1">INDEX(INDIRECT(_xlfn.CONCAT("weather.data[",T$1,"]")),MATCH(vp.data[[#This Row],[SDate]],weather.data[Date],0))</f>
        <v>16.2</v>
      </c>
      <c r="U1728" s="2">
        <f ca="1">INDEX(INDIRECT(_xlfn.CONCAT("weather.data[",U$1,"]")),MATCH(vp.data[[#This Row],[SDate]],weather.data[Date],0))</f>
        <v>19.5</v>
      </c>
      <c r="V1728" s="2">
        <f ca="1">INDEX(INDIRECT(_xlfn.CONCAT("weather.data[",V$1,"]")),MATCH(vp.data[[#This Row],[SDate]],weather.data[Date],0))</f>
        <v>16.3</v>
      </c>
      <c r="W1728" t="s">
        <v>44</v>
      </c>
      <c r="X1728">
        <f>IF(OR(vp.data[[#This Row],[Sulf]]="",vp.data[[#This Row],[Dens]]=""),1,0)</f>
        <v>0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Medium_LSB</v>
      </c>
      <c r="AH1728">
        <f>INDEX(crudeBD.lkup[Number],MATCH(vp.data[[#This Row],[Crude_Breakdown]],crudeBD.lkup[Crude Breakdown],0))</f>
        <v>3</v>
      </c>
      <c r="AI1728" s="4">
        <f>IF(AND(vp.data[[#This Row],[SDate]]&gt;=DATE(YEAR(vp.data[[#This Row],[SDate]]),5,1),vp.data[[#This Row],[SDate]]&lt;=DATE(YEAR(vp.data[[#This Row],[SDate]]),9,15)),1,0)</f>
        <v>1</v>
      </c>
      <c r="AJ1728" s="4">
        <f>IF(vp.data[[#This Row],[SDate]]&lt;DATE(2016,12,1),0,1)</f>
        <v>1</v>
      </c>
      <c r="AK1728">
        <f>MONTH(vp.data[[#This Row],[SDate]])</f>
        <v>6</v>
      </c>
      <c r="AL1728" s="5">
        <f>(IF(post_aquisition_adj_bool,vp.data[[#This Row],[VP_Adjusted]],vp.data[[#This Row],[VP]])-INDEX(crudeBD.lkup[Mean_VP],MATCH(vp.data[[#This Row],[Crude_Breakdown]],crudeBD.lkup[Crude Breakdown],0)))^2</f>
        <v>57.423137657821194</v>
      </c>
      <c r="AM1728" s="5">
        <f>(vp.data[[#This Row],[Dens]]-INDEX(crudeBD.lkup[Mean_Dens],MATCH(vp.data[[#This Row],[Crude_Breakdown]],crudeBD.lkup[Crude Breakdown],0)))^2</f>
        <v>192.89494816906944</v>
      </c>
      <c r="AN1728" s="5">
        <f>(vp.data[[#This Row],[Sulf]]-INDEX(crudeBD.lkup[Mean_Sulf],MATCH(vp.data[[#This Row],[Crude_Breakdown]],crudeBD.lkup[Crude Breakdown],0)))^2</f>
        <v>0.37604308728699903</v>
      </c>
      <c r="AO17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1" hidden="1" x14ac:dyDescent="0.25">
      <c r="A1729">
        <v>1728</v>
      </c>
      <c r="B1729" t="s">
        <v>45</v>
      </c>
      <c r="C1729" t="s">
        <v>45</v>
      </c>
      <c r="D1729" t="s">
        <v>74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>
        <f t="array" ref="J1729">_xlfn.IFNA(IF(vp.data[[#This Row],[Sulf Input]]="",INDEX([1]DATA!$Q:$Q,MATCH(1,(vp.data[[#This Row],[Battery]]=[1]DATA!$L:$L)*(EOMONTH(vp.data[[#This Row],[SDate]],-1)+1=[1]DATA!$G:$G),0)),vp.data[[#This Row],[Sulf Input]]),"")</f>
        <v>0.32</v>
      </c>
      <c r="K1729" s="2"/>
      <c r="L1729" s="2"/>
      <c r="M1729" s="2"/>
      <c r="N1729" s="2">
        <f t="array" ref="N1729">_xlfn.IFNA(IF(vp.data[[#This Row],[Dens Input]]="",INDEX([1]DATA!$O:$O,MATCH(1,(vp.data[[#This Row],[Battery]]=[1]DATA!$L:$L)*(EOMONTH(vp.data[[#This Row],[SDate]],-1)+1=[1]DATA!$G:$G),0)),vp.data[[#This Row],[Dens Input]]),"")</f>
        <v>815</v>
      </c>
      <c r="O1729" s="2">
        <f ca="1">INDEX(INDIRECT(_xlfn.CONCAT("weather.data[",O$1,"]")),MATCH(vp.data[[#This Row],[SDate]],weather.data[Date],0))</f>
        <v>16.833333333333332</v>
      </c>
      <c r="P1729" s="2">
        <f ca="1">INDEX(INDIRECT(_xlfn.CONCAT("weather.data[",P$1,"]")),MATCH(vp.data[[#This Row],[SDate]],weather.data[Date],0))</f>
        <v>14.397619047619045</v>
      </c>
      <c r="Q1729" s="2">
        <f ca="1">INDEX(INDIRECT(_xlfn.CONCAT("weather.data[",Q$1,"]")),MATCH(vp.data[[#This Row],[SDate]],weather.data[Date],0))</f>
        <v>16.8</v>
      </c>
      <c r="R1729" s="2">
        <f ca="1">INDEX(INDIRECT(_xlfn.CONCAT("weather.data[",R$1,"]")),MATCH(vp.data[[#This Row],[SDate]],weather.data[Date],0))</f>
        <v>15.2</v>
      </c>
      <c r="S1729" s="2">
        <f ca="1">INDEX(INDIRECT(_xlfn.CONCAT("weather.data[",S$1,"]")),MATCH(vp.data[[#This Row],[SDate]],weather.data[Date],0))</f>
        <v>17</v>
      </c>
      <c r="T1729" s="2">
        <f ca="1">INDEX(INDIRECT(_xlfn.CONCAT("weather.data[",T$1,"]")),MATCH(vp.data[[#This Row],[SDate]],weather.data[Date],0))</f>
        <v>16.2</v>
      </c>
      <c r="U1729" s="2">
        <f ca="1">INDEX(INDIRECT(_xlfn.CONCAT("weather.data[",U$1,"]")),MATCH(vp.data[[#This Row],[SDate]],weather.data[Date],0))</f>
        <v>19.5</v>
      </c>
      <c r="V1729" s="2">
        <f ca="1">INDEX(INDIRECT(_xlfn.CONCAT("weather.data[",V$1,"]")),MATCH(vp.data[[#This Row],[SDate]],weather.data[Date],0))</f>
        <v>16.3</v>
      </c>
      <c r="W1729" t="s">
        <v>44</v>
      </c>
      <c r="X1729">
        <f>IF(OR(vp.data[[#This Row],[Sulf]]="",vp.data[[#This Row],[Dens]]=""),1,0)</f>
        <v>0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1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Light_SW</v>
      </c>
      <c r="AH1729">
        <f>INDEX(crudeBD.lkup[Number],MATCH(vp.data[[#This Row],[Crude_Breakdown]],crudeBD.lkup[Crude Breakdown],0))</f>
        <v>2</v>
      </c>
      <c r="AI1729" s="4">
        <f>IF(AND(vp.data[[#This Row],[SDate]]&gt;=DATE(YEAR(vp.data[[#This Row],[SDate]]),5,1),vp.data[[#This Row],[SDate]]&lt;=DATE(YEAR(vp.data[[#This Row],[SDate]]),9,15)),1,0)</f>
        <v>1</v>
      </c>
      <c r="AJ1729" s="4">
        <f>IF(vp.data[[#This Row],[SDate]]&lt;DATE(2016,12,1),0,1)</f>
        <v>1</v>
      </c>
      <c r="AK1729">
        <f>MONTH(vp.data[[#This Row],[SDate]])</f>
        <v>6</v>
      </c>
      <c r="AL1729" s="5">
        <f>(IF(post_aquisition_adj_bool,vp.data[[#This Row],[VP_Adjusted]],vp.data[[#This Row],[VP]])-INDEX(crudeBD.lkup[Mean_VP],MATCH(vp.data[[#This Row],[Crude_Breakdown]],crudeBD.lkup[Crude Breakdown],0)))^2</f>
        <v>552.53066671929435</v>
      </c>
      <c r="AM1729" s="5">
        <f>(vp.data[[#This Row],[Dens]]-INDEX(crudeBD.lkup[Mean_Dens],MATCH(vp.data[[#This Row],[Crude_Breakdown]],crudeBD.lkup[Crude Breakdown],0)))^2</f>
        <v>40.2136576910572</v>
      </c>
      <c r="AN1729" s="5">
        <f>(vp.data[[#This Row],[Sulf]]-INDEX(crudeBD.lkup[Mean_Sulf],MATCH(vp.data[[#This Row],[Crude_Breakdown]],crudeBD.lkup[Crude Breakdown],0)))^2</f>
        <v>6.3992751014338312E-3</v>
      </c>
      <c r="AO17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1" hidden="1" x14ac:dyDescent="0.25">
      <c r="A1730">
        <v>1729</v>
      </c>
      <c r="B1730" t="s">
        <v>45</v>
      </c>
      <c r="C1730" t="s">
        <v>45</v>
      </c>
      <c r="D1730" t="s">
        <v>88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>
        <f t="array" ref="J1730">_xlfn.IFNA(IF(vp.data[[#This Row],[Sulf Input]]="",INDEX([1]DATA!$Q:$Q,MATCH(1,(vp.data[[#This Row],[Battery]]=[1]DATA!$L:$L)*(EOMONTH(vp.data[[#This Row],[SDate]],-1)+1=[1]DATA!$G:$G),0)),vp.data[[#This Row],[Sulf Input]]),"")</f>
        <v>0.63</v>
      </c>
      <c r="K1730" s="2"/>
      <c r="L1730" s="2"/>
      <c r="M1730" s="2"/>
      <c r="N1730" s="2">
        <f t="array" ref="N1730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730" s="2">
        <f ca="1">INDEX(INDIRECT(_xlfn.CONCAT("weather.data[",O$1,"]")),MATCH(vp.data[[#This Row],[SDate]],weather.data[Date],0))</f>
        <v>16.833333333333332</v>
      </c>
      <c r="P1730" s="2">
        <f ca="1">INDEX(INDIRECT(_xlfn.CONCAT("weather.data[",P$1,"]")),MATCH(vp.data[[#This Row],[SDate]],weather.data[Date],0))</f>
        <v>14.397619047619045</v>
      </c>
      <c r="Q1730" s="2">
        <f ca="1">INDEX(INDIRECT(_xlfn.CONCAT("weather.data[",Q$1,"]")),MATCH(vp.data[[#This Row],[SDate]],weather.data[Date],0))</f>
        <v>16.8</v>
      </c>
      <c r="R1730" s="2">
        <f ca="1">INDEX(INDIRECT(_xlfn.CONCAT("weather.data[",R$1,"]")),MATCH(vp.data[[#This Row],[SDate]],weather.data[Date],0))</f>
        <v>15.2</v>
      </c>
      <c r="S1730" s="2">
        <f ca="1">INDEX(INDIRECT(_xlfn.CONCAT("weather.data[",S$1,"]")),MATCH(vp.data[[#This Row],[SDate]],weather.data[Date],0))</f>
        <v>17</v>
      </c>
      <c r="T1730" s="2">
        <f ca="1">INDEX(INDIRECT(_xlfn.CONCAT("weather.data[",T$1,"]")),MATCH(vp.data[[#This Row],[SDate]],weather.data[Date],0))</f>
        <v>16.2</v>
      </c>
      <c r="U1730" s="2">
        <f ca="1">INDEX(INDIRECT(_xlfn.CONCAT("weather.data[",U$1,"]")),MATCH(vp.data[[#This Row],[SDate]],weather.data[Date],0))</f>
        <v>19.5</v>
      </c>
      <c r="V1730" s="2">
        <f ca="1">INDEX(INDIRECT(_xlfn.CONCAT("weather.data[",V$1,"]")),MATCH(vp.data[[#This Row],[SDate]],weather.data[Date],0))</f>
        <v>16.3</v>
      </c>
      <c r="W1730" t="s">
        <v>44</v>
      </c>
      <c r="X1730">
        <f>IF(OR(vp.data[[#This Row],[Sulf]]="",vp.data[[#This Row],[Dens]]=""),1,0)</f>
        <v>0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Medium_LSB</v>
      </c>
      <c r="AH1730">
        <f>INDEX(crudeBD.lkup[Number],MATCH(vp.data[[#This Row],[Crude_Breakdown]],crudeBD.lkup[Crude Breakdown],0))</f>
        <v>3</v>
      </c>
      <c r="AI1730" s="4">
        <f>IF(AND(vp.data[[#This Row],[SDate]]&gt;=DATE(YEAR(vp.data[[#This Row],[SDate]]),5,1),vp.data[[#This Row],[SDate]]&lt;=DATE(YEAR(vp.data[[#This Row],[SDate]]),9,15)),1,0)</f>
        <v>1</v>
      </c>
      <c r="AJ1730" s="4">
        <f>IF(vp.data[[#This Row],[SDate]]&lt;DATE(2016,12,1),0,1)</f>
        <v>1</v>
      </c>
      <c r="AK1730">
        <f>MONTH(vp.data[[#This Row],[SDate]])</f>
        <v>6</v>
      </c>
      <c r="AL1730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730" s="5">
        <f>(vp.data[[#This Row],[Dens]]-INDEX(crudeBD.lkup[Mean_Dens],MATCH(vp.data[[#This Row],[Crude_Breakdown]],crudeBD.lkup[Crude Breakdown],0)))^2</f>
        <v>285.99333344514486</v>
      </c>
      <c r="AN1730" s="5">
        <f>(vp.data[[#This Row],[Sulf]]-INDEX(crudeBD.lkup[Mean_Sulf],MATCH(vp.data[[#This Row],[Crude_Breakdown]],crudeBD.lkup[Crude Breakdown],0)))^2</f>
        <v>0.55767510888209759</v>
      </c>
      <c r="AO17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1" hidden="1" x14ac:dyDescent="0.25">
      <c r="A1731">
        <v>1730</v>
      </c>
      <c r="B1731" t="s">
        <v>47</v>
      </c>
      <c r="C1731" t="s">
        <v>47</v>
      </c>
      <c r="D1731" t="s">
        <v>54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>
        <f t="array" ref="J173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731" s="2"/>
      <c r="L1731" s="2"/>
      <c r="M1731" s="2"/>
      <c r="N1731" s="2">
        <f t="array" ref="N173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731" s="2">
        <f ca="1">INDEX(INDIRECT(_xlfn.CONCAT("weather.data[",O$1,"]")),MATCH(vp.data[[#This Row],[SDate]],weather.data[Date],0))</f>
        <v>16.833333333333332</v>
      </c>
      <c r="P1731" s="2">
        <f ca="1">INDEX(INDIRECT(_xlfn.CONCAT("weather.data[",P$1,"]")),MATCH(vp.data[[#This Row],[SDate]],weather.data[Date],0))</f>
        <v>14.397619047619045</v>
      </c>
      <c r="Q1731" s="2">
        <f ca="1">INDEX(INDIRECT(_xlfn.CONCAT("weather.data[",Q$1,"]")),MATCH(vp.data[[#This Row],[SDate]],weather.data[Date],0))</f>
        <v>16.8</v>
      </c>
      <c r="R1731" s="2">
        <f ca="1">INDEX(INDIRECT(_xlfn.CONCAT("weather.data[",R$1,"]")),MATCH(vp.data[[#This Row],[SDate]],weather.data[Date],0))</f>
        <v>15.2</v>
      </c>
      <c r="S1731" s="2">
        <f ca="1">INDEX(INDIRECT(_xlfn.CONCAT("weather.data[",S$1,"]")),MATCH(vp.data[[#This Row],[SDate]],weather.data[Date],0))</f>
        <v>17</v>
      </c>
      <c r="T1731" s="2">
        <f ca="1">INDEX(INDIRECT(_xlfn.CONCAT("weather.data[",T$1,"]")),MATCH(vp.data[[#This Row],[SDate]],weather.data[Date],0))</f>
        <v>16.2</v>
      </c>
      <c r="U1731" s="2">
        <f ca="1">INDEX(INDIRECT(_xlfn.CONCAT("weather.data[",U$1,"]")),MATCH(vp.data[[#This Row],[SDate]],weather.data[Date],0))</f>
        <v>19.5</v>
      </c>
      <c r="V1731" s="2">
        <f ca="1">INDEX(INDIRECT(_xlfn.CONCAT("weather.data[",V$1,"]")),MATCH(vp.data[[#This Row],[SDate]],weather.data[Date],0))</f>
        <v>16.3</v>
      </c>
      <c r="W1731" t="s">
        <v>44</v>
      </c>
      <c r="X1731">
        <f>IF(OR(vp.data[[#This Row],[Sulf]]="",vp.data[[#This Row],[Dens]]=""),1,0)</f>
        <v>0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Medium_LSB</v>
      </c>
      <c r="AH1731">
        <f>INDEX(crudeBD.lkup[Number],MATCH(vp.data[[#This Row],[Crude_Breakdown]],crudeBD.lkup[Crude Breakdown],0))</f>
        <v>3</v>
      </c>
      <c r="AI1731" s="4">
        <f>IF(AND(vp.data[[#This Row],[SDate]]&gt;=DATE(YEAR(vp.data[[#This Row],[SDate]]),5,1),vp.data[[#This Row],[SDate]]&lt;=DATE(YEAR(vp.data[[#This Row],[SDate]]),9,15)),1,0)</f>
        <v>1</v>
      </c>
      <c r="AJ1731" s="4">
        <f>IF(vp.data[[#This Row],[SDate]]&lt;DATE(2016,12,1),0,1)</f>
        <v>1</v>
      </c>
      <c r="AK1731">
        <f>MONTH(vp.data[[#This Row],[SDate]])</f>
        <v>6</v>
      </c>
      <c r="AL1731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1731" s="5">
        <f>(vp.data[[#This Row],[Dens]]-INDEX(crudeBD.lkup[Mean_Dens],MATCH(vp.data[[#This Row],[Crude_Breakdown]],crudeBD.lkup[Crude Breakdown],0)))^2</f>
        <v>4.8900131997441267</v>
      </c>
      <c r="AN1731" s="5">
        <f>(vp.data[[#This Row],[Sulf]]-INDEX(crudeBD.lkup[Mean_Sulf],MATCH(vp.data[[#This Row],[Crude_Breakdown]],crudeBD.lkup[Crude Breakdown],0)))^2</f>
        <v>1.7748506673504427E-2</v>
      </c>
      <c r="AO17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1" hidden="1" x14ac:dyDescent="0.25">
      <c r="A1732">
        <v>1731</v>
      </c>
      <c r="B1732" t="s">
        <v>288</v>
      </c>
      <c r="C1732" t="s">
        <v>288</v>
      </c>
      <c r="D1732" t="s">
        <v>53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>
        <f t="array" ref="J1732">_xlfn.IFNA(IF(vp.data[[#This Row],[Sulf Input]]="",INDEX([1]DATA!$Q:$Q,MATCH(1,(vp.data[[#This Row],[Battery]]=[1]DATA!$L:$L)*(EOMONTH(vp.data[[#This Row],[SDate]],-1)+1=[1]DATA!$G:$G),0)),vp.data[[#This Row],[Sulf Input]]),"")</f>
        <v>1.74</v>
      </c>
      <c r="K1732" s="2"/>
      <c r="L1732" s="2"/>
      <c r="M1732" s="2"/>
      <c r="N1732" s="2">
        <f t="array" ref="N1732">_xlfn.IFNA(IF(vp.data[[#This Row],[Dens Input]]="",INDEX([1]DATA!$O:$O,MATCH(1,(vp.data[[#This Row],[Battery]]=[1]DATA!$L:$L)*(EOMONTH(vp.data[[#This Row],[SDate]],-1)+1=[1]DATA!$G:$G),0)),vp.data[[#This Row],[Dens Input]]),"")</f>
        <v>849</v>
      </c>
      <c r="O1732" s="2">
        <f ca="1">INDEX(INDIRECT(_xlfn.CONCAT("weather.data[",O$1,"]")),MATCH(vp.data[[#This Row],[SDate]],weather.data[Date],0))</f>
        <v>16.833333333333332</v>
      </c>
      <c r="P1732" s="2">
        <f ca="1">INDEX(INDIRECT(_xlfn.CONCAT("weather.data[",P$1,"]")),MATCH(vp.data[[#This Row],[SDate]],weather.data[Date],0))</f>
        <v>14.397619047619045</v>
      </c>
      <c r="Q1732" s="2">
        <f ca="1">INDEX(INDIRECT(_xlfn.CONCAT("weather.data[",Q$1,"]")),MATCH(vp.data[[#This Row],[SDate]],weather.data[Date],0))</f>
        <v>16.8</v>
      </c>
      <c r="R1732" s="2">
        <f ca="1">INDEX(INDIRECT(_xlfn.CONCAT("weather.data[",R$1,"]")),MATCH(vp.data[[#This Row],[SDate]],weather.data[Date],0))</f>
        <v>15.2</v>
      </c>
      <c r="S1732" s="2">
        <f ca="1">INDEX(INDIRECT(_xlfn.CONCAT("weather.data[",S$1,"]")),MATCH(vp.data[[#This Row],[SDate]],weather.data[Date],0))</f>
        <v>17</v>
      </c>
      <c r="T1732" s="2">
        <f ca="1">INDEX(INDIRECT(_xlfn.CONCAT("weather.data[",T$1,"]")),MATCH(vp.data[[#This Row],[SDate]],weather.data[Date],0))</f>
        <v>16.2</v>
      </c>
      <c r="U1732" s="2">
        <f ca="1">INDEX(INDIRECT(_xlfn.CONCAT("weather.data[",U$1,"]")),MATCH(vp.data[[#This Row],[SDate]],weather.data[Date],0))</f>
        <v>19.5</v>
      </c>
      <c r="V1732" s="2">
        <f ca="1">INDEX(INDIRECT(_xlfn.CONCAT("weather.data[",V$1,"]")),MATCH(vp.data[[#This Row],[SDate]],weather.data[Date],0))</f>
        <v>16.3</v>
      </c>
      <c r="W1732" t="s">
        <v>44</v>
      </c>
      <c r="X1732">
        <f>IF(OR(vp.data[[#This Row],[Sulf]]="",vp.data[[#This Row],[Dens]]=""),1,0)</f>
        <v>0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Medium_LSB</v>
      </c>
      <c r="AH1732">
        <f>INDEX(crudeBD.lkup[Number],MATCH(vp.data[[#This Row],[Crude_Breakdown]],crudeBD.lkup[Crude Breakdown],0))</f>
        <v>3</v>
      </c>
      <c r="AI1732" s="4">
        <f>IF(AND(vp.data[[#This Row],[SDate]]&gt;=DATE(YEAR(vp.data[[#This Row],[SDate]]),5,1),vp.data[[#This Row],[SDate]]&lt;=DATE(YEAR(vp.data[[#This Row],[SDate]]),9,15)),1,0)</f>
        <v>1</v>
      </c>
      <c r="AJ1732" s="4">
        <f>IF(vp.data[[#This Row],[SDate]]&lt;DATE(2016,12,1),0,1)</f>
        <v>1</v>
      </c>
      <c r="AK1732">
        <f>MONTH(vp.data[[#This Row],[SDate]])</f>
        <v>6</v>
      </c>
      <c r="AL1732" s="5">
        <f>(IF(post_aquisition_adj_bool,vp.data[[#This Row],[VP_Adjusted]],vp.data[[#This Row],[VP]])-INDEX(crudeBD.lkup[Mean_VP],MATCH(vp.data[[#This Row],[Crude_Breakdown]],crudeBD.lkup[Crude Breakdown],0)))^2</f>
        <v>52.966454299942043</v>
      </c>
      <c r="AM1732" s="5">
        <f>(vp.data[[#This Row],[Dens]]-INDEX(crudeBD.lkup[Mean_Dens],MATCH(vp.data[[#This Row],[Crude_Breakdown]],crudeBD.lkup[Crude Breakdown],0)))^2</f>
        <v>26.922219334713002</v>
      </c>
      <c r="AN1732" s="5">
        <f>(vp.data[[#This Row],[Sulf]]-INDEX(crudeBD.lkup[Mean_Sulf],MATCH(vp.data[[#This Row],[Crude_Breakdown]],crudeBD.lkup[Crude Breakdown],0)))^2</f>
        <v>0.13193132655080392</v>
      </c>
      <c r="AO17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1" hidden="1" x14ac:dyDescent="0.25">
      <c r="A1733">
        <v>1732</v>
      </c>
      <c r="B1733" t="s">
        <v>47</v>
      </c>
      <c r="C1733" t="s">
        <v>47</v>
      </c>
      <c r="D1733" t="s">
        <v>67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>
        <f t="array" ref="J1733">_xlfn.IFNA(IF(vp.data[[#This Row],[Sulf Input]]="",INDEX([1]DATA!$Q:$Q,MATCH(1,(vp.data[[#This Row],[Battery]]=[1]DATA!$L:$L)*(EOMONTH(vp.data[[#This Row],[SDate]],-1)+1=[1]DATA!$G:$G),0)),vp.data[[#This Row],[Sulf Input]]),"")</f>
        <v>1.66</v>
      </c>
      <c r="K1733" s="2"/>
      <c r="L1733" s="2"/>
      <c r="M1733" s="2"/>
      <c r="N1733" s="2">
        <f t="array" ref="N1733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733" s="2">
        <f ca="1">INDEX(INDIRECT(_xlfn.CONCAT("weather.data[",O$1,"]")),MATCH(vp.data[[#This Row],[SDate]],weather.data[Date],0))</f>
        <v>16.833333333333332</v>
      </c>
      <c r="P1733" s="2">
        <f ca="1">INDEX(INDIRECT(_xlfn.CONCAT("weather.data[",P$1,"]")),MATCH(vp.data[[#This Row],[SDate]],weather.data[Date],0))</f>
        <v>14.397619047619045</v>
      </c>
      <c r="Q1733" s="2">
        <f ca="1">INDEX(INDIRECT(_xlfn.CONCAT("weather.data[",Q$1,"]")),MATCH(vp.data[[#This Row],[SDate]],weather.data[Date],0))</f>
        <v>16.8</v>
      </c>
      <c r="R1733" s="2">
        <f ca="1">INDEX(INDIRECT(_xlfn.CONCAT("weather.data[",R$1,"]")),MATCH(vp.data[[#This Row],[SDate]],weather.data[Date],0))</f>
        <v>15.2</v>
      </c>
      <c r="S1733" s="2">
        <f ca="1">INDEX(INDIRECT(_xlfn.CONCAT("weather.data[",S$1,"]")),MATCH(vp.data[[#This Row],[SDate]],weather.data[Date],0))</f>
        <v>17</v>
      </c>
      <c r="T1733" s="2">
        <f ca="1">INDEX(INDIRECT(_xlfn.CONCAT("weather.data[",T$1,"]")),MATCH(vp.data[[#This Row],[SDate]],weather.data[Date],0))</f>
        <v>16.2</v>
      </c>
      <c r="U1733" s="2">
        <f ca="1">INDEX(INDIRECT(_xlfn.CONCAT("weather.data[",U$1,"]")),MATCH(vp.data[[#This Row],[SDate]],weather.data[Date],0))</f>
        <v>19.5</v>
      </c>
      <c r="V1733" s="2">
        <f ca="1">INDEX(INDIRECT(_xlfn.CONCAT("weather.data[",V$1,"]")),MATCH(vp.data[[#This Row],[SDate]],weather.data[Date],0))</f>
        <v>16.3</v>
      </c>
      <c r="W1733" t="s">
        <v>44</v>
      </c>
      <c r="X1733">
        <f>IF(OR(vp.data[[#This Row],[Sulf]]="",vp.data[[#This Row],[Dens]]=""),1,0)</f>
        <v>0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Medium_LSB</v>
      </c>
      <c r="AH1733">
        <f>INDEX(crudeBD.lkup[Number],MATCH(vp.data[[#This Row],[Crude_Breakdown]],crudeBD.lkup[Crude Breakdown],0))</f>
        <v>3</v>
      </c>
      <c r="AI1733" s="4">
        <f>IF(AND(vp.data[[#This Row],[SDate]]&gt;=DATE(YEAR(vp.data[[#This Row],[SDate]]),5,1),vp.data[[#This Row],[SDate]]&lt;=DATE(YEAR(vp.data[[#This Row],[SDate]]),9,15)),1,0)</f>
        <v>1</v>
      </c>
      <c r="AJ1733" s="4">
        <f>IF(vp.data[[#This Row],[SDate]]&lt;DATE(2016,12,1),0,1)</f>
        <v>1</v>
      </c>
      <c r="AK1733">
        <f>MONTH(vp.data[[#This Row],[SDate]])</f>
        <v>6</v>
      </c>
      <c r="AL1733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1733" s="5">
        <f>(vp.data[[#This Row],[Dens]]-INDEX(crudeBD.lkup[Mean_Dens],MATCH(vp.data[[#This Row],[Crude_Breakdown]],crudeBD.lkup[Crude Breakdown],0)))^2</f>
        <v>141.87995921201542</v>
      </c>
      <c r="AN1733" s="5">
        <f>(vp.data[[#This Row],[Sulf]]-INDEX(crudeBD.lkup[Mean_Sulf],MATCH(vp.data[[#This Row],[Crude_Breakdown]],crudeBD.lkup[Crude Breakdown],0)))^2</f>
        <v>8.0215563115221447E-2</v>
      </c>
      <c r="AO17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397</v>
      </c>
      <c r="O1" t="s">
        <v>400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7">
        <f>(weather.data[[#This Row],[Temp.Roll]]-INDEX(weather.lkup[Mean_Temp.Roll],MATCH(weather.data[[#This Row],[mth]],weather.lkup[Month],0)))^2</f>
        <v>146.88886909968264</v>
      </c>
      <c r="O2" s="17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7">
        <f>(weather.data[[#This Row],[Temp.Roll]]-INDEX(weather.lkup[Mean_Temp.Roll],MATCH(weather.data[[#This Row],[mth]],weather.lkup[Month],0)))^2</f>
        <v>105.46821334571443</v>
      </c>
      <c r="O3" s="17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7">
        <f>(weather.data[[#This Row],[Temp.Roll]]-INDEX(weather.lkup[Mean_Temp.Roll],MATCH(weather.data[[#This Row],[mth]],weather.lkup[Month],0)))^2</f>
        <v>45.829810567936661</v>
      </c>
      <c r="O4" s="17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7">
        <f>(weather.data[[#This Row],[Temp.Roll]]-INDEX(weather.lkup[Mean_Temp.Roll],MATCH(weather.data[[#This Row],[mth]],weather.lkup[Month],0)))^2</f>
        <v>60.95349335563504</v>
      </c>
      <c r="O5" s="17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7">
        <f>(weather.data[[#This Row],[Temp.Roll]]-INDEX(weather.lkup[Mean_Temp.Roll],MATCH(weather.data[[#This Row],[mth]],weather.lkup[Month],0)))^2</f>
        <v>98.137523597037116</v>
      </c>
      <c r="O6" s="17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7">
        <f>(weather.data[[#This Row],[Temp.Roll]]-INDEX(weather.lkup[Mean_Temp.Roll],MATCH(weather.data[[#This Row],[mth]],weather.lkup[Month],0)))^2</f>
        <v>113.9626146905116</v>
      </c>
      <c r="O7" s="17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7">
        <f>(weather.data[[#This Row],[Temp.Roll]]-INDEX(weather.lkup[Mean_Temp.Roll],MATCH(weather.data[[#This Row],[mth]],weather.lkup[Month],0)))^2</f>
        <v>118.10018438690871</v>
      </c>
      <c r="O8" s="17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7">
        <f>(weather.data[[#This Row],[Temp.Roll]]-INDEX(weather.lkup[Mean_Temp.Roll],MATCH(weather.data[[#This Row],[mth]],weather.lkup[Month],0)))^2</f>
        <v>170.12259218169308</v>
      </c>
      <c r="O9" s="17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7">
        <f>(weather.data[[#This Row],[Temp.Roll]]-INDEX(weather.lkup[Mean_Temp.Roll],MATCH(weather.data[[#This Row],[mth]],weather.lkup[Month],0)))^2</f>
        <v>79.392519704368866</v>
      </c>
      <c r="O10" s="17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7">
        <f>(weather.data[[#This Row],[Temp.Roll]]-INDEX(weather.lkup[Mean_Temp.Roll],MATCH(weather.data[[#This Row],[mth]],weather.lkup[Month],0)))^2</f>
        <v>66.356701818881376</v>
      </c>
      <c r="O11" s="17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7">
        <f>(weather.data[[#This Row],[Temp.Roll]]-INDEX(weather.lkup[Mean_Temp.Roll],MATCH(weather.data[[#This Row],[mth]],weather.lkup[Month],0)))^2</f>
        <v>30.494171301118794</v>
      </c>
      <c r="O12" s="17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7">
        <f>(weather.data[[#This Row],[Temp.Roll]]-INDEX(weather.lkup[Mean_Temp.Roll],MATCH(weather.data[[#This Row],[mth]],weather.lkup[Month],0)))^2</f>
        <v>2.7248904054272174</v>
      </c>
      <c r="O13" s="17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7">
        <f>(weather.data[[#This Row],[Temp.Roll]]-INDEX(weather.lkup[Mean_Temp.Roll],MATCH(weather.data[[#This Row],[mth]],weather.lkup[Month],0)))^2</f>
        <v>0.41539815297068211</v>
      </c>
      <c r="O14" s="17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7">
        <f>(weather.data[[#This Row],[Temp.Roll]]-INDEX(weather.lkup[Mean_Temp.Roll],MATCH(weather.data[[#This Row],[mth]],weather.lkup[Month],0)))^2</f>
        <v>6.8805765826759124</v>
      </c>
      <c r="O15" s="17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7">
        <f>(weather.data[[#This Row],[Temp.Roll]]-INDEX(weather.lkup[Mean_Temp.Roll],MATCH(weather.data[[#This Row],[mth]],weather.lkup[Month],0)))^2</f>
        <v>26.859437363099197</v>
      </c>
      <c r="O16" s="17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7">
        <f>(weather.data[[#This Row],[Temp.Roll]]-INDEX(weather.lkup[Mean_Temp.Roll],MATCH(weather.data[[#This Row],[mth]],weather.lkup[Month],0)))^2</f>
        <v>28.082323937173278</v>
      </c>
      <c r="O17" s="17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7">
        <f>(weather.data[[#This Row],[Temp.Roll]]-INDEX(weather.lkup[Mean_Temp.Roll],MATCH(weather.data[[#This Row],[mth]],weather.lkup[Month],0)))^2</f>
        <v>28.818896263325957</v>
      </c>
      <c r="O18" s="17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7">
        <f>(weather.data[[#This Row],[Temp.Roll]]-INDEX(weather.lkup[Mean_Temp.Roll],MATCH(weather.data[[#This Row],[mth]],weather.lkup[Month],0)))^2</f>
        <v>35.820106250098455</v>
      </c>
      <c r="O19" s="17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7">
        <f>(weather.data[[#This Row],[Temp.Roll]]-INDEX(weather.lkup[Mean_Temp.Roll],MATCH(weather.data[[#This Row],[mth]],weather.lkup[Month],0)))^2</f>
        <v>38.283560284489994</v>
      </c>
      <c r="O20" s="17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7">
        <f>(weather.data[[#This Row],[Temp.Roll]]-INDEX(weather.lkup[Mean_Temp.Roll],MATCH(weather.data[[#This Row],[mth]],weather.lkup[Month],0)))^2</f>
        <v>29.772504492728839</v>
      </c>
      <c r="O21" s="17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7">
        <f>(weather.data[[#This Row],[Temp.Roll]]-INDEX(weather.lkup[Mean_Temp.Roll],MATCH(weather.data[[#This Row],[mth]],weather.lkup[Month],0)))^2</f>
        <v>23.746960511247337</v>
      </c>
      <c r="O22" s="17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7">
        <f>(weather.data[[#This Row],[Temp.Roll]]-INDEX(weather.lkup[Mean_Temp.Roll],MATCH(weather.data[[#This Row],[mth]],weather.lkup[Month],0)))^2</f>
        <v>6.4020546155557181</v>
      </c>
      <c r="O23" s="17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7">
        <f>(weather.data[[#This Row],[Temp.Roll]]-INDEX(weather.lkup[Mean_Temp.Roll],MATCH(weather.data[[#This Row],[mth]],weather.lkup[Month],0)))^2</f>
        <v>2.8231667187303207</v>
      </c>
      <c r="O24" s="17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7">
        <f>(weather.data[[#This Row],[Temp.Roll]]-INDEX(weather.lkup[Mean_Temp.Roll],MATCH(weather.data[[#This Row],[mth]],weather.lkup[Month],0)))^2</f>
        <v>5.6881776786698595</v>
      </c>
      <c r="O25" s="17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7">
        <f>(weather.data[[#This Row],[Temp.Roll]]-INDEX(weather.lkup[Mean_Temp.Roll],MATCH(weather.data[[#This Row],[mth]],weather.lkup[Month],0)))^2</f>
        <v>2.2621293982465733</v>
      </c>
      <c r="O26" s="17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7">
        <f>(weather.data[[#This Row],[Temp.Roll]]-INDEX(weather.lkup[Mean_Temp.Roll],MATCH(weather.data[[#This Row],[mth]],weather.lkup[Month],0)))^2</f>
        <v>0.57797704563885433</v>
      </c>
      <c r="O27" s="17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7">
        <f>(weather.data[[#This Row],[Temp.Roll]]-INDEX(weather.lkup[Mean_Temp.Roll],MATCH(weather.data[[#This Row],[mth]],weather.lkup[Month],0)))^2</f>
        <v>5.2933318736811792</v>
      </c>
      <c r="O28" s="17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7">
        <f>(weather.data[[#This Row],[Temp.Roll]]-INDEX(weather.lkup[Mean_Temp.Roll],MATCH(weather.data[[#This Row],[mth]],weather.lkup[Month],0)))^2</f>
        <v>9.3651179186547111</v>
      </c>
      <c r="O29" s="17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7">
        <f>(weather.data[[#This Row],[Temp.Roll]]-INDEX(weather.lkup[Mean_Temp.Roll],MATCH(weather.data[[#This Row],[mth]],weather.lkup[Month],0)))^2</f>
        <v>4.4330717640817801</v>
      </c>
      <c r="O30" s="17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7">
        <f>(weather.data[[#This Row],[Temp.Roll]]-INDEX(weather.lkup[Mean_Temp.Roll],MATCH(weather.data[[#This Row],[mth]],weather.lkup[Month],0)))^2</f>
        <v>8.99006226861691</v>
      </c>
      <c r="O31" s="17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7">
        <f>(weather.data[[#This Row],[Temp.Roll]]-INDEX(weather.lkup[Mean_Temp.Roll],MATCH(weather.data[[#This Row],[mth]],weather.lkup[Month],0)))^2</f>
        <v>29.399740745563264</v>
      </c>
      <c r="O32" s="17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7">
        <f>(weather.data[[#This Row],[Temp.Roll]]-INDEX(weather.lkup[Mean_Temp.Roll],MATCH(weather.data[[#This Row],[mth]],weather.lkup[Month],0)))^2</f>
        <v>73.636721503360974</v>
      </c>
      <c r="O33" s="17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7">
        <f>(weather.data[[#This Row],[Temp.Roll]]-INDEX(weather.lkup[Mean_Temp.Roll],MATCH(weather.data[[#This Row],[mth]],weather.lkup[Month],0)))^2</f>
        <v>66.465094268396228</v>
      </c>
      <c r="O34" s="17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7">
        <f>(weather.data[[#This Row],[Temp.Roll]]-INDEX(weather.lkup[Mean_Temp.Roll],MATCH(weather.data[[#This Row],[mth]],weather.lkup[Month],0)))^2</f>
        <v>48.305721714064759</v>
      </c>
      <c r="O35" s="17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7">
        <f>(weather.data[[#This Row],[Temp.Roll]]-INDEX(weather.lkup[Mean_Temp.Roll],MATCH(weather.data[[#This Row],[mth]],weather.lkup[Month],0)))^2</f>
        <v>51.330310841751249</v>
      </c>
      <c r="O36" s="17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7">
        <f>(weather.data[[#This Row],[Temp.Roll]]-INDEX(weather.lkup[Mean_Temp.Roll],MATCH(weather.data[[#This Row],[mth]],weather.lkup[Month],0)))^2</f>
        <v>73.350959809302893</v>
      </c>
      <c r="O37" s="17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7">
        <f>(weather.data[[#This Row],[Temp.Roll]]-INDEX(weather.lkup[Mean_Temp.Roll],MATCH(weather.data[[#This Row],[mth]],weather.lkup[Month],0)))^2</f>
        <v>67.556553743041533</v>
      </c>
      <c r="O38" s="17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7">
        <f>(weather.data[[#This Row],[Temp.Roll]]-INDEX(weather.lkup[Mean_Temp.Roll],MATCH(weather.data[[#This Row],[mth]],weather.lkup[Month],0)))^2</f>
        <v>70.403980147231522</v>
      </c>
      <c r="O39" s="17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7">
        <f>(weather.data[[#This Row],[Temp.Roll]]-INDEX(weather.lkup[Mean_Temp.Roll],MATCH(weather.data[[#This Row],[mth]],weather.lkup[Month],0)))^2</f>
        <v>80.747226590351588</v>
      </c>
      <c r="O40" s="17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7">
        <f>(weather.data[[#This Row],[Temp.Roll]]-INDEX(weather.lkup[Mean_Temp.Roll],MATCH(weather.data[[#This Row],[mth]],weather.lkup[Month],0)))^2</f>
        <v>109.85522129265725</v>
      </c>
      <c r="O41" s="17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7">
        <f>(weather.data[[#This Row],[Temp.Roll]]-INDEX(weather.lkup[Mean_Temp.Roll],MATCH(weather.data[[#This Row],[mth]],weather.lkup[Month],0)))^2</f>
        <v>123.74429479816564</v>
      </c>
      <c r="O42" s="17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7">
        <f>(weather.data[[#This Row],[Temp.Roll]]-INDEX(weather.lkup[Mean_Temp.Roll],MATCH(weather.data[[#This Row],[mth]],weather.lkup[Month],0)))^2</f>
        <v>104.57971204175929</v>
      </c>
      <c r="O43" s="17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7">
        <f>(weather.data[[#This Row],[Temp.Roll]]-INDEX(weather.lkup[Mean_Temp.Roll],MATCH(weather.data[[#This Row],[mth]],weather.lkup[Month],0)))^2</f>
        <v>92.027354969136738</v>
      </c>
      <c r="O44" s="17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7">
        <f>(weather.data[[#This Row],[Temp.Roll]]-INDEX(weather.lkup[Mean_Temp.Roll],MATCH(weather.data[[#This Row],[mth]],weather.lkup[Month],0)))^2</f>
        <v>99.766676503060054</v>
      </c>
      <c r="O45" s="17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7">
        <f>(weather.data[[#This Row],[Temp.Roll]]-INDEX(weather.lkup[Mean_Temp.Roll],MATCH(weather.data[[#This Row],[mth]],weather.lkup[Month],0)))^2</f>
        <v>89.351887357313345</v>
      </c>
      <c r="O46" s="17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7">
        <f>(weather.data[[#This Row],[Temp.Roll]]-INDEX(weather.lkup[Mean_Temp.Roll],MATCH(weather.data[[#This Row],[mth]],weather.lkup[Month],0)))^2</f>
        <v>74.086898043003487</v>
      </c>
      <c r="O47" s="17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7">
        <f>(weather.data[[#This Row],[Temp.Roll]]-INDEX(weather.lkup[Mean_Temp.Roll],MATCH(weather.data[[#This Row],[mth]],weather.lkup[Month],0)))^2</f>
        <v>45.855383835550541</v>
      </c>
      <c r="O48" s="17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7">
        <f>(weather.data[[#This Row],[Temp.Roll]]-INDEX(weather.lkup[Mean_Temp.Roll],MATCH(weather.data[[#This Row],[mth]],weather.lkup[Month],0)))^2</f>
        <v>15.119086953966049</v>
      </c>
      <c r="O49" s="17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7">
        <f>(weather.data[[#This Row],[Temp.Roll]]-INDEX(weather.lkup[Mean_Temp.Roll],MATCH(weather.data[[#This Row],[mth]],weather.lkup[Month],0)))^2</f>
        <v>6.4310224184173297</v>
      </c>
      <c r="O50" s="17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7">
        <f>(weather.data[[#This Row],[Temp.Roll]]-INDEX(weather.lkup[Mean_Temp.Roll],MATCH(weather.data[[#This Row],[mth]],weather.lkup[Month],0)))^2</f>
        <v>0.36314209814763415</v>
      </c>
      <c r="O51" s="17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7">
        <f>(weather.data[[#This Row],[Temp.Roll]]-INDEX(weather.lkup[Mean_Temp.Roll],MATCH(weather.data[[#This Row],[mth]],weather.lkup[Month],0)))^2</f>
        <v>0.32899143493250071</v>
      </c>
      <c r="O52" s="17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7">
        <f>(weather.data[[#This Row],[Temp.Roll]]-INDEX(weather.lkup[Mean_Temp.Roll],MATCH(weather.data[[#This Row],[mth]],weather.lkup[Month],0)))^2</f>
        <v>3.1805032347865733E-2</v>
      </c>
      <c r="O53" s="17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7">
        <f>(weather.data[[#This Row],[Temp.Roll]]-INDEX(weather.lkup[Mean_Temp.Roll],MATCH(weather.data[[#This Row],[mth]],weather.lkup[Month],0)))^2</f>
        <v>4.1029072500384954E-3</v>
      </c>
      <c r="O54" s="17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7">
        <f>(weather.data[[#This Row],[Temp.Roll]]-INDEX(weather.lkup[Mean_Temp.Roll],MATCH(weather.data[[#This Row],[mth]],weather.lkup[Month],0)))^2</f>
        <v>0.66732306256879892</v>
      </c>
      <c r="O55" s="17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7">
        <f>(weather.data[[#This Row],[Temp.Roll]]-INDEX(weather.lkup[Mean_Temp.Roll],MATCH(weather.data[[#This Row],[mth]],weather.lkup[Month],0)))^2</f>
        <v>11.658929678666556</v>
      </c>
      <c r="O56" s="17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7">
        <f>(weather.data[[#This Row],[Temp.Roll]]-INDEX(weather.lkup[Mean_Temp.Roll],MATCH(weather.data[[#This Row],[mth]],weather.lkup[Month],0)))^2</f>
        <v>30.436168406015881</v>
      </c>
      <c r="O57" s="17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7">
        <f>(weather.data[[#This Row],[Temp.Roll]]-INDEX(weather.lkup[Mean_Temp.Roll],MATCH(weather.data[[#This Row],[mth]],weather.lkup[Month],0)))^2</f>
        <v>50.853787453634915</v>
      </c>
      <c r="O58" s="17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7">
        <f>(weather.data[[#This Row],[Temp.Roll]]-INDEX(weather.lkup[Mean_Temp.Roll],MATCH(weather.data[[#This Row],[mth]],weather.lkup[Month],0)))^2</f>
        <v>61.775757834707733</v>
      </c>
      <c r="O59" s="17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7">
        <f>(weather.data[[#This Row],[Temp.Roll]]-INDEX(weather.lkup[Mean_Temp.Roll],MATCH(weather.data[[#This Row],[mth]],weather.lkup[Month],0)))^2</f>
        <v>66.154881357273069</v>
      </c>
      <c r="O60" s="17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7">
        <f>(weather.data[[#This Row],[Temp.Roll]]-INDEX(weather.lkup[Mean_Temp.Roll],MATCH(weather.data[[#This Row],[mth]],weather.lkup[Month],0)))^2</f>
        <v>277.05500226668875</v>
      </c>
      <c r="O61" s="17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7">
        <f>(weather.data[[#This Row],[Temp.Roll]]-INDEX(weather.lkup[Mean_Temp.Roll],MATCH(weather.data[[#This Row],[mth]],weather.lkup[Month],0)))^2</f>
        <v>313.70204783760528</v>
      </c>
      <c r="O62" s="17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7">
        <f>(weather.data[[#This Row],[Temp.Roll]]-INDEX(weather.lkup[Mean_Temp.Roll],MATCH(weather.data[[#This Row],[mth]],weather.lkup[Month],0)))^2</f>
        <v>314.79944049359244</v>
      </c>
      <c r="O63" s="17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7">
        <f>(weather.data[[#This Row],[Temp.Roll]]-INDEX(weather.lkup[Mean_Temp.Roll],MATCH(weather.data[[#This Row],[mth]],weather.lkup[Month],0)))^2</f>
        <v>300.68279174807276</v>
      </c>
      <c r="O64" s="17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7">
        <f>(weather.data[[#This Row],[Temp.Roll]]-INDEX(weather.lkup[Mean_Temp.Roll],MATCH(weather.data[[#This Row],[mth]],weather.lkup[Month],0)))^2</f>
        <v>266.76899648803317</v>
      </c>
      <c r="O65" s="17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7">
        <f>(weather.data[[#This Row],[Temp.Roll]]-INDEX(weather.lkup[Mean_Temp.Roll],MATCH(weather.data[[#This Row],[mth]],weather.lkup[Month],0)))^2</f>
        <v>228.07379094344984</v>
      </c>
      <c r="O66" s="17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7">
        <f>(weather.data[[#This Row],[Temp.Roll]]-INDEX(weather.lkup[Mean_Temp.Roll],MATCH(weather.data[[#This Row],[mth]],weather.lkup[Month],0)))^2</f>
        <v>216.57236566366061</v>
      </c>
      <c r="O67" s="17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7">
        <f>(weather.data[[#This Row],[Temp.Roll]]-INDEX(weather.lkup[Mean_Temp.Roll],MATCH(weather.data[[#This Row],[mth]],weather.lkup[Month],0)))^2</f>
        <v>123.41554648437588</v>
      </c>
      <c r="O68" s="17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7">
        <f>(weather.data[[#This Row],[Temp.Roll]]-INDEX(weather.lkup[Mean_Temp.Roll],MATCH(weather.data[[#This Row],[mth]],weather.lkup[Month],0)))^2</f>
        <v>48.398096407570961</v>
      </c>
      <c r="O69" s="17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7">
        <f>(weather.data[[#This Row],[Temp.Roll]]-INDEX(weather.lkup[Mean_Temp.Roll],MATCH(weather.data[[#This Row],[mth]],weather.lkup[Month],0)))^2</f>
        <v>14.383726207878199</v>
      </c>
      <c r="O70" s="17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7">
        <f>(weather.data[[#This Row],[Temp.Roll]]-INDEX(weather.lkup[Mean_Temp.Roll],MATCH(weather.data[[#This Row],[mth]],weather.lkup[Month],0)))^2</f>
        <v>3.0366140727015631</v>
      </c>
      <c r="O71" s="17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7">
        <f>(weather.data[[#This Row],[Temp.Roll]]-INDEX(weather.lkup[Mean_Temp.Roll],MATCH(weather.data[[#This Row],[mth]],weather.lkup[Month],0)))^2</f>
        <v>0.40077068158168322</v>
      </c>
      <c r="O72" s="17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7">
        <f>(weather.data[[#This Row],[Temp.Roll]]-INDEX(weather.lkup[Mean_Temp.Roll],MATCH(weather.data[[#This Row],[mth]],weather.lkup[Month],0)))^2</f>
        <v>1.1793592998246885</v>
      </c>
      <c r="O73" s="17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7">
        <f>(weather.data[[#This Row],[Temp.Roll]]-INDEX(weather.lkup[Mean_Temp.Roll],MATCH(weather.data[[#This Row],[mth]],weather.lkup[Month],0)))^2</f>
        <v>9.954218856550618</v>
      </c>
      <c r="O74" s="17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7">
        <f>(weather.data[[#This Row],[Temp.Roll]]-INDEX(weather.lkup[Mean_Temp.Roll],MATCH(weather.data[[#This Row],[mth]],weather.lkup[Month],0)))^2</f>
        <v>7.0871681653063749</v>
      </c>
      <c r="O75" s="17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7">
        <f>(weather.data[[#This Row],[Temp.Roll]]-INDEX(weather.lkup[Mean_Temp.Roll],MATCH(weather.data[[#This Row],[mth]],weather.lkup[Month],0)))^2</f>
        <v>4.9253654442179364</v>
      </c>
      <c r="O76" s="17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7">
        <f>(weather.data[[#This Row],[Temp.Roll]]-INDEX(weather.lkup[Mean_Temp.Roll],MATCH(weather.data[[#This Row],[mth]],weather.lkup[Month],0)))^2</f>
        <v>4.9996204365374481</v>
      </c>
      <c r="O77" s="17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7">
        <f>(weather.data[[#This Row],[Temp.Roll]]-INDEX(weather.lkup[Mean_Temp.Roll],MATCH(weather.data[[#This Row],[mth]],weather.lkup[Month],0)))^2</f>
        <v>6.986114840750747</v>
      </c>
      <c r="O78" s="17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7">
        <f>(weather.data[[#This Row],[Temp.Roll]]-INDEX(weather.lkup[Mean_Temp.Roll],MATCH(weather.data[[#This Row],[mth]],weather.lkup[Month],0)))^2</f>
        <v>9.1883019521544522</v>
      </c>
      <c r="O79" s="17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7">
        <f>(weather.data[[#This Row],[Temp.Roll]]-INDEX(weather.lkup[Mean_Temp.Roll],MATCH(weather.data[[#This Row],[mth]],weather.lkup[Month],0)))^2</f>
        <v>7.3817384235171861</v>
      </c>
      <c r="O80" s="17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7">
        <f>(weather.data[[#This Row],[Temp.Roll]]-INDEX(weather.lkup[Mean_Temp.Roll],MATCH(weather.data[[#This Row],[mth]],weather.lkup[Month],0)))^2</f>
        <v>3.038488112640144</v>
      </c>
      <c r="O81" s="17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7">
        <f>(weather.data[[#This Row],[Temp.Roll]]-INDEX(weather.lkup[Mean_Temp.Roll],MATCH(weather.data[[#This Row],[mth]],weather.lkup[Month],0)))^2</f>
        <v>1.2475448751300804</v>
      </c>
      <c r="O82" s="17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7">
        <f>(weather.data[[#This Row],[Temp.Roll]]-INDEX(weather.lkup[Mean_Temp.Roll],MATCH(weather.data[[#This Row],[mth]],weather.lkup[Month],0)))^2</f>
        <v>0.27409487147269329</v>
      </c>
      <c r="O83" s="17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7">
        <f>(weather.data[[#This Row],[Temp.Roll]]-INDEX(weather.lkup[Mean_Temp.Roll],MATCH(weather.data[[#This Row],[mth]],weather.lkup[Month],0)))^2</f>
        <v>5.0505830581451994</v>
      </c>
      <c r="O84" s="17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7">
        <f>(weather.data[[#This Row],[Temp.Roll]]-INDEX(weather.lkup[Mean_Temp.Roll],MATCH(weather.data[[#This Row],[mth]],weather.lkup[Month],0)))^2</f>
        <v>13.45993789685487</v>
      </c>
      <c r="O85" s="17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7">
        <f>(weather.data[[#This Row],[Temp.Roll]]-INDEX(weather.lkup[Mean_Temp.Roll],MATCH(weather.data[[#This Row],[mth]],weather.lkup[Month],0)))^2</f>
        <v>18.940880037151846</v>
      </c>
      <c r="O86" s="17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7">
        <f>(weather.data[[#This Row],[Temp.Roll]]-INDEX(weather.lkup[Mean_Temp.Roll],MATCH(weather.data[[#This Row],[mth]],weather.lkup[Month],0)))^2</f>
        <v>28.721614072701534</v>
      </c>
      <c r="O87" s="17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7">
        <f>(weather.data[[#This Row],[Temp.Roll]]-INDEX(weather.lkup[Mean_Temp.Roll],MATCH(weather.data[[#This Row],[mth]],weather.lkup[Month],0)))^2</f>
        <v>24.452721160698022</v>
      </c>
      <c r="O88" s="17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7">
        <f>(weather.data[[#This Row],[Temp.Roll]]-INDEX(weather.lkup[Mean_Temp.Roll],MATCH(weather.data[[#This Row],[mth]],weather.lkup[Month],0)))^2</f>
        <v>7.7852571858607975</v>
      </c>
      <c r="O89" s="17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7">
        <f>(weather.data[[#This Row],[Temp.Roll]]-INDEX(weather.lkup[Mean_Temp.Roll],MATCH(weather.data[[#This Row],[mth]],weather.lkup[Month],0)))^2</f>
        <v>2.3211762846831312</v>
      </c>
      <c r="O90" s="17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7">
        <f>(weather.data[[#This Row],[Temp.Roll]]-INDEX(weather.lkup[Mean_Temp.Roll],MATCH(weather.data[[#This Row],[mth]],weather.lkup[Month],0)))^2</f>
        <v>1.6893011475315021</v>
      </c>
      <c r="O91" s="17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7">
        <f>(weather.data[[#This Row],[Temp.Roll]]-INDEX(weather.lkup[Mean_Temp.Roll],MATCH(weather.data[[#This Row],[mth]],weather.lkup[Month],0)))^2</f>
        <v>102.61730198452068</v>
      </c>
      <c r="O92" s="17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7">
        <f>(weather.data[[#This Row],[Temp.Roll]]-INDEX(weather.lkup[Mean_Temp.Roll],MATCH(weather.data[[#This Row],[mth]],weather.lkup[Month],0)))^2</f>
        <v>102.81034544634986</v>
      </c>
      <c r="O93" s="17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7">
        <f>(weather.data[[#This Row],[Temp.Roll]]-INDEX(weather.lkup[Mean_Temp.Roll],MATCH(weather.data[[#This Row],[mth]],weather.lkup[Month],0)))^2</f>
        <v>88.925274206742884</v>
      </c>
      <c r="O94" s="17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7">
        <f>(weather.data[[#This Row],[Temp.Roll]]-INDEX(weather.lkup[Mean_Temp.Roll],MATCH(weather.data[[#This Row],[mth]],weather.lkup[Month],0)))^2</f>
        <v>74.189852910446589</v>
      </c>
      <c r="O95" s="17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7">
        <f>(weather.data[[#This Row],[Temp.Roll]]-INDEX(weather.lkup[Mean_Temp.Roll],MATCH(weather.data[[#This Row],[mth]],weather.lkup[Month],0)))^2</f>
        <v>67.968574093364211</v>
      </c>
      <c r="O96" s="17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7">
        <f>(weather.data[[#This Row],[Temp.Roll]]-INDEX(weather.lkup[Mean_Temp.Roll],MATCH(weather.data[[#This Row],[mth]],weather.lkup[Month],0)))^2</f>
        <v>49.488154214301453</v>
      </c>
      <c r="O97" s="17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7">
        <f>(weather.data[[#This Row],[Temp.Roll]]-INDEX(weather.lkup[Mean_Temp.Roll],MATCH(weather.data[[#This Row],[mth]],weather.lkup[Month],0)))^2</f>
        <v>26.146380688224365</v>
      </c>
      <c r="O98" s="17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7">
        <f>(weather.data[[#This Row],[Temp.Roll]]-INDEX(weather.lkup[Mean_Temp.Roll],MATCH(weather.data[[#This Row],[mth]],weather.lkup[Month],0)))^2</f>
        <v>8.0224942558736458</v>
      </c>
      <c r="O99" s="17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7">
        <f>(weather.data[[#This Row],[Temp.Roll]]-INDEX(weather.lkup[Mean_Temp.Roll],MATCH(weather.data[[#This Row],[mth]],weather.lkup[Month],0)))^2</f>
        <v>1.2662054236740992</v>
      </c>
      <c r="O100" s="17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7">
        <f>(weather.data[[#This Row],[Temp.Roll]]-INDEX(weather.lkup[Mean_Temp.Roll],MATCH(weather.data[[#This Row],[mth]],weather.lkup[Month],0)))^2</f>
        <v>1.3429898116654316E-3</v>
      </c>
      <c r="O101" s="17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7">
        <f>(weather.data[[#This Row],[Temp.Roll]]-INDEX(weather.lkup[Mean_Temp.Roll],MATCH(weather.data[[#This Row],[mth]],weather.lkup[Month],0)))^2</f>
        <v>0.80739495504220193</v>
      </c>
      <c r="O102" s="17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7">
        <f>(weather.data[[#This Row],[Temp.Roll]]-INDEX(weather.lkup[Mean_Temp.Roll],MATCH(weather.data[[#This Row],[mth]],weather.lkup[Month],0)))^2</f>
        <v>0.203340155344545</v>
      </c>
      <c r="O103" s="17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7">
        <f>(weather.data[[#This Row],[Temp.Roll]]-INDEX(weather.lkup[Mean_Temp.Roll],MATCH(weather.data[[#This Row],[mth]],weather.lkup[Month],0)))^2</f>
        <v>0.59733883259322162</v>
      </c>
      <c r="O104" s="17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7">
        <f>(weather.data[[#This Row],[Temp.Roll]]-INDEX(weather.lkup[Mean_Temp.Roll],MATCH(weather.data[[#This Row],[mth]],weather.lkup[Month],0)))^2</f>
        <v>5.1659697849741724</v>
      </c>
      <c r="O105" s="17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7">
        <f>(weather.data[[#This Row],[Temp.Roll]]-INDEX(weather.lkup[Mean_Temp.Roll],MATCH(weather.data[[#This Row],[mth]],weather.lkup[Month],0)))^2</f>
        <v>13.595168764566006</v>
      </c>
      <c r="O106" s="17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7">
        <f>(weather.data[[#This Row],[Temp.Roll]]-INDEX(weather.lkup[Mean_Temp.Roll],MATCH(weather.data[[#This Row],[mth]],weather.lkup[Month],0)))^2</f>
        <v>28.029671315586413</v>
      </c>
      <c r="O107" s="17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7">
        <f>(weather.data[[#This Row],[Temp.Roll]]-INDEX(weather.lkup[Mean_Temp.Roll],MATCH(weather.data[[#This Row],[mth]],weather.lkup[Month],0)))^2</f>
        <v>40.492263624732303</v>
      </c>
      <c r="O108" s="17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7">
        <f>(weather.data[[#This Row],[Temp.Roll]]-INDEX(weather.lkup[Mean_Temp.Roll],MATCH(weather.data[[#This Row],[mth]],weather.lkup[Month],0)))^2</f>
        <v>44.84561018557887</v>
      </c>
      <c r="O109" s="17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7">
        <f>(weather.data[[#This Row],[Temp.Roll]]-INDEX(weather.lkup[Mean_Temp.Roll],MATCH(weather.data[[#This Row],[mth]],weather.lkup[Month],0)))^2</f>
        <v>37.811030631535019</v>
      </c>
      <c r="O110" s="17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7">
        <f>(weather.data[[#This Row],[Temp.Roll]]-INDEX(weather.lkup[Mean_Temp.Roll],MATCH(weather.data[[#This Row],[mth]],weather.lkup[Month],0)))^2</f>
        <v>21.858036772880446</v>
      </c>
      <c r="O111" s="17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7">
        <f>(weather.data[[#This Row],[Temp.Roll]]-INDEX(weather.lkup[Mean_Temp.Roll],MATCH(weather.data[[#This Row],[mth]],weather.lkup[Month],0)))^2</f>
        <v>7.2080530238252694</v>
      </c>
      <c r="O112" s="17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7">
        <f>(weather.data[[#This Row],[Temp.Roll]]-INDEX(weather.lkup[Mean_Temp.Roll],MATCH(weather.data[[#This Row],[mth]],weather.lkup[Month],0)))^2</f>
        <v>0.94186254763479393</v>
      </c>
      <c r="O113" s="17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7">
        <f>(weather.data[[#This Row],[Temp.Roll]]-INDEX(weather.lkup[Mean_Temp.Roll],MATCH(weather.data[[#This Row],[mth]],weather.lkup[Month],0)))^2</f>
        <v>0.37556955821680532</v>
      </c>
      <c r="O114" s="17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7">
        <f>(weather.data[[#This Row],[Temp.Roll]]-INDEX(weather.lkup[Mean_Temp.Roll],MATCH(weather.data[[#This Row],[mth]],weather.lkup[Month],0)))^2</f>
        <v>4.0419347320641199</v>
      </c>
      <c r="O115" s="17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7">
        <f>(weather.data[[#This Row],[Temp.Roll]]-INDEX(weather.lkup[Mean_Temp.Roll],MATCH(weather.data[[#This Row],[mth]],weather.lkup[Month],0)))^2</f>
        <v>6.2665784395471134</v>
      </c>
      <c r="O116" s="17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7">
        <f>(weather.data[[#This Row],[Temp.Roll]]-INDEX(weather.lkup[Mean_Temp.Roll],MATCH(weather.data[[#This Row],[mth]],weather.lkup[Month],0)))^2</f>
        <v>7.5022731674382692</v>
      </c>
      <c r="O117" s="17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7">
        <f>(weather.data[[#This Row],[Temp.Roll]]-INDEX(weather.lkup[Mean_Temp.Roll],MATCH(weather.data[[#This Row],[mth]],weather.lkup[Month],0)))^2</f>
        <v>4.3045546300233068</v>
      </c>
      <c r="O118" s="17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7">
        <f>(weather.data[[#This Row],[Temp.Roll]]-INDEX(weather.lkup[Mean_Temp.Roll],MATCH(weather.data[[#This Row],[mth]],weather.lkup[Month],0)))^2</f>
        <v>1.6007772301744783</v>
      </c>
      <c r="O119" s="17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7">
        <f>(weather.data[[#This Row],[Temp.Roll]]-INDEX(weather.lkup[Mean_Temp.Roll],MATCH(weather.data[[#This Row],[mth]],weather.lkup[Month],0)))^2</f>
        <v>0.29570721883660811</v>
      </c>
      <c r="O120" s="17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7">
        <f>(weather.data[[#This Row],[Temp.Roll]]-INDEX(weather.lkup[Mean_Temp.Roll],MATCH(weather.data[[#This Row],[mth]],weather.lkup[Month],0)))^2</f>
        <v>0.31144814854182445</v>
      </c>
      <c r="O121" s="17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7">
        <f>(weather.data[[#This Row],[Temp.Roll]]-INDEX(weather.lkup[Mean_Temp.Roll],MATCH(weather.data[[#This Row],[mth]],weather.lkup[Month],0)))^2</f>
        <v>40.120353834995669</v>
      </c>
      <c r="O122" s="17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7">
        <f>(weather.data[[#This Row],[Temp.Roll]]-INDEX(weather.lkup[Mean_Temp.Roll],MATCH(weather.data[[#This Row],[mth]],weather.lkup[Month],0)))^2</f>
        <v>33.703732154065243</v>
      </c>
      <c r="O123" s="17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7">
        <f>(weather.data[[#This Row],[Temp.Roll]]-INDEX(weather.lkup[Mean_Temp.Roll],MATCH(weather.data[[#This Row],[mth]],weather.lkup[Month],0)))^2</f>
        <v>38.715252891392424</v>
      </c>
      <c r="O124" s="17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7">
        <f>(weather.data[[#This Row],[Temp.Roll]]-INDEX(weather.lkup[Mean_Temp.Roll],MATCH(weather.data[[#This Row],[mth]],weather.lkup[Month],0)))^2</f>
        <v>37.860770044490224</v>
      </c>
      <c r="O125" s="17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7">
        <f>(weather.data[[#This Row],[Temp.Roll]]-INDEX(weather.lkup[Mean_Temp.Roll],MATCH(weather.data[[#This Row],[mth]],weather.lkup[Month],0)))^2</f>
        <v>29.013778237014538</v>
      </c>
      <c r="O126" s="17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7">
        <f>(weather.data[[#This Row],[Temp.Roll]]-INDEX(weather.lkup[Mean_Temp.Roll],MATCH(weather.data[[#This Row],[mth]],weather.lkup[Month],0)))^2</f>
        <v>23.854071192906563</v>
      </c>
      <c r="O127" s="17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7">
        <f>(weather.data[[#This Row],[Temp.Roll]]-INDEX(weather.lkup[Mean_Temp.Roll],MATCH(weather.data[[#This Row],[mth]],weather.lkup[Month],0)))^2</f>
        <v>26.163382143093109</v>
      </c>
      <c r="O128" s="17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7">
        <f>(weather.data[[#This Row],[Temp.Roll]]-INDEX(weather.lkup[Mean_Temp.Roll],MATCH(weather.data[[#This Row],[mth]],weather.lkup[Month],0)))^2</f>
        <v>32.797614093937966</v>
      </c>
      <c r="O129" s="17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7">
        <f>(weather.data[[#This Row],[Temp.Roll]]-INDEX(weather.lkup[Mean_Temp.Roll],MATCH(weather.data[[#This Row],[mth]],weather.lkup[Month],0)))^2</f>
        <v>31.421535533481524</v>
      </c>
      <c r="O130" s="17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7">
        <f>(weather.data[[#This Row],[Temp.Roll]]-INDEX(weather.lkup[Mean_Temp.Roll],MATCH(weather.data[[#This Row],[mth]],weather.lkup[Month],0)))^2</f>
        <v>20.493005799007083</v>
      </c>
      <c r="O131" s="17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7">
        <f>(weather.data[[#This Row],[Temp.Roll]]-INDEX(weather.lkup[Mean_Temp.Roll],MATCH(weather.data[[#This Row],[mth]],weather.lkup[Month],0)))^2</f>
        <v>14.93834374063535</v>
      </c>
      <c r="O132" s="17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7">
        <f>(weather.data[[#This Row],[Temp.Roll]]-INDEX(weather.lkup[Mean_Temp.Roll],MATCH(weather.data[[#This Row],[mth]],weather.lkup[Month],0)))^2</f>
        <v>16.350594124659924</v>
      </c>
      <c r="O133" s="17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7">
        <f>(weather.data[[#This Row],[Temp.Roll]]-INDEX(weather.lkup[Mean_Temp.Roll],MATCH(weather.data[[#This Row],[mth]],weather.lkup[Month],0)))^2</f>
        <v>19.724309288144674</v>
      </c>
      <c r="O134" s="17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7">
        <f>(weather.data[[#This Row],[Temp.Roll]]-INDEX(weather.lkup[Mean_Temp.Roll],MATCH(weather.data[[#This Row],[mth]],weather.lkup[Month],0)))^2</f>
        <v>21.430428445485024</v>
      </c>
      <c r="O135" s="17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7">
        <f>(weather.data[[#This Row],[Temp.Roll]]-INDEX(weather.lkup[Mean_Temp.Roll],MATCH(weather.data[[#This Row],[mth]],weather.lkup[Month],0)))^2</f>
        <v>17.546253915457974</v>
      </c>
      <c r="O136" s="17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7">
        <f>(weather.data[[#This Row],[Temp.Roll]]-INDEX(weather.lkup[Mean_Temp.Roll],MATCH(weather.data[[#This Row],[mth]],weather.lkup[Month],0)))^2</f>
        <v>16.582472553450792</v>
      </c>
      <c r="O137" s="17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7">
        <f>(weather.data[[#This Row],[Temp.Roll]]-INDEX(weather.lkup[Mean_Temp.Roll],MATCH(weather.data[[#This Row],[mth]],weather.lkup[Month],0)))^2</f>
        <v>14.481765948228066</v>
      </c>
      <c r="O138" s="17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7">
        <f>(weather.data[[#This Row],[Temp.Roll]]-INDEX(weather.lkup[Mean_Temp.Roll],MATCH(weather.data[[#This Row],[mth]],weather.lkup[Month],0)))^2</f>
        <v>9.2055381667929055</v>
      </c>
      <c r="O139" s="17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7">
        <f>(weather.data[[#This Row],[Temp.Roll]]-INDEX(weather.lkup[Mean_Temp.Roll],MATCH(weather.data[[#This Row],[mth]],weather.lkup[Month],0)))^2</f>
        <v>5.9015037143022333</v>
      </c>
      <c r="O140" s="17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7">
        <f>(weather.data[[#This Row],[Temp.Roll]]-INDEX(weather.lkup[Mean_Temp.Roll],MATCH(weather.data[[#This Row],[mth]],weather.lkup[Month],0)))^2</f>
        <v>3.3202605718839733</v>
      </c>
      <c r="O141" s="17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7">
        <f>(weather.data[[#This Row],[Temp.Roll]]-INDEX(weather.lkup[Mean_Temp.Roll],MATCH(weather.data[[#This Row],[mth]],weather.lkup[Month],0)))^2</f>
        <v>0.71566142039542402</v>
      </c>
      <c r="O142" s="17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7">
        <f>(weather.data[[#This Row],[Temp.Roll]]-INDEX(weather.lkup[Mean_Temp.Roll],MATCH(weather.data[[#This Row],[mth]],weather.lkup[Month],0)))^2</f>
        <v>0.15752119656395286</v>
      </c>
      <c r="O143" s="17">
        <f>IF(AND(weather.data[[#This Row],[Temp.Roll]]&gt;=temp.roll.weather.lb,weather.data[[#This Row],[Temp.Roll]]&lt;=temp.roll.weather.ub),1,0)</f>
        <v>0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7">
        <f>(weather.data[[#This Row],[Temp.Roll]]-INDEX(weather.lkup[Mean_Temp.Roll],MATCH(weather.data[[#This Row],[mth]],weather.lkup[Month],0)))^2</f>
        <v>3.4022114167380431</v>
      </c>
      <c r="O144" s="17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7">
        <f>(weather.data[[#This Row],[Temp.Roll]]-INDEX(weather.lkup[Mean_Temp.Roll],MATCH(weather.data[[#This Row],[mth]],weather.lkup[Month],0)))^2</f>
        <v>11.265509639252848</v>
      </c>
      <c r="O145" s="17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7">
        <f>(weather.data[[#This Row],[Temp.Roll]]-INDEX(weather.lkup[Mean_Temp.Roll],MATCH(weather.data[[#This Row],[mth]],weather.lkup[Month],0)))^2</f>
        <v>16.051346812831959</v>
      </c>
      <c r="O146" s="17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7">
        <f>(weather.data[[#This Row],[Temp.Roll]]-INDEX(weather.lkup[Mean_Temp.Roll],MATCH(weather.data[[#This Row],[mth]],weather.lkup[Month],0)))^2</f>
        <v>25.255256548769342</v>
      </c>
      <c r="O147" s="17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7">
        <f>(weather.data[[#This Row],[Temp.Roll]]-INDEX(weather.lkup[Mean_Temp.Roll],MATCH(weather.data[[#This Row],[mth]],weather.lkup[Month],0)))^2</f>
        <v>38.815675318427751</v>
      </c>
      <c r="O148" s="17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7">
        <f>(weather.data[[#This Row],[Temp.Roll]]-INDEX(weather.lkup[Mean_Temp.Roll],MATCH(weather.data[[#This Row],[mth]],weather.lkup[Month],0)))^2</f>
        <v>53.557777944424394</v>
      </c>
      <c r="O149" s="17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7">
        <f>(weather.data[[#This Row],[Temp.Roll]]-INDEX(weather.lkup[Mean_Temp.Roll],MATCH(weather.data[[#This Row],[mth]],weather.lkup[Month],0)))^2</f>
        <v>65.13618113365709</v>
      </c>
      <c r="O150" s="17">
        <f>IF(AND(weather.data[[#This Row],[Temp.Roll]]&gt;=temp.roll.weather.lb,weather.data[[#This Row],[Temp.Roll]]&lt;=temp.roll.weather.ub),1,0)</f>
        <v>1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7">
        <f>(weather.data[[#This Row],[Temp.Roll]]-INDEX(weather.lkup[Mean_Temp.Roll],MATCH(weather.data[[#This Row],[mth]],weather.lkup[Month],0)))^2</f>
        <v>56.955539629743676</v>
      </c>
      <c r="O151" s="17">
        <f>IF(AND(weather.data[[#This Row],[Temp.Roll]]&gt;=temp.roll.weather.lb,weather.data[[#This Row],[Temp.Roll]]&lt;=temp.roll.weather.ub),1,0)</f>
        <v>1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7">
        <f>(weather.data[[#This Row],[Temp.Roll]]-INDEX(weather.lkup[Mean_Temp.Roll],MATCH(weather.data[[#This Row],[mth]],weather.lkup[Month],0)))^2</f>
        <v>47.304707576492234</v>
      </c>
      <c r="O152" s="17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7">
        <f>(weather.data[[#This Row],[Temp.Roll]]-INDEX(weather.lkup[Mean_Temp.Roll],MATCH(weather.data[[#This Row],[mth]],weather.lkup[Month],0)))^2</f>
        <v>1.6622064913233956</v>
      </c>
      <c r="O153" s="17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7">
        <f>(weather.data[[#This Row],[Temp.Roll]]-INDEX(weather.lkup[Mean_Temp.Roll],MATCH(weather.data[[#This Row],[mth]],weather.lkup[Month],0)))^2</f>
        <v>0.56068598867788577</v>
      </c>
      <c r="O154" s="17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7">
        <f>(weather.data[[#This Row],[Temp.Roll]]-INDEX(weather.lkup[Mean_Temp.Roll],MATCH(weather.data[[#This Row],[mth]],weather.lkup[Month],0)))^2</f>
        <v>0.19086843387818686</v>
      </c>
      <c r="O155" s="17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7">
        <f>(weather.data[[#This Row],[Temp.Roll]]-INDEX(weather.lkup[Mean_Temp.Roll],MATCH(weather.data[[#This Row],[mth]],weather.lkup[Month],0)))^2</f>
        <v>0.10872982843600819</v>
      </c>
      <c r="O156" s="17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7">
        <f>(weather.data[[#This Row],[Temp.Roll]]-INDEX(weather.lkup[Mean_Temp.Roll],MATCH(weather.data[[#This Row],[mth]],weather.lkup[Month],0)))^2</f>
        <v>0.18064186547303721</v>
      </c>
      <c r="O157" s="17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7">
        <f>(weather.data[[#This Row],[Temp.Roll]]-INDEX(weather.lkup[Mean_Temp.Roll],MATCH(weather.data[[#This Row],[mth]],weather.lkup[Month],0)))^2</f>
        <v>1.7619928669847433</v>
      </c>
      <c r="O158" s="17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7">
        <f>(weather.data[[#This Row],[Temp.Roll]]-INDEX(weather.lkup[Mean_Temp.Roll],MATCH(weather.data[[#This Row],[mth]],weather.lkup[Month],0)))^2</f>
        <v>4.3057073416635001</v>
      </c>
      <c r="O159" s="17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7">
        <f>(weather.data[[#This Row],[Temp.Roll]]-INDEX(weather.lkup[Mean_Temp.Roll],MATCH(weather.data[[#This Row],[mth]],weather.lkup[Month],0)))^2</f>
        <v>4.0814421300232935</v>
      </c>
      <c r="O160" s="17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7">
        <f>(weather.data[[#This Row],[Temp.Roll]]-INDEX(weather.lkup[Mean_Temp.Roll],MATCH(weather.data[[#This Row],[mth]],weather.lkup[Month],0)))^2</f>
        <v>3.2960258412855734</v>
      </c>
      <c r="O161" s="17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7">
        <f>(weather.data[[#This Row],[Temp.Roll]]-INDEX(weather.lkup[Mean_Temp.Roll],MATCH(weather.data[[#This Row],[mth]],weather.lkup[Month],0)))^2</f>
        <v>3.2615356674382503</v>
      </c>
      <c r="O162" s="17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7">
        <f>(weather.data[[#This Row],[Temp.Roll]]-INDEX(weather.lkup[Mean_Temp.Roll],MATCH(weather.data[[#This Row],[mth]],weather.lkup[Month],0)))^2</f>
        <v>6.2798967785493494</v>
      </c>
      <c r="O163" s="17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7">
        <f>(weather.data[[#This Row],[Temp.Roll]]-INDEX(weather.lkup[Mean_Temp.Roll],MATCH(weather.data[[#This Row],[mth]],weather.lkup[Month],0)))^2</f>
        <v>8.5557410718222204</v>
      </c>
      <c r="O164" s="17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7">
        <f>(weather.data[[#This Row],[Temp.Roll]]-INDEX(weather.lkup[Mean_Temp.Roll],MATCH(weather.data[[#This Row],[mth]],weather.lkup[Month],0)))^2</f>
        <v>7.8068129728048348</v>
      </c>
      <c r="O165" s="17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7">
        <f>(weather.data[[#This Row],[Temp.Roll]]-INDEX(weather.lkup[Mean_Temp.Roll],MATCH(weather.data[[#This Row],[mth]],weather.lkup[Month],0)))^2</f>
        <v>7.7536833431751955</v>
      </c>
      <c r="O166" s="17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7">
        <f>(weather.data[[#This Row],[Temp.Roll]]-INDEX(weather.lkup[Mean_Temp.Roll],MATCH(weather.data[[#This Row],[mth]],weather.lkup[Month],0)))^2</f>
        <v>7.3868553008471656</v>
      </c>
      <c r="O167" s="17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7">
        <f>(weather.data[[#This Row],[Temp.Roll]]-INDEX(weather.lkup[Mean_Temp.Roll],MATCH(weather.data[[#This Row],[mth]],weather.lkup[Month],0)))^2</f>
        <v>7.3480795071963669</v>
      </c>
      <c r="O168" s="17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7">
        <f>(weather.data[[#This Row],[Temp.Roll]]-INDEX(weather.lkup[Mean_Temp.Roll],MATCH(weather.data[[#This Row],[mth]],weather.lkup[Month],0)))^2</f>
        <v>7.0541884452160257</v>
      </c>
      <c r="O169" s="17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7">
        <f>(weather.data[[#This Row],[Temp.Roll]]-INDEX(weather.lkup[Mean_Temp.Roll],MATCH(weather.data[[#This Row],[mth]],weather.lkup[Month],0)))^2</f>
        <v>4.5055958526234461</v>
      </c>
      <c r="O170" s="17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7">
        <f>(weather.data[[#This Row],[Temp.Roll]]-INDEX(weather.lkup[Mean_Temp.Roll],MATCH(weather.data[[#This Row],[mth]],weather.lkup[Month],0)))^2</f>
        <v>2.7977208526234447</v>
      </c>
      <c r="O171" s="17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7">
        <f>(weather.data[[#This Row],[Temp.Roll]]-INDEX(weather.lkup[Mean_Temp.Roll],MATCH(weather.data[[#This Row],[mth]],weather.lkup[Month],0)))^2</f>
        <v>1.3975086455183838</v>
      </c>
      <c r="O172" s="17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7">
        <f>(weather.data[[#This Row],[Temp.Roll]]-INDEX(weather.lkup[Mean_Temp.Roll],MATCH(weather.data[[#This Row],[mth]],weather.lkup[Month],0)))^2</f>
        <v>0.20574504007621305</v>
      </c>
      <c r="O173" s="17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7">
        <f>(weather.data[[#This Row],[Temp.Roll]]-INDEX(weather.lkup[Mean_Temp.Roll],MATCH(weather.data[[#This Row],[mth]],weather.lkup[Month],0)))^2</f>
        <v>3.1328896604935637E-3</v>
      </c>
      <c r="O174" s="17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7">
        <f>(weather.data[[#This Row],[Temp.Roll]]-INDEX(weather.lkup[Mean_Temp.Roll],MATCH(weather.data[[#This Row],[mth]],weather.lkup[Month],0)))^2</f>
        <v>9.2143566153315454E-2</v>
      </c>
      <c r="O175" s="17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7">
        <f>(weather.data[[#This Row],[Temp.Roll]]-INDEX(weather.lkup[Mean_Temp.Roll],MATCH(weather.data[[#This Row],[mth]],weather.lkup[Month],0)))^2</f>
        <v>0.11835511188272158</v>
      </c>
      <c r="O176" s="17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7">
        <f>(weather.data[[#This Row],[Temp.Roll]]-INDEX(weather.lkup[Mean_Temp.Roll],MATCH(weather.data[[#This Row],[mth]],weather.lkup[Month],0)))^2</f>
        <v>5.7248157990051896E-2</v>
      </c>
      <c r="O177" s="17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7">
        <f>(weather.data[[#This Row],[Temp.Roll]]-INDEX(weather.lkup[Mean_Temp.Roll],MATCH(weather.data[[#This Row],[mth]],weather.lkup[Month],0)))^2</f>
        <v>0.18467824113442338</v>
      </c>
      <c r="O178" s="17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7">
        <f>(weather.data[[#This Row],[Temp.Roll]]-INDEX(weather.lkup[Mean_Temp.Roll],MATCH(weather.data[[#This Row],[mth]],weather.lkup[Month],0)))^2</f>
        <v>1.1453671111268642</v>
      </c>
      <c r="O179" s="17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7">
        <f>(weather.data[[#This Row],[Temp.Roll]]-INDEX(weather.lkup[Mean_Temp.Roll],MATCH(weather.data[[#This Row],[mth]],weather.lkup[Month],0)))^2</f>
        <v>0.77394609827728</v>
      </c>
      <c r="O180" s="17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7">
        <f>(weather.data[[#This Row],[Temp.Roll]]-INDEX(weather.lkup[Mean_Temp.Roll],MATCH(weather.data[[#This Row],[mth]],weather.lkup[Month],0)))^2</f>
        <v>0.58228406124024146</v>
      </c>
      <c r="O181" s="17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7">
        <f>(weather.data[[#This Row],[Temp.Roll]]-INDEX(weather.lkup[Mean_Temp.Roll],MATCH(weather.data[[#This Row],[mth]],weather.lkup[Month],0)))^2</f>
        <v>0.38172293123268147</v>
      </c>
      <c r="O182" s="17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7">
        <f>(weather.data[[#This Row],[Temp.Roll]]-INDEX(weather.lkup[Mean_Temp.Roll],MATCH(weather.data[[#This Row],[mth]],weather.lkup[Month],0)))^2</f>
        <v>5.3505243179809945</v>
      </c>
      <c r="O183" s="17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7">
        <f>(weather.data[[#This Row],[Temp.Roll]]-INDEX(weather.lkup[Mean_Temp.Roll],MATCH(weather.data[[#This Row],[mth]],weather.lkup[Month],0)))^2</f>
        <v>5.903863438351352</v>
      </c>
      <c r="O184" s="17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7">
        <f>(weather.data[[#This Row],[Temp.Roll]]-INDEX(weather.lkup[Mean_Temp.Roll],MATCH(weather.data[[#This Row],[mth]],weather.lkup[Month],0)))^2</f>
        <v>6.8159585819643516</v>
      </c>
      <c r="O185" s="17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7">
        <f>(weather.data[[#This Row],[Temp.Roll]]-INDEX(weather.lkup[Mean_Temp.Roll],MATCH(weather.data[[#This Row],[mth]],weather.lkup[Month],0)))^2</f>
        <v>5.1001814655622528</v>
      </c>
      <c r="O186" s="17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7">
        <f>(weather.data[[#This Row],[Temp.Roll]]-INDEX(weather.lkup[Mean_Temp.Roll],MATCH(weather.data[[#This Row],[mth]],weather.lkup[Month],0)))^2</f>
        <v>1.5834651957209636</v>
      </c>
      <c r="O187" s="17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7">
        <f>(weather.data[[#This Row],[Temp.Roll]]-INDEX(weather.lkup[Mean_Temp.Roll],MATCH(weather.data[[#This Row],[mth]],weather.lkup[Month],0)))^2</f>
        <v>0.33339740471565582</v>
      </c>
      <c r="O188" s="17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7">
        <f>(weather.data[[#This Row],[Temp.Roll]]-INDEX(weather.lkup[Mean_Temp.Roll],MATCH(weather.data[[#This Row],[mth]],weather.lkup[Month],0)))^2</f>
        <v>7.3042033400458936E-2</v>
      </c>
      <c r="O189" s="17">
        <f>IF(AND(weather.data[[#This Row],[Temp.Roll]]&gt;=temp.roll.weather.lb,weather.data[[#This Row],[Temp.Roll]]&lt;=temp.roll.weather.ub),1,0)</f>
        <v>1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7">
        <f>(weather.data[[#This Row],[Temp.Roll]]-INDEX(weather.lkup[Mean_Temp.Roll],MATCH(weather.data[[#This Row],[mth]],weather.lkup[Month],0)))^2</f>
        <v>3.4924119568252275E-2</v>
      </c>
      <c r="O190" s="17">
        <f>IF(AND(weather.data[[#This Row],[Temp.Roll]]&gt;=temp.roll.weather.lb,weather.data[[#This Row],[Temp.Roll]]&lt;=temp.roll.weather.ub),1,0)</f>
        <v>1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7">
        <f>(weather.data[[#This Row],[Temp.Roll]]-INDEX(weather.lkup[Mean_Temp.Roll],MATCH(weather.data[[#This Row],[mth]],weather.lkup[Month],0)))^2</f>
        <v>0.29337591000664709</v>
      </c>
      <c r="O191" s="17">
        <f>IF(AND(weather.data[[#This Row],[Temp.Roll]]&gt;=temp.roll.weather.lb,weather.data[[#This Row],[Temp.Roll]]&lt;=temp.roll.weather.ub),1,0)</f>
        <v>1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7">
        <f>(weather.data[[#This Row],[Temp.Roll]]-INDEX(weather.lkup[Mean_Temp.Roll],MATCH(weather.data[[#This Row],[mth]],weather.lkup[Month],0)))^2</f>
        <v>1.7555592764087498</v>
      </c>
      <c r="O192" s="17">
        <f>IF(AND(weather.data[[#This Row],[Temp.Roll]]&gt;=temp.roll.weather.lb,weather.data[[#This Row],[Temp.Roll]]&lt;=temp.roll.weather.ub),1,0)</f>
        <v>1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7">
        <f>(weather.data[[#This Row],[Temp.Roll]]-INDEX(weather.lkup[Mean_Temp.Roll],MATCH(weather.data[[#This Row],[mth]],weather.lkup[Month],0)))^2</f>
        <v>0.6042825851767043</v>
      </c>
      <c r="O193" s="17">
        <f>IF(AND(weather.data[[#This Row],[Temp.Roll]]&gt;=temp.roll.weather.lb,weather.data[[#This Row],[Temp.Roll]]&lt;=temp.roll.weather.ub),1,0)</f>
        <v>1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7">
        <f>(weather.data[[#This Row],[Temp.Roll]]-INDEX(weather.lkup[Mean_Temp.Roll],MATCH(weather.data[[#This Row],[mth]],weather.lkup[Month],0)))^2</f>
        <v>4.085772402129573E-4</v>
      </c>
      <c r="O194" s="17">
        <f>IF(AND(weather.data[[#This Row],[Temp.Roll]]&gt;=temp.roll.weather.lb,weather.data[[#This Row],[Temp.Roll]]&lt;=temp.roll.weather.ub),1,0)</f>
        <v>1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7">
        <f>(weather.data[[#This Row],[Temp.Roll]]-INDEX(weather.lkup[Mean_Temp.Roll],MATCH(weather.data[[#This Row],[mth]],weather.lkup[Month],0)))^2</f>
        <v>0.76566840339291453</v>
      </c>
      <c r="O195" s="17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7">
        <f>(weather.data[[#This Row],[Temp.Roll]]-INDEX(weather.lkup[Mean_Temp.Roll],MATCH(weather.data[[#This Row],[mth]],weather.lkup[Month],0)))^2</f>
        <v>1.8972466110648849</v>
      </c>
      <c r="O196" s="17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7">
        <f>(weather.data[[#This Row],[Temp.Roll]]-INDEX(weather.lkup[Mean_Temp.Roll],MATCH(weather.data[[#This Row],[mth]],weather.lkup[Month],0)))^2</f>
        <v>2.5868158901654192</v>
      </c>
      <c r="O197" s="17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7">
        <f>(weather.data[[#This Row],[Temp.Roll]]-INDEX(weather.lkup[Mean_Temp.Roll],MATCH(weather.data[[#This Row],[mth]],weather.lkup[Month],0)))^2</f>
        <v>2.6175419861593725</v>
      </c>
      <c r="O198" s="17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7">
        <f>(weather.data[[#This Row],[Temp.Roll]]-INDEX(weather.lkup[Mean_Temp.Roll],MATCH(weather.data[[#This Row],[mth]],weather.lkup[Month],0)))^2</f>
        <v>3.9478890902787978</v>
      </c>
      <c r="O199" s="17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7">
        <f>(weather.data[[#This Row],[Temp.Roll]]-INDEX(weather.lkup[Mean_Temp.Roll],MATCH(weather.data[[#This Row],[mth]],weather.lkup[Month],0)))^2</f>
        <v>3.696559370891046</v>
      </c>
      <c r="O200" s="17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7">
        <f>(weather.data[[#This Row],[Temp.Roll]]-INDEX(weather.lkup[Mean_Temp.Roll],MATCH(weather.data[[#This Row],[mth]],weather.lkup[Month],0)))^2</f>
        <v>3.6236786074745546</v>
      </c>
      <c r="O201" s="17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7">
        <f>(weather.data[[#This Row],[Temp.Roll]]-INDEX(weather.lkup[Mean_Temp.Roll],MATCH(weather.data[[#This Row],[mth]],weather.lkup[Month],0)))^2</f>
        <v>0.88678282138232678</v>
      </c>
      <c r="O202" s="17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7">
        <f>(weather.data[[#This Row],[Temp.Roll]]-INDEX(weather.lkup[Mean_Temp.Roll],MATCH(weather.data[[#This Row],[mth]],weather.lkup[Month],0)))^2</f>
        <v>4.8515743717919793E-2</v>
      </c>
      <c r="O203" s="17">
        <f>IF(AND(weather.data[[#This Row],[Temp.Roll]]&gt;=temp.roll.weather.lb,weather.data[[#This Row],[Temp.Roll]]&lt;=temp.roll.weather.ub),1,0)</f>
        <v>1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7">
        <f>(weather.data[[#This Row],[Temp.Roll]]-INDEX(weather.lkup[Mean_Temp.Roll],MATCH(weather.data[[#This Row],[mth]],weather.lkup[Month],0)))^2</f>
        <v>3.1455204224338368E-2</v>
      </c>
      <c r="O204" s="17">
        <f>IF(AND(weather.data[[#This Row],[Temp.Roll]]&gt;=temp.roll.weather.lb,weather.data[[#This Row],[Temp.Roll]]&lt;=temp.roll.weather.ub),1,0)</f>
        <v>1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7">
        <f>(weather.data[[#This Row],[Temp.Roll]]-INDEX(weather.lkup[Mean_Temp.Roll],MATCH(weather.data[[#This Row],[mth]],weather.lkup[Month],0)))^2</f>
        <v>0.19715626242539297</v>
      </c>
      <c r="O205" s="17">
        <f>IF(AND(weather.data[[#This Row],[Temp.Roll]]&gt;=temp.roll.weather.lb,weather.data[[#This Row],[Temp.Roll]]&lt;=temp.roll.weather.ub),1,0)</f>
        <v>1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7">
        <f>(weather.data[[#This Row],[Temp.Roll]]-INDEX(weather.lkup[Mean_Temp.Roll],MATCH(weather.data[[#This Row],[mth]],weather.lkup[Month],0)))^2</f>
        <v>0.40258899107240415</v>
      </c>
      <c r="O206" s="17">
        <f>IF(AND(weather.data[[#This Row],[Temp.Roll]]&gt;=temp.roll.weather.lb,weather.data[[#This Row],[Temp.Roll]]&lt;=temp.roll.weather.ub),1,0)</f>
        <v>1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7">
        <f>(weather.data[[#This Row],[Temp.Roll]]-INDEX(weather.lkup[Mean_Temp.Roll],MATCH(weather.data[[#This Row],[mth]],weather.lkup[Month],0)))^2</f>
        <v>0.35569745668087044</v>
      </c>
      <c r="O207" s="17">
        <f>IF(AND(weather.data[[#This Row],[Temp.Roll]]&gt;=temp.roll.weather.lb,weather.data[[#This Row],[Temp.Roll]]&lt;=temp.roll.weather.ub),1,0)</f>
        <v>1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7">
        <f>(weather.data[[#This Row],[Temp.Roll]]-INDEX(weather.lkup[Mean_Temp.Roll],MATCH(weather.data[[#This Row],[mth]],weather.lkup[Month],0)))^2</f>
        <v>0.16477719968918797</v>
      </c>
      <c r="O208" s="17">
        <f>IF(AND(weather.data[[#This Row],[Temp.Roll]]&gt;=temp.roll.weather.lb,weather.data[[#This Row],[Temp.Roll]]&lt;=temp.roll.weather.ub),1,0)</f>
        <v>1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7">
        <f>(weather.data[[#This Row],[Temp.Roll]]-INDEX(weather.lkup[Mean_Temp.Roll],MATCH(weather.data[[#This Row],[mth]],weather.lkup[Month],0)))^2</f>
        <v>0.17264107440574936</v>
      </c>
      <c r="O209" s="17">
        <f>IF(AND(weather.data[[#This Row],[Temp.Roll]]&gt;=temp.roll.weather.lb,weather.data[[#This Row],[Temp.Roll]]&lt;=temp.roll.weather.ub),1,0)</f>
        <v>1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7">
        <f>(weather.data[[#This Row],[Temp.Roll]]-INDEX(weather.lkup[Mean_Temp.Roll],MATCH(weather.data[[#This Row],[mth]],weather.lkup[Month],0)))^2</f>
        <v>0.51877864054331635</v>
      </c>
      <c r="O210" s="17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7">
        <f>(weather.data[[#This Row],[Temp.Roll]]-INDEX(weather.lkup[Mean_Temp.Roll],MATCH(weather.data[[#This Row],[mth]],weather.lkup[Month],0)))^2</f>
        <v>0.67283121990840444</v>
      </c>
      <c r="O211" s="17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7">
        <f>(weather.data[[#This Row],[Temp.Roll]]-INDEX(weather.lkup[Mean_Temp.Roll],MATCH(weather.data[[#This Row],[mth]],weather.lkup[Month],0)))^2</f>
        <v>0.79511367455692805</v>
      </c>
      <c r="O212" s="17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7">
        <f>(weather.data[[#This Row],[Temp.Roll]]-INDEX(weather.lkup[Mean_Temp.Roll],MATCH(weather.data[[#This Row],[mth]],weather.lkup[Month],0)))^2</f>
        <v>0.98817997746698671</v>
      </c>
      <c r="O213" s="17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7">
        <f>(weather.data[[#This Row],[Temp.Roll]]-INDEX(weather.lkup[Mean_Temp.Roll],MATCH(weather.data[[#This Row],[mth]],weather.lkup[Month],0)))^2</f>
        <v>0.16922291358444169</v>
      </c>
      <c r="O214" s="17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7">
        <f>(weather.data[[#This Row],[Temp.Roll]]-INDEX(weather.lkup[Mean_Temp.Roll],MATCH(weather.data[[#This Row],[mth]],weather.lkup[Month],0)))^2</f>
        <v>9.2505680732238164E-4</v>
      </c>
      <c r="O215" s="17">
        <f>IF(AND(weather.data[[#This Row],[Temp.Roll]]&gt;=temp.roll.weather.lb,weather.data[[#This Row],[Temp.Roll]]&lt;=temp.roll.weather.ub),1,0)</f>
        <v>1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7">
        <f>(weather.data[[#This Row],[Temp.Roll]]-INDEX(weather.lkup[Mean_Temp.Roll],MATCH(weather.data[[#This Row],[mth]],weather.lkup[Month],0)))^2</f>
        <v>0.28248163642841834</v>
      </c>
      <c r="O216" s="17">
        <f>IF(AND(weather.data[[#This Row],[Temp.Roll]]&gt;=temp.roll.weather.lb,weather.data[[#This Row],[Temp.Roll]]&lt;=temp.roll.weather.ub),1,0)</f>
        <v>1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7">
        <f>(weather.data[[#This Row],[Temp.Roll]]-INDEX(weather.lkup[Mean_Temp.Roll],MATCH(weather.data[[#This Row],[mth]],weather.lkup[Month],0)))^2</f>
        <v>0.69137564564500364</v>
      </c>
      <c r="O217" s="17">
        <f>IF(AND(weather.data[[#This Row],[Temp.Roll]]&gt;=temp.roll.weather.lb,weather.data[[#This Row],[Temp.Roll]]&lt;=temp.roll.weather.ub),1,0)</f>
        <v>1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7">
        <f>(weather.data[[#This Row],[Temp.Roll]]-INDEX(weather.lkup[Mean_Temp.Roll],MATCH(weather.data[[#This Row],[mth]],weather.lkup[Month],0)))^2</f>
        <v>0.90352179442709912</v>
      </c>
      <c r="O218" s="17">
        <f>IF(AND(weather.data[[#This Row],[Temp.Roll]]&gt;=temp.roll.weather.lb,weather.data[[#This Row],[Temp.Roll]]&lt;=temp.roll.weather.ub),1,0)</f>
        <v>1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7">
        <f>(weather.data[[#This Row],[Temp.Roll]]-INDEX(weather.lkup[Mean_Temp.Roll],MATCH(weather.data[[#This Row],[mth]],weather.lkup[Month],0)))^2</f>
        <v>0.94471830528951017</v>
      </c>
      <c r="O219" s="17">
        <f>IF(AND(weather.data[[#This Row],[Temp.Roll]]&gt;=temp.roll.weather.lb,weather.data[[#This Row],[Temp.Roll]]&lt;=temp.roll.weather.ub),1,0)</f>
        <v>1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7">
        <f>(weather.data[[#This Row],[Temp.Roll]]-INDEX(weather.lkup[Mean_Temp.Roll],MATCH(weather.data[[#This Row],[mth]],weather.lkup[Month],0)))^2</f>
        <v>1.323736848190546</v>
      </c>
      <c r="O220" s="17">
        <f>IF(AND(weather.data[[#This Row],[Temp.Roll]]&gt;=temp.roll.weather.lb,weather.data[[#This Row],[Temp.Roll]]&lt;=temp.roll.weather.ub),1,0)</f>
        <v>1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7">
        <f>(weather.data[[#This Row],[Temp.Roll]]-INDEX(weather.lkup[Mean_Temp.Roll],MATCH(weather.data[[#This Row],[mth]],weather.lkup[Month],0)))^2</f>
        <v>2.6462443458132472</v>
      </c>
      <c r="O221" s="17">
        <f>IF(AND(weather.data[[#This Row],[Temp.Roll]]&gt;=temp.roll.weather.lb,weather.data[[#This Row],[Temp.Roll]]&lt;=temp.roll.weather.ub),1,0)</f>
        <v>1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7">
        <f>(weather.data[[#This Row],[Temp.Roll]]-INDEX(weather.lkup[Mean_Temp.Roll],MATCH(weather.data[[#This Row],[mth]],weather.lkup[Month],0)))^2</f>
        <v>2.8918282460400007</v>
      </c>
      <c r="O222" s="17">
        <f>IF(AND(weather.data[[#This Row],[Temp.Roll]]&gt;=temp.roll.weather.lb,weather.data[[#This Row],[Temp.Roll]]&lt;=temp.roll.weather.ub),1,0)</f>
        <v>1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7">
        <f>(weather.data[[#This Row],[Temp.Roll]]-INDEX(weather.lkup[Mean_Temp.Roll],MATCH(weather.data[[#This Row],[mth]],weather.lkup[Month],0)))^2</f>
        <v>1.504861857333988</v>
      </c>
      <c r="O223" s="17">
        <f>IF(AND(weather.data[[#This Row],[Temp.Roll]]&gt;=temp.roll.weather.lb,weather.data[[#This Row],[Temp.Roll]]&lt;=temp.roll.weather.ub),1,0)</f>
        <v>1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7">
        <f>(weather.data[[#This Row],[Temp.Roll]]-INDEX(weather.lkup[Mean_Temp.Roll],MATCH(weather.data[[#This Row],[mth]],weather.lkup[Month],0)))^2</f>
        <v>0.88550701862429826</v>
      </c>
      <c r="O224" s="17">
        <f>IF(AND(weather.data[[#This Row],[Temp.Roll]]&gt;=temp.roll.weather.lb,weather.data[[#This Row],[Temp.Roll]]&lt;=temp.roll.weather.ub),1,0)</f>
        <v>1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7">
        <f>(weather.data[[#This Row],[Temp.Roll]]-INDEX(weather.lkup[Mean_Temp.Roll],MATCH(weather.data[[#This Row],[mth]],weather.lkup[Month],0)))^2</f>
        <v>1.2910684259829412</v>
      </c>
      <c r="O225" s="17">
        <f>IF(AND(weather.data[[#This Row],[Temp.Roll]]&gt;=temp.roll.weather.lb,weather.data[[#This Row],[Temp.Roll]]&lt;=temp.roll.weather.ub),1,0)</f>
        <v>1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7">
        <f>(weather.data[[#This Row],[Temp.Roll]]-INDEX(weather.lkup[Mean_Temp.Roll],MATCH(weather.data[[#This Row],[mth]],weather.lkup[Month],0)))^2</f>
        <v>2.3747236084860592</v>
      </c>
      <c r="O226" s="17">
        <f>IF(AND(weather.data[[#This Row],[Temp.Roll]]&gt;=temp.roll.weather.lb,weather.data[[#This Row],[Temp.Roll]]&lt;=temp.roll.weather.ub),1,0)</f>
        <v>1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7">
        <f>(weather.data[[#This Row],[Temp.Roll]]-INDEX(weather.lkup[Mean_Temp.Roll],MATCH(weather.data[[#This Row],[mth]],weather.lkup[Month],0)))^2</f>
        <v>3.7031119853421761</v>
      </c>
      <c r="O227" s="17">
        <f>IF(AND(weather.data[[#This Row],[Temp.Roll]]&gt;=temp.roll.weather.lb,weather.data[[#This Row],[Temp.Roll]]&lt;=temp.roll.weather.ub),1,0)</f>
        <v>1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7">
        <f>(weather.data[[#This Row],[Temp.Roll]]-INDEX(weather.lkup[Mean_Temp.Roll],MATCH(weather.data[[#This Row],[mth]],weather.lkup[Month],0)))^2</f>
        <v>3.3369355900528759</v>
      </c>
      <c r="O228" s="17">
        <f>IF(AND(weather.data[[#This Row],[Temp.Roll]]&gt;=temp.roll.weather.lb,weather.data[[#This Row],[Temp.Roll]]&lt;=temp.roll.weather.ub),1,0)</f>
        <v>1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7">
        <f>(weather.data[[#This Row],[Temp.Roll]]-INDEX(weather.lkup[Mean_Temp.Roll],MATCH(weather.data[[#This Row],[mth]],weather.lkup[Month],0)))^2</f>
        <v>2.8194072453816701</v>
      </c>
      <c r="O229" s="17">
        <f>IF(AND(weather.data[[#This Row],[Temp.Roll]]&gt;=temp.roll.weather.lb,weather.data[[#This Row],[Temp.Roll]]&lt;=temp.roll.weather.ub),1,0)</f>
        <v>1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7">
        <f>(weather.data[[#This Row],[Temp.Roll]]-INDEX(weather.lkup[Mean_Temp.Roll],MATCH(weather.data[[#This Row],[mth]],weather.lkup[Month],0)))^2</f>
        <v>5.3584071356603777</v>
      </c>
      <c r="O230" s="17">
        <f>IF(AND(weather.data[[#This Row],[Temp.Roll]]&gt;=temp.roll.weather.lb,weather.data[[#This Row],[Temp.Roll]]&lt;=temp.roll.weather.ub),1,0)</f>
        <v>1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7">
        <f>(weather.data[[#This Row],[Temp.Roll]]-INDEX(weather.lkup[Mean_Temp.Roll],MATCH(weather.data[[#This Row],[mth]],weather.lkup[Month],0)))^2</f>
        <v>7.5654572782980862</v>
      </c>
      <c r="O231" s="17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7">
        <f>(weather.data[[#This Row],[Temp.Roll]]-INDEX(weather.lkup[Mean_Temp.Roll],MATCH(weather.data[[#This Row],[mth]],weather.lkup[Month],0)))^2</f>
        <v>7.3186455966361601</v>
      </c>
      <c r="O232" s="17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7">
        <f>(weather.data[[#This Row],[Temp.Roll]]-INDEX(weather.lkup[Mean_Temp.Roll],MATCH(weather.data[[#This Row],[mth]],weather.lkup[Month],0)))^2</f>
        <v>6.1341821338316871</v>
      </c>
      <c r="O233" s="17">
        <f>IF(AND(weather.data[[#This Row],[Temp.Roll]]&gt;=temp.roll.weather.lb,weather.data[[#This Row],[Temp.Roll]]&lt;=temp.roll.weather.ub),1,0)</f>
        <v>1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7">
        <f>(weather.data[[#This Row],[Temp.Roll]]-INDEX(weather.lkup[Mean_Temp.Roll],MATCH(weather.data[[#This Row],[mth]],weather.lkup[Month],0)))^2</f>
        <v>2.7716367823577568</v>
      </c>
      <c r="O234" s="17">
        <f>IF(AND(weather.data[[#This Row],[Temp.Roll]]&gt;=temp.roll.weather.lb,weather.data[[#This Row],[Temp.Roll]]&lt;=temp.roll.weather.ub),1,0)</f>
        <v>1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7">
        <f>(weather.data[[#This Row],[Temp.Roll]]-INDEX(weather.lkup[Mean_Temp.Roll],MATCH(weather.data[[#This Row],[mth]],weather.lkup[Month],0)))^2</f>
        <v>0.48079631713941173</v>
      </c>
      <c r="O235" s="17">
        <f>IF(AND(weather.data[[#This Row],[Temp.Roll]]&gt;=temp.roll.weather.lb,weather.data[[#This Row],[Temp.Roll]]&lt;=temp.roll.weather.ub),1,0)</f>
        <v>1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7">
        <f>(weather.data[[#This Row],[Temp.Roll]]-INDEX(weather.lkup[Mean_Temp.Roll],MATCH(weather.data[[#This Row],[mth]],weather.lkup[Month],0)))^2</f>
        <v>5.4193837437853103E-2</v>
      </c>
      <c r="O236" s="17">
        <f>IF(AND(weather.data[[#This Row],[Temp.Roll]]&gt;=temp.roll.weather.lb,weather.data[[#This Row],[Temp.Roll]]&lt;=temp.roll.weather.ub),1,0)</f>
        <v>1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7">
        <f>(weather.data[[#This Row],[Temp.Roll]]-INDEX(weather.lkup[Mean_Temp.Roll],MATCH(weather.data[[#This Row],[mth]],weather.lkup[Month],0)))^2</f>
        <v>2.0392805172710746</v>
      </c>
      <c r="O237" s="17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7">
        <f>(weather.data[[#This Row],[Temp.Roll]]-INDEX(weather.lkup[Mean_Temp.Roll],MATCH(weather.data[[#This Row],[mth]],weather.lkup[Month],0)))^2</f>
        <v>8.0517331542398498</v>
      </c>
      <c r="O238" s="17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7">
        <f>(weather.data[[#This Row],[Temp.Roll]]-INDEX(weather.lkup[Mean_Temp.Roll],MATCH(weather.data[[#This Row],[mth]],weather.lkup[Month],0)))^2</f>
        <v>16.18671669604365</v>
      </c>
      <c r="O239" s="17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7">
        <f>(weather.data[[#This Row],[Temp.Roll]]-INDEX(weather.lkup[Mean_Temp.Roll],MATCH(weather.data[[#This Row],[mth]],weather.lkup[Month],0)))^2</f>
        <v>19.946308532778346</v>
      </c>
      <c r="O240" s="17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7">
        <f>(weather.data[[#This Row],[Temp.Roll]]-INDEX(weather.lkup[Mean_Temp.Roll],MATCH(weather.data[[#This Row],[mth]],weather.lkup[Month],0)))^2</f>
        <v>16.28265060724253</v>
      </c>
      <c r="O241" s="17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7">
        <f>(weather.data[[#This Row],[Temp.Roll]]-INDEX(weather.lkup[Mean_Temp.Roll],MATCH(weather.data[[#This Row],[mth]],weather.lkup[Month],0)))^2</f>
        <v>16.475368769776363</v>
      </c>
      <c r="O242" s="17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7">
        <f>(weather.data[[#This Row],[Temp.Roll]]-INDEX(weather.lkup[Mean_Temp.Roll],MATCH(weather.data[[#This Row],[mth]],weather.lkup[Month],0)))^2</f>
        <v>13.52793259100379</v>
      </c>
      <c r="O243" s="17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7">
        <f>(weather.data[[#This Row],[Temp.Roll]]-INDEX(weather.lkup[Mean_Temp.Roll],MATCH(weather.data[[#This Row],[mth]],weather.lkup[Month],0)))^2</f>
        <v>9.5477202802730545</v>
      </c>
      <c r="O244" s="17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7">
        <f>(weather.data[[#This Row],[Temp.Roll]]-INDEX(weather.lkup[Mean_Temp.Roll],MATCH(weather.data[[#This Row],[mth]],weather.lkup[Month],0)))^2</f>
        <v>5.9233000258951201</v>
      </c>
      <c r="O245" s="17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7">
        <f>(weather.data[[#This Row],[Temp.Roll]]-INDEX(weather.lkup[Mean_Temp.Roll],MATCH(weather.data[[#This Row],[mth]],weather.lkup[Month],0)))^2</f>
        <v>8.1114957930908869</v>
      </c>
      <c r="O246" s="17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7">
        <f>(weather.data[[#This Row],[Temp.Roll]]-INDEX(weather.lkup[Mean_Temp.Roll],MATCH(weather.data[[#This Row],[mth]],weather.lkup[Month],0)))^2</f>
        <v>5.9001438152627275</v>
      </c>
      <c r="O247" s="17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7">
        <f>(weather.data[[#This Row],[Temp.Roll]]-INDEX(weather.lkup[Mean_Temp.Roll],MATCH(weather.data[[#This Row],[mth]],weather.lkup[Month],0)))^2</f>
        <v>1.3290185948041735</v>
      </c>
      <c r="O248" s="17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7">
        <f>(weather.data[[#This Row],[Temp.Roll]]-INDEX(weather.lkup[Mean_Temp.Roll],MATCH(weather.data[[#This Row],[mth]],weather.lkup[Month],0)))^2</f>
        <v>0.66379385305561944</v>
      </c>
      <c r="O249" s="17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7">
        <f>(weather.data[[#This Row],[Temp.Roll]]-INDEX(weather.lkup[Mean_Temp.Roll],MATCH(weather.data[[#This Row],[mth]],weather.lkup[Month],0)))^2</f>
        <v>0.75189085481928719</v>
      </c>
      <c r="O250" s="17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7">
        <f>(weather.data[[#This Row],[Temp.Roll]]-INDEX(weather.lkup[Mean_Temp.Roll],MATCH(weather.data[[#This Row],[mth]],weather.lkup[Month],0)))^2</f>
        <v>0.72732018210575744</v>
      </c>
      <c r="O251" s="17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7">
        <f>(weather.data[[#This Row],[Temp.Roll]]-INDEX(weather.lkup[Mean_Temp.Roll],MATCH(weather.data[[#This Row],[mth]],weather.lkup[Month],0)))^2</f>
        <v>6.8829882282129093E-2</v>
      </c>
      <c r="O252" s="17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7">
        <f>(weather.data[[#This Row],[Temp.Roll]]-INDEX(weather.lkup[Mean_Temp.Roll],MATCH(weather.data[[#This Row],[mth]],weather.lkup[Month],0)))^2</f>
        <v>1.1777991440609177</v>
      </c>
      <c r="O253" s="17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7">
        <f>(weather.data[[#This Row],[Temp.Roll]]-INDEX(weather.lkup[Mean_Temp.Roll],MATCH(weather.data[[#This Row],[mth]],weather.lkup[Month],0)))^2</f>
        <v>5.3538369369558589</v>
      </c>
      <c r="O254" s="17">
        <f>IF(AND(weather.data[[#This Row],[Temp.Roll]]&gt;=temp.roll.weather.lb,weather.data[[#This Row],[Temp.Roll]]&lt;=temp.roll.weather.ub),1,0)</f>
        <v>0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7">
        <f>(weather.data[[#This Row],[Temp.Roll]]-INDEX(weather.lkup[Mean_Temp.Roll],MATCH(weather.data[[#This Row],[mth]],weather.lkup[Month],0)))^2</f>
        <v>11.524588007754563</v>
      </c>
      <c r="O255" s="17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7">
        <f>(weather.data[[#This Row],[Temp.Roll]]-INDEX(weather.lkup[Mean_Temp.Roll],MATCH(weather.data[[#This Row],[mth]],weather.lkup[Month],0)))^2</f>
        <v>19.925831645950577</v>
      </c>
      <c r="O256" s="17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7">
        <f>(weather.data[[#This Row],[Temp.Roll]]-INDEX(weather.lkup[Mean_Temp.Roll],MATCH(weather.data[[#This Row],[mth]],weather.lkup[Month],0)))^2</f>
        <v>31.11544162327484</v>
      </c>
      <c r="O257" s="17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7">
        <f>(weather.data[[#This Row],[Temp.Roll]]-INDEX(weather.lkup[Mean_Temp.Roll],MATCH(weather.data[[#This Row],[mth]],weather.lkup[Month],0)))^2</f>
        <v>49.227300025895168</v>
      </c>
      <c r="O258" s="17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7">
        <f>(weather.data[[#This Row],[Temp.Roll]]-INDEX(weather.lkup[Mean_Temp.Roll],MATCH(weather.data[[#This Row],[mth]],weather.lkup[Month],0)))^2</f>
        <v>50.979977778477675</v>
      </c>
      <c r="O259" s="17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7">
        <f>(weather.data[[#This Row],[Temp.Roll]]-INDEX(weather.lkup[Mean_Temp.Roll],MATCH(weather.data[[#This Row],[mth]],weather.lkup[Month],0)))^2</f>
        <v>38.110371076537639</v>
      </c>
      <c r="O260" s="17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7">
        <f>(weather.data[[#This Row],[Temp.Roll]]-INDEX(weather.lkup[Mean_Temp.Roll],MATCH(weather.data[[#This Row],[mth]],weather.lkup[Month],0)))^2</f>
        <v>29.516224188152659</v>
      </c>
      <c r="O261" s="17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7">
        <f>(weather.data[[#This Row],[Temp.Roll]]-INDEX(weather.lkup[Mean_Temp.Roll],MATCH(weather.data[[#This Row],[mth]],weather.lkup[Month],0)))^2</f>
        <v>16.302581205033459</v>
      </c>
      <c r="O262" s="17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7">
        <f>(weather.data[[#This Row],[Temp.Roll]]-INDEX(weather.lkup[Mean_Temp.Roll],MATCH(weather.data[[#This Row],[mth]],weather.lkup[Month],0)))^2</f>
        <v>6.3553342914532154</v>
      </c>
      <c r="O263" s="17">
        <f>IF(AND(weather.data[[#This Row],[Temp.Roll]]&gt;=temp.roll.weather.lb,weather.data[[#This Row],[Temp.Roll]]&lt;=temp.roll.weather.ub),1,0)</f>
        <v>0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7">
        <f>(weather.data[[#This Row],[Temp.Roll]]-INDEX(weather.lkup[Mean_Temp.Roll],MATCH(weather.data[[#This Row],[mth]],weather.lkup[Month],0)))^2</f>
        <v>2.4307119684499363</v>
      </c>
      <c r="O264" s="17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7">
        <f>(weather.data[[#This Row],[Temp.Roll]]-INDEX(weather.lkup[Mean_Temp.Roll],MATCH(weather.data[[#This Row],[mth]],weather.lkup[Month],0)))^2</f>
        <v>0.29420579561042792</v>
      </c>
      <c r="O265" s="17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7">
        <f>(weather.data[[#This Row],[Temp.Roll]]-INDEX(weather.lkup[Mean_Temp.Roll],MATCH(weather.data[[#This Row],[mth]],weather.lkup[Month],0)))^2</f>
        <v>4.6111313373084398E-2</v>
      </c>
      <c r="O266" s="17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7">
        <f>(weather.data[[#This Row],[Temp.Roll]]-INDEX(weather.lkup[Mean_Temp.Roll],MATCH(weather.data[[#This Row],[mth]],weather.lkup[Month],0)))^2</f>
        <v>1.0785756620755202</v>
      </c>
      <c r="O267" s="17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7">
        <f>(weather.data[[#This Row],[Temp.Roll]]-INDEX(weather.lkup[Mean_Temp.Roll],MATCH(weather.data[[#This Row],[mth]],weather.lkup[Month],0)))^2</f>
        <v>4.8945124219646594</v>
      </c>
      <c r="O268" s="17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7">
        <f>(weather.data[[#This Row],[Temp.Roll]]-INDEX(weather.lkup[Mean_Temp.Roll],MATCH(weather.data[[#This Row],[mth]],weather.lkup[Month],0)))^2</f>
        <v>11.22551342977517</v>
      </c>
      <c r="O269" s="17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7">
        <f>(weather.data[[#This Row],[Temp.Roll]]-INDEX(weather.lkup[Mean_Temp.Roll],MATCH(weather.data[[#This Row],[mth]],weather.lkup[Month],0)))^2</f>
        <v>17.864487478653977</v>
      </c>
      <c r="O270" s="17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7">
        <f>(weather.data[[#This Row],[Temp.Roll]]-INDEX(weather.lkup[Mean_Temp.Roll],MATCH(weather.data[[#This Row],[mth]],weather.lkup[Month],0)))^2</f>
        <v>16.872316906721519</v>
      </c>
      <c r="O271" s="17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7">
        <f>(weather.data[[#This Row],[Temp.Roll]]-INDEX(weather.lkup[Mean_Temp.Roll],MATCH(weather.data[[#This Row],[mth]],weather.lkup[Month],0)))^2</f>
        <v>11.082381910500812</v>
      </c>
      <c r="O272" s="17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7">
        <f>(weather.data[[#This Row],[Temp.Roll]]-INDEX(weather.lkup[Mean_Temp.Roll],MATCH(weather.data[[#This Row],[mth]],weather.lkup[Month],0)))^2</f>
        <v>4.9473292524005252</v>
      </c>
      <c r="O273" s="17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7">
        <f>(weather.data[[#This Row],[Temp.Roll]]-INDEX(weather.lkup[Mean_Temp.Roll],MATCH(weather.data[[#This Row],[mth]],weather.lkup[Month],0)))^2</f>
        <v>1.1438245912768319</v>
      </c>
      <c r="O274" s="17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7">
        <f>(weather.data[[#This Row],[Temp.Roll]]-INDEX(weather.lkup[Mean_Temp.Roll],MATCH(weather.data[[#This Row],[mth]],weather.lkup[Month],0)))^2</f>
        <v>39.169780418430051</v>
      </c>
      <c r="O275" s="17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7">
        <f>(weather.data[[#This Row],[Temp.Roll]]-INDEX(weather.lkup[Mean_Temp.Roll],MATCH(weather.data[[#This Row],[mth]],weather.lkup[Month],0)))^2</f>
        <v>14.632485658232095</v>
      </c>
      <c r="O276" s="17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7">
        <f>(weather.data[[#This Row],[Temp.Roll]]-INDEX(weather.lkup[Mean_Temp.Roll],MATCH(weather.data[[#This Row],[mth]],weather.lkup[Month],0)))^2</f>
        <v>0.52943692978019163</v>
      </c>
      <c r="O277" s="17">
        <f>IF(AND(weather.data[[#This Row],[Temp.Roll]]&gt;=temp.roll.weather.lb,weather.data[[#This Row],[Temp.Roll]]&lt;=temp.roll.weather.ub),1,0)</f>
        <v>0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7">
        <f>(weather.data[[#This Row],[Temp.Roll]]-INDEX(weather.lkup[Mean_Temp.Roll],MATCH(weather.data[[#This Row],[mth]],weather.lkup[Month],0)))^2</f>
        <v>1.0306979933454201</v>
      </c>
      <c r="O278" s="17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7">
        <f>(weather.data[[#This Row],[Temp.Roll]]-INDEX(weather.lkup[Mean_Temp.Roll],MATCH(weather.data[[#This Row],[mth]],weather.lkup[Month],0)))^2</f>
        <v>1.9626532270518138</v>
      </c>
      <c r="O279" s="17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7">
        <f>(weather.data[[#This Row],[Temp.Roll]]-INDEX(weather.lkup[Mean_Temp.Roll],MATCH(weather.data[[#This Row],[mth]],weather.lkup[Month],0)))^2</f>
        <v>1.9626532270518113</v>
      </c>
      <c r="O280" s="17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7">
        <f>(weather.data[[#This Row],[Temp.Roll]]-INDEX(weather.lkup[Mean_Temp.Roll],MATCH(weather.data[[#This Row],[mth]],weather.lkup[Month],0)))^2</f>
        <v>2.9175718504151411</v>
      </c>
      <c r="O281" s="17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7">
        <f>(weather.data[[#This Row],[Temp.Roll]]-INDEX(weather.lkup[Mean_Temp.Roll],MATCH(weather.data[[#This Row],[mth]],weather.lkup[Month],0)))^2</f>
        <v>6.3623798381263681</v>
      </c>
      <c r="O282" s="17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7">
        <f>(weather.data[[#This Row],[Temp.Roll]]-INDEX(weather.lkup[Mean_Temp.Roll],MATCH(weather.data[[#This Row],[mth]],weather.lkup[Month],0)))^2</f>
        <v>8.0872234852626406</v>
      </c>
      <c r="O283" s="17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7">
        <f>(weather.data[[#This Row],[Temp.Roll]]-INDEX(weather.lkup[Mean_Temp.Roll],MATCH(weather.data[[#This Row],[mth]],weather.lkup[Month],0)))^2</f>
        <v>3.6863803379678712</v>
      </c>
      <c r="O284" s="17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7">
        <f>(weather.data[[#This Row],[Temp.Roll]]-INDEX(weather.lkup[Mean_Temp.Roll],MATCH(weather.data[[#This Row],[mth]],weather.lkup[Month],0)))^2</f>
        <v>0.19067330605114241</v>
      </c>
      <c r="O285" s="17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7">
        <f>(weather.data[[#This Row],[Temp.Roll]]-INDEX(weather.lkup[Mean_Temp.Roll],MATCH(weather.data[[#This Row],[mth]],weather.lkup[Month],0)))^2</f>
        <v>0.10890337944249603</v>
      </c>
      <c r="O286" s="17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7">
        <f>(weather.data[[#This Row],[Temp.Roll]]-INDEX(weather.lkup[Mean_Temp.Roll],MATCH(weather.data[[#This Row],[mth]],weather.lkup[Month],0)))^2</f>
        <v>0.23963857316155979</v>
      </c>
      <c r="O287" s="17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7">
        <f>(weather.data[[#This Row],[Temp.Roll]]-INDEX(weather.lkup[Mean_Temp.Roll],MATCH(weather.data[[#This Row],[mth]],weather.lkup[Month],0)))^2</f>
        <v>0.66151944020371467</v>
      </c>
      <c r="O288" s="17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7">
        <f>(weather.data[[#This Row],[Temp.Roll]]-INDEX(weather.lkup[Mean_Temp.Roll],MATCH(weather.data[[#This Row],[mth]],weather.lkup[Month],0)))^2</f>
        <v>2.6880551118200229</v>
      </c>
      <c r="O289" s="17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7">
        <f>(weather.data[[#This Row],[Temp.Roll]]-INDEX(weather.lkup[Mean_Temp.Roll],MATCH(weather.data[[#This Row],[mth]],weather.lkup[Month],0)))^2</f>
        <v>4.8778103723471693</v>
      </c>
      <c r="O290" s="17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7">
        <f>(weather.data[[#This Row],[Temp.Roll]]-INDEX(weather.lkup[Mean_Temp.Roll],MATCH(weather.data[[#This Row],[mth]],weather.lkup[Month],0)))^2</f>
        <v>2.8706214322549966</v>
      </c>
      <c r="O291" s="17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7">
        <f>(weather.data[[#This Row],[Temp.Roll]]-INDEX(weather.lkup[Mean_Temp.Roll],MATCH(weather.data[[#This Row],[mth]],weather.lkup[Month],0)))^2</f>
        <v>1.2079169239283825</v>
      </c>
      <c r="O292" s="17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7">
        <f>(weather.data[[#This Row],[Temp.Roll]]-INDEX(weather.lkup[Mean_Temp.Roll],MATCH(weather.data[[#This Row],[mth]],weather.lkup[Month],0)))^2</f>
        <v>1.23952251240033</v>
      </c>
      <c r="O293" s="17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7">
        <f>(weather.data[[#This Row],[Temp.Roll]]-INDEX(weather.lkup[Mean_Temp.Roll],MATCH(weather.data[[#This Row],[mth]],weather.lkup[Month],0)))^2</f>
        <v>2.2901932753291541</v>
      </c>
      <c r="O294" s="17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7">
        <f>(weather.data[[#This Row],[Temp.Roll]]-INDEX(weather.lkup[Mean_Temp.Roll],MATCH(weather.data[[#This Row],[mth]],weather.lkup[Month],0)))^2</f>
        <v>3.6245101992313282</v>
      </c>
      <c r="O295" s="17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7">
        <f>(weather.data[[#This Row],[Temp.Roll]]-INDEX(weather.lkup[Mean_Temp.Roll],MATCH(weather.data[[#This Row],[mth]],weather.lkup[Month],0)))^2</f>
        <v>3.1009713213145673</v>
      </c>
      <c r="O296" s="17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7">
        <f>(weather.data[[#This Row],[Temp.Roll]]-INDEX(weather.lkup[Mean_Temp.Roll],MATCH(weather.data[[#This Row],[mth]],weather.lkup[Month],0)))^2</f>
        <v>4.4060224026790111</v>
      </c>
      <c r="O297" s="17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7">
        <f>(weather.data[[#This Row],[Temp.Roll]]-INDEX(weather.lkup[Mean_Temp.Roll],MATCH(weather.data[[#This Row],[mth]],weather.lkup[Month],0)))^2</f>
        <v>8.2533375832315095</v>
      </c>
      <c r="O298" s="17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7">
        <f>(weather.data[[#This Row],[Temp.Roll]]-INDEX(weather.lkup[Mean_Temp.Roll],MATCH(weather.data[[#This Row],[mth]],weather.lkup[Month],0)))^2</f>
        <v>7.3492905737467069</v>
      </c>
      <c r="O299" s="17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7">
        <f>(weather.data[[#This Row],[Temp.Roll]]-INDEX(weather.lkup[Mean_Temp.Roll],MATCH(weather.data[[#This Row],[mth]],weather.lkup[Month],0)))^2</f>
        <v>5.562883337016892</v>
      </c>
      <c r="O300" s="17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7">
        <f>(weather.data[[#This Row],[Temp.Roll]]-INDEX(weather.lkup[Mean_Temp.Roll],MATCH(weather.data[[#This Row],[mth]],weather.lkup[Month],0)))^2</f>
        <v>1.002869438984584</v>
      </c>
      <c r="O301" s="17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7">
        <f>(weather.data[[#This Row],[Temp.Roll]]-INDEX(weather.lkup[Mean_Temp.Roll],MATCH(weather.data[[#This Row],[mth]],weather.lkup[Month],0)))^2</f>
        <v>0.51839262675433639</v>
      </c>
      <c r="O302" s="17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7">
        <f>(weather.data[[#This Row],[Temp.Roll]]-INDEX(weather.lkup[Mean_Temp.Roll],MATCH(weather.data[[#This Row],[mth]],weather.lkup[Month],0)))^2</f>
        <v>2.7968409236358269</v>
      </c>
      <c r="O303" s="17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7">
        <f>(weather.data[[#This Row],[Temp.Roll]]-INDEX(weather.lkup[Mean_Temp.Roll],MATCH(weather.data[[#This Row],[mth]],weather.lkup[Month],0)))^2</f>
        <v>10.677300777828419</v>
      </c>
      <c r="O304" s="17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7">
        <f>(weather.data[[#This Row],[Temp.Roll]]-INDEX(weather.lkup[Mean_Temp.Roll],MATCH(weather.data[[#This Row],[mth]],weather.lkup[Month],0)))^2</f>
        <v>21.476556623535892</v>
      </c>
      <c r="O305" s="17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7">
        <f>(weather.data[[#This Row],[Temp.Roll]]-INDEX(weather.lkup[Mean_Temp.Roll],MATCH(weather.data[[#This Row],[mth]],weather.lkup[Month],0)))^2</f>
        <v>9.7292832122560924</v>
      </c>
      <c r="O306" s="17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7">
        <f>(weather.data[[#This Row],[Temp.Roll]]-INDEX(weather.lkup[Mean_Temp.Roll],MATCH(weather.data[[#This Row],[mth]],weather.lkup[Month],0)))^2</f>
        <v>5.3015671628733765</v>
      </c>
      <c r="O307" s="17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7">
        <f>(weather.data[[#This Row],[Temp.Roll]]-INDEX(weather.lkup[Mean_Temp.Roll],MATCH(weather.data[[#This Row],[mth]],weather.lkup[Month],0)))^2</f>
        <v>5.170811304974662</v>
      </c>
      <c r="O308" s="17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7">
        <f>(weather.data[[#This Row],[Temp.Roll]]-INDEX(weather.lkup[Mean_Temp.Roll],MATCH(weather.data[[#This Row],[mth]],weather.lkup[Month],0)))^2</f>
        <v>6.4063895362671781</v>
      </c>
      <c r="O309" s="17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7">
        <f>(weather.data[[#This Row],[Temp.Roll]]-INDEX(weather.lkup[Mean_Temp.Roll],MATCH(weather.data[[#This Row],[mth]],weather.lkup[Month],0)))^2</f>
        <v>5.020326296156318</v>
      </c>
      <c r="O310" s="17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7">
        <f>(weather.data[[#This Row],[Temp.Roll]]-INDEX(weather.lkup[Mean_Temp.Roll],MATCH(weather.data[[#This Row],[mth]],weather.lkup[Month],0)))^2</f>
        <v>6.6866024362419845</v>
      </c>
      <c r="O311" s="17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7">
        <f>(weather.data[[#This Row],[Temp.Roll]]-INDEX(weather.lkup[Mean_Temp.Roll],MATCH(weather.data[[#This Row],[mth]],weather.lkup[Month],0)))^2</f>
        <v>10.179982380812403</v>
      </c>
      <c r="O312" s="17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7">
        <f>(weather.data[[#This Row],[Temp.Roll]]-INDEX(weather.lkup[Mean_Temp.Roll],MATCH(weather.data[[#This Row],[mth]],weather.lkup[Month],0)))^2</f>
        <v>6.2744948524677309</v>
      </c>
      <c r="O313" s="17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7">
        <f>(weather.data[[#This Row],[Temp.Roll]]-INDEX(weather.lkup[Mean_Temp.Roll],MATCH(weather.data[[#This Row],[mth]],weather.lkup[Month],0)))^2</f>
        <v>1.6108176037904858</v>
      </c>
      <c r="O314" s="17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7">
        <f>(weather.data[[#This Row],[Temp.Roll]]-INDEX(weather.lkup[Mean_Temp.Roll],MATCH(weather.data[[#This Row],[mth]],weather.lkup[Month],0)))^2</f>
        <v>8.8498379804597058E-2</v>
      </c>
      <c r="O315" s="17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7">
        <f>(weather.data[[#This Row],[Temp.Roll]]-INDEX(weather.lkup[Mean_Temp.Roll],MATCH(weather.data[[#This Row],[mth]],weather.lkup[Month],0)))^2</f>
        <v>3.6731040739341014</v>
      </c>
      <c r="O316" s="17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7">
        <f>(weather.data[[#This Row],[Temp.Roll]]-INDEX(weather.lkup[Mean_Temp.Roll],MATCH(weather.data[[#This Row],[mth]],weather.lkup[Month],0)))^2</f>
        <v>11.983868750174969</v>
      </c>
      <c r="O317" s="17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7">
        <f>(weather.data[[#This Row],[Temp.Roll]]-INDEX(weather.lkup[Mean_Temp.Roll],MATCH(weather.data[[#This Row],[mth]],weather.lkup[Month],0)))^2</f>
        <v>25.621540707846925</v>
      </c>
      <c r="O318" s="17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7">
        <f>(weather.data[[#This Row],[Temp.Roll]]-INDEX(weather.lkup[Mean_Temp.Roll],MATCH(weather.data[[#This Row],[mth]],weather.lkup[Month],0)))^2</f>
        <v>53.671128765292124</v>
      </c>
      <c r="O319" s="17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7">
        <f>(weather.data[[#This Row],[Temp.Roll]]-INDEX(weather.lkup[Mean_Temp.Roll],MATCH(weather.data[[#This Row],[mth]],weather.lkup[Month],0)))^2</f>
        <v>78.193783086279794</v>
      </c>
      <c r="O320" s="17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7">
        <f>(weather.data[[#This Row],[Temp.Roll]]-INDEX(weather.lkup[Mean_Temp.Roll],MATCH(weather.data[[#This Row],[mth]],weather.lkup[Month],0)))^2</f>
        <v>86.266256001371744</v>
      </c>
      <c r="O321" s="17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7">
        <f>(weather.data[[#This Row],[Temp.Roll]]-INDEX(weather.lkup[Mean_Temp.Roll],MATCH(weather.data[[#This Row],[mth]],weather.lkup[Month],0)))^2</f>
        <v>89.79567902984239</v>
      </c>
      <c r="O322" s="17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7">
        <f>(weather.data[[#This Row],[Temp.Roll]]-INDEX(weather.lkup[Mean_Temp.Roll],MATCH(weather.data[[#This Row],[mth]],weather.lkup[Month],0)))^2</f>
        <v>89.885949878922801</v>
      </c>
      <c r="O323" s="17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7">
        <f>(weather.data[[#This Row],[Temp.Roll]]-INDEX(weather.lkup[Mean_Temp.Roll],MATCH(weather.data[[#This Row],[mth]],weather.lkup[Month],0)))^2</f>
        <v>86.398992206965104</v>
      </c>
      <c r="O324" s="17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7">
        <f>(weather.data[[#This Row],[Temp.Roll]]-INDEX(weather.lkup[Mean_Temp.Roll],MATCH(weather.data[[#This Row],[mth]],weather.lkup[Month],0)))^2</f>
        <v>79.504585555415602</v>
      </c>
      <c r="O325" s="17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7">
        <f>(weather.data[[#This Row],[Temp.Roll]]-INDEX(weather.lkup[Mean_Temp.Roll],MATCH(weather.data[[#This Row],[mth]],weather.lkup[Month],0)))^2</f>
        <v>54.160643756473782</v>
      </c>
      <c r="O326" s="17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7">
        <f>(weather.data[[#This Row],[Temp.Roll]]-INDEX(weather.lkup[Mean_Temp.Roll],MATCH(weather.data[[#This Row],[mth]],weather.lkup[Month],0)))^2</f>
        <v>33.693725137174198</v>
      </c>
      <c r="O327" s="17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7">
        <f>(weather.data[[#This Row],[Temp.Roll]]-INDEX(weather.lkup[Mean_Temp.Roll],MATCH(weather.data[[#This Row],[mth]],weather.lkup[Month],0)))^2</f>
        <v>29.364643504521144</v>
      </c>
      <c r="O328" s="17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7">
        <f>(weather.data[[#This Row],[Temp.Roll]]-INDEX(weather.lkup[Mean_Temp.Roll],MATCH(weather.data[[#This Row],[mth]],weather.lkup[Month],0)))^2</f>
        <v>26.398663408779154</v>
      </c>
      <c r="O329" s="17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7">
        <f>(weather.data[[#This Row],[Temp.Roll]]-INDEX(weather.lkup[Mean_Temp.Roll],MATCH(weather.data[[#This Row],[mth]],weather.lkup[Month],0)))^2</f>
        <v>24.312986915959804</v>
      </c>
      <c r="O330" s="17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7">
        <f>(weather.data[[#This Row],[Temp.Roll]]-INDEX(weather.lkup[Mean_Temp.Roll],MATCH(weather.data[[#This Row],[mth]],weather.lkup[Month],0)))^2</f>
        <v>36.658539951989027</v>
      </c>
      <c r="O331" s="17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7">
        <f>(weather.data[[#This Row],[Temp.Roll]]-INDEX(weather.lkup[Mean_Temp.Roll],MATCH(weather.data[[#This Row],[mth]],weather.lkup[Month],0)))^2</f>
        <v>48.499433124072688</v>
      </c>
      <c r="O332" s="17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7">
        <f>(weather.data[[#This Row],[Temp.Roll]]-INDEX(weather.lkup[Mean_Temp.Roll],MATCH(weather.data[[#This Row],[mth]],weather.lkup[Month],0)))^2</f>
        <v>67.707210901850473</v>
      </c>
      <c r="O333" s="17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7">
        <f>(weather.data[[#This Row],[Temp.Roll]]-INDEX(weather.lkup[Mean_Temp.Roll],MATCH(weather.data[[#This Row],[mth]],weather.lkup[Month],0)))^2</f>
        <v>105.8421819272977</v>
      </c>
      <c r="O334" s="17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7">
        <f>(weather.data[[#This Row],[Temp.Roll]]-INDEX(weather.lkup[Mean_Temp.Roll],MATCH(weather.data[[#This Row],[mth]],weather.lkup[Month],0)))^2</f>
        <v>147.67714791369229</v>
      </c>
      <c r="O335" s="17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7">
        <f>(weather.data[[#This Row],[Temp.Roll]]-INDEX(weather.lkup[Mean_Temp.Roll],MATCH(weather.data[[#This Row],[mth]],weather.lkup[Month],0)))^2</f>
        <v>24.406534240782285</v>
      </c>
      <c r="O336" s="17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7">
        <f>(weather.data[[#This Row],[Temp.Roll]]-INDEX(weather.lkup[Mean_Temp.Roll],MATCH(weather.data[[#This Row],[mth]],weather.lkup[Month],0)))^2</f>
        <v>29.830445988276988</v>
      </c>
      <c r="O337" s="17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7">
        <f>(weather.data[[#This Row],[Temp.Roll]]-INDEX(weather.lkup[Mean_Temp.Roll],MATCH(weather.data[[#This Row],[mth]],weather.lkup[Month],0)))^2</f>
        <v>24.265586980157622</v>
      </c>
      <c r="O338" s="17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7">
        <f>(weather.data[[#This Row],[Temp.Roll]]-INDEX(weather.lkup[Mean_Temp.Roll],MATCH(weather.data[[#This Row],[mth]],weather.lkup[Month],0)))^2</f>
        <v>19.779721096169609</v>
      </c>
      <c r="O339" s="17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7">
        <f>(weather.data[[#This Row],[Temp.Roll]]-INDEX(weather.lkup[Mean_Temp.Roll],MATCH(weather.data[[#This Row],[mth]],weather.lkup[Month],0)))^2</f>
        <v>19.295619408899714</v>
      </c>
      <c r="O340" s="17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7">
        <f>(weather.data[[#This Row],[Temp.Roll]]-INDEX(weather.lkup[Mean_Temp.Roll],MATCH(weather.data[[#This Row],[mth]],weather.lkup[Month],0)))^2</f>
        <v>10.422516307444077</v>
      </c>
      <c r="O341" s="17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7">
        <f>(weather.data[[#This Row],[Temp.Roll]]-INDEX(weather.lkup[Mean_Temp.Roll],MATCH(weather.data[[#This Row],[mth]],weather.lkup[Month],0)))^2</f>
        <v>1.0674074395241535</v>
      </c>
      <c r="O342" s="17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7">
        <f>(weather.data[[#This Row],[Temp.Roll]]-INDEX(weather.lkup[Mean_Temp.Roll],MATCH(weather.data[[#This Row],[mth]],weather.lkup[Month],0)))^2</f>
        <v>6.1403977207331623E-2</v>
      </c>
      <c r="O343" s="17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7">
        <f>(weather.data[[#This Row],[Temp.Roll]]-INDEX(weather.lkup[Mean_Temp.Roll],MATCH(weather.data[[#This Row],[mth]],weather.lkup[Month],0)))^2</f>
        <v>1.3119808065053611</v>
      </c>
      <c r="O344" s="17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7">
        <f>(weather.data[[#This Row],[Temp.Roll]]-INDEX(weather.lkup[Mean_Temp.Roll],MATCH(weather.data[[#This Row],[mth]],weather.lkup[Month],0)))^2</f>
        <v>9.1445078710946373</v>
      </c>
      <c r="O345" s="17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7">
        <f>(weather.data[[#This Row],[Temp.Roll]]-INDEX(weather.lkup[Mean_Temp.Roll],MATCH(weather.data[[#This Row],[mth]],weather.lkup[Month],0)))^2</f>
        <v>22.046943684129534</v>
      </c>
      <c r="O346" s="17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7">
        <f>(weather.data[[#This Row],[Temp.Roll]]-INDEX(weather.lkup[Mean_Temp.Roll],MATCH(weather.data[[#This Row],[mth]],weather.lkup[Month],0)))^2</f>
        <v>38.916068108092666</v>
      </c>
      <c r="O347" s="17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7">
        <f>(weather.data[[#This Row],[Temp.Roll]]-INDEX(weather.lkup[Mean_Temp.Roll],MATCH(weather.data[[#This Row],[mth]],weather.lkup[Month],0)))^2</f>
        <v>55.896103706561448</v>
      </c>
      <c r="O348" s="17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7">
        <f>(weather.data[[#This Row],[Temp.Roll]]-INDEX(weather.lkup[Mean_Temp.Roll],MATCH(weather.data[[#This Row],[mth]],weather.lkup[Month],0)))^2</f>
        <v>61.999698603301511</v>
      </c>
      <c r="O349" s="17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7">
        <f>(weather.data[[#This Row],[Temp.Roll]]-INDEX(weather.lkup[Mean_Temp.Roll],MATCH(weather.data[[#This Row],[mth]],weather.lkup[Month],0)))^2</f>
        <v>70.483031753765999</v>
      </c>
      <c r="O350" s="17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7">
        <f>(weather.data[[#This Row],[Temp.Roll]]-INDEX(weather.lkup[Mean_Temp.Roll],MATCH(weather.data[[#This Row],[mth]],weather.lkup[Month],0)))^2</f>
        <v>64.69043379702056</v>
      </c>
      <c r="O351" s="17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7">
        <f>(weather.data[[#This Row],[Temp.Roll]]-INDEX(weather.lkup[Mean_Temp.Roll],MATCH(weather.data[[#This Row],[mth]],weather.lkup[Month],0)))^2</f>
        <v>46.827146546636548</v>
      </c>
      <c r="O352" s="17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7">
        <f>(weather.data[[#This Row],[Temp.Roll]]-INDEX(weather.lkup[Mean_Temp.Roll],MATCH(weather.data[[#This Row],[mth]],weather.lkup[Month],0)))^2</f>
        <v>34.391948865413511</v>
      </c>
      <c r="O353" s="17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7">
        <f>(weather.data[[#This Row],[Temp.Roll]]-INDEX(weather.lkup[Mean_Temp.Roll],MATCH(weather.data[[#This Row],[mth]],weather.lkup[Month],0)))^2</f>
        <v>25.33624853868784</v>
      </c>
      <c r="O354" s="17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7">
        <f>(weather.data[[#This Row],[Temp.Roll]]-INDEX(weather.lkup[Mean_Temp.Roll],MATCH(weather.data[[#This Row],[mth]],weather.lkup[Month],0)))^2</f>
        <v>18.104523902596846</v>
      </c>
      <c r="O355" s="17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7">
        <f>(weather.data[[#This Row],[Temp.Roll]]-INDEX(weather.lkup[Mean_Temp.Roll],MATCH(weather.data[[#This Row],[mth]],weather.lkup[Month],0)))^2</f>
        <v>14.207070899890379</v>
      </c>
      <c r="O356" s="17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7">
        <f>(weather.data[[#This Row],[Temp.Roll]]-INDEX(weather.lkup[Mean_Temp.Roll],MATCH(weather.data[[#This Row],[mth]],weather.lkup[Month],0)))^2</f>
        <v>15.925330537078596</v>
      </c>
      <c r="O357" s="17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7">
        <f>(weather.data[[#This Row],[Temp.Roll]]-INDEX(weather.lkup[Mean_Temp.Roll],MATCH(weather.data[[#This Row],[mth]],weather.lkup[Month],0)))^2</f>
        <v>19.761735030775711</v>
      </c>
      <c r="O358" s="17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7">
        <f>(weather.data[[#This Row],[Temp.Roll]]-INDEX(weather.lkup[Mean_Temp.Roll],MATCH(weather.data[[#This Row],[mth]],weather.lkup[Month],0)))^2</f>
        <v>25.600594660649168</v>
      </c>
      <c r="O359" s="17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7">
        <f>(weather.data[[#This Row],[Temp.Roll]]-INDEX(weather.lkup[Mean_Temp.Roll],MATCH(weather.data[[#This Row],[mth]],weather.lkup[Month],0)))^2</f>
        <v>22.700126028751967</v>
      </c>
      <c r="O360" s="17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7">
        <f>(weather.data[[#This Row],[Temp.Roll]]-INDEX(weather.lkup[Mean_Temp.Roll],MATCH(weather.data[[#This Row],[mth]],weather.lkup[Month],0)))^2</f>
        <v>12.168058635486418</v>
      </c>
      <c r="O361" s="17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7">
        <f>(weather.data[[#This Row],[Temp.Roll]]-INDEX(weather.lkup[Mean_Temp.Roll],MATCH(weather.data[[#This Row],[mth]],weather.lkup[Month],0)))^2</f>
        <v>6.8229826839588501</v>
      </c>
      <c r="O362" s="17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7">
        <f>(weather.data[[#This Row],[Temp.Roll]]-INDEX(weather.lkup[Mean_Temp.Roll],MATCH(weather.data[[#This Row],[mth]],weather.lkup[Month],0)))^2</f>
        <v>9.6917604672431081E-4</v>
      </c>
      <c r="O363" s="17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7">
        <f>(weather.data[[#This Row],[Temp.Roll]]-INDEX(weather.lkup[Mean_Temp.Roll],MATCH(weather.data[[#This Row],[mth]],weather.lkup[Month],0)))^2</f>
        <v>10.936008553804992</v>
      </c>
      <c r="O364" s="17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7">
        <f>(weather.data[[#This Row],[Temp.Roll]]-INDEX(weather.lkup[Mean_Temp.Roll],MATCH(weather.data[[#This Row],[mth]],weather.lkup[Month],0)))^2</f>
        <v>32.406582030507501</v>
      </c>
      <c r="O365" s="17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7">
        <f>(weather.data[[#This Row],[Temp.Roll]]-INDEX(weather.lkup[Mean_Temp.Roll],MATCH(weather.data[[#This Row],[mth]],weather.lkup[Month],0)))^2</f>
        <v>43.243924153736693</v>
      </c>
      <c r="O366" s="17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7">
        <f>(weather.data[[#This Row],[Temp.Roll]]-INDEX(weather.lkup[Mean_Temp.Roll],MATCH(weather.data[[#This Row],[mth]],weather.lkup[Month],0)))^2</f>
        <v>5.1626782455632503</v>
      </c>
      <c r="O367" s="17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7">
        <f>(weather.data[[#This Row],[Temp.Roll]]-INDEX(weather.lkup[Mean_Temp.Roll],MATCH(weather.data[[#This Row],[mth]],weather.lkup[Month],0)))^2</f>
        <v>3.4960466790477609</v>
      </c>
      <c r="O368" s="17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7">
        <f>(weather.data[[#This Row],[Temp.Roll]]-INDEX(weather.lkup[Mean_Temp.Roll],MATCH(weather.data[[#This Row],[mth]],weather.lkup[Month],0)))^2</f>
        <v>13.572279955691741</v>
      </c>
      <c r="O369" s="17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7">
        <f>(weather.data[[#This Row],[Temp.Roll]]-INDEX(weather.lkup[Mean_Temp.Roll],MATCH(weather.data[[#This Row],[mth]],weather.lkup[Month],0)))^2</f>
        <v>21.254386767861025</v>
      </c>
      <c r="O370" s="17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7">
        <f>(weather.data[[#This Row],[Temp.Roll]]-INDEX(weather.lkup[Mean_Temp.Roll],MATCH(weather.data[[#This Row],[mth]],weather.lkup[Month],0)))^2</f>
        <v>20.428337353650917</v>
      </c>
      <c r="O371" s="17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7">
        <f>(weather.data[[#This Row],[Temp.Roll]]-INDEX(weather.lkup[Mean_Temp.Roll],MATCH(weather.data[[#This Row],[mth]],weather.lkup[Month],0)))^2</f>
        <v>22.750723266349326</v>
      </c>
      <c r="O372" s="17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7">
        <f>(weather.data[[#This Row],[Temp.Roll]]-INDEX(weather.lkup[Mean_Temp.Roll],MATCH(weather.data[[#This Row],[mth]],weather.lkup[Month],0)))^2</f>
        <v>41.642566189629697</v>
      </c>
      <c r="O373" s="17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7">
        <f>(weather.data[[#This Row],[Temp.Roll]]-INDEX(weather.lkup[Mean_Temp.Roll],MATCH(weather.data[[#This Row],[mth]],weather.lkup[Month],0)))^2</f>
        <v>62.60969718925179</v>
      </c>
      <c r="O374" s="17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7">
        <f>(weather.data[[#This Row],[Temp.Roll]]-INDEX(weather.lkup[Mean_Temp.Roll],MATCH(weather.data[[#This Row],[mth]],weather.lkup[Month],0)))^2</f>
        <v>88.373615603839824</v>
      </c>
      <c r="O375" s="17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7">
        <f>(weather.data[[#This Row],[Temp.Roll]]-INDEX(weather.lkup[Mean_Temp.Roll],MATCH(weather.data[[#This Row],[mth]],weather.lkup[Month],0)))^2</f>
        <v>88.19464489333339</v>
      </c>
      <c r="O376" s="17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7">
        <f>(weather.data[[#This Row],[Temp.Roll]]-INDEX(weather.lkup[Mean_Temp.Roll],MATCH(weather.data[[#This Row],[mth]],weather.lkup[Month],0)))^2</f>
        <v>67.642955078518568</v>
      </c>
      <c r="O377" s="17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7">
        <f>(weather.data[[#This Row],[Temp.Roll]]-INDEX(weather.lkup[Mean_Temp.Roll],MATCH(weather.data[[#This Row],[mth]],weather.lkup[Month],0)))^2</f>
        <v>58.825399853650872</v>
      </c>
      <c r="O378" s="17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7">
        <f>(weather.data[[#This Row],[Temp.Roll]]-INDEX(weather.lkup[Mean_Temp.Roll],MATCH(weather.data[[#This Row],[mth]],weather.lkup[Month],0)))^2</f>
        <v>40.361945157883689</v>
      </c>
      <c r="O379" s="17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7">
        <f>(weather.data[[#This Row],[Temp.Roll]]-INDEX(weather.lkup[Mean_Temp.Roll],MATCH(weather.data[[#This Row],[mth]],weather.lkup[Month],0)))^2</f>
        <v>16.640652877082548</v>
      </c>
      <c r="O380" s="17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7">
        <f>(weather.data[[#This Row],[Temp.Roll]]-INDEX(weather.lkup[Mean_Temp.Roll],MATCH(weather.data[[#This Row],[mth]],weather.lkup[Month],0)))^2</f>
        <v>5.3262503827514696</v>
      </c>
      <c r="O381" s="17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7">
        <f>(weather.data[[#This Row],[Temp.Roll]]-INDEX(weather.lkup[Mean_Temp.Roll],MATCH(weather.data[[#This Row],[mth]],weather.lkup[Month],0)))^2</f>
        <v>1.327763703860824E-3</v>
      </c>
      <c r="O382" s="17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7">
        <f>(weather.data[[#This Row],[Temp.Roll]]-INDEX(weather.lkup[Mean_Temp.Roll],MATCH(weather.data[[#This Row],[mth]],weather.lkup[Month],0)))^2</f>
        <v>8.4611151314287536</v>
      </c>
      <c r="O383" s="17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7">
        <f>(weather.data[[#This Row],[Temp.Roll]]-INDEX(weather.lkup[Mean_Temp.Roll],MATCH(weather.data[[#This Row],[mth]],weather.lkup[Month],0)))^2</f>
        <v>23.423199267861097</v>
      </c>
      <c r="O384" s="17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7">
        <f>(weather.data[[#This Row],[Temp.Roll]]-INDEX(weather.lkup[Mean_Temp.Roll],MATCH(weather.data[[#This Row],[mth]],weather.lkup[Month],0)))^2</f>
        <v>51.248411758412892</v>
      </c>
      <c r="O385" s="17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7">
        <f>(weather.data[[#This Row],[Temp.Roll]]-INDEX(weather.lkup[Mean_Temp.Roll],MATCH(weather.data[[#This Row],[mth]],weather.lkup[Month],0)))^2</f>
        <v>70.667874532411403</v>
      </c>
      <c r="O386" s="17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7">
        <f>(weather.data[[#This Row],[Temp.Roll]]-INDEX(weather.lkup[Mean_Temp.Roll],MATCH(weather.data[[#This Row],[mth]],weather.lkup[Month],0)))^2</f>
        <v>66.333106486304047</v>
      </c>
      <c r="O387" s="17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7">
        <f>(weather.data[[#This Row],[Temp.Roll]]-INDEX(weather.lkup[Mean_Temp.Roll],MATCH(weather.data[[#This Row],[mth]],weather.lkup[Month],0)))^2</f>
        <v>72.278167427347142</v>
      </c>
      <c r="O388" s="17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7">
        <f>(weather.data[[#This Row],[Temp.Roll]]-INDEX(weather.lkup[Mean_Temp.Roll],MATCH(weather.data[[#This Row],[mth]],weather.lkup[Month],0)))^2</f>
        <v>85.065302773152141</v>
      </c>
      <c r="O389" s="17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7">
        <f>(weather.data[[#This Row],[Temp.Roll]]-INDEX(weather.lkup[Mean_Temp.Roll],MATCH(weather.data[[#This Row],[mth]],weather.lkup[Month],0)))^2</f>
        <v>85.241071291670664</v>
      </c>
      <c r="O390" s="17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7">
        <f>(weather.data[[#This Row],[Temp.Roll]]-INDEX(weather.lkup[Mean_Temp.Roll],MATCH(weather.data[[#This Row],[mth]],weather.lkup[Month],0)))^2</f>
        <v>101.13155608003042</v>
      </c>
      <c r="O391" s="17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7">
        <f>(weather.data[[#This Row],[Temp.Roll]]-INDEX(weather.lkup[Mean_Temp.Roll],MATCH(weather.data[[#This Row],[mth]],weather.lkup[Month],0)))^2</f>
        <v>121.71846414881354</v>
      </c>
      <c r="O392" s="17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7">
        <f>(weather.data[[#This Row],[Temp.Roll]]-INDEX(weather.lkup[Mean_Temp.Roll],MATCH(weather.data[[#This Row],[mth]],weather.lkup[Month],0)))^2</f>
        <v>134.59843925274399</v>
      </c>
      <c r="O393" s="17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7">
        <f>(weather.data[[#This Row],[Temp.Roll]]-INDEX(weather.lkup[Mean_Temp.Roll],MATCH(weather.data[[#This Row],[mth]],weather.lkup[Month],0)))^2</f>
        <v>148.24197888804255</v>
      </c>
      <c r="O394" s="17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7">
        <f>(weather.data[[#This Row],[Temp.Roll]]-INDEX(weather.lkup[Mean_Temp.Roll],MATCH(weather.data[[#This Row],[mth]],weather.lkup[Month],0)))^2</f>
        <v>123.88197921873036</v>
      </c>
      <c r="O395" s="17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7">
        <f>(weather.data[[#This Row],[Temp.Roll]]-INDEX(weather.lkup[Mean_Temp.Roll],MATCH(weather.data[[#This Row],[mth]],weather.lkup[Month],0)))^2</f>
        <v>97.336820630294994</v>
      </c>
      <c r="O396" s="17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7">
        <f>(weather.data[[#This Row],[Temp.Roll]]-INDEX(weather.lkup[Mean_Temp.Roll],MATCH(weather.data[[#This Row],[mth]],weather.lkup[Month],0)))^2</f>
        <v>60.125100628405342</v>
      </c>
      <c r="O397" s="17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7">
        <f>(weather.data[[#This Row],[Temp.Roll]]-INDEX(weather.lkup[Mean_Temp.Roll],MATCH(weather.data[[#This Row],[mth]],weather.lkup[Month],0)))^2</f>
        <v>10.998740396464026</v>
      </c>
      <c r="O398" s="17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7">
        <f>(weather.data[[#This Row],[Temp.Roll]]-INDEX(weather.lkup[Mean_Temp.Roll],MATCH(weather.data[[#This Row],[mth]],weather.lkup[Month],0)))^2</f>
        <v>0.46988627369396285</v>
      </c>
      <c r="O399" s="17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7">
        <f>(weather.data[[#This Row],[Temp.Roll]]-INDEX(weather.lkup[Mean_Temp.Roll],MATCH(weather.data[[#This Row],[mth]],weather.lkup[Month],0)))^2</f>
        <v>2.9723183969857452</v>
      </c>
      <c r="O400" s="17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7">
        <f>(weather.data[[#This Row],[Temp.Roll]]-INDEX(weather.lkup[Mean_Temp.Roll],MATCH(weather.data[[#This Row],[mth]],weather.lkup[Month],0)))^2</f>
        <v>16.811900601548963</v>
      </c>
      <c r="O401" s="17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7">
        <f>(weather.data[[#This Row],[Temp.Roll]]-INDEX(weather.lkup[Mean_Temp.Roll],MATCH(weather.data[[#This Row],[mth]],weather.lkup[Month],0)))^2</f>
        <v>20.83481990201253</v>
      </c>
      <c r="O402" s="17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7">
        <f>(weather.data[[#This Row],[Temp.Roll]]-INDEX(weather.lkup[Mean_Temp.Roll],MATCH(weather.data[[#This Row],[mth]],weather.lkup[Month],0)))^2</f>
        <v>25.26492063847229</v>
      </c>
      <c r="O403" s="17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7">
        <f>(weather.data[[#This Row],[Temp.Roll]]-INDEX(weather.lkup[Mean_Temp.Roll],MATCH(weather.data[[#This Row],[mth]],weather.lkup[Month],0)))^2</f>
        <v>16.500953237352562</v>
      </c>
      <c r="O404" s="17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7">
        <f>(weather.data[[#This Row],[Temp.Roll]]-INDEX(weather.lkup[Mean_Temp.Roll],MATCH(weather.data[[#This Row],[mth]],weather.lkup[Month],0)))^2</f>
        <v>9.130431243894412</v>
      </c>
      <c r="O405" s="17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7">
        <f>(weather.data[[#This Row],[Temp.Roll]]-INDEX(weather.lkup[Mean_Temp.Roll],MATCH(weather.data[[#This Row],[mth]],weather.lkup[Month],0)))^2</f>
        <v>5.8298947018439646</v>
      </c>
      <c r="O406" s="17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7">
        <f>(weather.data[[#This Row],[Temp.Roll]]-INDEX(weather.lkup[Mean_Temp.Roll],MATCH(weather.data[[#This Row],[mth]],weather.lkup[Month],0)))^2</f>
        <v>3.6018377415967526</v>
      </c>
      <c r="O407" s="17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7">
        <f>(weather.data[[#This Row],[Temp.Roll]]-INDEX(weather.lkup[Mean_Temp.Roll],MATCH(weather.data[[#This Row],[mth]],weather.lkup[Month],0)))^2</f>
        <v>4.4812590086286432</v>
      </c>
      <c r="O408" s="17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7">
        <f>(weather.data[[#This Row],[Temp.Roll]]-INDEX(weather.lkup[Mean_Temp.Roll],MATCH(weather.data[[#This Row],[mth]],weather.lkup[Month],0)))^2</f>
        <v>7.8679895385987448</v>
      </c>
      <c r="O409" s="17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7">
        <f>(weather.data[[#This Row],[Temp.Roll]]-INDEX(weather.lkup[Mean_Temp.Roll],MATCH(weather.data[[#This Row],[mth]],weather.lkup[Month],0)))^2</f>
        <v>6.4189521537332901</v>
      </c>
      <c r="O410" s="17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7">
        <f>(weather.data[[#This Row],[Temp.Roll]]-INDEX(weather.lkup[Mean_Temp.Roll],MATCH(weather.data[[#This Row],[mth]],weather.lkup[Month],0)))^2</f>
        <v>15.793004237693712</v>
      </c>
      <c r="O411" s="17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7">
        <f>(weather.data[[#This Row],[Temp.Roll]]-INDEX(weather.lkup[Mean_Temp.Roll],MATCH(weather.data[[#This Row],[mth]],weather.lkup[Month],0)))^2</f>
        <v>15.604331069311328</v>
      </c>
      <c r="O412" s="17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7">
        <f>(weather.data[[#This Row],[Temp.Roll]]-INDEX(weather.lkup[Mean_Temp.Roll],MATCH(weather.data[[#This Row],[mth]],weather.lkup[Month],0)))^2</f>
        <v>18.594521505367762</v>
      </c>
      <c r="O413" s="17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7">
        <f>(weather.data[[#This Row],[Temp.Roll]]-INDEX(weather.lkup[Mean_Temp.Roll],MATCH(weather.data[[#This Row],[mth]],weather.lkup[Month],0)))^2</f>
        <v>30.383649191840558</v>
      </c>
      <c r="O414" s="17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7">
        <f>(weather.data[[#This Row],[Temp.Roll]]-INDEX(weather.lkup[Mean_Temp.Roll],MATCH(weather.data[[#This Row],[mth]],weather.lkup[Month],0)))^2</f>
        <v>30.646698777456493</v>
      </c>
      <c r="O415" s="17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7">
        <f>(weather.data[[#This Row],[Temp.Roll]]-INDEX(weather.lkup[Mean_Temp.Roll],MATCH(weather.data[[#This Row],[mth]],weather.lkup[Month],0)))^2</f>
        <v>22.609964886259895</v>
      </c>
      <c r="O416" s="17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7">
        <f>(weather.data[[#This Row],[Temp.Roll]]-INDEX(weather.lkup[Mean_Temp.Roll],MATCH(weather.data[[#This Row],[mth]],weather.lkup[Month],0)))^2</f>
        <v>19.007468749162001</v>
      </c>
      <c r="O417" s="17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7">
        <f>(weather.data[[#This Row],[Temp.Roll]]-INDEX(weather.lkup[Mean_Temp.Roll],MATCH(weather.data[[#This Row],[mth]],weather.lkup[Month],0)))^2</f>
        <v>21.009069094314803</v>
      </c>
      <c r="O418" s="17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7">
        <f>(weather.data[[#This Row],[Temp.Roll]]-INDEX(weather.lkup[Mean_Temp.Roll],MATCH(weather.data[[#This Row],[mth]],weather.lkup[Month],0)))^2</f>
        <v>37.300024886661255</v>
      </c>
      <c r="O419" s="17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7">
        <f>(weather.data[[#This Row],[Temp.Roll]]-INDEX(weather.lkup[Mean_Temp.Roll],MATCH(weather.data[[#This Row],[mth]],weather.lkup[Month],0)))^2</f>
        <v>34.672395002849328</v>
      </c>
      <c r="O420" s="17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7">
        <f>(weather.data[[#This Row],[Temp.Roll]]-INDEX(weather.lkup[Mean_Temp.Roll],MATCH(weather.data[[#This Row],[mth]],weather.lkup[Month],0)))^2</f>
        <v>15.398100107900195</v>
      </c>
      <c r="O421" s="17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7">
        <f>(weather.data[[#This Row],[Temp.Roll]]-INDEX(weather.lkup[Mean_Temp.Roll],MATCH(weather.data[[#This Row],[mth]],weather.lkup[Month],0)))^2</f>
        <v>12.301676804065393</v>
      </c>
      <c r="O422" s="17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7">
        <f>(weather.data[[#This Row],[Temp.Roll]]-INDEX(weather.lkup[Mean_Temp.Roll],MATCH(weather.data[[#This Row],[mth]],weather.lkup[Month],0)))^2</f>
        <v>26.746070729777287</v>
      </c>
      <c r="O423" s="17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7">
        <f>(weather.data[[#This Row],[Temp.Roll]]-INDEX(weather.lkup[Mean_Temp.Roll],MATCH(weather.data[[#This Row],[mth]],weather.lkup[Month],0)))^2</f>
        <v>49.00324489147733</v>
      </c>
      <c r="O424" s="17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7">
        <f>(weather.data[[#This Row],[Temp.Roll]]-INDEX(weather.lkup[Mean_Temp.Roll],MATCH(weather.data[[#This Row],[mth]],weather.lkup[Month],0)))^2</f>
        <v>42.067496291152317</v>
      </c>
      <c r="O425" s="17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7">
        <f>(weather.data[[#This Row],[Temp.Roll]]-INDEX(weather.lkup[Mean_Temp.Roll],MATCH(weather.data[[#This Row],[mth]],weather.lkup[Month],0)))^2</f>
        <v>125.43397856688625</v>
      </c>
      <c r="O426" s="17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7">
        <f>(weather.data[[#This Row],[Temp.Roll]]-INDEX(weather.lkup[Mean_Temp.Roll],MATCH(weather.data[[#This Row],[mth]],weather.lkup[Month],0)))^2</f>
        <v>119.06379898967907</v>
      </c>
      <c r="O427" s="17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7">
        <f>(weather.data[[#This Row],[Temp.Roll]]-INDEX(weather.lkup[Mean_Temp.Roll],MATCH(weather.data[[#This Row],[mth]],weather.lkup[Month],0)))^2</f>
        <v>154.52189386203665</v>
      </c>
      <c r="O428" s="17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7">
        <f>(weather.data[[#This Row],[Temp.Roll]]-INDEX(weather.lkup[Mean_Temp.Roll],MATCH(weather.data[[#This Row],[mth]],weather.lkup[Month],0)))^2</f>
        <v>174.92500372963949</v>
      </c>
      <c r="O429" s="17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7">
        <f>(weather.data[[#This Row],[Temp.Roll]]-INDEX(weather.lkup[Mean_Temp.Roll],MATCH(weather.data[[#This Row],[mth]],weather.lkup[Month],0)))^2</f>
        <v>145.77038519405323</v>
      </c>
      <c r="O430" s="17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7">
        <f>(weather.data[[#This Row],[Temp.Roll]]-INDEX(weather.lkup[Mean_Temp.Roll],MATCH(weather.data[[#This Row],[mth]],weather.lkup[Month],0)))^2</f>
        <v>99.23419069474815</v>
      </c>
      <c r="O431" s="17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7">
        <f>(weather.data[[#This Row],[Temp.Roll]]-INDEX(weather.lkup[Mean_Temp.Roll],MATCH(weather.data[[#This Row],[mth]],weather.lkup[Month],0)))^2</f>
        <v>61.133301952154419</v>
      </c>
      <c r="O432" s="17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7">
        <f>(weather.data[[#This Row],[Temp.Roll]]-INDEX(weather.lkup[Mean_Temp.Roll],MATCH(weather.data[[#This Row],[mth]],weather.lkup[Month],0)))^2</f>
        <v>37.439454025887102</v>
      </c>
      <c r="O433" s="17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7">
        <f>(weather.data[[#This Row],[Temp.Roll]]-INDEX(weather.lkup[Mean_Temp.Roll],MATCH(weather.data[[#This Row],[mth]],weather.lkup[Month],0)))^2</f>
        <v>18.487688244305676</v>
      </c>
      <c r="O434" s="17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7">
        <f>(weather.data[[#This Row],[Temp.Roll]]-INDEX(weather.lkup[Mean_Temp.Roll],MATCH(weather.data[[#This Row],[mth]],weather.lkup[Month],0)))^2</f>
        <v>1.3771977900594805</v>
      </c>
      <c r="O435" s="17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7">
        <f>(weather.data[[#This Row],[Temp.Roll]]-INDEX(weather.lkup[Mean_Temp.Roll],MATCH(weather.data[[#This Row],[mth]],weather.lkup[Month],0)))^2</f>
        <v>6.9358602873164701</v>
      </c>
      <c r="O436" s="17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7">
        <f>(weather.data[[#This Row],[Temp.Roll]]-INDEX(weather.lkup[Mean_Temp.Roll],MATCH(weather.data[[#This Row],[mth]],weather.lkup[Month],0)))^2</f>
        <v>27.117136346127111</v>
      </c>
      <c r="O437" s="17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7">
        <f>(weather.data[[#This Row],[Temp.Roll]]-INDEX(weather.lkup[Mean_Temp.Roll],MATCH(weather.data[[#This Row],[mth]],weather.lkup[Month],0)))^2</f>
        <v>44.416287103204148</v>
      </c>
      <c r="O438" s="17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7">
        <f>(weather.data[[#This Row],[Temp.Roll]]-INDEX(weather.lkup[Mean_Temp.Roll],MATCH(weather.data[[#This Row],[mth]],weather.lkup[Month],0)))^2</f>
        <v>64.92188288990593</v>
      </c>
      <c r="O439" s="17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7">
        <f>(weather.data[[#This Row],[Temp.Roll]]-INDEX(weather.lkup[Mean_Temp.Roll],MATCH(weather.data[[#This Row],[mth]],weather.lkup[Month],0)))^2</f>
        <v>85.347370418250591</v>
      </c>
      <c r="O440" s="17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7">
        <f>(weather.data[[#This Row],[Temp.Roll]]-INDEX(weather.lkup[Mean_Temp.Roll],MATCH(weather.data[[#This Row],[mth]],weather.lkup[Month],0)))^2</f>
        <v>82.425340208317181</v>
      </c>
      <c r="O441" s="17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7">
        <f>(weather.data[[#This Row],[Temp.Roll]]-INDEX(weather.lkup[Mean_Temp.Roll],MATCH(weather.data[[#This Row],[mth]],weather.lkup[Month],0)))^2</f>
        <v>73.351594322866191</v>
      </c>
      <c r="O442" s="17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7">
        <f>(weather.data[[#This Row],[Temp.Roll]]-INDEX(weather.lkup[Mean_Temp.Roll],MATCH(weather.data[[#This Row],[mth]],weather.lkup[Month],0)))^2</f>
        <v>70.724612024570561</v>
      </c>
      <c r="O443" s="17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7">
        <f>(weather.data[[#This Row],[Temp.Roll]]-INDEX(weather.lkup[Mean_Temp.Roll],MATCH(weather.data[[#This Row],[mth]],weather.lkup[Month],0)))^2</f>
        <v>72.376053396818364</v>
      </c>
      <c r="O444" s="17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7">
        <f>(weather.data[[#This Row],[Temp.Roll]]-INDEX(weather.lkup[Mean_Temp.Roll],MATCH(weather.data[[#This Row],[mth]],weather.lkup[Month],0)))^2</f>
        <v>58.017706165452708</v>
      </c>
      <c r="O445" s="17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7">
        <f>(weather.data[[#This Row],[Temp.Roll]]-INDEX(weather.lkup[Mean_Temp.Roll],MATCH(weather.data[[#This Row],[mth]],weather.lkup[Month],0)))^2</f>
        <v>34.504796356367763</v>
      </c>
      <c r="O446" s="17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7">
        <f>(weather.data[[#This Row],[Temp.Roll]]-INDEX(weather.lkup[Mean_Temp.Roll],MATCH(weather.data[[#This Row],[mth]],weather.lkup[Month],0)))^2</f>
        <v>21.58073447355012</v>
      </c>
      <c r="O447" s="17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7">
        <f>(weather.data[[#This Row],[Temp.Roll]]-INDEX(weather.lkup[Mean_Temp.Roll],MATCH(weather.data[[#This Row],[mth]],weather.lkup[Month],0)))^2</f>
        <v>18.594840976366292</v>
      </c>
      <c r="O448" s="17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7">
        <f>(weather.data[[#This Row],[Temp.Roll]]-INDEX(weather.lkup[Mean_Temp.Roll],MATCH(weather.data[[#This Row],[mth]],weather.lkup[Month],0)))^2</f>
        <v>17.264280300483041</v>
      </c>
      <c r="O449" s="17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7">
        <f>(weather.data[[#This Row],[Temp.Roll]]-INDEX(weather.lkup[Mean_Temp.Roll],MATCH(weather.data[[#This Row],[mth]],weather.lkup[Month],0)))^2</f>
        <v>13.586471435001359</v>
      </c>
      <c r="O450" s="17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7">
        <f>(weather.data[[#This Row],[Temp.Roll]]-INDEX(weather.lkup[Mean_Temp.Roll],MATCH(weather.data[[#This Row],[mth]],weather.lkup[Month],0)))^2</f>
        <v>8.6060215776390514</v>
      </c>
      <c r="O451" s="17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7">
        <f>(weather.data[[#This Row],[Temp.Roll]]-INDEX(weather.lkup[Mean_Temp.Roll],MATCH(weather.data[[#This Row],[mth]],weather.lkup[Month],0)))^2</f>
        <v>13.446415842872035</v>
      </c>
      <c r="O452" s="17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7">
        <f>(weather.data[[#This Row],[Temp.Roll]]-INDEX(weather.lkup[Mean_Temp.Roll],MATCH(weather.data[[#This Row],[mth]],weather.lkup[Month],0)))^2</f>
        <v>31.764305536383855</v>
      </c>
      <c r="O453" s="17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7">
        <f>(weather.data[[#This Row],[Temp.Roll]]-INDEX(weather.lkup[Mean_Temp.Roll],MATCH(weather.data[[#This Row],[mth]],weather.lkup[Month],0)))^2</f>
        <v>45.791415842872055</v>
      </c>
      <c r="O454" s="17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7">
        <f>(weather.data[[#This Row],[Temp.Roll]]-INDEX(weather.lkup[Mean_Temp.Roll],MATCH(weather.data[[#This Row],[mth]],weather.lkup[Month],0)))^2</f>
        <v>66.854486576541859</v>
      </c>
      <c r="O455" s="17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7">
        <f>(weather.data[[#This Row],[Temp.Roll]]-INDEX(weather.lkup[Mean_Temp.Roll],MATCH(weather.data[[#This Row],[mth]],weather.lkup[Month],0)))^2</f>
        <v>92.393880914922377</v>
      </c>
      <c r="O456" s="17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7">
        <f>(weather.data[[#This Row],[Temp.Roll]]-INDEX(weather.lkup[Mean_Temp.Roll],MATCH(weather.data[[#This Row],[mth]],weather.lkup[Month],0)))^2</f>
        <v>3.1244069542863455</v>
      </c>
      <c r="O457" s="17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7">
        <f>(weather.data[[#This Row],[Temp.Roll]]-INDEX(weather.lkup[Mean_Temp.Roll],MATCH(weather.data[[#This Row],[mth]],weather.lkup[Month],0)))^2</f>
        <v>2.8689234886778747</v>
      </c>
      <c r="O458" s="17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7">
        <f>(weather.data[[#This Row],[Temp.Roll]]-INDEX(weather.lkup[Mean_Temp.Roll],MATCH(weather.data[[#This Row],[mth]],weather.lkup[Month],0)))^2</f>
        <v>0.93624822412761166</v>
      </c>
      <c r="O459" s="17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7">
        <f>(weather.data[[#This Row],[Temp.Roll]]-INDEX(weather.lkup[Mean_Temp.Roll],MATCH(weather.data[[#This Row],[mth]],weather.lkup[Month],0)))^2</f>
        <v>8.802288399155947E-2</v>
      </c>
      <c r="O460" s="17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7">
        <f>(weather.data[[#This Row],[Temp.Roll]]-INDEX(weather.lkup[Mean_Temp.Roll],MATCH(weather.data[[#This Row],[mth]],weather.lkup[Month],0)))^2</f>
        <v>2.4664577857300345</v>
      </c>
      <c r="O461" s="17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7">
        <f>(weather.data[[#This Row],[Temp.Roll]]-INDEX(weather.lkup[Mean_Temp.Roll],MATCH(weather.data[[#This Row],[mth]],weather.lkup[Month],0)))^2</f>
        <v>8.8097071243543699</v>
      </c>
      <c r="O462" s="17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7">
        <f>(weather.data[[#This Row],[Temp.Roll]]-INDEX(weather.lkup[Mean_Temp.Roll],MATCH(weather.data[[#This Row],[mth]],weather.lkup[Month],0)))^2</f>
        <v>18.502458447105695</v>
      </c>
      <c r="O463" s="17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7">
        <f>(weather.data[[#This Row],[Temp.Roll]]-INDEX(weather.lkup[Mean_Temp.Roll],MATCH(weather.data[[#This Row],[mth]],weather.lkup[Month],0)))^2</f>
        <v>25.469044709388388</v>
      </c>
      <c r="O464" s="17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7">
        <f>(weather.data[[#This Row],[Temp.Roll]]-INDEX(weather.lkup[Mean_Temp.Roll],MATCH(weather.data[[#This Row],[mth]],weather.lkup[Month],0)))^2</f>
        <v>15.073035922540312</v>
      </c>
      <c r="O465" s="17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7">
        <f>(weather.data[[#This Row],[Temp.Roll]]-INDEX(weather.lkup[Mean_Temp.Roll],MATCH(weather.data[[#This Row],[mth]],weather.lkup[Month],0)))^2</f>
        <v>8.0224942558736441</v>
      </c>
      <c r="O466" s="17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7">
        <f>(weather.data[[#This Row],[Temp.Roll]]-INDEX(weather.lkup[Mean_Temp.Roll],MATCH(weather.data[[#This Row],[mth]],weather.lkup[Month],0)))^2</f>
        <v>1.4434782883755346</v>
      </c>
      <c r="O467" s="17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7">
        <f>(weather.data[[#This Row],[Temp.Roll]]-INDEX(weather.lkup[Mean_Temp.Roll],MATCH(weather.data[[#This Row],[mth]],weather.lkup[Month],0)))^2</f>
        <v>9.3449093364197697E-2</v>
      </c>
      <c r="O468" s="17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7">
        <f>(weather.data[[#This Row],[Temp.Roll]]-INDEX(weather.lkup[Mean_Temp.Roll],MATCH(weather.data[[#This Row],[mth]],weather.lkup[Month],0)))^2</f>
        <v>2.210118783462458</v>
      </c>
      <c r="O469" s="17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7">
        <f>(weather.data[[#This Row],[Temp.Roll]]-INDEX(weather.lkup[Mean_Temp.Roll],MATCH(weather.data[[#This Row],[mth]],weather.lkup[Month],0)))^2</f>
        <v>9.9433859792296602</v>
      </c>
      <c r="O470" s="17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7">
        <f>(weather.data[[#This Row],[Temp.Roll]]-INDEX(weather.lkup[Mean_Temp.Roll],MATCH(weather.data[[#This Row],[mth]],weather.lkup[Month],0)))^2</f>
        <v>21.27826797091522</v>
      </c>
      <c r="O471" s="17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7">
        <f>(weather.data[[#This Row],[Temp.Roll]]-INDEX(weather.lkup[Mean_Temp.Roll],MATCH(weather.data[[#This Row],[mth]],weather.lkup[Month],0)))^2</f>
        <v>23.879317196160873</v>
      </c>
      <c r="O472" s="17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7">
        <f>(weather.data[[#This Row],[Temp.Roll]]-INDEX(weather.lkup[Mean_Temp.Roll],MATCH(weather.data[[#This Row],[mth]],weather.lkup[Month],0)))^2</f>
        <v>29.764601871141981</v>
      </c>
      <c r="O473" s="17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7">
        <f>(weather.data[[#This Row],[Temp.Roll]]-INDEX(weather.lkup[Mean_Temp.Roll],MATCH(weather.data[[#This Row],[mth]],weather.lkup[Month],0)))^2</f>
        <v>28.708971958065636</v>
      </c>
      <c r="O474" s="17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7">
        <f>(weather.data[[#This Row],[Temp.Roll]]-INDEX(weather.lkup[Mean_Temp.Roll],MATCH(weather.data[[#This Row],[mth]],weather.lkup[Month],0)))^2</f>
        <v>22.661944652699038</v>
      </c>
      <c r="O475" s="17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7">
        <f>(weather.data[[#This Row],[Temp.Roll]]-INDEX(weather.lkup[Mean_Temp.Roll],MATCH(weather.data[[#This Row],[mth]],weather.lkup[Month],0)))^2</f>
        <v>18.009750869630263</v>
      </c>
      <c r="O476" s="17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7">
        <f>(weather.data[[#This Row],[Temp.Roll]]-INDEX(weather.lkup[Mean_Temp.Roll],MATCH(weather.data[[#This Row],[mth]],weather.lkup[Month],0)))^2</f>
        <v>8.8916376799099304</v>
      </c>
      <c r="O477" s="17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7">
        <f>(weather.data[[#This Row],[Temp.Roll]]-INDEX(weather.lkup[Mean_Temp.Roll],MATCH(weather.data[[#This Row],[mth]],weather.lkup[Month],0)))^2</f>
        <v>2.6708249437043365</v>
      </c>
      <c r="O478" s="17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7">
        <f>(weather.data[[#This Row],[Temp.Roll]]-INDEX(weather.lkup[Mean_Temp.Roll],MATCH(weather.data[[#This Row],[mth]],weather.lkup[Month],0)))^2</f>
        <v>0.96877930878369789</v>
      </c>
      <c r="O479" s="17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7">
        <f>(weather.data[[#This Row],[Temp.Roll]]-INDEX(weather.lkup[Mean_Temp.Roll],MATCH(weather.data[[#This Row],[mth]],weather.lkup[Month],0)))^2</f>
        <v>0.36686576003086324</v>
      </c>
      <c r="O480" s="17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7">
        <f>(weather.data[[#This Row],[Temp.Roll]]-INDEX(weather.lkup[Mean_Temp.Roll],MATCH(weather.data[[#This Row],[mth]],weather.lkup[Month],0)))^2</f>
        <v>0.19906823546548227</v>
      </c>
      <c r="O481" s="17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7">
        <f>(weather.data[[#This Row],[Temp.Roll]]-INDEX(weather.lkup[Mean_Temp.Roll],MATCH(weather.data[[#This Row],[mth]],weather.lkup[Month],0)))^2</f>
        <v>0.73629338663706234</v>
      </c>
      <c r="O482" s="17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7">
        <f>(weather.data[[#This Row],[Temp.Roll]]-INDEX(weather.lkup[Mean_Temp.Roll],MATCH(weather.data[[#This Row],[mth]],weather.lkup[Month],0)))^2</f>
        <v>3.2691366406053173</v>
      </c>
      <c r="O483" s="17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7">
        <f>(weather.data[[#This Row],[Temp.Roll]]-INDEX(weather.lkup[Mean_Temp.Roll],MATCH(weather.data[[#This Row],[mth]],weather.lkup[Month],0)))^2</f>
        <v>9.1923261719734271</v>
      </c>
      <c r="O484" s="17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7">
        <f>(weather.data[[#This Row],[Temp.Roll]]-INDEX(weather.lkup[Mean_Temp.Roll],MATCH(weather.data[[#This Row],[mth]],weather.lkup[Month],0)))^2</f>
        <v>21.808714682933374</v>
      </c>
      <c r="O485" s="17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7">
        <f>(weather.data[[#This Row],[Temp.Roll]]-INDEX(weather.lkup[Mean_Temp.Roll],MATCH(weather.data[[#This Row],[mth]],weather.lkup[Month],0)))^2</f>
        <v>36.700277513621202</v>
      </c>
      <c r="O486" s="17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7">
        <f>(weather.data[[#This Row],[Temp.Roll]]-INDEX(weather.lkup[Mean_Temp.Roll],MATCH(weather.data[[#This Row],[mth]],weather.lkup[Month],0)))^2</f>
        <v>6.2865355732996481E-2</v>
      </c>
      <c r="O487" s="17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7">
        <f>(weather.data[[#This Row],[Temp.Roll]]-INDEX(weather.lkup[Mean_Temp.Roll],MATCH(weather.data[[#This Row],[mth]],weather.lkup[Month],0)))^2</f>
        <v>0.20614529136316101</v>
      </c>
      <c r="O488" s="17">
        <f>IF(AND(weather.data[[#This Row],[Temp.Roll]]&gt;=temp.roll.weather.lb,weather.data[[#This Row],[Temp.Roll]]&lt;=temp.roll.weather.ub),1,0)</f>
        <v>0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7">
        <f>(weather.data[[#This Row],[Temp.Roll]]-INDEX(weather.lkup[Mean_Temp.Roll],MATCH(weather.data[[#This Row],[mth]],weather.lkup[Month],0)))^2</f>
        <v>0.66187347510978412</v>
      </c>
      <c r="O489" s="17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7">
        <f>(weather.data[[#This Row],[Temp.Roll]]-INDEX(weather.lkup[Mean_Temp.Roll],MATCH(weather.data[[#This Row],[mth]],weather.lkup[Month],0)))^2</f>
        <v>0.88760421902024789</v>
      </c>
      <c r="O490" s="17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7">
        <f>(weather.data[[#This Row],[Temp.Roll]]-INDEX(weather.lkup[Mean_Temp.Roll],MATCH(weather.data[[#This Row],[mth]],weather.lkup[Month],0)))^2</f>
        <v>2.9772150741149677</v>
      </c>
      <c r="O491" s="17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7">
        <f>(weather.data[[#This Row],[Temp.Roll]]-INDEX(weather.lkup[Mean_Temp.Roll],MATCH(weather.data[[#This Row],[mth]],weather.lkup[Month],0)))^2</f>
        <v>2.7358227107179971</v>
      </c>
      <c r="O492" s="17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7">
        <f>(weather.data[[#This Row],[Temp.Roll]]-INDEX(weather.lkup[Mean_Temp.Roll],MATCH(weather.data[[#This Row],[mth]],weather.lkup[Month],0)))^2</f>
        <v>0.58665951855941667</v>
      </c>
      <c r="O493" s="17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7">
        <f>(weather.data[[#This Row],[Temp.Roll]]-INDEX(weather.lkup[Mean_Temp.Roll],MATCH(weather.data[[#This Row],[mth]],weather.lkup[Month],0)))^2</f>
        <v>0.45500309254815402</v>
      </c>
      <c r="O494" s="17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7">
        <f>(weather.data[[#This Row],[Temp.Roll]]-INDEX(weather.lkup[Mean_Temp.Roll],MATCH(weather.data[[#This Row],[mth]],weather.lkup[Month],0)))^2</f>
        <v>4.4230741919556609</v>
      </c>
      <c r="O495" s="17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7">
        <f>(weather.data[[#This Row],[Temp.Roll]]-INDEX(weather.lkup[Mean_Temp.Roll],MATCH(weather.data[[#This Row],[mth]],weather.lkup[Month],0)))^2</f>
        <v>6.9007093320331974</v>
      </c>
      <c r="O496" s="17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7">
        <f>(weather.data[[#This Row],[Temp.Roll]]-INDEX(weather.lkup[Mean_Temp.Roll],MATCH(weather.data[[#This Row],[mth]],weather.lkup[Month],0)))^2</f>
        <v>9.5850162591050978</v>
      </c>
      <c r="O497" s="17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7">
        <f>(weather.data[[#This Row],[Temp.Roll]]-INDEX(weather.lkup[Mean_Temp.Roll],MATCH(weather.data[[#This Row],[mth]],weather.lkup[Month],0)))^2</f>
        <v>18.763469188664025</v>
      </c>
      <c r="O498" s="17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7">
        <f>(weather.data[[#This Row],[Temp.Roll]]-INDEX(weather.lkup[Mean_Temp.Roll],MATCH(weather.data[[#This Row],[mth]],weather.lkup[Month],0)))^2</f>
        <v>28.885671295313138</v>
      </c>
      <c r="O499" s="17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7">
        <f>(weather.data[[#This Row],[Temp.Roll]]-INDEX(weather.lkup[Mean_Temp.Roll],MATCH(weather.data[[#This Row],[mth]],weather.lkup[Month],0)))^2</f>
        <v>27.795652276953099</v>
      </c>
      <c r="O500" s="17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7">
        <f>(weather.data[[#This Row],[Temp.Roll]]-INDEX(weather.lkup[Mean_Temp.Roll],MATCH(weather.data[[#This Row],[mth]],weather.lkup[Month],0)))^2</f>
        <v>19.345471236795102</v>
      </c>
      <c r="O501" s="17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7">
        <f>(weather.data[[#This Row],[Temp.Roll]]-INDEX(weather.lkup[Mean_Temp.Roll],MATCH(weather.data[[#This Row],[mth]],weather.lkup[Month],0)))^2</f>
        <v>13.206413742829776</v>
      </c>
      <c r="O502" s="17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7">
        <f>(weather.data[[#This Row],[Temp.Roll]]-INDEX(weather.lkup[Mean_Temp.Roll],MATCH(weather.data[[#This Row],[mth]],weather.lkup[Month],0)))^2</f>
        <v>14.157417692796855</v>
      </c>
      <c r="O503" s="17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7">
        <f>(weather.data[[#This Row],[Temp.Roll]]-INDEX(weather.lkup[Mean_Temp.Roll],MATCH(weather.data[[#This Row],[mth]],weather.lkup[Month],0)))^2</f>
        <v>16.369854968782519</v>
      </c>
      <c r="O504" s="17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7">
        <f>(weather.data[[#This Row],[Temp.Roll]]-INDEX(weather.lkup[Mean_Temp.Roll],MATCH(weather.data[[#This Row],[mth]],weather.lkup[Month],0)))^2</f>
        <v>15.778040909825597</v>
      </c>
      <c r="O505" s="17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7">
        <f>(weather.data[[#This Row],[Temp.Roll]]-INDEX(weather.lkup[Mean_Temp.Roll],MATCH(weather.data[[#This Row],[mth]],weather.lkup[Month],0)))^2</f>
        <v>9.4527911109813267</v>
      </c>
      <c r="O506" s="17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7">
        <f>(weather.data[[#This Row],[Temp.Roll]]-INDEX(weather.lkup[Mean_Temp.Roll],MATCH(weather.data[[#This Row],[mth]],weather.lkup[Month],0)))^2</f>
        <v>4.4431264924457423</v>
      </c>
      <c r="O507" s="17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7">
        <f>(weather.data[[#This Row],[Temp.Roll]]-INDEX(weather.lkup[Mean_Temp.Roll],MATCH(weather.data[[#This Row],[mth]],weather.lkup[Month],0)))^2</f>
        <v>1.2860988426761608</v>
      </c>
      <c r="O508" s="17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7">
        <f>(weather.data[[#This Row],[Temp.Roll]]-INDEX(weather.lkup[Mean_Temp.Roll],MATCH(weather.data[[#This Row],[mth]],weather.lkup[Month],0)))^2</f>
        <v>3.0793122833594946E-3</v>
      </c>
      <c r="O509" s="17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7">
        <f>(weather.data[[#This Row],[Temp.Roll]]-INDEX(weather.lkup[Mean_Temp.Roll],MATCH(weather.data[[#This Row],[mth]],weather.lkup[Month],0)))^2</f>
        <v>3.0516225790524292</v>
      </c>
      <c r="O510" s="17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7">
        <f>(weather.data[[#This Row],[Temp.Roll]]-INDEX(weather.lkup[Mean_Temp.Roll],MATCH(weather.data[[#This Row],[mth]],weather.lkup[Month],0)))^2</f>
        <v>12.496116398085414</v>
      </c>
      <c r="O511" s="17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7">
        <f>(weather.data[[#This Row],[Temp.Roll]]-INDEX(weather.lkup[Mean_Temp.Roll],MATCH(weather.data[[#This Row],[mth]],weather.lkup[Month],0)))^2</f>
        <v>26.368067242939496</v>
      </c>
      <c r="O512" s="17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7">
        <f>(weather.data[[#This Row],[Temp.Roll]]-INDEX(weather.lkup[Mean_Temp.Roll],MATCH(weather.data[[#This Row],[mth]],weather.lkup[Month],0)))^2</f>
        <v>30.530717378262427</v>
      </c>
      <c r="O513" s="17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7">
        <f>(weather.data[[#This Row],[Temp.Roll]]-INDEX(weather.lkup[Mean_Temp.Roll],MATCH(weather.data[[#This Row],[mth]],weather.lkup[Month],0)))^2</f>
        <v>31.914255524703833</v>
      </c>
      <c r="O514" s="17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7">
        <f>(weather.data[[#This Row],[Temp.Roll]]-INDEX(weather.lkup[Mean_Temp.Roll],MATCH(weather.data[[#This Row],[mth]],weather.lkup[Month],0)))^2</f>
        <v>21.394887885174903</v>
      </c>
      <c r="O515" s="17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7">
        <f>(weather.data[[#This Row],[Temp.Roll]]-INDEX(weather.lkup[Mean_Temp.Roll],MATCH(weather.data[[#This Row],[mth]],weather.lkup[Month],0)))^2</f>
        <v>10.838103450971115</v>
      </c>
      <c r="O516" s="17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7">
        <f>(weather.data[[#This Row],[Temp.Roll]]-INDEX(weather.lkup[Mean_Temp.Roll],MATCH(weather.data[[#This Row],[mth]],weather.lkup[Month],0)))^2</f>
        <v>7.0565311446292069</v>
      </c>
      <c r="O517" s="17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7">
        <f>(weather.data[[#This Row],[Temp.Roll]]-INDEX(weather.lkup[Mean_Temp.Roll],MATCH(weather.data[[#This Row],[mth]],weather.lkup[Month],0)))^2</f>
        <v>5.2409199266975</v>
      </c>
      <c r="O518" s="17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7">
        <f>(weather.data[[#This Row],[Temp.Roll]]-INDEX(weather.lkup[Mean_Temp.Roll],MATCH(weather.data[[#This Row],[mth]],weather.lkup[Month],0)))^2</f>
        <v>9.1940106296453408</v>
      </c>
      <c r="O519" s="17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7">
        <f>(weather.data[[#This Row],[Temp.Roll]]-INDEX(weather.lkup[Mean_Temp.Roll],MATCH(weather.data[[#This Row],[mth]],weather.lkup[Month],0)))^2</f>
        <v>11.071596041587886</v>
      </c>
      <c r="O520" s="17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7">
        <f>(weather.data[[#This Row],[Temp.Roll]]-INDEX(weather.lkup[Mean_Temp.Roll],MATCH(weather.data[[#This Row],[mth]],weather.lkup[Month],0)))^2</f>
        <v>13.982406037808612</v>
      </c>
      <c r="O521" s="17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7">
        <f>(weather.data[[#This Row],[Temp.Roll]]-INDEX(weather.lkup[Mean_Temp.Roll],MATCH(weather.data[[#This Row],[mth]],weather.lkup[Month],0)))^2</f>
        <v>6.9785076062137676</v>
      </c>
      <c r="O522" s="17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7">
        <f>(weather.data[[#This Row],[Temp.Roll]]-INDEX(weather.lkup[Mean_Temp.Roll],MATCH(weather.data[[#This Row],[mth]],weather.lkup[Month],0)))^2</f>
        <v>1.0071954369016045</v>
      </c>
      <c r="O523" s="17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7">
        <f>(weather.data[[#This Row],[Temp.Roll]]-INDEX(weather.lkup[Mean_Temp.Roll],MATCH(weather.data[[#This Row],[mth]],weather.lkup[Month],0)))^2</f>
        <v>1.7200530675213306E-4</v>
      </c>
      <c r="O524" s="17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7">
        <f>(weather.data[[#This Row],[Temp.Roll]]-INDEX(weather.lkup[Mean_Temp.Roll],MATCH(weather.data[[#This Row],[mth]],weather.lkup[Month],0)))^2</f>
        <v>0.135304280439032</v>
      </c>
      <c r="O525" s="17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7">
        <f>(weather.data[[#This Row],[Temp.Roll]]-INDEX(weather.lkup[Mean_Temp.Roll],MATCH(weather.data[[#This Row],[mth]],weather.lkup[Month],0)))^2</f>
        <v>1.3805783734095547</v>
      </c>
      <c r="O526" s="17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7">
        <f>(weather.data[[#This Row],[Temp.Roll]]-INDEX(weather.lkup[Mean_Temp.Roll],MATCH(weather.data[[#This Row],[mth]],weather.lkup[Month],0)))^2</f>
        <v>2.8215333998645895</v>
      </c>
      <c r="O527" s="17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7">
        <f>(weather.data[[#This Row],[Temp.Roll]]-INDEX(weather.lkup[Mean_Temp.Roll],MATCH(weather.data[[#This Row],[mth]],weather.lkup[Month],0)))^2</f>
        <v>5.5841253310815278</v>
      </c>
      <c r="O528" s="17">
        <f>IF(AND(weather.data[[#This Row],[Temp.Roll]]&gt;=temp.roll.weather.lb,weather.data[[#This Row],[Temp.Roll]]&lt;=temp.roll.weather.ub),1,0)</f>
        <v>1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7">
        <f>(weather.data[[#This Row],[Temp.Roll]]-INDEX(weather.lkup[Mean_Temp.Roll],MATCH(weather.data[[#This Row],[mth]],weather.lkup[Month],0)))^2</f>
        <v>9.5582800929862906</v>
      </c>
      <c r="O529" s="17">
        <f>IF(AND(weather.data[[#This Row],[Temp.Roll]]&gt;=temp.roll.weather.lb,weather.data[[#This Row],[Temp.Roll]]&lt;=temp.roll.weather.ub),1,0)</f>
        <v>1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7">
        <f>(weather.data[[#This Row],[Temp.Roll]]-INDEX(weather.lkup[Mean_Temp.Roll],MATCH(weather.data[[#This Row],[mth]],weather.lkup[Month],0)))^2</f>
        <v>8.1156026553445813</v>
      </c>
      <c r="O530" s="17">
        <f>IF(AND(weather.data[[#This Row],[Temp.Roll]]&gt;=temp.roll.weather.lb,weather.data[[#This Row],[Temp.Roll]]&lt;=temp.roll.weather.ub),1,0)</f>
        <v>1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7">
        <f>(weather.data[[#This Row],[Temp.Roll]]-INDEX(weather.lkup[Mean_Temp.Roll],MATCH(weather.data[[#This Row],[mth]],weather.lkup[Month],0)))^2</f>
        <v>4.1975391632810757</v>
      </c>
      <c r="O531" s="17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7">
        <f>(weather.data[[#This Row],[Temp.Roll]]-INDEX(weather.lkup[Mean_Temp.Roll],MATCH(weather.data[[#This Row],[mth]],weather.lkup[Month],0)))^2</f>
        <v>0.77814101513291267</v>
      </c>
      <c r="O532" s="17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7">
        <f>(weather.data[[#This Row],[Temp.Roll]]-INDEX(weather.lkup[Mean_Temp.Roll],MATCH(weather.data[[#This Row],[mth]],weather.lkup[Month],0)))^2</f>
        <v>9.2946432508198805E-3</v>
      </c>
      <c r="O533" s="17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7">
        <f>(weather.data[[#This Row],[Temp.Roll]]-INDEX(weather.lkup[Mean_Temp.Roll],MATCH(weather.data[[#This Row],[mth]],weather.lkup[Month],0)))^2</f>
        <v>4.1433248692998109E-2</v>
      </c>
      <c r="O534" s="17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7">
        <f>(weather.data[[#This Row],[Temp.Roll]]-INDEX(weather.lkup[Mean_Temp.Roll],MATCH(weather.data[[#This Row],[mth]],weather.lkup[Month],0)))^2</f>
        <v>0.15906486244960522</v>
      </c>
      <c r="O535" s="17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7">
        <f>(weather.data[[#This Row],[Temp.Roll]]-INDEX(weather.lkup[Mean_Temp.Roll],MATCH(weather.data[[#This Row],[mth]],weather.lkup[Month],0)))^2</f>
        <v>1.1659286190633571</v>
      </c>
      <c r="O536" s="17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7">
        <f>(weather.data[[#This Row],[Temp.Roll]]-INDEX(weather.lkup[Mean_Temp.Roll],MATCH(weather.data[[#This Row],[mth]],weather.lkup[Month],0)))^2</f>
        <v>1.2925975533037188</v>
      </c>
      <c r="O537" s="17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7">
        <f>(weather.data[[#This Row],[Temp.Roll]]-INDEX(weather.lkup[Mean_Temp.Roll],MATCH(weather.data[[#This Row],[mth]],weather.lkup[Month],0)))^2</f>
        <v>0.66503377779351802</v>
      </c>
      <c r="O538" s="17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7">
        <f>(weather.data[[#This Row],[Temp.Roll]]-INDEX(weather.lkup[Mean_Temp.Roll],MATCH(weather.data[[#This Row],[mth]],weather.lkup[Month],0)))^2</f>
        <v>6.6746362827537292E-2</v>
      </c>
      <c r="O539" s="17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7">
        <f>(weather.data[[#This Row],[Temp.Roll]]-INDEX(weather.lkup[Mean_Temp.Roll],MATCH(weather.data[[#This Row],[mth]],weather.lkup[Month],0)))^2</f>
        <v>0.18879369842844754</v>
      </c>
      <c r="O540" s="17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7">
        <f>(weather.data[[#This Row],[Temp.Roll]]-INDEX(weather.lkup[Mean_Temp.Roll],MATCH(weather.data[[#This Row],[mth]],weather.lkup[Month],0)))^2</f>
        <v>0.26324636282754149</v>
      </c>
      <c r="O541" s="17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7">
        <f>(weather.data[[#This Row],[Temp.Roll]]-INDEX(weather.lkup[Mean_Temp.Roll],MATCH(weather.data[[#This Row],[mth]],weather.lkup[Month],0)))^2</f>
        <v>2.1825958526234688</v>
      </c>
      <c r="O542" s="17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7">
        <f>(weather.data[[#This Row],[Temp.Roll]]-INDEX(weather.lkup[Mean_Temp.Roll],MATCH(weather.data[[#This Row],[mth]],weather.lkup[Month],0)))^2</f>
        <v>4.0716673756771415</v>
      </c>
      <c r="O543" s="17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7">
        <f>(weather.data[[#This Row],[Temp.Roll]]-INDEX(weather.lkup[Mean_Temp.Roll],MATCH(weather.data[[#This Row],[mth]],weather.lkup[Month],0)))^2</f>
        <v>7.2706200400762526</v>
      </c>
      <c r="O544" s="17">
        <f>IF(AND(weather.data[[#This Row],[Temp.Roll]]&gt;=temp.roll.weather.lb,weather.data[[#This Row],[Temp.Roll]]&lt;=temp.roll.weather.ub),1,0)</f>
        <v>1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7">
        <f>(weather.data[[#This Row],[Temp.Roll]]-INDEX(weather.lkup[Mean_Temp.Roll],MATCH(weather.data[[#This Row],[mth]],weather.lkup[Month],0)))^2</f>
        <v>11.294267148919801</v>
      </c>
      <c r="O545" s="17">
        <f>IF(AND(weather.data[[#This Row],[Temp.Roll]]&gt;=temp.roll.weather.lb,weather.data[[#This Row],[Temp.Roll]]&lt;=temp.roll.weather.ub),1,0)</f>
        <v>1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7">
        <f>(weather.data[[#This Row],[Temp.Roll]]-INDEX(weather.lkup[Mean_Temp.Roll],MATCH(weather.data[[#This Row],[mth]],weather.lkup[Month],0)))^2</f>
        <v>17.609846230552463</v>
      </c>
      <c r="O546" s="17">
        <f>IF(AND(weather.data[[#This Row],[Temp.Roll]]&gt;=temp.roll.weather.lb,weather.data[[#This Row],[Temp.Roll]]&lt;=temp.roll.weather.ub),1,0)</f>
        <v>1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7">
        <f>(weather.data[[#This Row],[Temp.Roll]]-INDEX(weather.lkup[Mean_Temp.Roll],MATCH(weather.data[[#This Row],[mth]],weather.lkup[Month],0)))^2</f>
        <v>16.373423611504826</v>
      </c>
      <c r="O547" s="17">
        <f>IF(AND(weather.data[[#This Row],[Temp.Roll]]&gt;=temp.roll.weather.lb,weather.data[[#This Row],[Temp.Roll]]&lt;=temp.roll.weather.ub),1,0)</f>
        <v>1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7">
        <f>(weather.data[[#This Row],[Temp.Roll]]-INDEX(weather.lkup[Mean_Temp.Roll],MATCH(weather.data[[#This Row],[mth]],weather.lkup[Month],0)))^2</f>
        <v>1.7745385139370919</v>
      </c>
      <c r="O548" s="17">
        <f>IF(AND(weather.data[[#This Row],[Temp.Roll]]&gt;=temp.roll.weather.lb,weather.data[[#This Row],[Temp.Roll]]&lt;=temp.roll.weather.ub),1,0)</f>
        <v>1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7">
        <f>(weather.data[[#This Row],[Temp.Roll]]-INDEX(weather.lkup[Mean_Temp.Roll],MATCH(weather.data[[#This Row],[mth]],weather.lkup[Month],0)))^2</f>
        <v>1.7366820796967342</v>
      </c>
      <c r="O549" s="17">
        <f>IF(AND(weather.data[[#This Row],[Temp.Roll]]&gt;=temp.roll.weather.lb,weather.data[[#This Row],[Temp.Roll]]&lt;=temp.roll.weather.ub),1,0)</f>
        <v>1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7">
        <f>(weather.data[[#This Row],[Temp.Roll]]-INDEX(weather.lkup[Mean_Temp.Roll],MATCH(weather.data[[#This Row],[mth]],weather.lkup[Month],0)))^2</f>
        <v>1.7241539712311305</v>
      </c>
      <c r="O550" s="17">
        <f>IF(AND(weather.data[[#This Row],[Temp.Roll]]&gt;=temp.roll.weather.lb,weather.data[[#This Row],[Temp.Roll]]&lt;=temp.roll.weather.ub),1,0)</f>
        <v>1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7">
        <f>(weather.data[[#This Row],[Temp.Roll]]-INDEX(weather.lkup[Mean_Temp.Roll],MATCH(weather.data[[#This Row],[mth]],weather.lkup[Month],0)))^2</f>
        <v>1.9565986991222752</v>
      </c>
      <c r="O551" s="17">
        <f>IF(AND(weather.data[[#This Row],[Temp.Roll]]&gt;=temp.roll.weather.lb,weather.data[[#This Row],[Temp.Roll]]&lt;=temp.roll.weather.ub),1,0)</f>
        <v>1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7">
        <f>(weather.data[[#This Row],[Temp.Roll]]-INDEX(weather.lkup[Mean_Temp.Roll],MATCH(weather.data[[#This Row],[mth]],weather.lkup[Month],0)))^2</f>
        <v>0.83369762202478115</v>
      </c>
      <c r="O552" s="17">
        <f>IF(AND(weather.data[[#This Row],[Temp.Roll]]&gt;=temp.roll.weather.lb,weather.data[[#This Row],[Temp.Roll]]&lt;=temp.roll.weather.ub),1,0)</f>
        <v>1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7">
        <f>(weather.data[[#This Row],[Temp.Roll]]-INDEX(weather.lkup[Mean_Temp.Roll],MATCH(weather.data[[#This Row],[mth]],weather.lkup[Month],0)))^2</f>
        <v>3.6745619001365977E-2</v>
      </c>
      <c r="O553" s="17">
        <f>IF(AND(weather.data[[#This Row],[Temp.Roll]]&gt;=temp.roll.weather.lb,weather.data[[#This Row],[Temp.Roll]]&lt;=temp.roll.weather.ub),1,0)</f>
        <v>1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7">
        <f>(weather.data[[#This Row],[Temp.Roll]]-INDEX(weather.lkup[Mean_Temp.Roll],MATCH(weather.data[[#This Row],[mth]],weather.lkup[Month],0)))^2</f>
        <v>0.18471661295450378</v>
      </c>
      <c r="O554" s="17">
        <f>IF(AND(weather.data[[#This Row],[Temp.Roll]]&gt;=temp.roll.weather.lb,weather.data[[#This Row],[Temp.Roll]]&lt;=temp.roll.weather.ub),1,0)</f>
        <v>1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7">
        <f>(weather.data[[#This Row],[Temp.Roll]]-INDEX(weather.lkup[Mean_Temp.Roll],MATCH(weather.data[[#This Row],[mth]],weather.lkup[Month],0)))^2</f>
        <v>0.81218897690008751</v>
      </c>
      <c r="O555" s="17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7">
        <f>(weather.data[[#This Row],[Temp.Roll]]-INDEX(weather.lkup[Mean_Temp.Roll],MATCH(weather.data[[#This Row],[mth]],weather.lkup[Month],0)))^2</f>
        <v>0.60806730739895443</v>
      </c>
      <c r="O556" s="17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7">
        <f>(weather.data[[#This Row],[Temp.Roll]]-INDEX(weather.lkup[Mean_Temp.Roll],MATCH(weather.data[[#This Row],[mth]],weather.lkup[Month],0)))^2</f>
        <v>0.17066816718731156</v>
      </c>
      <c r="O557" s="17">
        <f>IF(AND(weather.data[[#This Row],[Temp.Roll]]&gt;=temp.roll.weather.lb,weather.data[[#This Row],[Temp.Roll]]&lt;=temp.roll.weather.ub),1,0)</f>
        <v>1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7">
        <f>(weather.data[[#This Row],[Temp.Roll]]-INDEX(weather.lkup[Mean_Temp.Roll],MATCH(weather.data[[#This Row],[mth]],weather.lkup[Month],0)))^2</f>
        <v>5.7269523007412018E-2</v>
      </c>
      <c r="O558" s="17">
        <f>IF(AND(weather.data[[#This Row],[Temp.Roll]]&gt;=temp.roll.weather.lb,weather.data[[#This Row],[Temp.Roll]]&lt;=temp.roll.weather.ub),1,0)</f>
        <v>1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7">
        <f>(weather.data[[#This Row],[Temp.Roll]]-INDEX(weather.lkup[Mean_Temp.Roll],MATCH(weather.data[[#This Row],[mth]],weather.lkup[Month],0)))^2</f>
        <v>0.33334012485924913</v>
      </c>
      <c r="O559" s="17">
        <f>IF(AND(weather.data[[#This Row],[Temp.Roll]]&gt;=temp.roll.weather.lb,weather.data[[#This Row],[Temp.Roll]]&lt;=temp.roll.weather.ub),1,0)</f>
        <v>1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7">
        <f>(weather.data[[#This Row],[Temp.Roll]]-INDEX(weather.lkup[Mean_Temp.Roll],MATCH(weather.data[[#This Row],[mth]],weather.lkup[Month],0)))^2</f>
        <v>2.601996233135869</v>
      </c>
      <c r="O560" s="17">
        <f>IF(AND(weather.data[[#This Row],[Temp.Roll]]&gt;=temp.roll.weather.lb,weather.data[[#This Row],[Temp.Roll]]&lt;=temp.roll.weather.ub),1,0)</f>
        <v>1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7">
        <f>(weather.data[[#This Row],[Temp.Roll]]-INDEX(weather.lkup[Mean_Temp.Roll],MATCH(weather.data[[#This Row],[mth]],weather.lkup[Month],0)))^2</f>
        <v>5.9267854196437941</v>
      </c>
      <c r="O561" s="17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7">
        <f>(weather.data[[#This Row],[Temp.Roll]]-INDEX(weather.lkup[Mean_Temp.Roll],MATCH(weather.data[[#This Row],[mth]],weather.lkup[Month],0)))^2</f>
        <v>11.76309659689244</v>
      </c>
      <c r="O562" s="17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7">
        <f>(weather.data[[#This Row],[Temp.Roll]]-INDEX(weather.lkup[Mean_Temp.Roll],MATCH(weather.data[[#This Row],[mth]],weather.lkup[Month],0)))^2</f>
        <v>13.47046562089095</v>
      </c>
      <c r="O563" s="17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7">
        <f>(weather.data[[#This Row],[Temp.Roll]]-INDEX(weather.lkup[Mean_Temp.Roll],MATCH(weather.data[[#This Row],[mth]],weather.lkup[Month],0)))^2</f>
        <v>8.3615926758796242</v>
      </c>
      <c r="O564" s="17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7">
        <f>(weather.data[[#This Row],[Temp.Roll]]-INDEX(weather.lkup[Mean_Temp.Roll],MATCH(weather.data[[#This Row],[mth]],weather.lkup[Month],0)))^2</f>
        <v>4.43493096953042</v>
      </c>
      <c r="O565" s="17">
        <f>IF(AND(weather.data[[#This Row],[Temp.Roll]]&gt;=temp.roll.weather.lb,weather.data[[#This Row],[Temp.Roll]]&lt;=temp.roll.weather.ub),1,0)</f>
        <v>1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7">
        <f>(weather.data[[#This Row],[Temp.Roll]]-INDEX(weather.lkup[Mean_Temp.Roll],MATCH(weather.data[[#This Row],[mth]],weather.lkup[Month],0)))^2</f>
        <v>2.2965929120852375</v>
      </c>
      <c r="O566" s="17">
        <f>IF(AND(weather.data[[#This Row],[Temp.Roll]]&gt;=temp.roll.weather.lb,weather.data[[#This Row],[Temp.Roll]]&lt;=temp.roll.weather.ub),1,0)</f>
        <v>1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7">
        <f>(weather.data[[#This Row],[Temp.Roll]]-INDEX(weather.lkup[Mean_Temp.Roll],MATCH(weather.data[[#This Row],[mth]],weather.lkup[Month],0)))^2</f>
        <v>0.83369762202478115</v>
      </c>
      <c r="O567" s="17">
        <f>IF(AND(weather.data[[#This Row],[Temp.Roll]]&gt;=temp.roll.weather.lb,weather.data[[#This Row],[Temp.Roll]]&lt;=temp.roll.weather.ub),1,0)</f>
        <v>1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7">
        <f>(weather.data[[#This Row],[Temp.Roll]]-INDEX(weather.lkup[Mean_Temp.Roll],MATCH(weather.data[[#This Row],[mth]],weather.lkup[Month],0)))^2</f>
        <v>0.13882647217595961</v>
      </c>
      <c r="O568" s="17">
        <f>IF(AND(weather.data[[#This Row],[Temp.Roll]]&gt;=temp.roll.weather.lb,weather.data[[#This Row],[Temp.Roll]]&lt;=temp.roll.weather.ub),1,0)</f>
        <v>1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7">
        <f>(weather.data[[#This Row],[Temp.Roll]]-INDEX(weather.lkup[Mean_Temp.Roll],MATCH(weather.data[[#This Row],[mth]],weather.lkup[Month],0)))^2</f>
        <v>7.9590597270444416E-2</v>
      </c>
      <c r="O569" s="17">
        <f>IF(AND(weather.data[[#This Row],[Temp.Roll]]&gt;=temp.roll.weather.lb,weather.data[[#This Row],[Temp.Roll]]&lt;=temp.roll.weather.ub),1,0)</f>
        <v>1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7">
        <f>(weather.data[[#This Row],[Temp.Roll]]-INDEX(weather.lkup[Mean_Temp.Roll],MATCH(weather.data[[#This Row],[mth]],weather.lkup[Month],0)))^2</f>
        <v>1.4769000771693208E-6</v>
      </c>
      <c r="O570" s="17">
        <f>IF(AND(weather.data[[#This Row],[Temp.Roll]]&gt;=temp.roll.weather.lb,weather.data[[#This Row],[Temp.Roll]]&lt;=temp.roll.weather.ub),1,0)</f>
        <v>1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7">
        <f>(weather.data[[#This Row],[Temp.Roll]]-INDEX(weather.lkup[Mean_Temp.Roll],MATCH(weather.data[[#This Row],[mth]],weather.lkup[Month],0)))^2</f>
        <v>0.19715626242539297</v>
      </c>
      <c r="O571" s="17">
        <f>IF(AND(weather.data[[#This Row],[Temp.Roll]]&gt;=temp.roll.weather.lb,weather.data[[#This Row],[Temp.Roll]]&lt;=temp.roll.weather.ub),1,0)</f>
        <v>1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7">
        <f>(weather.data[[#This Row],[Temp.Roll]]-INDEX(weather.lkup[Mean_Temp.Roll],MATCH(weather.data[[#This Row],[mth]],weather.lkup[Month],0)))^2</f>
        <v>1.0408351645417875</v>
      </c>
      <c r="O572" s="17">
        <f>IF(AND(weather.data[[#This Row],[Temp.Roll]]&gt;=temp.roll.weather.lb,weather.data[[#This Row],[Temp.Roll]]&lt;=temp.roll.weather.ub),1,0)</f>
        <v>1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7">
        <f>(weather.data[[#This Row],[Temp.Roll]]-INDEX(weather.lkup[Mean_Temp.Roll],MATCH(weather.data[[#This Row],[mth]],weather.lkup[Month],0)))^2</f>
        <v>1.9366670806415622</v>
      </c>
      <c r="O573" s="17">
        <f>IF(AND(weather.data[[#This Row],[Temp.Roll]]&gt;=temp.roll.weather.lb,weather.data[[#This Row],[Temp.Roll]]&lt;=temp.roll.weather.ub),1,0)</f>
        <v>1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7">
        <f>(weather.data[[#This Row],[Temp.Roll]]-INDEX(weather.lkup[Mean_Temp.Roll],MATCH(weather.data[[#This Row],[mth]],weather.lkup[Month],0)))^2</f>
        <v>3.5244661169227176</v>
      </c>
      <c r="O574" s="17">
        <f>IF(AND(weather.data[[#This Row],[Temp.Roll]]&gt;=temp.roll.weather.lb,weather.data[[#This Row],[Temp.Roll]]&lt;=temp.roll.weather.ub),1,0)</f>
        <v>1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7">
        <f>(weather.data[[#This Row],[Temp.Roll]]-INDEX(weather.lkup[Mean_Temp.Roll],MATCH(weather.data[[#This Row],[mth]],weather.lkup[Month],0)))^2</f>
        <v>3.0084868085326995</v>
      </c>
      <c r="O575" s="17">
        <f>IF(AND(weather.data[[#This Row],[Temp.Roll]]&gt;=temp.roll.weather.lb,weather.data[[#This Row],[Temp.Roll]]&lt;=temp.roll.weather.ub),1,0)</f>
        <v>1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7">
        <f>(weather.data[[#This Row],[Temp.Roll]]-INDEX(weather.lkup[Mean_Temp.Roll],MATCH(weather.data[[#This Row],[mth]],weather.lkup[Month],0)))^2</f>
        <v>2.0373455812084527</v>
      </c>
      <c r="O576" s="17">
        <f>IF(AND(weather.data[[#This Row],[Temp.Roll]]&gt;=temp.roll.weather.lb,weather.data[[#This Row],[Temp.Roll]]&lt;=temp.roll.weather.ub),1,0)</f>
        <v>1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7">
        <f>(weather.data[[#This Row],[Temp.Roll]]-INDEX(weather.lkup[Mean_Temp.Roll],MATCH(weather.data[[#This Row],[mth]],weather.lkup[Month],0)))^2</f>
        <v>1.4313819804903898</v>
      </c>
      <c r="O577" s="17">
        <f>IF(AND(weather.data[[#This Row],[Temp.Roll]]&gt;=temp.roll.weather.lb,weather.data[[#This Row],[Temp.Roll]]&lt;=temp.roll.weather.ub),1,0)</f>
        <v>1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7">
        <f>(weather.data[[#This Row],[Temp.Roll]]-INDEX(weather.lkup[Mean_Temp.Roll],MATCH(weather.data[[#This Row],[mth]],weather.lkup[Month],0)))^2</f>
        <v>0.80353971858562967</v>
      </c>
      <c r="O578" s="17">
        <f>IF(AND(weather.data[[#This Row],[Temp.Roll]]&gt;=temp.roll.weather.lb,weather.data[[#This Row],[Temp.Roll]]&lt;=temp.roll.weather.ub),1,0)</f>
        <v>1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7">
        <f>(weather.data[[#This Row],[Temp.Roll]]-INDEX(weather.lkup[Mean_Temp.Roll],MATCH(weather.data[[#This Row],[mth]],weather.lkup[Month],0)))^2</f>
        <v>0.91259720953938395</v>
      </c>
      <c r="O579" s="17">
        <f>IF(AND(weather.data[[#This Row],[Temp.Roll]]&gt;=temp.roll.weather.lb,weather.data[[#This Row],[Temp.Roll]]&lt;=temp.roll.weather.ub),1,0)</f>
        <v>1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7">
        <f>(weather.data[[#This Row],[Temp.Roll]]-INDEX(weather.lkup[Mean_Temp.Roll],MATCH(weather.data[[#This Row],[mth]],weather.lkup[Month],0)))^2</f>
        <v>0.14192406931555138</v>
      </c>
      <c r="O580" s="17">
        <f>IF(AND(weather.data[[#This Row],[Temp.Roll]]&gt;=temp.roll.weather.lb,weather.data[[#This Row],[Temp.Roll]]&lt;=temp.roll.weather.ub),1,0)</f>
        <v>1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7">
        <f>(weather.data[[#This Row],[Temp.Roll]]-INDEX(weather.lkup[Mean_Temp.Roll],MATCH(weather.data[[#This Row],[mth]],weather.lkup[Month],0)))^2</f>
        <v>1.5788636647860906E-2</v>
      </c>
      <c r="O581" s="17">
        <f>IF(AND(weather.data[[#This Row],[Temp.Roll]]&gt;=temp.roll.weather.lb,weather.data[[#This Row],[Temp.Roll]]&lt;=temp.roll.weather.ub),1,0)</f>
        <v>1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7">
        <f>(weather.data[[#This Row],[Temp.Roll]]-INDEX(weather.lkup[Mean_Temp.Roll],MATCH(weather.data[[#This Row],[mth]],weather.lkup[Month],0)))^2</f>
        <v>6.2582438455779238E-3</v>
      </c>
      <c r="O582" s="17">
        <f>IF(AND(weather.data[[#This Row],[Temp.Roll]]&gt;=temp.roll.weather.lb,weather.data[[#This Row],[Temp.Roll]]&lt;=temp.roll.weather.ub),1,0)</f>
        <v>1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7">
        <f>(weather.data[[#This Row],[Temp.Roll]]-INDEX(weather.lkup[Mean_Temp.Roll],MATCH(weather.data[[#This Row],[mth]],weather.lkup[Month],0)))^2</f>
        <v>1.3736848190542255E-2</v>
      </c>
      <c r="O583" s="17">
        <f>IF(AND(weather.data[[#This Row],[Temp.Roll]]&gt;=temp.roll.weather.lb,weather.data[[#This Row],[Temp.Roll]]&lt;=temp.roll.weather.ub),1,0)</f>
        <v>1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7">
        <f>(weather.data[[#This Row],[Temp.Roll]]-INDEX(weather.lkup[Mean_Temp.Roll],MATCH(weather.data[[#This Row],[mth]],weather.lkup[Month],0)))^2</f>
        <v>3.5177854700672792E-2</v>
      </c>
      <c r="O584" s="17">
        <f>IF(AND(weather.data[[#This Row],[Temp.Roll]]&gt;=temp.roll.weather.lb,weather.data[[#This Row],[Temp.Roll]]&lt;=temp.roll.weather.ub),1,0)</f>
        <v>1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7">
        <f>(weather.data[[#This Row],[Temp.Roll]]-INDEX(weather.lkup[Mean_Temp.Roll],MATCH(weather.data[[#This Row],[mth]],weather.lkup[Month],0)))^2</f>
        <v>0.11718264586445247</v>
      </c>
      <c r="O585" s="17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7">
        <f>(weather.data[[#This Row],[Temp.Roll]]-INDEX(weather.lkup[Mean_Temp.Roll],MATCH(weather.data[[#This Row],[mth]],weather.lkup[Month],0)))^2</f>
        <v>0.71351886852555824</v>
      </c>
      <c r="O586" s="17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7">
        <f>(weather.data[[#This Row],[Temp.Roll]]-INDEX(weather.lkup[Mean_Temp.Roll],MATCH(weather.data[[#This Row],[mth]],weather.lkup[Month],0)))^2</f>
        <v>0.68958865127737168</v>
      </c>
      <c r="O587" s="17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7">
        <f>(weather.data[[#This Row],[Temp.Roll]]-INDEX(weather.lkup[Mean_Temp.Roll],MATCH(weather.data[[#This Row],[mth]],weather.lkup[Month],0)))^2</f>
        <v>0.23539638297219911</v>
      </c>
      <c r="O588" s="17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7">
        <f>(weather.data[[#This Row],[Temp.Roll]]-INDEX(weather.lkup[Mean_Temp.Roll],MATCH(weather.data[[#This Row],[mth]],weather.lkup[Month],0)))^2</f>
        <v>5.3587627211826354E-2</v>
      </c>
      <c r="O589" s="17">
        <f>IF(AND(weather.data[[#This Row],[Temp.Roll]]&gt;=temp.roll.weather.lb,weather.data[[#This Row],[Temp.Roll]]&lt;=temp.roll.weather.ub),1,0)</f>
        <v>1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7">
        <f>(weather.data[[#This Row],[Temp.Roll]]-INDEX(weather.lkup[Mean_Temp.Roll],MATCH(weather.data[[#This Row],[mth]],weather.lkup[Month],0)))^2</f>
        <v>1.2481454503410798</v>
      </c>
      <c r="O590" s="17">
        <f>IF(AND(weather.data[[#This Row],[Temp.Roll]]&gt;=temp.roll.weather.lb,weather.data[[#This Row],[Temp.Roll]]&lt;=temp.roll.weather.ub),1,0)</f>
        <v>1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7">
        <f>(weather.data[[#This Row],[Temp.Roll]]-INDEX(weather.lkup[Mean_Temp.Roll],MATCH(weather.data[[#This Row],[mth]],weather.lkup[Month],0)))^2</f>
        <v>5.7283385598429408</v>
      </c>
      <c r="O591" s="17">
        <f>IF(AND(weather.data[[#This Row],[Temp.Roll]]&gt;=temp.roll.weather.lb,weather.data[[#This Row],[Temp.Roll]]&lt;=temp.roll.weather.ub),1,0)</f>
        <v>1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7">
        <f>(weather.data[[#This Row],[Temp.Roll]]-INDEX(weather.lkup[Mean_Temp.Roll],MATCH(weather.data[[#This Row],[mth]],weather.lkup[Month],0)))^2</f>
        <v>14.480304582811261</v>
      </c>
      <c r="O592" s="17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7">
        <f>(weather.data[[#This Row],[Temp.Roll]]-INDEX(weather.lkup[Mean_Temp.Roll],MATCH(weather.data[[#This Row],[mth]],weather.lkup[Month],0)))^2</f>
        <v>22.162255610534203</v>
      </c>
      <c r="O593" s="17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7">
        <f>(weather.data[[#This Row],[Temp.Roll]]-INDEX(weather.lkup[Mean_Temp.Roll],MATCH(weather.data[[#This Row],[mth]],weather.lkup[Month],0)))^2</f>
        <v>17.824998643231137</v>
      </c>
      <c r="O594" s="17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7">
        <f>(weather.data[[#This Row],[Temp.Roll]]-INDEX(weather.lkup[Mean_Temp.Roll],MATCH(weather.data[[#This Row],[mth]],weather.lkup[Month],0)))^2</f>
        <v>11.482832744613633</v>
      </c>
      <c r="O595" s="17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7">
        <f>(weather.data[[#This Row],[Temp.Roll]]-INDEX(weather.lkup[Mean_Temp.Roll],MATCH(weather.data[[#This Row],[mth]],weather.lkup[Month],0)))^2</f>
        <v>4.6453161035485833</v>
      </c>
      <c r="O596" s="17">
        <f>IF(AND(weather.data[[#This Row],[Temp.Roll]]&gt;=temp.roll.weather.lb,weather.data[[#This Row],[Temp.Roll]]&lt;=temp.roll.weather.ub),1,0)</f>
        <v>1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7">
        <f>(weather.data[[#This Row],[Temp.Roll]]-INDEX(weather.lkup[Mean_Temp.Roll],MATCH(weather.data[[#This Row],[mth]],weather.lkup[Month],0)))^2</f>
        <v>0.30047574805156119</v>
      </c>
      <c r="O597" s="17">
        <f>IF(AND(weather.data[[#This Row],[Temp.Roll]]&gt;=temp.roll.weather.lb,weather.data[[#This Row],[Temp.Roll]]&lt;=temp.roll.weather.ub),1,0)</f>
        <v>1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7">
        <f>(weather.data[[#This Row],[Temp.Roll]]-INDEX(weather.lkup[Mean_Temp.Roll],MATCH(weather.data[[#This Row],[mth]],weather.lkup[Month],0)))^2</f>
        <v>0.20416238399626299</v>
      </c>
      <c r="O598" s="17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7">
        <f>(weather.data[[#This Row],[Temp.Roll]]-INDEX(weather.lkup[Mean_Temp.Roll],MATCH(weather.data[[#This Row],[mth]],weather.lkup[Month],0)))^2</f>
        <v>3.9409263368892424</v>
      </c>
      <c r="O599" s="17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7">
        <f>(weather.data[[#This Row],[Temp.Roll]]-INDEX(weather.lkup[Mean_Temp.Roll],MATCH(weather.data[[#This Row],[mth]],weather.lkup[Month],0)))^2</f>
        <v>12.938994693264037</v>
      </c>
      <c r="O600" s="17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7">
        <f>(weather.data[[#This Row],[Temp.Roll]]-INDEX(weather.lkup[Mean_Temp.Roll],MATCH(weather.data[[#This Row],[mth]],weather.lkup[Month],0)))^2</f>
        <v>15.541883106693922</v>
      </c>
      <c r="O601" s="17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7">
        <f>(weather.data[[#This Row],[Temp.Roll]]-INDEX(weather.lkup[Mean_Temp.Roll],MATCH(weather.data[[#This Row],[mth]],weather.lkup[Month],0)))^2</f>
        <v>17.376475492035183</v>
      </c>
      <c r="O602" s="17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7">
        <f>(weather.data[[#This Row],[Temp.Roll]]-INDEX(weather.lkup[Mean_Temp.Roll],MATCH(weather.data[[#This Row],[mth]],weather.lkup[Month],0)))^2</f>
        <v>15.617065609802705</v>
      </c>
      <c r="O603" s="17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7">
        <f>(weather.data[[#This Row],[Temp.Roll]]-INDEX(weather.lkup[Mean_Temp.Roll],MATCH(weather.data[[#This Row],[mth]],weather.lkup[Month],0)))^2</f>
        <v>11.898790611631414</v>
      </c>
      <c r="O604" s="17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7">
        <f>(weather.data[[#This Row],[Temp.Roll]]-INDEX(weather.lkup[Mean_Temp.Roll],MATCH(weather.data[[#This Row],[mth]],weather.lkup[Month],0)))^2</f>
        <v>11.266798621286885</v>
      </c>
      <c r="O605" s="17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7">
        <f>(weather.data[[#This Row],[Temp.Roll]]-INDEX(weather.lkup[Mean_Temp.Roll],MATCH(weather.data[[#This Row],[mth]],weather.lkup[Month],0)))^2</f>
        <v>7.2742481494852473</v>
      </c>
      <c r="O606" s="17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7">
        <f>(weather.data[[#This Row],[Temp.Roll]]-INDEX(weather.lkup[Mean_Temp.Roll],MATCH(weather.data[[#This Row],[mth]],weather.lkup[Month],0)))^2</f>
        <v>1.7763443750722607</v>
      </c>
      <c r="O607" s="17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7">
        <f>(weather.data[[#This Row],[Temp.Roll]]-INDEX(weather.lkup[Mean_Temp.Roll],MATCH(weather.data[[#This Row],[mth]],weather.lkup[Month],0)))^2</f>
        <v>9.6347342266771534E-3</v>
      </c>
      <c r="O608" s="17">
        <f>IF(AND(weather.data[[#This Row],[Temp.Roll]]&gt;=temp.roll.weather.lb,weather.data[[#This Row],[Temp.Roll]]&lt;=temp.roll.weather.ub),1,0)</f>
        <v>1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7">
        <f>(weather.data[[#This Row],[Temp.Roll]]-INDEX(weather.lkup[Mean_Temp.Roll],MATCH(weather.data[[#This Row],[mth]],weather.lkup[Month],0)))^2</f>
        <v>0.8456370383741455</v>
      </c>
      <c r="O609" s="17">
        <f>IF(AND(weather.data[[#This Row],[Temp.Roll]]&gt;=temp.roll.weather.lb,weather.data[[#This Row],[Temp.Roll]]&lt;=temp.roll.weather.ub),1,0)</f>
        <v>1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7">
        <f>(weather.data[[#This Row],[Temp.Roll]]-INDEX(weather.lkup[Mean_Temp.Roll],MATCH(weather.data[[#This Row],[mth]],weather.lkup[Month],0)))^2</f>
        <v>38.860051348646437</v>
      </c>
      <c r="O610" s="17">
        <f>IF(AND(weather.data[[#This Row],[Temp.Roll]]&gt;=temp.roll.weather.lb,weather.data[[#This Row],[Temp.Roll]]&lt;=temp.roll.weather.ub),1,0)</f>
        <v>1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7">
        <f>(weather.data[[#This Row],[Temp.Roll]]-INDEX(weather.lkup[Mean_Temp.Roll],MATCH(weather.data[[#This Row],[mth]],weather.lkup[Month],0)))^2</f>
        <v>45.793864399792788</v>
      </c>
      <c r="O611" s="17">
        <f>IF(AND(weather.data[[#This Row],[Temp.Roll]]&gt;=temp.roll.weather.lb,weather.data[[#This Row],[Temp.Roll]]&lt;=temp.roll.weather.ub),1,0)</f>
        <v>1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7">
        <f>(weather.data[[#This Row],[Temp.Roll]]-INDEX(weather.lkup[Mean_Temp.Roll],MATCH(weather.data[[#This Row],[mth]],weather.lkup[Month],0)))^2</f>
        <v>51.572536357464749</v>
      </c>
      <c r="O612" s="17">
        <f>IF(AND(weather.data[[#This Row],[Temp.Roll]]&gt;=temp.roll.weather.lb,weather.data[[#This Row],[Temp.Roll]]&lt;=temp.roll.weather.ub),1,0)</f>
        <v>1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7">
        <f>(weather.data[[#This Row],[Temp.Roll]]-INDEX(weather.lkup[Mean_Temp.Roll],MATCH(weather.data[[#This Row],[mth]],weather.lkup[Month],0)))^2</f>
        <v>42.565958882030117</v>
      </c>
      <c r="O613" s="17">
        <f>IF(AND(weather.data[[#This Row],[Temp.Roll]]&gt;=temp.roll.weather.lb,weather.data[[#This Row],[Temp.Roll]]&lt;=temp.roll.weather.ub),1,0)</f>
        <v>1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7">
        <f>(weather.data[[#This Row],[Temp.Roll]]-INDEX(weather.lkup[Mean_Temp.Roll],MATCH(weather.data[[#This Row],[mth]],weather.lkup[Month],0)))^2</f>
        <v>28.246412900674635</v>
      </c>
      <c r="O614" s="17">
        <f>IF(AND(weather.data[[#This Row],[Temp.Roll]]&gt;=temp.roll.weather.lb,weather.data[[#This Row],[Temp.Roll]]&lt;=temp.roll.weather.ub),1,0)</f>
        <v>1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7">
        <f>(weather.data[[#This Row],[Temp.Roll]]-INDEX(weather.lkup[Mean_Temp.Roll],MATCH(weather.data[[#This Row],[mth]],weather.lkup[Month],0)))^2</f>
        <v>17.484123659052102</v>
      </c>
      <c r="O615" s="17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7">
        <f>(weather.data[[#This Row],[Temp.Roll]]-INDEX(weather.lkup[Mean_Temp.Roll],MATCH(weather.data[[#This Row],[mth]],weather.lkup[Month],0)))^2</f>
        <v>10.258124414909981</v>
      </c>
      <c r="O616" s="17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7">
        <f>(weather.data[[#This Row],[Temp.Roll]]-INDEX(weather.lkup[Mean_Temp.Roll],MATCH(weather.data[[#This Row],[mth]],weather.lkup[Month],0)))^2</f>
        <v>4.6346799704655384</v>
      </c>
      <c r="O617" s="17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7">
        <f>(weather.data[[#This Row],[Temp.Roll]]-INDEX(weather.lkup[Mean_Temp.Roll],MATCH(weather.data[[#This Row],[mth]],weather.lkup[Month],0)))^2</f>
        <v>0.34358825970717161</v>
      </c>
      <c r="O618" s="17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7">
        <f>(weather.data[[#This Row],[Temp.Roll]]-INDEX(weather.lkup[Mean_Temp.Roll],MATCH(weather.data[[#This Row],[mth]],weather.lkup[Month],0)))^2</f>
        <v>1.4105018399540912</v>
      </c>
      <c r="O619" s="17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7">
        <f>(weather.data[[#This Row],[Temp.Roll]]-INDEX(weather.lkup[Mean_Temp.Roll],MATCH(weather.data[[#This Row],[mth]],weather.lkup[Month],0)))^2</f>
        <v>3.1448049389714825</v>
      </c>
      <c r="O620" s="17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7">
        <f>(weather.data[[#This Row],[Temp.Roll]]-INDEX(weather.lkup[Mean_Temp.Roll],MATCH(weather.data[[#This Row],[mth]],weather.lkup[Month],0)))^2</f>
        <v>1.2459402375353463</v>
      </c>
      <c r="O621" s="17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7">
        <f>(weather.data[[#This Row],[Temp.Roll]]-INDEX(weather.lkup[Mean_Temp.Roll],MATCH(weather.data[[#This Row],[mth]],weather.lkup[Month],0)))^2</f>
        <v>0.49270743330254307</v>
      </c>
      <c r="O622" s="17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7">
        <f>(weather.data[[#This Row],[Temp.Roll]]-INDEX(weather.lkup[Mean_Temp.Roll],MATCH(weather.data[[#This Row],[mth]],weather.lkup[Month],0)))^2</f>
        <v>0.27141894753786461</v>
      </c>
      <c r="O623" s="17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7">
        <f>(weather.data[[#This Row],[Temp.Roll]]-INDEX(weather.lkup[Mean_Temp.Roll],MATCH(weather.data[[#This Row],[mth]],weather.lkup[Month],0)))^2</f>
        <v>0.39753358598583854</v>
      </c>
      <c r="O624" s="17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7">
        <f>(weather.data[[#This Row],[Temp.Roll]]-INDEX(weather.lkup[Mean_Temp.Roll],MATCH(weather.data[[#This Row],[mth]],weather.lkup[Month],0)))^2</f>
        <v>0.23548168374345885</v>
      </c>
      <c r="O625" s="17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7">
        <f>(weather.data[[#This Row],[Temp.Roll]]-INDEX(weather.lkup[Mean_Temp.Roll],MATCH(weather.data[[#This Row],[mth]],weather.lkup[Month],0)))^2</f>
        <v>5.9921341087877646E-2</v>
      </c>
      <c r="O626" s="17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7">
        <f>(weather.data[[#This Row],[Temp.Roll]]-INDEX(weather.lkup[Mean_Temp.Roll],MATCH(weather.data[[#This Row],[mth]],weather.lkup[Month],0)))^2</f>
        <v>0.23088279233504361</v>
      </c>
      <c r="O627" s="17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7">
        <f>(weather.data[[#This Row],[Temp.Roll]]-INDEX(weather.lkup[Mean_Temp.Roll],MATCH(weather.data[[#This Row],[mth]],weather.lkup[Month],0)))^2</f>
        <v>1.1317469898659085</v>
      </c>
      <c r="O628" s="17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7">
        <f>(weather.data[[#This Row],[Temp.Roll]]-INDEX(weather.lkup[Mean_Temp.Roll],MATCH(weather.data[[#This Row],[mth]],weather.lkup[Month],0)))^2</f>
        <v>1.6580309404832001</v>
      </c>
      <c r="O629" s="17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7">
        <f>(weather.data[[#This Row],[Temp.Roll]]-INDEX(weather.lkup[Mean_Temp.Roll],MATCH(weather.data[[#This Row],[mth]],weather.lkup[Month],0)))^2</f>
        <v>1.8470823388203128</v>
      </c>
      <c r="O630" s="17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7">
        <f>(weather.data[[#This Row],[Temp.Roll]]-INDEX(weather.lkup[Mean_Temp.Roll],MATCH(weather.data[[#This Row],[mth]],weather.lkup[Month],0)))^2</f>
        <v>3.246956110551225</v>
      </c>
      <c r="O631" s="17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7">
        <f>(weather.data[[#This Row],[Temp.Roll]]-INDEX(weather.lkup[Mean_Temp.Roll],MATCH(weather.data[[#This Row],[mth]],weather.lkup[Month],0)))^2</f>
        <v>3.617342353937461</v>
      </c>
      <c r="O632" s="17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7">
        <f>(weather.data[[#This Row],[Temp.Roll]]-INDEX(weather.lkup[Mean_Temp.Roll],MATCH(weather.data[[#This Row],[mth]],weather.lkup[Month],0)))^2</f>
        <v>2.4307119684499363</v>
      </c>
      <c r="O633" s="17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7">
        <f>(weather.data[[#This Row],[Temp.Roll]]-INDEX(weather.lkup[Mean_Temp.Roll],MATCH(weather.data[[#This Row],[mth]],weather.lkup[Month],0)))^2</f>
        <v>0.13586439979284057</v>
      </c>
      <c r="O634" s="17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7">
        <f>(weather.data[[#This Row],[Temp.Roll]]-INDEX(weather.lkup[Mean_Temp.Roll],MATCH(weather.data[[#This Row],[mth]],weather.lkup[Month],0)))^2</f>
        <v>0.45142045925365593</v>
      </c>
      <c r="O635" s="17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7">
        <f>(weather.data[[#This Row],[Temp.Roll]]-INDEX(weather.lkup[Mean_Temp.Roll],MATCH(weather.data[[#This Row],[mth]],weather.lkup[Month],0)))^2</f>
        <v>9.0270043531814864E-2</v>
      </c>
      <c r="O636" s="17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7">
        <f>(weather.data[[#This Row],[Temp.Roll]]-INDEX(weather.lkup[Mean_Temp.Roll],MATCH(weather.data[[#This Row],[mth]],weather.lkup[Month],0)))^2</f>
        <v>0.20424182483693321</v>
      </c>
      <c r="O637" s="17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7">
        <f>(weather.data[[#This Row],[Temp.Roll]]-INDEX(weather.lkup[Mean_Temp.Roll],MATCH(weather.data[[#This Row],[mth]],weather.lkup[Month],0)))^2</f>
        <v>0.10302741314633115</v>
      </c>
      <c r="O638" s="17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7">
        <f>(weather.data[[#This Row],[Temp.Roll]]-INDEX(weather.lkup[Mean_Temp.Roll],MATCH(weather.data[[#This Row],[mth]],weather.lkup[Month],0)))^2</f>
        <v>2.0536861370062037E-2</v>
      </c>
      <c r="O639" s="17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7">
        <f>(weather.data[[#This Row],[Temp.Roll]]-INDEX(weather.lkup[Mean_Temp.Roll],MATCH(weather.data[[#This Row],[mth]],weather.lkup[Month],0)))^2</f>
        <v>42.672067802917887</v>
      </c>
      <c r="O640" s="17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7">
        <f>(weather.data[[#This Row],[Temp.Roll]]-INDEX(weather.lkup[Mean_Temp.Roll],MATCH(weather.data[[#This Row],[mth]],weather.lkup[Month],0)))^2</f>
        <v>29.822056830787137</v>
      </c>
      <c r="O641" s="17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7">
        <f>(weather.data[[#This Row],[Temp.Roll]]-INDEX(weather.lkup[Mean_Temp.Roll],MATCH(weather.data[[#This Row],[mth]],weather.lkup[Month],0)))^2</f>
        <v>14.001889566748916</v>
      </c>
      <c r="O642" s="17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7">
        <f>(weather.data[[#This Row],[Temp.Roll]]-INDEX(weather.lkup[Mean_Temp.Roll],MATCH(weather.data[[#This Row],[mth]],weather.lkup[Month],0)))^2</f>
        <v>9.6928763270444431</v>
      </c>
      <c r="O643" s="17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7">
        <f>(weather.data[[#This Row],[Temp.Roll]]-INDEX(weather.lkup[Mean_Temp.Roll],MATCH(weather.data[[#This Row],[mth]],weather.lkup[Month],0)))^2</f>
        <v>8.880430517179283</v>
      </c>
      <c r="O644" s="17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7">
        <f>(weather.data[[#This Row],[Temp.Roll]]-INDEX(weather.lkup[Mean_Temp.Roll],MATCH(weather.data[[#This Row],[mth]],weather.lkup[Month],0)))^2</f>
        <v>6.5341359276588911</v>
      </c>
      <c r="O645" s="17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7">
        <f>(weather.data[[#This Row],[Temp.Roll]]-INDEX(weather.lkup[Mean_Temp.Roll],MATCH(weather.data[[#This Row],[mth]],weather.lkup[Month],0)))^2</f>
        <v>3.2024137907754757</v>
      </c>
      <c r="O646" s="17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7">
        <f>(weather.data[[#This Row],[Temp.Roll]]-INDEX(weather.lkup[Mean_Temp.Roll],MATCH(weather.data[[#This Row],[mth]],weather.lkup[Month],0)))^2</f>
        <v>1.3867986809322554</v>
      </c>
      <c r="O647" s="17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7">
        <f>(weather.data[[#This Row],[Temp.Roll]]-INDEX(weather.lkup[Mean_Temp.Roll],MATCH(weather.data[[#This Row],[mth]],weather.lkup[Month],0)))^2</f>
        <v>1.2769115719668065</v>
      </c>
      <c r="O648" s="17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7">
        <f>(weather.data[[#This Row],[Temp.Roll]]-INDEX(weather.lkup[Mean_Temp.Roll],MATCH(weather.data[[#This Row],[mth]],weather.lkup[Month],0)))^2</f>
        <v>5.9165020067070007</v>
      </c>
      <c r="O649" s="17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7">
        <f>(weather.data[[#This Row],[Temp.Roll]]-INDEX(weather.lkup[Mean_Temp.Roll],MATCH(weather.data[[#This Row],[mth]],weather.lkup[Month],0)))^2</f>
        <v>9.6632481603655869</v>
      </c>
      <c r="O650" s="17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7">
        <f>(weather.data[[#This Row],[Temp.Roll]]-INDEX(weather.lkup[Mean_Temp.Roll],MATCH(weather.data[[#This Row],[mth]],weather.lkup[Month],0)))^2</f>
        <v>11.521210269940589</v>
      </c>
      <c r="O651" s="17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7">
        <f>(weather.data[[#This Row],[Temp.Roll]]-INDEX(weather.lkup[Mean_Temp.Roll],MATCH(weather.data[[#This Row],[mth]],weather.lkup[Month],0)))^2</f>
        <v>13.630198578525679</v>
      </c>
      <c r="O652" s="17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7">
        <f>(weather.data[[#This Row],[Temp.Roll]]-INDEX(weather.lkup[Mean_Temp.Roll],MATCH(weather.data[[#This Row],[mth]],weather.lkup[Month],0)))^2</f>
        <v>13.073426823228582</v>
      </c>
      <c r="O653" s="17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7">
        <f>(weather.data[[#This Row],[Temp.Roll]]-INDEX(weather.lkup[Mean_Temp.Roll],MATCH(weather.data[[#This Row],[mth]],weather.lkup[Month],0)))^2</f>
        <v>9.3840424816783479</v>
      </c>
      <c r="O654" s="17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7">
        <f>(weather.data[[#This Row],[Temp.Roll]]-INDEX(weather.lkup[Mean_Temp.Roll],MATCH(weather.data[[#This Row],[mth]],weather.lkup[Month],0)))^2</f>
        <v>5.2637704337911</v>
      </c>
      <c r="O655" s="17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7">
        <f>(weather.data[[#This Row],[Temp.Roll]]-INDEX(weather.lkup[Mean_Temp.Roll],MATCH(weather.data[[#This Row],[mth]],weather.lkup[Month],0)))^2</f>
        <v>0.18902236610526055</v>
      </c>
      <c r="O656" s="17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7">
        <f>(weather.data[[#This Row],[Temp.Roll]]-INDEX(weather.lkup[Mean_Temp.Roll],MATCH(weather.data[[#This Row],[mth]],weather.lkup[Month],0)))^2</f>
        <v>1.9616780307524068E-3</v>
      </c>
      <c r="O657" s="17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7">
        <f>(weather.data[[#This Row],[Temp.Roll]]-INDEX(weather.lkup[Mean_Temp.Roll],MATCH(weather.data[[#This Row],[mth]],weather.lkup[Month],0)))^2</f>
        <v>3.4138853560460744E-2</v>
      </c>
      <c r="O658" s="17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7">
        <f>(weather.data[[#This Row],[Temp.Roll]]-INDEX(weather.lkup[Mean_Temp.Roll],MATCH(weather.data[[#This Row],[mth]],weather.lkup[Month],0)))^2</f>
        <v>4.3190403305106533E-3</v>
      </c>
      <c r="O659" s="17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7">
        <f>(weather.data[[#This Row],[Temp.Roll]]-INDEX(weather.lkup[Mean_Temp.Roll],MATCH(weather.data[[#This Row],[mth]],weather.lkup[Month],0)))^2</f>
        <v>1.3833035892895775E-2</v>
      </c>
      <c r="O660" s="17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7">
        <f>(weather.data[[#This Row],[Temp.Roll]]-INDEX(weather.lkup[Mean_Temp.Roll],MATCH(weather.data[[#This Row],[mth]],weather.lkup[Month],0)))^2</f>
        <v>0.1611490088770644</v>
      </c>
      <c r="O661" s="17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7">
        <f>(weather.data[[#This Row],[Temp.Roll]]-INDEX(weather.lkup[Mean_Temp.Roll],MATCH(weather.data[[#This Row],[mth]],weather.lkup[Month],0)))^2</f>
        <v>0.4181844000944811</v>
      </c>
      <c r="O662" s="17">
        <f>IF(AND(weather.data[[#This Row],[Temp.Roll]]&gt;=temp.roll.weather.lb,weather.data[[#This Row],[Temp.Roll]]&lt;=temp.roll.weather.ub),1,0)</f>
        <v>0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7">
        <f>(weather.data[[#This Row],[Temp.Roll]]-INDEX(weather.lkup[Mean_Temp.Roll],MATCH(weather.data[[#This Row],[mth]],weather.lkup[Month],0)))^2</f>
        <v>0.39092907861104825</v>
      </c>
      <c r="O663" s="17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7">
        <f>(weather.data[[#This Row],[Temp.Roll]]-INDEX(weather.lkup[Mean_Temp.Roll],MATCH(weather.data[[#This Row],[mth]],weather.lkup[Month],0)))^2</f>
        <v>0.16267364740632143</v>
      </c>
      <c r="O664" s="17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7">
        <f>(weather.data[[#This Row],[Temp.Roll]]-INDEX(weather.lkup[Mean_Temp.Roll],MATCH(weather.data[[#This Row],[mth]],weather.lkup[Month],0)))^2</f>
        <v>1.7235804330596598</v>
      </c>
      <c r="O665" s="17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7">
        <f>(weather.data[[#This Row],[Temp.Roll]]-INDEX(weather.lkup[Mean_Temp.Roll],MATCH(weather.data[[#This Row],[mth]],weather.lkup[Month],0)))^2</f>
        <v>3.9090736303385798</v>
      </c>
      <c r="O666" s="17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7">
        <f>(weather.data[[#This Row],[Temp.Roll]]-INDEX(weather.lkup[Mean_Temp.Roll],MATCH(weather.data[[#This Row],[mth]],weather.lkup[Month],0)))^2</f>
        <v>8.5542022480939313</v>
      </c>
      <c r="O667" s="17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7">
        <f>(weather.data[[#This Row],[Temp.Roll]]-INDEX(weather.lkup[Mean_Temp.Roll],MATCH(weather.data[[#This Row],[mth]],weather.lkup[Month],0)))^2</f>
        <v>17.728066632557415</v>
      </c>
      <c r="O668" s="17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7">
        <f>(weather.data[[#This Row],[Temp.Roll]]-INDEX(weather.lkup[Mean_Temp.Roll],MATCH(weather.data[[#This Row],[mth]],weather.lkup[Month],0)))^2</f>
        <v>20.344349274646518</v>
      </c>
      <c r="O669" s="17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7">
        <f>(weather.data[[#This Row],[Temp.Roll]]-INDEX(weather.lkup[Mean_Temp.Roll],MATCH(weather.data[[#This Row],[mth]],weather.lkup[Month],0)))^2</f>
        <v>20.494976088095903</v>
      </c>
      <c r="O670" s="17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7">
        <f>(weather.data[[#This Row],[Temp.Roll]]-INDEX(weather.lkup[Mean_Temp.Roll],MATCH(weather.data[[#This Row],[mth]],weather.lkup[Month],0)))^2</f>
        <v>14.731990443296656</v>
      </c>
      <c r="O671" s="17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7">
        <f>(weather.data[[#This Row],[Temp.Roll]]-INDEX(weather.lkup[Mean_Temp.Roll],MATCH(weather.data[[#This Row],[mth]],weather.lkup[Month],0)))^2</f>
        <v>14.117116419613112</v>
      </c>
      <c r="O672" s="17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7">
        <f>(weather.data[[#This Row],[Temp.Roll]]-INDEX(weather.lkup[Mean_Temp.Roll],MATCH(weather.data[[#This Row],[mth]],weather.lkup[Month],0)))^2</f>
        <v>13.850015134654685</v>
      </c>
      <c r="O673" s="17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7">
        <f>(weather.data[[#This Row],[Temp.Roll]]-INDEX(weather.lkup[Mean_Temp.Roll],MATCH(weather.data[[#This Row],[mth]],weather.lkup[Month],0)))^2</f>
        <v>14.988983388622934</v>
      </c>
      <c r="O674" s="17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7">
        <f>(weather.data[[#This Row],[Temp.Roll]]-INDEX(weather.lkup[Mean_Temp.Roll],MATCH(weather.data[[#This Row],[mth]],weather.lkup[Month],0)))^2</f>
        <v>16.616407172951483</v>
      </c>
      <c r="O675" s="17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7">
        <f>(weather.data[[#This Row],[Temp.Roll]]-INDEX(weather.lkup[Mean_Temp.Roll],MATCH(weather.data[[#This Row],[mth]],weather.lkup[Month],0)))^2</f>
        <v>11.016955169928051</v>
      </c>
      <c r="O676" s="17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7">
        <f>(weather.data[[#This Row],[Temp.Roll]]-INDEX(weather.lkup[Mean_Temp.Roll],MATCH(weather.data[[#This Row],[mth]],weather.lkup[Month],0)))^2</f>
        <v>8.4799597050754461</v>
      </c>
      <c r="O677" s="17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7">
        <f>(weather.data[[#This Row],[Temp.Roll]]-INDEX(weather.lkup[Mean_Temp.Roll],MATCH(weather.data[[#This Row],[mth]],weather.lkup[Month],0)))^2</f>
        <v>9.5665835397945163</v>
      </c>
      <c r="O678" s="17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7">
        <f>(weather.data[[#This Row],[Temp.Roll]]-INDEX(weather.lkup[Mean_Temp.Roll],MATCH(weather.data[[#This Row],[mth]],weather.lkup[Month],0)))^2</f>
        <v>10.286613774110462</v>
      </c>
      <c r="O679" s="17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7">
        <f>(weather.data[[#This Row],[Temp.Roll]]-INDEX(weather.lkup[Mean_Temp.Roll],MATCH(weather.data[[#This Row],[mth]],weather.lkup[Month],0)))^2</f>
        <v>8.7454762079728958</v>
      </c>
      <c r="O680" s="17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7">
        <f>(weather.data[[#This Row],[Temp.Roll]]-INDEX(weather.lkup[Mean_Temp.Roll],MATCH(weather.data[[#This Row],[mth]],weather.lkup[Month],0)))^2</f>
        <v>7.9477752757481568</v>
      </c>
      <c r="O681" s="17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7">
        <f>(weather.data[[#This Row],[Temp.Roll]]-INDEX(weather.lkup[Mean_Temp.Roll],MATCH(weather.data[[#This Row],[mth]],weather.lkup[Month],0)))^2</f>
        <v>6.6497127914951966</v>
      </c>
      <c r="O682" s="17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7">
        <f>(weather.data[[#This Row],[Temp.Roll]]-INDEX(weather.lkup[Mean_Temp.Roll],MATCH(weather.data[[#This Row],[mth]],weather.lkup[Month],0)))^2</f>
        <v>7.4328357443800561</v>
      </c>
      <c r="O683" s="17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7">
        <f>(weather.data[[#This Row],[Temp.Roll]]-INDEX(weather.lkup[Mean_Temp.Roll],MATCH(weather.data[[#This Row],[mth]],weather.lkup[Month],0)))^2</f>
        <v>10.028615537778894</v>
      </c>
      <c r="O684" s="17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7">
        <f>(weather.data[[#This Row],[Temp.Roll]]-INDEX(weather.lkup[Mean_Temp.Roll],MATCH(weather.data[[#This Row],[mth]],weather.lkup[Month],0)))^2</f>
        <v>9.0437037212004086</v>
      </c>
      <c r="O685" s="17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7">
        <f>(weather.data[[#This Row],[Temp.Roll]]-INDEX(weather.lkup[Mean_Temp.Roll],MATCH(weather.data[[#This Row],[mth]],weather.lkup[Month],0)))^2</f>
        <v>8.2048904181013942</v>
      </c>
      <c r="O686" s="17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7">
        <f>(weather.data[[#This Row],[Temp.Roll]]-INDEX(weather.lkup[Mean_Temp.Roll],MATCH(weather.data[[#This Row],[mth]],weather.lkup[Month],0)))^2</f>
        <v>6.9979843964334671</v>
      </c>
      <c r="O687" s="17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7">
        <f>(weather.data[[#This Row],[Temp.Roll]]-INDEX(weather.lkup[Mean_Temp.Roll],MATCH(weather.data[[#This Row],[mth]],weather.lkup[Month],0)))^2</f>
        <v>5.127588830799807</v>
      </c>
      <c r="O688" s="17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7">
        <f>(weather.data[[#This Row],[Temp.Roll]]-INDEX(weather.lkup[Mean_Temp.Roll],MATCH(weather.data[[#This Row],[mth]],weather.lkup[Month],0)))^2</f>
        <v>1.2847442855743105</v>
      </c>
      <c r="O689" s="17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7">
        <f>(weather.data[[#This Row],[Temp.Roll]]-INDEX(weather.lkup[Mean_Temp.Roll],MATCH(weather.data[[#This Row],[mth]],weather.lkup[Month],0)))^2</f>
        <v>0.17152307116262172</v>
      </c>
      <c r="O690" s="17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7">
        <f>(weather.data[[#This Row],[Temp.Roll]]-INDEX(weather.lkup[Mean_Temp.Roll],MATCH(weather.data[[#This Row],[mth]],weather.lkup[Month],0)))^2</f>
        <v>4.6835601081996607</v>
      </c>
      <c r="O691" s="17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7">
        <f>(weather.data[[#This Row],[Temp.Roll]]-INDEX(weather.lkup[Mean_Temp.Roll],MATCH(weather.data[[#This Row],[mth]],weather.lkup[Month],0)))^2</f>
        <v>8.1489103223593951</v>
      </c>
      <c r="O692" s="17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7">
        <f>(weather.data[[#This Row],[Temp.Roll]]-INDEX(weather.lkup[Mean_Temp.Roll],MATCH(weather.data[[#This Row],[mth]],weather.lkup[Month],0)))^2</f>
        <v>11.901587319084008</v>
      </c>
      <c r="O693" s="17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7">
        <f>(weather.data[[#This Row],[Temp.Roll]]-INDEX(weather.lkup[Mean_Temp.Roll],MATCH(weather.data[[#This Row],[mth]],weather.lkup[Month],0)))^2</f>
        <v>12.822272630245513</v>
      </c>
      <c r="O694" s="17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7">
        <f>(weather.data[[#This Row],[Temp.Roll]]-INDEX(weather.lkup[Mean_Temp.Roll],MATCH(weather.data[[#This Row],[mth]],weather.lkup[Month],0)))^2</f>
        <v>20.766345444556421</v>
      </c>
      <c r="O695" s="17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7">
        <f>(weather.data[[#This Row],[Temp.Roll]]-INDEX(weather.lkup[Mean_Temp.Roll],MATCH(weather.data[[#This Row],[mth]],weather.lkup[Month],0)))^2</f>
        <v>26.545666432210748</v>
      </c>
      <c r="O696" s="17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7">
        <f>(weather.data[[#This Row],[Temp.Roll]]-INDEX(weather.lkup[Mean_Temp.Roll],MATCH(weather.data[[#This Row],[mth]],weather.lkup[Month],0)))^2</f>
        <v>27.261935013717434</v>
      </c>
      <c r="O697" s="17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7">
        <f>(weather.data[[#This Row],[Temp.Roll]]-INDEX(weather.lkup[Mean_Temp.Roll],MATCH(weather.data[[#This Row],[mth]],weather.lkup[Month],0)))^2</f>
        <v>26.840896968869867</v>
      </c>
      <c r="O698" s="17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7">
        <f>(weather.data[[#This Row],[Temp.Roll]]-INDEX(weather.lkup[Mean_Temp.Roll],MATCH(weather.data[[#This Row],[mth]],weather.lkup[Month],0)))^2</f>
        <v>38.526980365191349</v>
      </c>
      <c r="O699" s="17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7">
        <f>(weather.data[[#This Row],[Temp.Roll]]-INDEX(weather.lkup[Mean_Temp.Roll],MATCH(weather.data[[#This Row],[mth]],weather.lkup[Month],0)))^2</f>
        <v>48.10229782550882</v>
      </c>
      <c r="O700" s="17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7">
        <f>(weather.data[[#This Row],[Temp.Roll]]-INDEX(weather.lkup[Mean_Temp.Roll],MATCH(weather.data[[#This Row],[mth]],weather.lkup[Month],0)))^2</f>
        <v>0.81032261276191031</v>
      </c>
      <c r="O701" s="17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7">
        <f>(weather.data[[#This Row],[Temp.Roll]]-INDEX(weather.lkup[Mean_Temp.Roll],MATCH(weather.data[[#This Row],[mth]],weather.lkup[Month],0)))^2</f>
        <v>2.4104430623754474</v>
      </c>
      <c r="O702" s="17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7">
        <f>(weather.data[[#This Row],[Temp.Roll]]-INDEX(weather.lkup[Mean_Temp.Roll],MATCH(weather.data[[#This Row],[mth]],weather.lkup[Month],0)))^2</f>
        <v>11.33565116712273</v>
      </c>
      <c r="O703" s="17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7">
        <f>(weather.data[[#This Row],[Temp.Roll]]-INDEX(weather.lkup[Mean_Temp.Roll],MATCH(weather.data[[#This Row],[mth]],weather.lkup[Month],0)))^2</f>
        <v>26.279666174559399</v>
      </c>
      <c r="O704" s="17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7">
        <f>(weather.data[[#This Row],[Temp.Roll]]-INDEX(weather.lkup[Mean_Temp.Roll],MATCH(weather.data[[#This Row],[mth]],weather.lkup[Month],0)))^2</f>
        <v>38.560411608933862</v>
      </c>
      <c r="O705" s="17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7">
        <f>(weather.data[[#This Row],[Temp.Roll]]-INDEX(weather.lkup[Mean_Temp.Roll],MATCH(weather.data[[#This Row],[mth]],weather.lkup[Month],0)))^2</f>
        <v>52.703287953019888</v>
      </c>
      <c r="O706" s="17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7">
        <f>(weather.data[[#This Row],[Temp.Roll]]-INDEX(weather.lkup[Mean_Temp.Roll],MATCH(weather.data[[#This Row],[mth]],weather.lkup[Month],0)))^2</f>
        <v>78.705424653578248</v>
      </c>
      <c r="O707" s="17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7">
        <f>(weather.data[[#This Row],[Temp.Roll]]-INDEX(weather.lkup[Mean_Temp.Roll],MATCH(weather.data[[#This Row],[mth]],weather.lkup[Month],0)))^2</f>
        <v>98.769299034871992</v>
      </c>
      <c r="O708" s="17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7">
        <f>(weather.data[[#This Row],[Temp.Roll]]-INDEX(weather.lkup[Mean_Temp.Roll],MATCH(weather.data[[#This Row],[mth]],weather.lkup[Month],0)))^2</f>
        <v>124.37959820830483</v>
      </c>
      <c r="O709" s="17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7">
        <f>(weather.data[[#This Row],[Temp.Roll]]-INDEX(weather.lkup[Mean_Temp.Roll],MATCH(weather.data[[#This Row],[mth]],weather.lkup[Month],0)))^2</f>
        <v>119.80216001797488</v>
      </c>
      <c r="O710" s="17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7">
        <f>(weather.data[[#This Row],[Temp.Roll]]-INDEX(weather.lkup[Mean_Temp.Roll],MATCH(weather.data[[#This Row],[mth]],weather.lkup[Month],0)))^2</f>
        <v>101.14972719179784</v>
      </c>
      <c r="O711" s="17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7">
        <f>(weather.data[[#This Row],[Temp.Roll]]-INDEX(weather.lkup[Mean_Temp.Roll],MATCH(weather.data[[#This Row],[mth]],weather.lkup[Month],0)))^2</f>
        <v>82.423713184044203</v>
      </c>
      <c r="O712" s="17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7">
        <f>(weather.data[[#This Row],[Temp.Roll]]-INDEX(weather.lkup[Mean_Temp.Roll],MATCH(weather.data[[#This Row],[mth]],weather.lkup[Month],0)))^2</f>
        <v>74.743240407119814</v>
      </c>
      <c r="O713" s="17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7">
        <f>(weather.data[[#This Row],[Temp.Roll]]-INDEX(weather.lkup[Mean_Temp.Roll],MATCH(weather.data[[#This Row],[mth]],weather.lkup[Month],0)))^2</f>
        <v>51.739771994665219</v>
      </c>
      <c r="O714" s="17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7">
        <f>(weather.data[[#This Row],[Temp.Roll]]-INDEX(weather.lkup[Mean_Temp.Roll],MATCH(weather.data[[#This Row],[mth]],weather.lkup[Month],0)))^2</f>
        <v>38.176959471806612</v>
      </c>
      <c r="O715" s="17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7">
        <f>(weather.data[[#This Row],[Temp.Roll]]-INDEX(weather.lkup[Mean_Temp.Roll],MATCH(weather.data[[#This Row],[mth]],weather.lkup[Month],0)))^2</f>
        <v>21.868433455665379</v>
      </c>
      <c r="O716" s="17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7">
        <f>(weather.data[[#This Row],[Temp.Roll]]-INDEX(weather.lkup[Mean_Temp.Roll],MATCH(weather.data[[#This Row],[mth]],weather.lkup[Month],0)))^2</f>
        <v>9.8338280256797663</v>
      </c>
      <c r="O717" s="17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7">
        <f>(weather.data[[#This Row],[Temp.Roll]]-INDEX(weather.lkup[Mean_Temp.Roll],MATCH(weather.data[[#This Row],[mth]],weather.lkup[Month],0)))^2</f>
        <v>2.4699510232658963</v>
      </c>
      <c r="O718" s="17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7">
        <f>(weather.data[[#This Row],[Temp.Roll]]-INDEX(weather.lkup[Mean_Temp.Roll],MATCH(weather.data[[#This Row],[mth]],weather.lkup[Month],0)))^2</f>
        <v>0.46070243135601491</v>
      </c>
      <c r="O719" s="17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7">
        <f>(weather.data[[#This Row],[Temp.Roll]]-INDEX(weather.lkup[Mean_Temp.Roll],MATCH(weather.data[[#This Row],[mth]],weather.lkup[Month],0)))^2</f>
        <v>4.6866818257730369E-2</v>
      </c>
      <c r="O720" s="17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7">
        <f>(weather.data[[#This Row],[Temp.Roll]]-INDEX(weather.lkup[Mean_Temp.Roll],MATCH(weather.data[[#This Row],[mth]],weather.lkup[Month],0)))^2</f>
        <v>0.10016430929715772</v>
      </c>
      <c r="O721" s="17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7">
        <f>(weather.data[[#This Row],[Temp.Roll]]-INDEX(weather.lkup[Mean_Temp.Roll],MATCH(weather.data[[#This Row],[mth]],weather.lkup[Month],0)))^2</f>
        <v>0.59115862817165943</v>
      </c>
      <c r="O722" s="17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7">
        <f>(weather.data[[#This Row],[Temp.Roll]]-INDEX(weather.lkup[Mean_Temp.Roll],MATCH(weather.data[[#This Row],[mth]],weather.lkup[Month],0)))^2</f>
        <v>1.4798417286519949</v>
      </c>
      <c r="O723" s="17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7">
        <f>(weather.data[[#This Row],[Temp.Roll]]-INDEX(weather.lkup[Mean_Temp.Roll],MATCH(weather.data[[#This Row],[mth]],weather.lkup[Month],0)))^2</f>
        <v>0.71815427589311465</v>
      </c>
      <c r="O724" s="17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7">
        <f>(weather.data[[#This Row],[Temp.Roll]]-INDEX(weather.lkup[Mean_Temp.Roll],MATCH(weather.data[[#This Row],[mth]],weather.lkup[Month],0)))^2</f>
        <v>1.5799576065443768</v>
      </c>
      <c r="O725" s="17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7">
        <f>(weather.data[[#This Row],[Temp.Roll]]-INDEX(weather.lkup[Mean_Temp.Roll],MATCH(weather.data[[#This Row],[mth]],weather.lkup[Month],0)))^2</f>
        <v>5.6228235271061529</v>
      </c>
      <c r="O726" s="17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7">
        <f>(weather.data[[#This Row],[Temp.Roll]]-INDEX(weather.lkup[Mean_Temp.Roll],MATCH(weather.data[[#This Row],[mth]],weather.lkup[Month],0)))^2</f>
        <v>15.563489596401237</v>
      </c>
      <c r="O727" s="17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7">
        <f>(weather.data[[#This Row],[Temp.Roll]]-INDEX(weather.lkup[Mean_Temp.Roll],MATCH(weather.data[[#This Row],[mth]],weather.lkup[Month],0)))^2</f>
        <v>25.428600719703606</v>
      </c>
      <c r="O728" s="17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7">
        <f>(weather.data[[#This Row],[Temp.Roll]]-INDEX(weather.lkup[Mean_Temp.Roll],MATCH(weather.data[[#This Row],[mth]],weather.lkup[Month],0)))^2</f>
        <v>39.507951169560961</v>
      </c>
      <c r="O729" s="17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7">
        <f>(weather.data[[#This Row],[Temp.Roll]]-INDEX(weather.lkup[Mean_Temp.Roll],MATCH(weather.data[[#This Row],[mth]],weather.lkup[Month],0)))^2</f>
        <v>48.134678792509796</v>
      </c>
      <c r="O730" s="17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7">
        <f>(weather.data[[#This Row],[Temp.Roll]]-INDEX(weather.lkup[Mean_Temp.Roll],MATCH(weather.data[[#This Row],[mth]],weather.lkup[Month],0)))^2</f>
        <v>50.813975600838852</v>
      </c>
      <c r="O731" s="17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7">
        <f>(weather.data[[#This Row],[Temp.Roll]]-INDEX(weather.lkup[Mean_Temp.Roll],MATCH(weather.data[[#This Row],[mth]],weather.lkup[Month],0)))^2</f>
        <v>1.7860678430689343</v>
      </c>
      <c r="O732" s="17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7">
        <f>(weather.data[[#This Row],[Temp.Roll]]-INDEX(weather.lkup[Mean_Temp.Roll],MATCH(weather.data[[#This Row],[mth]],weather.lkup[Month],0)))^2</f>
        <v>0.19759259741512622</v>
      </c>
      <c r="O733" s="17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7">
        <f>(weather.data[[#This Row],[Temp.Roll]]-INDEX(weather.lkup[Mean_Temp.Roll],MATCH(weather.data[[#This Row],[mth]],weather.lkup[Month],0)))^2</f>
        <v>2.9281388937114272</v>
      </c>
      <c r="O734" s="17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7">
        <f>(weather.data[[#This Row],[Temp.Roll]]-INDEX(weather.lkup[Mean_Temp.Roll],MATCH(weather.data[[#This Row],[mth]],weather.lkup[Month],0)))^2</f>
        <v>6.6944888559185385</v>
      </c>
      <c r="O735" s="17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7">
        <f>(weather.data[[#This Row],[Temp.Roll]]-INDEX(weather.lkup[Mean_Temp.Roll],MATCH(weather.data[[#This Row],[mth]],weather.lkup[Month],0)))^2</f>
        <v>11.506565858941967</v>
      </c>
      <c r="O736" s="17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7">
        <f>(weather.data[[#This Row],[Temp.Roll]]-INDEX(weather.lkup[Mean_Temp.Roll],MATCH(weather.data[[#This Row],[mth]],weather.lkup[Month],0)))^2</f>
        <v>18.89549476105838</v>
      </c>
      <c r="O737" s="17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7">
        <f>(weather.data[[#This Row],[Temp.Roll]]-INDEX(weather.lkup[Mean_Temp.Roll],MATCH(weather.data[[#This Row],[mth]],weather.lkup[Month],0)))^2</f>
        <v>22.105576157505848</v>
      </c>
      <c r="O738" s="17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7">
        <f>(weather.data[[#This Row],[Temp.Roll]]-INDEX(weather.lkup[Mean_Temp.Roll],MATCH(weather.data[[#This Row],[mth]],weather.lkup[Month],0)))^2</f>
        <v>10.250605919410603</v>
      </c>
      <c r="O739" s="17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7">
        <f>(weather.data[[#This Row],[Temp.Roll]]-INDEX(weather.lkup[Mean_Temp.Roll],MATCH(weather.data[[#This Row],[mth]],weather.lkup[Month],0)))^2</f>
        <v>1.3483402826003161</v>
      </c>
      <c r="O740" s="17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7">
        <f>(weather.data[[#This Row],[Temp.Roll]]-INDEX(weather.lkup[Mean_Temp.Roll],MATCH(weather.data[[#This Row],[mth]],weather.lkup[Month],0)))^2</f>
        <v>0.14933470814830438</v>
      </c>
      <c r="O741" s="17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7">
        <f>(weather.data[[#This Row],[Temp.Roll]]-INDEX(weather.lkup[Mean_Temp.Roll],MATCH(weather.data[[#This Row],[mth]],weather.lkup[Month],0)))^2</f>
        <v>2.9086828751928979</v>
      </c>
      <c r="O742" s="17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7">
        <f>(weather.data[[#This Row],[Temp.Roll]]-INDEX(weather.lkup[Mean_Temp.Roll],MATCH(weather.data[[#This Row],[mth]],weather.lkup[Month],0)))^2</f>
        <v>5.9246361064854094</v>
      </c>
      <c r="O743" s="17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7">
        <f>(weather.data[[#This Row],[Temp.Roll]]-INDEX(weather.lkup[Mean_Temp.Roll],MATCH(weather.data[[#This Row],[mth]],weather.lkup[Month],0)))^2</f>
        <v>8.6927279432201008</v>
      </c>
      <c r="O744" s="17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7">
        <f>(weather.data[[#This Row],[Temp.Roll]]-INDEX(weather.lkup[Mean_Temp.Roll],MATCH(weather.data[[#This Row],[mth]],weather.lkup[Month],0)))^2</f>
        <v>11.403552773152086</v>
      </c>
      <c r="O745" s="17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7">
        <f>(weather.data[[#This Row],[Temp.Roll]]-INDEX(weather.lkup[Mean_Temp.Roll],MATCH(weather.data[[#This Row],[mth]],weather.lkup[Month],0)))^2</f>
        <v>14.427411474966114</v>
      </c>
      <c r="O746" s="17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7">
        <f>(weather.data[[#This Row],[Temp.Roll]]-INDEX(weather.lkup[Mean_Temp.Roll],MATCH(weather.data[[#This Row],[mth]],weather.lkup[Month],0)))^2</f>
        <v>21.629235643522438</v>
      </c>
      <c r="O747" s="17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7">
        <f>(weather.data[[#This Row],[Temp.Roll]]-INDEX(weather.lkup[Mean_Temp.Roll],MATCH(weather.data[[#This Row],[mth]],weather.lkup[Month],0)))^2</f>
        <v>22.95560124253981</v>
      </c>
      <c r="O748" s="17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7">
        <f>(weather.data[[#This Row],[Temp.Roll]]-INDEX(weather.lkup[Mean_Temp.Roll],MATCH(weather.data[[#This Row],[mth]],weather.lkup[Month],0)))^2</f>
        <v>25.702586361587429</v>
      </c>
      <c r="O749" s="17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7">
        <f>(weather.data[[#This Row],[Temp.Roll]]-INDEX(weather.lkup[Mean_Temp.Roll],MATCH(weather.data[[#This Row],[mth]],weather.lkup[Month],0)))^2</f>
        <v>17.746242824172462</v>
      </c>
      <c r="O750" s="17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7">
        <f>(weather.data[[#This Row],[Temp.Roll]]-INDEX(weather.lkup[Mean_Temp.Roll],MATCH(weather.data[[#This Row],[mth]],weather.lkup[Month],0)))^2</f>
        <v>16.005794175268456</v>
      </c>
      <c r="O751" s="17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7">
        <f>(weather.data[[#This Row],[Temp.Roll]]-INDEX(weather.lkup[Mean_Temp.Roll],MATCH(weather.data[[#This Row],[mth]],weather.lkup[Month],0)))^2</f>
        <v>20.000150467785492</v>
      </c>
      <c r="O752" s="17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7">
        <f>(weather.data[[#This Row],[Temp.Roll]]-INDEX(weather.lkup[Mean_Temp.Roll],MATCH(weather.data[[#This Row],[mth]],weather.lkup[Month],0)))^2</f>
        <v>9.0759333003629727</v>
      </c>
      <c r="O753" s="17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7">
        <f>(weather.data[[#This Row],[Temp.Roll]]-INDEX(weather.lkup[Mean_Temp.Roll],MATCH(weather.data[[#This Row],[mth]],weather.lkup[Month],0)))^2</f>
        <v>0.48898663558595162</v>
      </c>
      <c r="O754" s="17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7">
        <f>(weather.data[[#This Row],[Temp.Roll]]-INDEX(weather.lkup[Mean_Temp.Roll],MATCH(weather.data[[#This Row],[mth]],weather.lkup[Month],0)))^2</f>
        <v>9.8580425218293488</v>
      </c>
      <c r="O755" s="17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7">
        <f>(weather.data[[#This Row],[Temp.Roll]]-INDEX(weather.lkup[Mean_Temp.Roll],MATCH(weather.data[[#This Row],[mth]],weather.lkup[Month],0)))^2</f>
        <v>26.564104596659298</v>
      </c>
      <c r="O756" s="17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7">
        <f>(weather.data[[#This Row],[Temp.Roll]]-INDEX(weather.lkup[Mean_Temp.Roll],MATCH(weather.data[[#This Row],[mth]],weather.lkup[Month],0)))^2</f>
        <v>34.689178434527783</v>
      </c>
      <c r="O757" s="17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7">
        <f>(weather.data[[#This Row],[Temp.Roll]]-INDEX(weather.lkup[Mean_Temp.Roll],MATCH(weather.data[[#This Row],[mth]],weather.lkup[Month],0)))^2</f>
        <v>47.403088392955596</v>
      </c>
      <c r="O758" s="17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7">
        <f>(weather.data[[#This Row],[Temp.Roll]]-INDEX(weather.lkup[Mean_Temp.Roll],MATCH(weather.data[[#This Row],[mth]],weather.lkup[Month],0)))^2</f>
        <v>69.988993249342599</v>
      </c>
      <c r="O759" s="17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7">
        <f>(weather.data[[#This Row],[Temp.Roll]]-INDEX(weather.lkup[Mean_Temp.Roll],MATCH(weather.data[[#This Row],[mth]],weather.lkup[Month],0)))^2</f>
        <v>94.168347652214877</v>
      </c>
      <c r="O760" s="17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7">
        <f>(weather.data[[#This Row],[Temp.Roll]]-INDEX(weather.lkup[Mean_Temp.Roll],MATCH(weather.data[[#This Row],[mth]],weather.lkup[Month],0)))^2</f>
        <v>94.909154152592805</v>
      </c>
      <c r="O761" s="17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7">
        <f>(weather.data[[#This Row],[Temp.Roll]]-INDEX(weather.lkup[Mean_Temp.Roll],MATCH(weather.data[[#This Row],[mth]],weather.lkup[Month],0)))^2</f>
        <v>96.493005154104523</v>
      </c>
      <c r="O762" s="17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7">
        <f>(weather.data[[#This Row],[Temp.Roll]]-INDEX(weather.lkup[Mean_Temp.Roll],MATCH(weather.data[[#This Row],[mth]],weather.lkup[Month],0)))^2</f>
        <v>63.502025970280584</v>
      </c>
      <c r="O763" s="17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7">
        <f>(weather.data[[#This Row],[Temp.Roll]]-INDEX(weather.lkup[Mean_Temp.Roll],MATCH(weather.data[[#This Row],[mth]],weather.lkup[Month],0)))^2</f>
        <v>55.428119121405309</v>
      </c>
      <c r="O764" s="17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7">
        <f>(weather.data[[#This Row],[Temp.Roll]]-INDEX(weather.lkup[Mean_Temp.Roll],MATCH(weather.data[[#This Row],[mth]],weather.lkup[Month],0)))^2</f>
        <v>44.251088689763641</v>
      </c>
      <c r="O765" s="17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7">
        <f>(weather.data[[#This Row],[Temp.Roll]]-INDEX(weather.lkup[Mean_Temp.Roll],MATCH(weather.data[[#This Row],[mth]],weather.lkup[Month],0)))^2</f>
        <v>37.761102686512785</v>
      </c>
      <c r="O766" s="17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7">
        <f>(weather.data[[#This Row],[Temp.Roll]]-INDEX(weather.lkup[Mean_Temp.Roll],MATCH(weather.data[[#This Row],[mth]],weather.lkup[Month],0)))^2</f>
        <v>27.886010127365225</v>
      </c>
      <c r="O767" s="17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7">
        <f>(weather.data[[#This Row],[Temp.Roll]]-INDEX(weather.lkup[Mean_Temp.Roll],MATCH(weather.data[[#This Row],[mth]],weather.lkup[Month],0)))^2</f>
        <v>31.011709914654773</v>
      </c>
      <c r="O768" s="17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7">
        <f>(weather.data[[#This Row],[Temp.Roll]]-INDEX(weather.lkup[Mean_Temp.Roll],MATCH(weather.data[[#This Row],[mth]],weather.lkup[Month],0)))^2</f>
        <v>34.387128613107613</v>
      </c>
      <c r="O769" s="17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7">
        <f>(weather.data[[#This Row],[Temp.Roll]]-INDEX(weather.lkup[Mean_Temp.Roll],MATCH(weather.data[[#This Row],[mth]],weather.lkup[Month],0)))^2</f>
        <v>35.541544813215971</v>
      </c>
      <c r="O770" s="17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7">
        <f>(weather.data[[#This Row],[Temp.Roll]]-INDEX(weather.lkup[Mean_Temp.Roll],MATCH(weather.data[[#This Row],[mth]],weather.lkup[Month],0)))^2</f>
        <v>44.061231366303296</v>
      </c>
      <c r="O771" s="17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7">
        <f>(weather.data[[#This Row],[Temp.Roll]]-INDEX(weather.lkup[Mean_Temp.Roll],MATCH(weather.data[[#This Row],[mth]],weather.lkup[Month],0)))^2</f>
        <v>41.323550712920998</v>
      </c>
      <c r="O772" s="17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7">
        <f>(weather.data[[#This Row],[Temp.Roll]]-INDEX(weather.lkup[Mean_Temp.Roll],MATCH(weather.data[[#This Row],[mth]],weather.lkup[Month],0)))^2</f>
        <v>35.116986538578693</v>
      </c>
      <c r="O773" s="17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7">
        <f>(weather.data[[#This Row],[Temp.Roll]]-INDEX(weather.lkup[Mean_Temp.Roll],MATCH(weather.data[[#This Row],[mth]],weather.lkup[Month],0)))^2</f>
        <v>17.161344945658342</v>
      </c>
      <c r="O774" s="17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7">
        <f>(weather.data[[#This Row],[Temp.Roll]]-INDEX(weather.lkup[Mean_Temp.Roll],MATCH(weather.data[[#This Row],[mth]],weather.lkup[Month],0)))^2</f>
        <v>5.7817651491379554</v>
      </c>
      <c r="O775" s="17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7">
        <f>(weather.data[[#This Row],[Temp.Roll]]-INDEX(weather.lkup[Mean_Temp.Roll],MATCH(weather.data[[#This Row],[mth]],weather.lkup[Month],0)))^2</f>
        <v>4.7555423650390596</v>
      </c>
      <c r="O776" s="17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7">
        <f>(weather.data[[#This Row],[Temp.Roll]]-INDEX(weather.lkup[Mean_Temp.Roll],MATCH(weather.data[[#This Row],[mth]],weather.lkup[Month],0)))^2</f>
        <v>5.7246561550978576</v>
      </c>
      <c r="O777" s="17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7">
        <f>(weather.data[[#This Row],[Temp.Roll]]-INDEX(weather.lkup[Mean_Temp.Roll],MATCH(weather.data[[#This Row],[mth]],weather.lkup[Month],0)))^2</f>
        <v>4.9125836328736305</v>
      </c>
      <c r="O778" s="17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7">
        <f>(weather.data[[#This Row],[Temp.Roll]]-INDEX(weather.lkup[Mean_Temp.Roll],MATCH(weather.data[[#This Row],[mth]],weather.lkup[Month],0)))^2</f>
        <v>9.0845211541948352</v>
      </c>
      <c r="O779" s="17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7">
        <f>(weather.data[[#This Row],[Temp.Roll]]-INDEX(weather.lkup[Mean_Temp.Roll],MATCH(weather.data[[#This Row],[mth]],weather.lkup[Month],0)))^2</f>
        <v>21.004819902012539</v>
      </c>
      <c r="O780" s="17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7">
        <f>(weather.data[[#This Row],[Temp.Roll]]-INDEX(weather.lkup[Mean_Temp.Roll],MATCH(weather.data[[#This Row],[mth]],weather.lkup[Month],0)))^2</f>
        <v>56.210815928741837</v>
      </c>
      <c r="O781" s="17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7">
        <f>(weather.data[[#This Row],[Temp.Roll]]-INDEX(weather.lkup[Mean_Temp.Roll],MATCH(weather.data[[#This Row],[mth]],weather.lkup[Month],0)))^2</f>
        <v>74.242950257399556</v>
      </c>
      <c r="O782" s="17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7">
        <f>(weather.data[[#This Row],[Temp.Roll]]-INDEX(weather.lkup[Mean_Temp.Roll],MATCH(weather.data[[#This Row],[mth]],weather.lkup[Month],0)))^2</f>
        <v>76.05927357728801</v>
      </c>
      <c r="O783" s="17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7">
        <f>(weather.data[[#This Row],[Temp.Roll]]-INDEX(weather.lkup[Mean_Temp.Roll],MATCH(weather.data[[#This Row],[mth]],weather.lkup[Month],0)))^2</f>
        <v>85.250164402644643</v>
      </c>
      <c r="O784" s="17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7">
        <f>(weather.data[[#This Row],[Temp.Roll]]-INDEX(weather.lkup[Mean_Temp.Roll],MATCH(weather.data[[#This Row],[mth]],weather.lkup[Month],0)))^2</f>
        <v>96.689886273693986</v>
      </c>
      <c r="O785" s="17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7">
        <f>(weather.data[[#This Row],[Temp.Roll]]-INDEX(weather.lkup[Mean_Temp.Roll],MATCH(weather.data[[#This Row],[mth]],weather.lkup[Month],0)))^2</f>
        <v>98.146887206810604</v>
      </c>
      <c r="O786" s="17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7">
        <f>(weather.data[[#This Row],[Temp.Roll]]-INDEX(weather.lkup[Mean_Temp.Roll],MATCH(weather.data[[#This Row],[mth]],weather.lkup[Month],0)))^2</f>
        <v>85.734488996789111</v>
      </c>
      <c r="O787" s="17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7">
        <f>(weather.data[[#This Row],[Temp.Roll]]-INDEX(weather.lkup[Mean_Temp.Roll],MATCH(weather.data[[#This Row],[mth]],weather.lkup[Month],0)))^2</f>
        <v>87.329143141632912</v>
      </c>
      <c r="O788" s="17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7">
        <f>(weather.data[[#This Row],[Temp.Roll]]-INDEX(weather.lkup[Mean_Temp.Roll],MATCH(weather.data[[#This Row],[mth]],weather.lkup[Month],0)))^2</f>
        <v>101.09357614787375</v>
      </c>
      <c r="O789" s="17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7">
        <f>(weather.data[[#This Row],[Temp.Roll]]-INDEX(weather.lkup[Mean_Temp.Roll],MATCH(weather.data[[#This Row],[mth]],weather.lkup[Month],0)))^2</f>
        <v>108.50211587054744</v>
      </c>
      <c r="O790" s="17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7">
        <f>(weather.data[[#This Row],[Temp.Roll]]-INDEX(weather.lkup[Mean_Temp.Roll],MATCH(weather.data[[#This Row],[mth]],weather.lkup[Month],0)))^2</f>
        <v>72.813822219753803</v>
      </c>
      <c r="O791" s="17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7">
        <f>(weather.data[[#This Row],[Temp.Roll]]-INDEX(weather.lkup[Mean_Temp.Roll],MATCH(weather.data[[#This Row],[mth]],weather.lkup[Month],0)))^2</f>
        <v>1.0438655539392374</v>
      </c>
      <c r="O792" s="17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7">
        <f>(weather.data[[#This Row],[Temp.Roll]]-INDEX(weather.lkup[Mean_Temp.Roll],MATCH(weather.data[[#This Row],[mth]],weather.lkup[Month],0)))^2</f>
        <v>0.75985633734937419</v>
      </c>
      <c r="O793" s="17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7">
        <f>(weather.data[[#This Row],[Temp.Roll]]-INDEX(weather.lkup[Mean_Temp.Roll],MATCH(weather.data[[#This Row],[mth]],weather.lkup[Month],0)))^2</f>
        <v>1.469364785890084</v>
      </c>
      <c r="O794" s="17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7">
        <f>(weather.data[[#This Row],[Temp.Roll]]-INDEX(weather.lkup[Mean_Temp.Roll],MATCH(weather.data[[#This Row],[mth]],weather.lkup[Month],0)))^2</f>
        <v>0.32956594162118891</v>
      </c>
      <c r="O795" s="17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7">
        <f>(weather.data[[#This Row],[Temp.Roll]]-INDEX(weather.lkup[Mean_Temp.Roll],MATCH(weather.data[[#This Row],[mth]],weather.lkup[Month],0)))^2</f>
        <v>0.63283124774363941</v>
      </c>
      <c r="O796" s="17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7">
        <f>(weather.data[[#This Row],[Temp.Roll]]-INDEX(weather.lkup[Mean_Temp.Roll],MATCH(weather.data[[#This Row],[mth]],weather.lkup[Month],0)))^2</f>
        <v>3.6019783474437435</v>
      </c>
      <c r="O797" s="17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7">
        <f>(weather.data[[#This Row],[Temp.Roll]]-INDEX(weather.lkup[Mean_Temp.Roll],MATCH(weather.data[[#This Row],[mth]],weather.lkup[Month],0)))^2</f>
        <v>19.174241898025276</v>
      </c>
      <c r="O798" s="17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7">
        <f>(weather.data[[#This Row],[Temp.Roll]]-INDEX(weather.lkup[Mean_Temp.Roll],MATCH(weather.data[[#This Row],[mth]],weather.lkup[Month],0)))^2</f>
        <v>31.443065685604832</v>
      </c>
      <c r="O799" s="17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7">
        <f>(weather.data[[#This Row],[Temp.Roll]]-INDEX(weather.lkup[Mean_Temp.Roll],MATCH(weather.data[[#This Row],[mth]],weather.lkup[Month],0)))^2</f>
        <v>38.502406260544497</v>
      </c>
      <c r="O800" s="17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7">
        <f>(weather.data[[#This Row],[Temp.Roll]]-INDEX(weather.lkup[Mean_Temp.Roll],MATCH(weather.data[[#This Row],[mth]],weather.lkup[Month],0)))^2</f>
        <v>51.843871040004672</v>
      </c>
      <c r="O801" s="17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7">
        <f>(weather.data[[#This Row],[Temp.Roll]]-INDEX(weather.lkup[Mean_Temp.Roll],MATCH(weather.data[[#This Row],[mth]],weather.lkup[Month],0)))^2</f>
        <v>73.882739081845074</v>
      </c>
      <c r="O802" s="17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7">
        <f>(weather.data[[#This Row],[Temp.Roll]]-INDEX(weather.lkup[Mean_Temp.Roll],MATCH(weather.data[[#This Row],[mth]],weather.lkup[Month],0)))^2</f>
        <v>85.787859409546073</v>
      </c>
      <c r="O803" s="17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7">
        <f>(weather.data[[#This Row],[Temp.Roll]]-INDEX(weather.lkup[Mean_Temp.Roll],MATCH(weather.data[[#This Row],[mth]],weather.lkup[Month],0)))^2</f>
        <v>88.903028380360183</v>
      </c>
      <c r="O804" s="17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7">
        <f>(weather.data[[#This Row],[Temp.Roll]]-INDEX(weather.lkup[Mean_Temp.Roll],MATCH(weather.data[[#This Row],[mth]],weather.lkup[Month],0)))^2</f>
        <v>98.062472459066925</v>
      </c>
      <c r="O805" s="17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7">
        <f>(weather.data[[#This Row],[Temp.Roll]]-INDEX(weather.lkup[Mean_Temp.Roll],MATCH(weather.data[[#This Row],[mth]],weather.lkup[Month],0)))^2</f>
        <v>102.35238358480757</v>
      </c>
      <c r="O806" s="17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7">
        <f>(weather.data[[#This Row],[Temp.Roll]]-INDEX(weather.lkup[Mean_Temp.Roll],MATCH(weather.data[[#This Row],[mth]],weather.lkup[Month],0)))^2</f>
        <v>101.00790329806918</v>
      </c>
      <c r="O807" s="17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7">
        <f>(weather.data[[#This Row],[Temp.Roll]]-INDEX(weather.lkup[Mean_Temp.Roll],MATCH(weather.data[[#This Row],[mth]],weather.lkup[Month],0)))^2</f>
        <v>76.026479115492933</v>
      </c>
      <c r="O808" s="17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7">
        <f>(weather.data[[#This Row],[Temp.Roll]]-INDEX(weather.lkup[Mean_Temp.Roll],MATCH(weather.data[[#This Row],[mth]],weather.lkup[Month],0)))^2</f>
        <v>49.538568574932619</v>
      </c>
      <c r="O809" s="17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7">
        <f>(weather.data[[#This Row],[Temp.Roll]]-INDEX(weather.lkup[Mean_Temp.Roll],MATCH(weather.data[[#This Row],[mth]],weather.lkup[Month],0)))^2</f>
        <v>29.679482187689544</v>
      </c>
      <c r="O810" s="17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7">
        <f>(weather.data[[#This Row],[Temp.Roll]]-INDEX(weather.lkup[Mean_Temp.Roll],MATCH(weather.data[[#This Row],[mth]],weather.lkup[Month],0)))^2</f>
        <v>18.308473848870133</v>
      </c>
      <c r="O811" s="17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7">
        <f>(weather.data[[#This Row],[Temp.Roll]]-INDEX(weather.lkup[Mean_Temp.Roll],MATCH(weather.data[[#This Row],[mth]],weather.lkup[Month],0)))^2</f>
        <v>12.003138101668023</v>
      </c>
      <c r="O812" s="17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7">
        <f>(weather.data[[#This Row],[Temp.Roll]]-INDEX(weather.lkup[Mean_Temp.Roll],MATCH(weather.data[[#This Row],[mth]],weather.lkup[Month],0)))^2</f>
        <v>7.2529274367568908</v>
      </c>
      <c r="O813" s="17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7">
        <f>(weather.data[[#This Row],[Temp.Roll]]-INDEX(weather.lkup[Mean_Temp.Roll],MATCH(weather.data[[#This Row],[mth]],weather.lkup[Month],0)))^2</f>
        <v>3.6655190540489642</v>
      </c>
      <c r="O814" s="17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7">
        <f>(weather.data[[#This Row],[Temp.Roll]]-INDEX(weather.lkup[Mean_Temp.Roll],MATCH(weather.data[[#This Row],[mth]],weather.lkup[Month],0)))^2</f>
        <v>7.9351255202913809</v>
      </c>
      <c r="O815" s="17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7">
        <f>(weather.data[[#This Row],[Temp.Roll]]-INDEX(weather.lkup[Mean_Temp.Roll],MATCH(weather.data[[#This Row],[mth]],weather.lkup[Month],0)))^2</f>
        <v>8.6479812001977532</v>
      </c>
      <c r="O816" s="17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7">
        <f>(weather.data[[#This Row],[Temp.Roll]]-INDEX(weather.lkup[Mean_Temp.Roll],MATCH(weather.data[[#This Row],[mth]],weather.lkup[Month],0)))^2</f>
        <v>12.452713480206535</v>
      </c>
      <c r="O817" s="17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7">
        <f>(weather.data[[#This Row],[Temp.Roll]]-INDEX(weather.lkup[Mean_Temp.Roll],MATCH(weather.data[[#This Row],[mth]],weather.lkup[Month],0)))^2</f>
        <v>15.548242336910505</v>
      </c>
      <c r="O818" s="17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7">
        <f>(weather.data[[#This Row],[Temp.Roll]]-INDEX(weather.lkup[Mean_Temp.Roll],MATCH(weather.data[[#This Row],[mth]],weather.lkup[Month],0)))^2</f>
        <v>17.383199545600434</v>
      </c>
      <c r="O819" s="17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7">
        <f>(weather.data[[#This Row],[Temp.Roll]]-INDEX(weather.lkup[Mean_Temp.Roll],MATCH(weather.data[[#This Row],[mth]],weather.lkup[Month],0)))^2</f>
        <v>30.990770681581719</v>
      </c>
      <c r="O820" s="17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7">
        <f>(weather.data[[#This Row],[Temp.Roll]]-INDEX(weather.lkup[Mean_Temp.Roll],MATCH(weather.data[[#This Row],[mth]],weather.lkup[Month],0)))^2</f>
        <v>47.646573841555394</v>
      </c>
      <c r="O821" s="17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7">
        <f>(weather.data[[#This Row],[Temp.Roll]]-INDEX(weather.lkup[Mean_Temp.Roll],MATCH(weather.data[[#This Row],[mth]],weather.lkup[Month],0)))^2</f>
        <v>45.021317093694954</v>
      </c>
      <c r="O822" s="17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7">
        <f>(weather.data[[#This Row],[Temp.Roll]]-INDEX(weather.lkup[Mean_Temp.Roll],MATCH(weather.data[[#This Row],[mth]],weather.lkup[Month],0)))^2</f>
        <v>4.0920312929106828</v>
      </c>
      <c r="O823" s="17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7">
        <f>(weather.data[[#This Row],[Temp.Roll]]-INDEX(weather.lkup[Mean_Temp.Roll],MATCH(weather.data[[#This Row],[mth]],weather.lkup[Month],0)))^2</f>
        <v>1.3039917993354748</v>
      </c>
      <c r="O824" s="17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7">
        <f>(weather.data[[#This Row],[Temp.Roll]]-INDEX(weather.lkup[Mean_Temp.Roll],MATCH(weather.data[[#This Row],[mth]],weather.lkup[Month],0)))^2</f>
        <v>1.9242203518675975</v>
      </c>
      <c r="O825" s="17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7">
        <f>(weather.data[[#This Row],[Temp.Roll]]-INDEX(weather.lkup[Mean_Temp.Roll],MATCH(weather.data[[#This Row],[mth]],weather.lkup[Month],0)))^2</f>
        <v>2.319154308783697</v>
      </c>
      <c r="O826" s="17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7">
        <f>(weather.data[[#This Row],[Temp.Roll]]-INDEX(weather.lkup[Mean_Temp.Roll],MATCH(weather.data[[#This Row],[mth]],weather.lkup[Month],0)))^2</f>
        <v>2.6337297056090954</v>
      </c>
      <c r="O827" s="17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7">
        <f>(weather.data[[#This Row],[Temp.Roll]]-INDEX(weather.lkup[Mean_Temp.Roll],MATCH(weather.data[[#This Row],[mth]],weather.lkup[Month],0)))^2</f>
        <v>2.7115764554201292</v>
      </c>
      <c r="O828" s="17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7">
        <f>(weather.data[[#This Row],[Temp.Roll]]-INDEX(weather.lkup[Mean_Temp.Roll],MATCH(weather.data[[#This Row],[mth]],weather.lkup[Month],0)))^2</f>
        <v>2.3046733941956408</v>
      </c>
      <c r="O829" s="17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7">
        <f>(weather.data[[#This Row],[Temp.Roll]]-INDEX(weather.lkup[Mean_Temp.Roll],MATCH(weather.data[[#This Row],[mth]],weather.lkup[Month],0)))^2</f>
        <v>3.2109937834624569</v>
      </c>
      <c r="O830" s="17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7">
        <f>(weather.data[[#This Row],[Temp.Roll]]-INDEX(weather.lkup[Mean_Temp.Roll],MATCH(weather.data[[#This Row],[mth]],weather.lkup[Month],0)))^2</f>
        <v>3.5883935378086416</v>
      </c>
      <c r="O831" s="17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7">
        <f>(weather.data[[#This Row],[Temp.Roll]]-INDEX(weather.lkup[Mean_Temp.Roll],MATCH(weather.data[[#This Row],[mth]],weather.lkup[Month],0)))^2</f>
        <v>5.5966979595773498</v>
      </c>
      <c r="O832" s="17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7">
        <f>(weather.data[[#This Row],[Temp.Roll]]-INDEX(weather.lkup[Mean_Temp.Roll],MATCH(weather.data[[#This Row],[mth]],weather.lkup[Month],0)))^2</f>
        <v>9.3695509452160515</v>
      </c>
      <c r="O833" s="17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7">
        <f>(weather.data[[#This Row],[Temp.Roll]]-INDEX(weather.lkup[Mean_Temp.Roll],MATCH(weather.data[[#This Row],[mth]],weather.lkup[Month],0)))^2</f>
        <v>6.954627097899345</v>
      </c>
      <c r="O834" s="17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7">
        <f>(weather.data[[#This Row],[Temp.Roll]]-INDEX(weather.lkup[Mean_Temp.Roll],MATCH(weather.data[[#This Row],[mth]],weather.lkup[Month],0)))^2</f>
        <v>2.5875658734095506</v>
      </c>
      <c r="O835" s="17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7">
        <f>(weather.data[[#This Row],[Temp.Roll]]-INDEX(weather.lkup[Mean_Temp.Roll],MATCH(weather.data[[#This Row],[mth]],weather.lkup[Month],0)))^2</f>
        <v>0.12858769880637508</v>
      </c>
      <c r="O836" s="17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7">
        <f>(weather.data[[#This Row],[Temp.Roll]]-INDEX(weather.lkup[Mean_Temp.Roll],MATCH(weather.data[[#This Row],[mth]],weather.lkup[Month],0)))^2</f>
        <v>0.17240619842844535</v>
      </c>
      <c r="O837" s="17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7">
        <f>(weather.data[[#This Row],[Temp.Roll]]-INDEX(weather.lkup[Mean_Temp.Roll],MATCH(weather.data[[#This Row],[mth]],weather.lkup[Month],0)))^2</f>
        <v>1.7576723513479694E-3</v>
      </c>
      <c r="O838" s="17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7">
        <f>(weather.data[[#This Row],[Temp.Roll]]-INDEX(weather.lkup[Mean_Temp.Roll],MATCH(weather.data[[#This Row],[mth]],weather.lkup[Month],0)))^2</f>
        <v>1.1704749814972271</v>
      </c>
      <c r="O839" s="17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7">
        <f>(weather.data[[#This Row],[Temp.Roll]]-INDEX(weather.lkup[Mean_Temp.Roll],MATCH(weather.data[[#This Row],[mth]],weather.lkup[Month],0)))^2</f>
        <v>7.2180711644148392</v>
      </c>
      <c r="O840" s="17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7">
        <f>(weather.data[[#This Row],[Temp.Roll]]-INDEX(weather.lkup[Mean_Temp.Roll],MATCH(weather.data[[#This Row],[mth]],weather.lkup[Month],0)))^2</f>
        <v>8.9627766632810566</v>
      </c>
      <c r="O841" s="17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7">
        <f>(weather.data[[#This Row],[Temp.Roll]]-INDEX(weather.lkup[Mean_Temp.Roll],MATCH(weather.data[[#This Row],[mth]],weather.lkup[Month],0)))^2</f>
        <v>11.437145616417869</v>
      </c>
      <c r="O842" s="17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7">
        <f>(weather.data[[#This Row],[Temp.Roll]]-INDEX(weather.lkup[Mean_Temp.Roll],MATCH(weather.data[[#This Row],[mth]],weather.lkup[Month],0)))^2</f>
        <v>6.8393665158887629</v>
      </c>
      <c r="O843" s="17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7">
        <f>(weather.data[[#This Row],[Temp.Roll]]-INDEX(weather.lkup[Mean_Temp.Roll],MATCH(weather.data[[#This Row],[mth]],weather.lkup[Month],0)))^2</f>
        <v>9.5568079369016079</v>
      </c>
      <c r="O844" s="17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7">
        <f>(weather.data[[#This Row],[Temp.Roll]]-INDEX(weather.lkup[Mean_Temp.Roll],MATCH(weather.data[[#This Row],[mth]],weather.lkup[Month],0)))^2</f>
        <v>14.051639002661247</v>
      </c>
      <c r="O845" s="17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7">
        <f>(weather.data[[#This Row],[Temp.Roll]]-INDEX(weather.lkup[Mean_Temp.Roll],MATCH(weather.data[[#This Row],[mth]],weather.lkup[Month],0)))^2</f>
        <v>14.447088171217564</v>
      </c>
      <c r="O846" s="17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7">
        <f>(weather.data[[#This Row],[Temp.Roll]]-INDEX(weather.lkup[Mean_Temp.Roll],MATCH(weather.data[[#This Row],[mth]],weather.lkup[Month],0)))^2</f>
        <v>12.949573526470781</v>
      </c>
      <c r="O847" s="17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7">
        <f>(weather.data[[#This Row],[Temp.Roll]]-INDEX(weather.lkup[Mean_Temp.Roll],MATCH(weather.data[[#This Row],[mth]],weather.lkup[Month],0)))^2</f>
        <v>9.4540387570074333</v>
      </c>
      <c r="O848" s="17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7">
        <f>(weather.data[[#This Row],[Temp.Roll]]-INDEX(weather.lkup[Mean_Temp.Roll],MATCH(weather.data[[#This Row],[mth]],weather.lkup[Month],0)))^2</f>
        <v>6.0421346564783347</v>
      </c>
      <c r="O849" s="17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7">
        <f>(weather.data[[#This Row],[Temp.Roll]]-INDEX(weather.lkup[Mean_Temp.Roll],MATCH(weather.data[[#This Row],[mth]],weather.lkup[Month],0)))^2</f>
        <v>7.8719213155864214</v>
      </c>
      <c r="O850" s="17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7">
        <f>(weather.data[[#This Row],[Temp.Roll]]-INDEX(weather.lkup[Mean_Temp.Roll],MATCH(weather.data[[#This Row],[mth]],weather.lkup[Month],0)))^2</f>
        <v>7.8318909867882356</v>
      </c>
      <c r="O851" s="17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7">
        <f>(weather.data[[#This Row],[Temp.Roll]]-INDEX(weather.lkup[Mean_Temp.Roll],MATCH(weather.data[[#This Row],[mth]],weather.lkup[Month],0)))^2</f>
        <v>8.7643017955561895</v>
      </c>
      <c r="O852" s="17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7">
        <f>(weather.data[[#This Row],[Temp.Roll]]-INDEX(weather.lkup[Mean_Temp.Roll],MATCH(weather.data[[#This Row],[mth]],weather.lkup[Month],0)))^2</f>
        <v>12.388832000455396</v>
      </c>
      <c r="O853" s="17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7">
        <f>(weather.data[[#This Row],[Temp.Roll]]-INDEX(weather.lkup[Mean_Temp.Roll],MATCH(weather.data[[#This Row],[mth]],weather.lkup[Month],0)))^2</f>
        <v>6.2298549687825187</v>
      </c>
      <c r="O854" s="17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7">
        <f>(weather.data[[#This Row],[Temp.Roll]]-INDEX(weather.lkup[Mean_Temp.Roll],MATCH(weather.data[[#This Row],[mth]],weather.lkup[Month],0)))^2</f>
        <v>1.6062934151287964</v>
      </c>
      <c r="O855" s="17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7">
        <f>(weather.data[[#This Row],[Temp.Roll]]-INDEX(weather.lkup[Mean_Temp.Roll],MATCH(weather.data[[#This Row],[mth]],weather.lkup[Month],0)))^2</f>
        <v>1.5962828072607445E-4</v>
      </c>
      <c r="O856" s="17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7">
        <f>(weather.data[[#This Row],[Temp.Roll]]-INDEX(weather.lkup[Mean_Temp.Roll],MATCH(weather.data[[#This Row],[mth]],weather.lkup[Month],0)))^2</f>
        <v>4.0448253440293866</v>
      </c>
      <c r="O857" s="17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7">
        <f>(weather.data[[#This Row],[Temp.Roll]]-INDEX(weather.lkup[Mean_Temp.Roll],MATCH(weather.data[[#This Row],[mth]],weather.lkup[Month],0)))^2</f>
        <v>9.0958761084211623</v>
      </c>
      <c r="O858" s="17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7">
        <f>(weather.data[[#This Row],[Temp.Roll]]-INDEX(weather.lkup[Mean_Temp.Roll],MATCH(weather.data[[#This Row],[mth]],weather.lkup[Month],0)))^2</f>
        <v>12.937613362462562</v>
      </c>
      <c r="O859" s="17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7">
        <f>(weather.data[[#This Row],[Temp.Roll]]-INDEX(weather.lkup[Mean_Temp.Roll],MATCH(weather.data[[#This Row],[mth]],weather.lkup[Month],0)))^2</f>
        <v>19.626873475109758</v>
      </c>
      <c r="O860" s="17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7">
        <f>(weather.data[[#This Row],[Temp.Roll]]-INDEX(weather.lkup[Mean_Temp.Roll],MATCH(weather.data[[#This Row],[mth]],weather.lkup[Month],0)))^2</f>
        <v>23.746907488715216</v>
      </c>
      <c r="O861" s="17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7">
        <f>(weather.data[[#This Row],[Temp.Roll]]-INDEX(weather.lkup[Mean_Temp.Roll],MATCH(weather.data[[#This Row],[mth]],weather.lkup[Month],0)))^2</f>
        <v>18.38150371430223</v>
      </c>
      <c r="O862" s="17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7">
        <f>(weather.data[[#This Row],[Temp.Roll]]-INDEX(weather.lkup[Mean_Temp.Roll],MATCH(weather.data[[#This Row],[mth]],weather.lkup[Month],0)))^2</f>
        <v>6.8805480417106022</v>
      </c>
      <c r="O863" s="17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7">
        <f>(weather.data[[#This Row],[Temp.Roll]]-INDEX(weather.lkup[Mean_Temp.Roll],MATCH(weather.data[[#This Row],[mth]],weather.lkup[Month],0)))^2</f>
        <v>2.7268104605666533E-6</v>
      </c>
      <c r="O864" s="17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7">
        <f>(weather.data[[#This Row],[Temp.Roll]]-INDEX(weather.lkup[Mean_Temp.Roll],MATCH(weather.data[[#This Row],[mth]],weather.lkup[Month],0)))^2</f>
        <v>1.8373573460775263</v>
      </c>
      <c r="O865" s="17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7">
        <f>(weather.data[[#This Row],[Temp.Roll]]-INDEX(weather.lkup[Mean_Temp.Roll],MATCH(weather.data[[#This Row],[mth]],weather.lkup[Month],0)))^2</f>
        <v>3.4252002251646401</v>
      </c>
      <c r="O866" s="17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7">
        <f>(weather.data[[#This Row],[Temp.Roll]]-INDEX(weather.lkup[Mean_Temp.Roll],MATCH(weather.data[[#This Row],[mth]],weather.lkup[Month],0)))^2</f>
        <v>6.4094138891248438</v>
      </c>
      <c r="O867" s="17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7">
        <f>(weather.data[[#This Row],[Temp.Roll]]-INDEX(weather.lkup[Mean_Temp.Roll],MATCH(weather.data[[#This Row],[mth]],weather.lkup[Month],0)))^2</f>
        <v>10.926274396768767</v>
      </c>
      <c r="O868" s="17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7">
        <f>(weather.data[[#This Row],[Temp.Roll]]-INDEX(weather.lkup[Mean_Temp.Roll],MATCH(weather.data[[#This Row],[mth]],weather.lkup[Month],0)))^2</f>
        <v>8.5112012492301776</v>
      </c>
      <c r="O869" s="17">
        <f>IF(AND(weather.data[[#This Row],[Temp.Roll]]&gt;=temp.roll.weather.lb,weather.data[[#This Row],[Temp.Roll]]&lt;=temp.roll.weather.ub),1,0)</f>
        <v>0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7">
        <f>(weather.data[[#This Row],[Temp.Roll]]-INDEX(weather.lkup[Mean_Temp.Roll],MATCH(weather.data[[#This Row],[mth]],weather.lkup[Month],0)))^2</f>
        <v>1.8502894651617143</v>
      </c>
      <c r="O870" s="17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7">
        <f>(weather.data[[#This Row],[Temp.Roll]]-INDEX(weather.lkup[Mean_Temp.Roll],MATCH(weather.data[[#This Row],[mth]],weather.lkup[Month],0)))^2</f>
        <v>0.60503783762898122</v>
      </c>
      <c r="O871" s="17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7">
        <f>(weather.data[[#This Row],[Temp.Roll]]-INDEX(weather.lkup[Mean_Temp.Roll],MATCH(weather.data[[#This Row],[mth]],weather.lkup[Month],0)))^2</f>
        <v>7.428136733101149</v>
      </c>
      <c r="O872" s="17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7">
        <f>(weather.data[[#This Row],[Temp.Roll]]-INDEX(weather.lkup[Mean_Temp.Roll],MATCH(weather.data[[#This Row],[mth]],weather.lkup[Month],0)))^2</f>
        <v>16.146879326912867</v>
      </c>
      <c r="O873" s="17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7">
        <f>(weather.data[[#This Row],[Temp.Roll]]-INDEX(weather.lkup[Mean_Temp.Roll],MATCH(weather.data[[#This Row],[mth]],weather.lkup[Month],0)))^2</f>
        <v>27.604854968782536</v>
      </c>
      <c r="O874" s="17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7">
        <f>(weather.data[[#This Row],[Temp.Roll]]-INDEX(weather.lkup[Mean_Temp.Roll],MATCH(weather.data[[#This Row],[mth]],weather.lkup[Month],0)))^2</f>
        <v>30.05894318471406</v>
      </c>
      <c r="O875" s="17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7">
        <f>(weather.data[[#This Row],[Temp.Roll]]-INDEX(weather.lkup[Mean_Temp.Roll],MATCH(weather.data[[#This Row],[mth]],weather.lkup[Month],0)))^2</f>
        <v>29.255054295825186</v>
      </c>
      <c r="O876" s="17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7">
        <f>(weather.data[[#This Row],[Temp.Roll]]-INDEX(weather.lkup[Mean_Temp.Roll],MATCH(weather.data[[#This Row],[mth]],weather.lkup[Month],0)))^2</f>
        <v>19.58470355337764</v>
      </c>
      <c r="O877" s="17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7">
        <f>(weather.data[[#This Row],[Temp.Roll]]-INDEX(weather.lkup[Mean_Temp.Roll],MATCH(weather.data[[#This Row],[mth]],weather.lkup[Month],0)))^2</f>
        <v>13.456556746267694</v>
      </c>
      <c r="O878" s="17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7">
        <f>(weather.data[[#This Row],[Temp.Roll]]-INDEX(weather.lkup[Mean_Temp.Roll],MATCH(weather.data[[#This Row],[mth]],weather.lkup[Month],0)))^2</f>
        <v>9.8132058575251087</v>
      </c>
      <c r="O879" s="17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7">
        <f>(weather.data[[#This Row],[Temp.Roll]]-INDEX(weather.lkup[Mean_Temp.Roll],MATCH(weather.data[[#This Row],[mth]],weather.lkup[Month],0)))^2</f>
        <v>6.057382947716027</v>
      </c>
      <c r="O880" s="17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7">
        <f>(weather.data[[#This Row],[Temp.Roll]]-INDEX(weather.lkup[Mean_Temp.Roll],MATCH(weather.data[[#This Row],[mth]],weather.lkup[Month],0)))^2</f>
        <v>3.2031926909681627</v>
      </c>
      <c r="O881" s="17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7">
        <f>(weather.data[[#This Row],[Temp.Roll]]-INDEX(weather.lkup[Mean_Temp.Roll],MATCH(weather.data[[#This Row],[mth]],weather.lkup[Month],0)))^2</f>
        <v>4.1508585530119078</v>
      </c>
      <c r="O882" s="17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7">
        <f>(weather.data[[#This Row],[Temp.Roll]]-INDEX(weather.lkup[Mean_Temp.Roll],MATCH(weather.data[[#This Row],[mth]],weather.lkup[Month],0)))^2</f>
        <v>3.0433097270299028</v>
      </c>
      <c r="O883" s="17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7">
        <f>(weather.data[[#This Row],[Temp.Roll]]-INDEX(weather.lkup[Mean_Temp.Roll],MATCH(weather.data[[#This Row],[mth]],weather.lkup[Month],0)))^2</f>
        <v>9.1219580030391487</v>
      </c>
      <c r="O884" s="17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7">
        <f>(weather.data[[#This Row],[Temp.Roll]]-INDEX(weather.lkup[Mean_Temp.Roll],MATCH(weather.data[[#This Row],[mth]],weather.lkup[Month],0)))^2</f>
        <v>6.5573592691011289</v>
      </c>
      <c r="O885" s="17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7">
        <f>(weather.data[[#This Row],[Temp.Roll]]-INDEX(weather.lkup[Mean_Temp.Roll],MATCH(weather.data[[#This Row],[mth]],weather.lkup[Month],0)))^2</f>
        <v>5.0038316802878349</v>
      </c>
      <c r="O886" s="17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7">
        <f>(weather.data[[#This Row],[Temp.Roll]]-INDEX(weather.lkup[Mean_Temp.Roll],MATCH(weather.data[[#This Row],[mth]],weather.lkup[Month],0)))^2</f>
        <v>2.3475225344072634</v>
      </c>
      <c r="O887" s="17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7">
        <f>(weather.data[[#This Row],[Temp.Roll]]-INDEX(weather.lkup[Mean_Temp.Roll],MATCH(weather.data[[#This Row],[mth]],weather.lkup[Month],0)))^2</f>
        <v>1.2284467596529218</v>
      </c>
      <c r="O888" s="17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7">
        <f>(weather.data[[#This Row],[Temp.Roll]]-INDEX(weather.lkup[Mean_Temp.Roll],MATCH(weather.data[[#This Row],[mth]],weather.lkup[Month],0)))^2</f>
        <v>1.4031436606355354</v>
      </c>
      <c r="O889" s="17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7">
        <f>(weather.data[[#This Row],[Temp.Roll]]-INDEX(weather.lkup[Mean_Temp.Roll],MATCH(weather.data[[#This Row],[mth]],weather.lkup[Month],0)))^2</f>
        <v>0.12002650266124611</v>
      </c>
      <c r="O890" s="17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7">
        <f>(weather.data[[#This Row],[Temp.Roll]]-INDEX(weather.lkup[Mean_Temp.Roll],MATCH(weather.data[[#This Row],[mth]],weather.lkup[Month],0)))^2</f>
        <v>1.0652779198948159</v>
      </c>
      <c r="O891" s="17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7">
        <f>(weather.data[[#This Row],[Temp.Roll]]-INDEX(weather.lkup[Mean_Temp.Roll],MATCH(weather.data[[#This Row],[mth]],weather.lkup[Month],0)))^2</f>
        <v>4.226858607725517</v>
      </c>
      <c r="O892" s="17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7">
        <f>(weather.data[[#This Row],[Temp.Roll]]-INDEX(weather.lkup[Mean_Temp.Roll],MATCH(weather.data[[#This Row],[mth]],weather.lkup[Month],0)))^2</f>
        <v>6.9155433204995145</v>
      </c>
      <c r="O893" s="17">
        <f>IF(AND(weather.data[[#This Row],[Temp.Roll]]&gt;=temp.roll.weather.lb,weather.data[[#This Row],[Temp.Roll]]&lt;=temp.roll.weather.ub),1,0)</f>
        <v>1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7">
        <f>(weather.data[[#This Row],[Temp.Roll]]-INDEX(weather.lkup[Mean_Temp.Roll],MATCH(weather.data[[#This Row],[mth]],weather.lkup[Month],0)))^2</f>
        <v>5.2189583809681457</v>
      </c>
      <c r="O894" s="17">
        <f>IF(AND(weather.data[[#This Row],[Temp.Roll]]&gt;=temp.roll.weather.lb,weather.data[[#This Row],[Temp.Roll]]&lt;=temp.roll.weather.ub),1,0)</f>
        <v>1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7">
        <f>(weather.data[[#This Row],[Temp.Roll]]-INDEX(weather.lkup[Mean_Temp.Roll],MATCH(weather.data[[#This Row],[mth]],weather.lkup[Month],0)))^2</f>
        <v>4.9823731579900734</v>
      </c>
      <c r="O895" s="17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7">
        <f>(weather.data[[#This Row],[Temp.Roll]]-INDEX(weather.lkup[Mean_Temp.Roll],MATCH(weather.data[[#This Row],[mth]],weather.lkup[Month],0)))^2</f>
        <v>7.4125464384133402</v>
      </c>
      <c r="O896" s="17">
        <f>IF(AND(weather.data[[#This Row],[Temp.Roll]]&gt;=temp.roll.weather.lb,weather.data[[#This Row],[Temp.Roll]]&lt;=temp.roll.weather.ub),1,0)</f>
        <v>1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7">
        <f>(weather.data[[#This Row],[Temp.Roll]]-INDEX(weather.lkup[Mean_Temp.Roll],MATCH(weather.data[[#This Row],[mth]],weather.lkup[Month],0)))^2</f>
        <v>9.16491529706793</v>
      </c>
      <c r="O897" s="17">
        <f>IF(AND(weather.data[[#This Row],[Temp.Roll]]&gt;=temp.roll.weather.lb,weather.data[[#This Row],[Temp.Roll]]&lt;=temp.roll.weather.ub),1,0)</f>
        <v>1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7">
        <f>(weather.data[[#This Row],[Temp.Roll]]-INDEX(weather.lkup[Mean_Temp.Roll],MATCH(weather.data[[#This Row],[mth]],weather.lkup[Month],0)))^2</f>
        <v>5.4944662229938483</v>
      </c>
      <c r="O898" s="17">
        <f>IF(AND(weather.data[[#This Row],[Temp.Roll]]&gt;=temp.roll.weather.lb,weather.data[[#This Row],[Temp.Roll]]&lt;=temp.roll.weather.ub),1,0)</f>
        <v>1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7">
        <f>(weather.data[[#This Row],[Temp.Roll]]-INDEX(weather.lkup[Mean_Temp.Roll],MATCH(weather.data[[#This Row],[mth]],weather.lkup[Month],0)))^2</f>
        <v>3.6325788458207589</v>
      </c>
      <c r="O899" s="17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7">
        <f>(weather.data[[#This Row],[Temp.Roll]]-INDEX(weather.lkup[Mean_Temp.Roll],MATCH(weather.data[[#This Row],[mth]],weather.lkup[Month],0)))^2</f>
        <v>2.057801634936399</v>
      </c>
      <c r="O900" s="17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7">
        <f>(weather.data[[#This Row],[Temp.Roll]]-INDEX(weather.lkup[Mean_Temp.Roll],MATCH(weather.data[[#This Row],[mth]],weather.lkup[Month],0)))^2</f>
        <v>3.2442156561004261</v>
      </c>
      <c r="O901" s="17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7">
        <f>(weather.data[[#This Row],[Temp.Roll]]-INDEX(weather.lkup[Mean_Temp.Roll],MATCH(weather.data[[#This Row],[mth]],weather.lkup[Month],0)))^2</f>
        <v>3.0002501421170518</v>
      </c>
      <c r="O902" s="17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7">
        <f>(weather.data[[#This Row],[Temp.Roll]]-INDEX(weather.lkup[Mean_Temp.Roll],MATCH(weather.data[[#This Row],[mth]],weather.lkup[Month],0)))^2</f>
        <v>2.4655853650951207</v>
      </c>
      <c r="O903" s="17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7">
        <f>(weather.data[[#This Row],[Temp.Roll]]-INDEX(weather.lkup[Mean_Temp.Roll],MATCH(weather.data[[#This Row],[mth]],weather.lkup[Month],0)))^2</f>
        <v>1.8192336077255145</v>
      </c>
      <c r="O904" s="17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7">
        <f>(weather.data[[#This Row],[Temp.Roll]]-INDEX(weather.lkup[Mean_Temp.Roll],MATCH(weather.data[[#This Row],[mth]],weather.lkup[Month],0)))^2</f>
        <v>1.5240000476348023</v>
      </c>
      <c r="O905" s="17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7">
        <f>(weather.data[[#This Row],[Temp.Roll]]-INDEX(weather.lkup[Mean_Temp.Roll],MATCH(weather.data[[#This Row],[mth]],weather.lkup[Month],0)))^2</f>
        <v>0.6649690574609548</v>
      </c>
      <c r="O906" s="17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7">
        <f>(weather.data[[#This Row],[Temp.Roll]]-INDEX(weather.lkup[Mean_Temp.Roll],MATCH(weather.data[[#This Row],[mth]],weather.lkup[Month],0)))^2</f>
        <v>1.2283587966899783</v>
      </c>
      <c r="O907" s="17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7">
        <f>(weather.data[[#This Row],[Temp.Roll]]-INDEX(weather.lkup[Mean_Temp.Roll],MATCH(weather.data[[#This Row],[mth]],weather.lkup[Month],0)))^2</f>
        <v>0.60059424642542802</v>
      </c>
      <c r="O908" s="17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7">
        <f>(weather.data[[#This Row],[Temp.Roll]]-INDEX(weather.lkup[Mean_Temp.Roll],MATCH(weather.data[[#This Row],[mth]],weather.lkup[Month],0)))^2</f>
        <v>0.50170800303918439</v>
      </c>
      <c r="O909" s="17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7">
        <f>(weather.data[[#This Row],[Temp.Roll]]-INDEX(weather.lkup[Mean_Temp.Roll],MATCH(weather.data[[#This Row],[mth]],weather.lkup[Month],0)))^2</f>
        <v>0.4523896923815891</v>
      </c>
      <c r="O910" s="17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7">
        <f>(weather.data[[#This Row],[Temp.Roll]]-INDEX(weather.lkup[Mean_Temp.Roll],MATCH(weather.data[[#This Row],[mth]],weather.lkup[Month],0)))^2</f>
        <v>0.57143400455090032</v>
      </c>
      <c r="O911" s="17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7">
        <f>(weather.data[[#This Row],[Temp.Roll]]-INDEX(weather.lkup[Mean_Temp.Roll],MATCH(weather.data[[#This Row],[mth]],weather.lkup[Month],0)))^2</f>
        <v>1.5893504822530917</v>
      </c>
      <c r="O912" s="17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7">
        <f>(weather.data[[#This Row],[Temp.Roll]]-INDEX(weather.lkup[Mean_Temp.Roll],MATCH(weather.data[[#This Row],[mth]],weather.lkup[Month],0)))^2</f>
        <v>1.1504690574609553</v>
      </c>
      <c r="O913" s="17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7">
        <f>(weather.data[[#This Row],[Temp.Roll]]-INDEX(weather.lkup[Mean_Temp.Roll],MATCH(weather.data[[#This Row],[mth]],weather.lkup[Month],0)))^2</f>
        <v>5.3725767083816072</v>
      </c>
      <c r="O914" s="17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7">
        <f>(weather.data[[#This Row],[Temp.Roll]]-INDEX(weather.lkup[Mean_Temp.Roll],MATCH(weather.data[[#This Row],[mth]],weather.lkup[Month],0)))^2</f>
        <v>3.6327490203619486</v>
      </c>
      <c r="O915" s="17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7">
        <f>(weather.data[[#This Row],[Temp.Roll]]-INDEX(weather.lkup[Mean_Temp.Roll],MATCH(weather.data[[#This Row],[mth]],weather.lkup[Month],0)))^2</f>
        <v>1.6196223669227732</v>
      </c>
      <c r="O916" s="17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7">
        <f>(weather.data[[#This Row],[Temp.Roll]]-INDEX(weather.lkup[Mean_Temp.Roll],MATCH(weather.data[[#This Row],[mth]],weather.lkup[Month],0)))^2</f>
        <v>0.80790314451158773</v>
      </c>
      <c r="O917" s="17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7">
        <f>(weather.data[[#This Row],[Temp.Roll]]-INDEX(weather.lkup[Mean_Temp.Roll],MATCH(weather.data[[#This Row],[mth]],weather.lkup[Month],0)))^2</f>
        <v>0.74909196726290073</v>
      </c>
      <c r="O918" s="17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7">
        <f>(weather.data[[#This Row],[Temp.Roll]]-INDEX(weather.lkup[Mean_Temp.Roll],MATCH(weather.data[[#This Row],[mth]],weather.lkup[Month],0)))^2</f>
        <v>1.6931611991223199</v>
      </c>
      <c r="O919" s="17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7">
        <f>(weather.data[[#This Row],[Temp.Roll]]-INDEX(weather.lkup[Mean_Temp.Roll],MATCH(weather.data[[#This Row],[mth]],weather.lkup[Month],0)))^2</f>
        <v>1.3862843094775723</v>
      </c>
      <c r="O920" s="17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7">
        <f>(weather.data[[#This Row],[Temp.Roll]]-INDEX(weather.lkup[Mean_Temp.Roll],MATCH(weather.data[[#This Row],[mth]],weather.lkup[Month],0)))^2</f>
        <v>0.83378820686986144</v>
      </c>
      <c r="O921" s="17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7">
        <f>(weather.data[[#This Row],[Temp.Roll]]-INDEX(weather.lkup[Mean_Temp.Roll],MATCH(weather.data[[#This Row],[mth]],weather.lkup[Month],0)))^2</f>
        <v>0.46535271461740008</v>
      </c>
      <c r="O922" s="17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7">
        <f>(weather.data[[#This Row],[Temp.Roll]]-INDEX(weather.lkup[Mean_Temp.Roll],MATCH(weather.data[[#This Row],[mth]],weather.lkup[Month],0)))^2</f>
        <v>0.45887855550930989</v>
      </c>
      <c r="O923" s="17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7">
        <f>(weather.data[[#This Row],[Temp.Roll]]-INDEX(weather.lkup[Mean_Temp.Roll],MATCH(weather.data[[#This Row],[mth]],weather.lkup[Month],0)))^2</f>
        <v>0.336152624859274</v>
      </c>
      <c r="O924" s="17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7">
        <f>(weather.data[[#This Row],[Temp.Roll]]-INDEX(weather.lkup[Mean_Temp.Roll],MATCH(weather.data[[#This Row],[mth]],weather.lkup[Month],0)))^2</f>
        <v>0.39663129549418769</v>
      </c>
      <c r="O925" s="17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7">
        <f>(weather.data[[#This Row],[Temp.Roll]]-INDEX(weather.lkup[Mean_Temp.Roll],MATCH(weather.data[[#This Row],[mth]],weather.lkup[Month],0)))^2</f>
        <v>0.27815682931883273</v>
      </c>
      <c r="O926" s="17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7">
        <f>(weather.data[[#This Row],[Temp.Roll]]-INDEX(weather.lkup[Mean_Temp.Roll],MATCH(weather.data[[#This Row],[mth]],weather.lkup[Month],0)))^2</f>
        <v>0.30121911673380003</v>
      </c>
      <c r="O927" s="17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7">
        <f>(weather.data[[#This Row],[Temp.Roll]]-INDEX(weather.lkup[Mean_Temp.Roll],MATCH(weather.data[[#This Row],[mth]],weather.lkup[Month],0)))^2</f>
        <v>0.36145981023342083</v>
      </c>
      <c r="O928" s="17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7">
        <f>(weather.data[[#This Row],[Temp.Roll]]-INDEX(weather.lkup[Mean_Temp.Roll],MATCH(weather.data[[#This Row],[mth]],weather.lkup[Month],0)))^2</f>
        <v>1.1403718472704625</v>
      </c>
      <c r="O929" s="17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7">
        <f>(weather.data[[#This Row],[Temp.Roll]]-INDEX(weather.lkup[Mean_Temp.Roll],MATCH(weather.data[[#This Row],[mth]],weather.lkup[Month],0)))^2</f>
        <v>1.743094116733809</v>
      </c>
      <c r="O930" s="17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7">
        <f>(weather.data[[#This Row],[Temp.Roll]]-INDEX(weather.lkup[Mean_Temp.Roll],MATCH(weather.data[[#This Row],[mth]],weather.lkup[Month],0)))^2</f>
        <v>1.7430941167338185</v>
      </c>
      <c r="O931" s="17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7">
        <f>(weather.data[[#This Row],[Temp.Roll]]-INDEX(weather.lkup[Mean_Temp.Roll],MATCH(weather.data[[#This Row],[mth]],weather.lkup[Month],0)))^2</f>
        <v>0.14605211937929552</v>
      </c>
      <c r="O932" s="17">
        <f>IF(AND(weather.data[[#This Row],[Temp.Roll]]&gt;=temp.roll.weather.lb,weather.data[[#This Row],[Temp.Roll]]&lt;=temp.roll.weather.ub),1,0)</f>
        <v>1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7">
        <f>(weather.data[[#This Row],[Temp.Roll]]-INDEX(weather.lkup[Mean_Temp.Roll],MATCH(weather.data[[#This Row],[mth]],weather.lkup[Month],0)))^2</f>
        <v>0.32786417058865008</v>
      </c>
      <c r="O933" s="17">
        <f>IF(AND(weather.data[[#This Row],[Temp.Roll]]&gt;=temp.roll.weather.lb,weather.data[[#This Row],[Temp.Roll]]&lt;=temp.roll.weather.ub),1,0)</f>
        <v>1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7">
        <f>(weather.data[[#This Row],[Temp.Roll]]-INDEX(weather.lkup[Mean_Temp.Roll],MATCH(weather.data[[#This Row],[mth]],weather.lkup[Month],0)))^2</f>
        <v>1.7054468425463163</v>
      </c>
      <c r="O934" s="17">
        <f>IF(AND(weather.data[[#This Row],[Temp.Roll]]&gt;=temp.roll.weather.lb,weather.data[[#This Row],[Temp.Roll]]&lt;=temp.roll.weather.ub),1,0)</f>
        <v>1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7">
        <f>(weather.data[[#This Row],[Temp.Roll]]-INDEX(weather.lkup[Mean_Temp.Roll],MATCH(weather.data[[#This Row],[mth]],weather.lkup[Month],0)))^2</f>
        <v>3.4621653563407109</v>
      </c>
      <c r="O935" s="17">
        <f>IF(AND(weather.data[[#This Row],[Temp.Roll]]&gt;=temp.roll.weather.lb,weather.data[[#This Row],[Temp.Roll]]&lt;=temp.roll.weather.ub),1,0)</f>
        <v>1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7">
        <f>(weather.data[[#This Row],[Temp.Roll]]-INDEX(weather.lkup[Mean_Temp.Roll],MATCH(weather.data[[#This Row],[mth]],weather.lkup[Month],0)))^2</f>
        <v>5.527980029432161</v>
      </c>
      <c r="O936" s="17">
        <f>IF(AND(weather.data[[#This Row],[Temp.Roll]]&gt;=temp.roll.weather.lb,weather.data[[#This Row],[Temp.Roll]]&lt;=temp.roll.weather.ub),1,0)</f>
        <v>1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7">
        <f>(weather.data[[#This Row],[Temp.Roll]]-INDEX(weather.lkup[Mean_Temp.Roll],MATCH(weather.data[[#This Row],[mth]],weather.lkup[Month],0)))^2</f>
        <v>5.8229089315485529</v>
      </c>
      <c r="O937" s="17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7">
        <f>(weather.data[[#This Row],[Temp.Roll]]-INDEX(weather.lkup[Mean_Temp.Roll],MATCH(weather.data[[#This Row],[mth]],weather.lkup[Month],0)))^2</f>
        <v>6.7413125360458865</v>
      </c>
      <c r="O938" s="17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7">
        <f>(weather.data[[#This Row],[Temp.Roll]]-INDEX(weather.lkup[Mean_Temp.Roll],MATCH(weather.data[[#This Row],[mth]],weather.lkup[Month],0)))^2</f>
        <v>3.9476919767110665</v>
      </c>
      <c r="O939" s="17">
        <f>IF(AND(weather.data[[#This Row],[Temp.Roll]]&gt;=temp.roll.weather.lb,weather.data[[#This Row],[Temp.Roll]]&lt;=temp.roll.weather.ub),1,0)</f>
        <v>1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7">
        <f>(weather.data[[#This Row],[Temp.Roll]]-INDEX(weather.lkup[Mean_Temp.Roll],MATCH(weather.data[[#This Row],[mth]],weather.lkup[Month],0)))^2</f>
        <v>1.249549143188786</v>
      </c>
      <c r="O940" s="17">
        <f>IF(AND(weather.data[[#This Row],[Temp.Roll]]&gt;=temp.roll.weather.lb,weather.data[[#This Row],[Temp.Roll]]&lt;=temp.roll.weather.ub),1,0)</f>
        <v>1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7">
        <f>(weather.data[[#This Row],[Temp.Roll]]-INDEX(weather.lkup[Mean_Temp.Roll],MATCH(weather.data[[#This Row],[mth]],weather.lkup[Month],0)))^2</f>
        <v>0.24405854417142131</v>
      </c>
      <c r="O941" s="17">
        <f>IF(AND(weather.data[[#This Row],[Temp.Roll]]&gt;=temp.roll.weather.lb,weather.data[[#This Row],[Temp.Roll]]&lt;=temp.roll.weather.ub),1,0)</f>
        <v>1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7">
        <f>(weather.data[[#This Row],[Temp.Roll]]-INDEX(weather.lkup[Mean_Temp.Roll],MATCH(weather.data[[#This Row],[mth]],weather.lkup[Month],0)))^2</f>
        <v>1.1730738048979141E-2</v>
      </c>
      <c r="O942" s="17">
        <f>IF(AND(weather.data[[#This Row],[Temp.Roll]]&gt;=temp.roll.weather.lb,weather.data[[#This Row],[Temp.Roll]]&lt;=temp.roll.weather.ub),1,0)</f>
        <v>1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7">
        <f>(weather.data[[#This Row],[Temp.Roll]]-INDEX(weather.lkup[Mean_Temp.Roll],MATCH(weather.data[[#This Row],[mth]],weather.lkup[Month],0)))^2</f>
        <v>4.9299066052912862E-3</v>
      </c>
      <c r="O943" s="17">
        <f>IF(AND(weather.data[[#This Row],[Temp.Roll]]&gt;=temp.roll.weather.lb,weather.data[[#This Row],[Temp.Roll]]&lt;=temp.roll.weather.ub),1,0)</f>
        <v>1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7">
        <f>(weather.data[[#This Row],[Temp.Roll]]-INDEX(weather.lkup[Mean_Temp.Roll],MATCH(weather.data[[#This Row],[mth]],weather.lkup[Month],0)))^2</f>
        <v>0.28314962504821944</v>
      </c>
      <c r="O944" s="17">
        <f>IF(AND(weather.data[[#This Row],[Temp.Roll]]&gt;=temp.roll.weather.lb,weather.data[[#This Row],[Temp.Roll]]&lt;=temp.roll.weather.ub),1,0)</f>
        <v>1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7">
        <f>(weather.data[[#This Row],[Temp.Roll]]-INDEX(weather.lkup[Mean_Temp.Roll],MATCH(weather.data[[#This Row],[mth]],weather.lkup[Month],0)))^2</f>
        <v>0.46767950052029589</v>
      </c>
      <c r="O945" s="17">
        <f>IF(AND(weather.data[[#This Row],[Temp.Roll]]&gt;=temp.roll.weather.lb,weather.data[[#This Row],[Temp.Roll]]&lt;=temp.roll.weather.ub),1,0)</f>
        <v>1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7">
        <f>(weather.data[[#This Row],[Temp.Roll]]-INDEX(weather.lkup[Mean_Temp.Roll],MATCH(weather.data[[#This Row],[mth]],weather.lkup[Month],0)))^2</f>
        <v>0.57769339855262181</v>
      </c>
      <c r="O946" s="17">
        <f>IF(AND(weather.data[[#This Row],[Temp.Roll]]&gt;=temp.roll.weather.lb,weather.data[[#This Row],[Temp.Roll]]&lt;=temp.roll.weather.ub),1,0)</f>
        <v>1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7">
        <f>(weather.data[[#This Row],[Temp.Roll]]-INDEX(weather.lkup[Mean_Temp.Roll],MATCH(weather.data[[#This Row],[mth]],weather.lkup[Month],0)))^2</f>
        <v>1.8888301113022361</v>
      </c>
      <c r="O947" s="17">
        <f>IF(AND(weather.data[[#This Row],[Temp.Roll]]&gt;=temp.roll.weather.lb,weather.data[[#This Row],[Temp.Roll]]&lt;=temp.roll.weather.ub),1,0)</f>
        <v>1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7">
        <f>(weather.data[[#This Row],[Temp.Roll]]-INDEX(weather.lkup[Mean_Temp.Roll],MATCH(weather.data[[#This Row],[mth]],weather.lkup[Month],0)))^2</f>
        <v>2.0491636640781947</v>
      </c>
      <c r="O948" s="17">
        <f>IF(AND(weather.data[[#This Row],[Temp.Roll]]&gt;=temp.roll.weather.lb,weather.data[[#This Row],[Temp.Roll]]&lt;=temp.roll.weather.ub),1,0)</f>
        <v>1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7">
        <f>(weather.data[[#This Row],[Temp.Roll]]-INDEX(weather.lkup[Mean_Temp.Roll],MATCH(weather.data[[#This Row],[mth]],weather.lkup[Month],0)))^2</f>
        <v>2.2373450334001244</v>
      </c>
      <c r="O949" s="17">
        <f>IF(AND(weather.data[[#This Row],[Temp.Roll]]&gt;=temp.roll.weather.lb,weather.data[[#This Row],[Temp.Roll]]&lt;=temp.roll.weather.ub),1,0)</f>
        <v>1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7">
        <f>(weather.data[[#This Row],[Temp.Roll]]-INDEX(weather.lkup[Mean_Temp.Roll],MATCH(weather.data[[#This Row],[mth]],weather.lkup[Month],0)))^2</f>
        <v>1.6300346683938887</v>
      </c>
      <c r="O950" s="17">
        <f>IF(AND(weather.data[[#This Row],[Temp.Roll]]&gt;=temp.roll.weather.lb,weather.data[[#This Row],[Temp.Roll]]&lt;=temp.roll.weather.ub),1,0)</f>
        <v>1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7">
        <f>(weather.data[[#This Row],[Temp.Roll]]-INDEX(weather.lkup[Mean_Temp.Roll],MATCH(weather.data[[#This Row],[mth]],weather.lkup[Month],0)))^2</f>
        <v>1.5283188100075304</v>
      </c>
      <c r="O951" s="17">
        <f>IF(AND(weather.data[[#This Row],[Temp.Roll]]&gt;=temp.roll.weather.lb,weather.data[[#This Row],[Temp.Roll]]&lt;=temp.roll.weather.ub),1,0)</f>
        <v>1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7">
        <f>(weather.data[[#This Row],[Temp.Roll]]-INDEX(weather.lkup[Mean_Temp.Roll],MATCH(weather.data[[#This Row],[mth]],weather.lkup[Month],0)))^2</f>
        <v>2.2946897777494661</v>
      </c>
      <c r="O952" s="17">
        <f>IF(AND(weather.data[[#This Row],[Temp.Roll]]&gt;=temp.roll.weather.lb,weather.data[[#This Row],[Temp.Roll]]&lt;=temp.roll.weather.ub),1,0)</f>
        <v>1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7">
        <f>(weather.data[[#This Row],[Temp.Roll]]-INDEX(weather.lkup[Mean_Temp.Roll],MATCH(weather.data[[#This Row],[mth]],weather.lkup[Month],0)))^2</f>
        <v>1.8047095275848857</v>
      </c>
      <c r="O953" s="17">
        <f>IF(AND(weather.data[[#This Row],[Temp.Roll]]&gt;=temp.roll.weather.lb,weather.data[[#This Row],[Temp.Roll]]&lt;=temp.roll.weather.ub),1,0)</f>
        <v>1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7">
        <f>(weather.data[[#This Row],[Temp.Roll]]-INDEX(weather.lkup[Mean_Temp.Roll],MATCH(weather.data[[#This Row],[mth]],weather.lkup[Month],0)))^2</f>
        <v>0.46118911942161261</v>
      </c>
      <c r="O954" s="17">
        <f>IF(AND(weather.data[[#This Row],[Temp.Roll]]&gt;=temp.roll.weather.lb,weather.data[[#This Row],[Temp.Roll]]&lt;=temp.roll.weather.ub),1,0)</f>
        <v>1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7">
        <f>(weather.data[[#This Row],[Temp.Roll]]-INDEX(weather.lkup[Mean_Temp.Roll],MATCH(weather.data[[#This Row],[mth]],weather.lkup[Month],0)))^2</f>
        <v>0.64850734778822827</v>
      </c>
      <c r="O955" s="17">
        <f>IF(AND(weather.data[[#This Row],[Temp.Roll]]&gt;=temp.roll.weather.lb,weather.data[[#This Row],[Temp.Roll]]&lt;=temp.roll.weather.ub),1,0)</f>
        <v>1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7">
        <f>(weather.data[[#This Row],[Temp.Roll]]-INDEX(weather.lkup[Mean_Temp.Roll],MATCH(weather.data[[#This Row],[mth]],weather.lkup[Month],0)))^2</f>
        <v>0.54910148867038944</v>
      </c>
      <c r="O956" s="17">
        <f>IF(AND(weather.data[[#This Row],[Temp.Roll]]&gt;=temp.roll.weather.lb,weather.data[[#This Row],[Temp.Roll]]&lt;=temp.roll.weather.ub),1,0)</f>
        <v>1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7">
        <f>(weather.data[[#This Row],[Temp.Roll]]-INDEX(weather.lkup[Mean_Temp.Roll],MATCH(weather.data[[#This Row],[mth]],weather.lkup[Month],0)))^2</f>
        <v>0.46767950052029589</v>
      </c>
      <c r="O957" s="17">
        <f>IF(AND(weather.data[[#This Row],[Temp.Roll]]&gt;=temp.roll.weather.lb,weather.data[[#This Row],[Temp.Roll]]&lt;=temp.roll.weather.ub),1,0)</f>
        <v>1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7">
        <f>(weather.data[[#This Row],[Temp.Roll]]-INDEX(weather.lkup[Mean_Temp.Roll],MATCH(weather.data[[#This Row],[mth]],weather.lkup[Month],0)))^2</f>
        <v>0.10061856862065158</v>
      </c>
      <c r="O958" s="17">
        <f>IF(AND(weather.data[[#This Row],[Temp.Roll]]&gt;=temp.roll.weather.lb,weather.data[[#This Row],[Temp.Roll]]&lt;=temp.roll.weather.ub),1,0)</f>
        <v>1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7">
        <f>(weather.data[[#This Row],[Temp.Roll]]-INDEX(weather.lkup[Mean_Temp.Roll],MATCH(weather.data[[#This Row],[mth]],weather.lkup[Month],0)))^2</f>
        <v>1.15950882607639E-2</v>
      </c>
      <c r="O959" s="17">
        <f>IF(AND(weather.data[[#This Row],[Temp.Roll]]&gt;=temp.roll.weather.lb,weather.data[[#This Row],[Temp.Roll]]&lt;=temp.roll.weather.ub),1,0)</f>
        <v>1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7">
        <f>(weather.data[[#This Row],[Temp.Roll]]-INDEX(weather.lkup[Mean_Temp.Roll],MATCH(weather.data[[#This Row],[mth]],weather.lkup[Month],0)))^2</f>
        <v>0.12964424340669131</v>
      </c>
      <c r="O960" s="17">
        <f>IF(AND(weather.data[[#This Row],[Temp.Roll]]&gt;=temp.roll.weather.lb,weather.data[[#This Row],[Temp.Roll]]&lt;=temp.roll.weather.ub),1,0)</f>
        <v>1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7">
        <f>(weather.data[[#This Row],[Temp.Roll]]-INDEX(weather.lkup[Mean_Temp.Roll],MATCH(weather.data[[#This Row],[mth]],weather.lkup[Month],0)))^2</f>
        <v>1.0738180419583689</v>
      </c>
      <c r="O961" s="17">
        <f>IF(AND(weather.data[[#This Row],[Temp.Roll]]&gt;=temp.roll.weather.lb,weather.data[[#This Row],[Temp.Roll]]&lt;=temp.roll.weather.ub),1,0)</f>
        <v>1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7">
        <f>(weather.data[[#This Row],[Temp.Roll]]-INDEX(weather.lkup[Mean_Temp.Roll],MATCH(weather.data[[#This Row],[mth]],weather.lkup[Month],0)))^2</f>
        <v>0.92629536622140296</v>
      </c>
      <c r="O962" s="17">
        <f>IF(AND(weather.data[[#This Row],[Temp.Roll]]&gt;=temp.roll.weather.lb,weather.data[[#This Row],[Temp.Roll]]&lt;=temp.roll.weather.ub),1,0)</f>
        <v>1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7">
        <f>(weather.data[[#This Row],[Temp.Roll]]-INDEX(weather.lkup[Mean_Temp.Roll],MATCH(weather.data[[#This Row],[mth]],weather.lkup[Month],0)))^2</f>
        <v>0.22275209945233693</v>
      </c>
      <c r="O963" s="17">
        <f>IF(AND(weather.data[[#This Row],[Temp.Roll]]&gt;=temp.roll.weather.lb,weather.data[[#This Row],[Temp.Roll]]&lt;=temp.roll.weather.ub),1,0)</f>
        <v>1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7">
        <f>(weather.data[[#This Row],[Temp.Roll]]-INDEX(weather.lkup[Mean_Temp.Roll],MATCH(weather.data[[#This Row],[mth]],weather.lkup[Month],0)))^2</f>
        <v>7.6663339633455682E-3</v>
      </c>
      <c r="O964" s="17">
        <f>IF(AND(weather.data[[#This Row],[Temp.Roll]]&gt;=temp.roll.weather.lb,weather.data[[#This Row],[Temp.Roll]]&lt;=temp.roll.weather.ub),1,0)</f>
        <v>1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7">
        <f>(weather.data[[#This Row],[Temp.Roll]]-INDEX(weather.lkup[Mean_Temp.Roll],MATCH(weather.data[[#This Row],[mth]],weather.lkup[Month],0)))^2</f>
        <v>3.3414267545381238E-2</v>
      </c>
      <c r="O965" s="17">
        <f>IF(AND(weather.data[[#This Row],[Temp.Roll]]&gt;=temp.roll.weather.lb,weather.data[[#This Row],[Temp.Roll]]&lt;=temp.roll.weather.ub),1,0)</f>
        <v>1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7">
        <f>(weather.data[[#This Row],[Temp.Roll]]-INDEX(weather.lkup[Mean_Temp.Roll],MATCH(weather.data[[#This Row],[mth]],weather.lkup[Month],0)))^2</f>
        <v>2.8759158189811319E-2</v>
      </c>
      <c r="O966" s="17">
        <f>IF(AND(weather.data[[#This Row],[Temp.Roll]]&gt;=temp.roll.weather.lb,weather.data[[#This Row],[Temp.Roll]]&lt;=temp.roll.weather.ub),1,0)</f>
        <v>1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7">
        <f>(weather.data[[#This Row],[Temp.Roll]]-INDEX(weather.lkup[Mean_Temp.Roll],MATCH(weather.data[[#This Row],[mth]],weather.lkup[Month],0)))^2</f>
        <v>1.8922094332009108E-2</v>
      </c>
      <c r="O967" s="17">
        <f>IF(AND(weather.data[[#This Row],[Temp.Roll]]&gt;=temp.roll.weather.lb,weather.data[[#This Row],[Temp.Roll]]&lt;=temp.roll.weather.ub),1,0)</f>
        <v>1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7">
        <f>(weather.data[[#This Row],[Temp.Roll]]-INDEX(weather.lkup[Mean_Temp.Roll],MATCH(weather.data[[#This Row],[mth]],weather.lkup[Month],0)))^2</f>
        <v>1.5850461891312209</v>
      </c>
      <c r="O968" s="17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7">
        <f>(weather.data[[#This Row],[Temp.Roll]]-INDEX(weather.lkup[Mean_Temp.Roll],MATCH(weather.data[[#This Row],[mth]],weather.lkup[Month],0)))^2</f>
        <v>2.5279046120702824</v>
      </c>
      <c r="O969" s="17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7">
        <f>(weather.data[[#This Row],[Temp.Roll]]-INDEX(weather.lkup[Mean_Temp.Roll],MATCH(weather.data[[#This Row],[mth]],weather.lkup[Month],0)))^2</f>
        <v>1.73219562955255</v>
      </c>
      <c r="O970" s="17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7">
        <f>(weather.data[[#This Row],[Temp.Roll]]-INDEX(weather.lkup[Mean_Temp.Roll],MATCH(weather.data[[#This Row],[mth]],weather.lkup[Month],0)))^2</f>
        <v>1.2457440166493259</v>
      </c>
      <c r="O971" s="17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7">
        <f>(weather.data[[#This Row],[Temp.Roll]]-INDEX(weather.lkup[Mean_Temp.Roll],MATCH(weather.data[[#This Row],[mth]],weather.lkup[Month],0)))^2</f>
        <v>1.2351368920790637</v>
      </c>
      <c r="O972" s="17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7">
        <f>(weather.data[[#This Row],[Temp.Roll]]-INDEX(weather.lkup[Mean_Temp.Roll],MATCH(weather.data[[#This Row],[mth]],weather.lkup[Month],0)))^2</f>
        <v>5.2220323276726557</v>
      </c>
      <c r="O973" s="17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7">
        <f>(weather.data[[#This Row],[Temp.Roll]]-INDEX(weather.lkup[Mean_Temp.Roll],MATCH(weather.data[[#This Row],[mth]],weather.lkup[Month],0)))^2</f>
        <v>5.4086611404881078</v>
      </c>
      <c r="O974" s="17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7">
        <f>(weather.data[[#This Row],[Temp.Roll]]-INDEX(weather.lkup[Mean_Temp.Roll],MATCH(weather.data[[#This Row],[mth]],weather.lkup[Month],0)))^2</f>
        <v>3.0940323642464285</v>
      </c>
      <c r="O975" s="17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7">
        <f>(weather.data[[#This Row],[Temp.Roll]]-INDEX(weather.lkup[Mean_Temp.Roll],MATCH(weather.data[[#This Row],[mth]],weather.lkup[Month],0)))^2</f>
        <v>16.91145951191173</v>
      </c>
      <c r="O976" s="17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7">
        <f>(weather.data[[#This Row],[Temp.Roll]]-INDEX(weather.lkup[Mean_Temp.Roll],MATCH(weather.data[[#This Row],[mth]],weather.lkup[Month],0)))^2</f>
        <v>26.57620705537353</v>
      </c>
      <c r="O977" s="17">
        <f>IF(AND(weather.data[[#This Row],[Temp.Roll]]&gt;=temp.roll.weather.lb,weather.data[[#This Row],[Temp.Roll]]&lt;=temp.roll.weather.ub),1,0)</f>
        <v>1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7">
        <f>(weather.data[[#This Row],[Temp.Roll]]-INDEX(weather.lkup[Mean_Temp.Roll],MATCH(weather.data[[#This Row],[mth]],weather.lkup[Month],0)))^2</f>
        <v>27.918363517958575</v>
      </c>
      <c r="O978" s="17">
        <f>IF(AND(weather.data[[#This Row],[Temp.Roll]]&gt;=temp.roll.weather.lb,weather.data[[#This Row],[Temp.Roll]]&lt;=temp.roll.weather.ub),1,0)</f>
        <v>1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7">
        <f>(weather.data[[#This Row],[Temp.Roll]]-INDEX(weather.lkup[Mean_Temp.Roll],MATCH(weather.data[[#This Row],[mth]],weather.lkup[Month],0)))^2</f>
        <v>19.322071504857099</v>
      </c>
      <c r="O979" s="17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7">
        <f>(weather.data[[#This Row],[Temp.Roll]]-INDEX(weather.lkup[Mean_Temp.Roll],MATCH(weather.data[[#This Row],[mth]],weather.lkup[Month],0)))^2</f>
        <v>14.771007760840932</v>
      </c>
      <c r="O980" s="17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7">
        <f>(weather.data[[#This Row],[Temp.Roll]]-INDEX(weather.lkup[Mean_Temp.Roll],MATCH(weather.data[[#This Row],[mth]],weather.lkup[Month],0)))^2</f>
        <v>8.5652229283894545</v>
      </c>
      <c r="O981" s="17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7">
        <f>(weather.data[[#This Row],[Temp.Roll]]-INDEX(weather.lkup[Mean_Temp.Roll],MATCH(weather.data[[#This Row],[mth]],weather.lkup[Month],0)))^2</f>
        <v>4.2631324773942492</v>
      </c>
      <c r="O982" s="17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7">
        <f>(weather.data[[#This Row],[Temp.Roll]]-INDEX(weather.lkup[Mean_Temp.Roll],MATCH(weather.data[[#This Row],[mth]],weather.lkup[Month],0)))^2</f>
        <v>0.29260085733881636</v>
      </c>
      <c r="O983" s="17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7">
        <f>(weather.data[[#This Row],[Temp.Roll]]-INDEX(weather.lkup[Mean_Temp.Roll],MATCH(weather.data[[#This Row],[mth]],weather.lkup[Month],0)))^2</f>
        <v>0.67792134108788082</v>
      </c>
      <c r="O984" s="17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7">
        <f>(weather.data[[#This Row],[Temp.Roll]]-INDEX(weather.lkup[Mean_Temp.Roll],MATCH(weather.data[[#This Row],[mth]],weather.lkup[Month],0)))^2</f>
        <v>1.8084557326222732</v>
      </c>
      <c r="O985" s="17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7">
        <f>(weather.data[[#This Row],[Temp.Roll]]-INDEX(weather.lkup[Mean_Temp.Roll],MATCH(weather.data[[#This Row],[mth]],weather.lkup[Month],0)))^2</f>
        <v>1.5435761659808001</v>
      </c>
      <c r="O986" s="17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7">
        <f>(weather.data[[#This Row],[Temp.Roll]]-INDEX(weather.lkup[Mean_Temp.Roll],MATCH(weather.data[[#This Row],[mth]],weather.lkup[Month],0)))^2</f>
        <v>3.0526006053861936</v>
      </c>
      <c r="O987" s="17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7">
        <f>(weather.data[[#This Row],[Temp.Roll]]-INDEX(weather.lkup[Mean_Temp.Roll],MATCH(weather.data[[#This Row],[mth]],weather.lkup[Month],0)))^2</f>
        <v>5.7350112881778372</v>
      </c>
      <c r="O988" s="17">
        <f>IF(AND(weather.data[[#This Row],[Temp.Roll]]&gt;=temp.roll.weather.lb,weather.data[[#This Row],[Temp.Roll]]&lt;=temp.roll.weather.ub),1,0)</f>
        <v>0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7">
        <f>(weather.data[[#This Row],[Temp.Roll]]-INDEX(weather.lkup[Mean_Temp.Roll],MATCH(weather.data[[#This Row],[mth]],weather.lkup[Month],0)))^2</f>
        <v>6.6712876802161265</v>
      </c>
      <c r="O989" s="17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7">
        <f>(weather.data[[#This Row],[Temp.Roll]]-INDEX(weather.lkup[Mean_Temp.Roll],MATCH(weather.data[[#This Row],[mth]],weather.lkup[Month],0)))^2</f>
        <v>5.3098545736401714</v>
      </c>
      <c r="O990" s="17">
        <f>IF(AND(weather.data[[#This Row],[Temp.Roll]]&gt;=temp.roll.weather.lb,weather.data[[#This Row],[Temp.Roll]]&lt;=temp.roll.weather.ub),1,0)</f>
        <v>0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7">
        <f>(weather.data[[#This Row],[Temp.Roll]]-INDEX(weather.lkup[Mean_Temp.Roll],MATCH(weather.data[[#This Row],[mth]],weather.lkup[Month],0)))^2</f>
        <v>6.0939755109039595</v>
      </c>
      <c r="O991" s="17">
        <f>IF(AND(weather.data[[#This Row],[Temp.Roll]]&gt;=temp.roll.weather.lb,weather.data[[#This Row],[Temp.Roll]]&lt;=temp.roll.weather.ub),1,0)</f>
        <v>0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7">
        <f>(weather.data[[#This Row],[Temp.Roll]]-INDEX(weather.lkup[Mean_Temp.Roll],MATCH(weather.data[[#This Row],[mth]],weather.lkup[Month],0)))^2</f>
        <v>4.9645262793594807</v>
      </c>
      <c r="O992" s="17">
        <f>IF(AND(weather.data[[#This Row],[Temp.Roll]]&gt;=temp.roll.weather.lb,weather.data[[#This Row],[Temp.Roll]]&lt;=temp.roll.weather.ub),1,0)</f>
        <v>0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7">
        <f>(weather.data[[#This Row],[Temp.Roll]]-INDEX(weather.lkup[Mean_Temp.Roll],MATCH(weather.data[[#This Row],[mth]],weather.lkup[Month],0)))^2</f>
        <v>2.929078307578191</v>
      </c>
      <c r="O993" s="17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7">
        <f>(weather.data[[#This Row],[Temp.Roll]]-INDEX(weather.lkup[Mean_Temp.Roll],MATCH(weather.data[[#This Row],[mth]],weather.lkup[Month],0)))^2</f>
        <v>0.65460085733882856</v>
      </c>
      <c r="O994" s="17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7">
        <f>(weather.data[[#This Row],[Temp.Roll]]-INDEX(weather.lkup[Mean_Temp.Roll],MATCH(weather.data[[#This Row],[mth]],weather.lkup[Month],0)))^2</f>
        <v>5.2039506872709571E-2</v>
      </c>
      <c r="O995" s="17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7">
        <f>(weather.data[[#This Row],[Temp.Roll]]-INDEX(weather.lkup[Mean_Temp.Roll],MATCH(weather.data[[#This Row],[mth]],weather.lkup[Month],0)))^2</f>
        <v>8.2739935192184283E-2</v>
      </c>
      <c r="O996" s="17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7">
        <f>(weather.data[[#This Row],[Temp.Roll]]-INDEX(weather.lkup[Mean_Temp.Roll],MATCH(weather.data[[#This Row],[mth]],weather.lkup[Month],0)))^2</f>
        <v>0.54412088757313892</v>
      </c>
      <c r="O997" s="17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7">
        <f>(weather.data[[#This Row],[Temp.Roll]]-INDEX(weather.lkup[Mean_Temp.Roll],MATCH(weather.data[[#This Row],[mth]],weather.lkup[Month],0)))^2</f>
        <v>1.2834252463536904</v>
      </c>
      <c r="O998" s="17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7">
        <f>(weather.data[[#This Row],[Temp.Roll]]-INDEX(weather.lkup[Mean_Temp.Roll],MATCH(weather.data[[#This Row],[mth]],weather.lkup[Month],0)))^2</f>
        <v>1.9720926688782543</v>
      </c>
      <c r="O999" s="17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7">
        <f>(weather.data[[#This Row],[Temp.Roll]]-INDEX(weather.lkup[Mean_Temp.Roll],MATCH(weather.data[[#This Row],[mth]],weather.lkup[Month],0)))^2</f>
        <v>5.2442211647210399</v>
      </c>
      <c r="O1000" s="17">
        <f>IF(AND(weather.data[[#This Row],[Temp.Roll]]&gt;=temp.roll.weather.lb,weather.data[[#This Row],[Temp.Roll]]&lt;=temp.roll.weather.ub),1,0)</f>
        <v>0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7">
        <f>(weather.data[[#This Row],[Temp.Roll]]-INDEX(weather.lkup[Mean_Temp.Roll],MATCH(weather.data[[#This Row],[mth]],weather.lkup[Month],0)))^2</f>
        <v>7.7444411193695721</v>
      </c>
      <c r="O1001" s="17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7">
        <f>(weather.data[[#This Row],[Temp.Roll]]-INDEX(weather.lkup[Mean_Temp.Roll],MATCH(weather.data[[#This Row],[mth]],weather.lkup[Month],0)))^2</f>
        <v>6.8945144375857499</v>
      </c>
      <c r="O1002" s="17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7">
        <f>(weather.data[[#This Row],[Temp.Roll]]-INDEX(weather.lkup[Mean_Temp.Roll],MATCH(weather.data[[#This Row],[mth]],weather.lkup[Month],0)))^2</f>
        <v>5.2988873274824444</v>
      </c>
      <c r="O1003" s="17">
        <f>IF(AND(weather.data[[#This Row],[Temp.Roll]]&gt;=temp.roll.weather.lb,weather.data[[#This Row],[Temp.Roll]]&lt;=temp.roll.weather.ub),1,0)</f>
        <v>0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7">
        <f>(weather.data[[#This Row],[Temp.Roll]]-INDEX(weather.lkup[Mean_Temp.Roll],MATCH(weather.data[[#This Row],[mth]],weather.lkup[Month],0)))^2</f>
        <v>2.969968960135501</v>
      </c>
      <c r="O1004" s="17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7">
        <f>(weather.data[[#This Row],[Temp.Roll]]-INDEX(weather.lkup[Mean_Temp.Roll],MATCH(weather.data[[#This Row],[mth]],weather.lkup[Month],0)))^2</f>
        <v>1.77023728968954</v>
      </c>
      <c r="O1005" s="17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7">
        <f>(weather.data[[#This Row],[Temp.Roll]]-INDEX(weather.lkup[Mean_Temp.Roll],MATCH(weather.data[[#This Row],[mth]],weather.lkup[Month],0)))^2</f>
        <v>28.105199188088481</v>
      </c>
      <c r="O1006" s="17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7">
        <f>(weather.data[[#This Row],[Temp.Roll]]-INDEX(weather.lkup[Mean_Temp.Roll],MATCH(weather.data[[#This Row],[mth]],weather.lkup[Month],0)))^2</f>
        <v>32.860250086584067</v>
      </c>
      <c r="O1007" s="17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7">
        <f>(weather.data[[#This Row],[Temp.Roll]]-INDEX(weather.lkup[Mean_Temp.Roll],MATCH(weather.data[[#This Row],[mth]],weather.lkup[Month],0)))^2</f>
        <v>32.019488559751146</v>
      </c>
      <c r="O1008" s="17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7">
        <f>(weather.data[[#This Row],[Temp.Roll]]-INDEX(weather.lkup[Mean_Temp.Roll],MATCH(weather.data[[#This Row],[mth]],weather.lkup[Month],0)))^2</f>
        <v>30.502007578111154</v>
      </c>
      <c r="O1009" s="17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7">
        <f>(weather.data[[#This Row],[Temp.Roll]]-INDEX(weather.lkup[Mean_Temp.Roll],MATCH(weather.data[[#This Row],[mth]],weather.lkup[Month],0)))^2</f>
        <v>16.607607266014991</v>
      </c>
      <c r="O1010" s="17">
        <f>IF(AND(weather.data[[#This Row],[Temp.Roll]]&gt;=temp.roll.weather.lb,weather.data[[#This Row],[Temp.Roll]]&lt;=temp.roll.weather.ub),1,0)</f>
        <v>0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7">
        <f>(weather.data[[#This Row],[Temp.Roll]]-INDEX(weather.lkup[Mean_Temp.Roll],MATCH(weather.data[[#This Row],[mth]],weather.lkup[Month],0)))^2</f>
        <v>3.8734190208244836</v>
      </c>
      <c r="O1011" s="17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7">
        <f>(weather.data[[#This Row],[Temp.Roll]]-INDEX(weather.lkup[Mean_Temp.Roll],MATCH(weather.data[[#This Row],[mth]],weather.lkup[Month],0)))^2</f>
        <v>7.7075178628121396E-2</v>
      </c>
      <c r="O1012" s="17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7">
        <f>(weather.data[[#This Row],[Temp.Roll]]-INDEX(weather.lkup[Mean_Temp.Roll],MATCH(weather.data[[#This Row],[mth]],weather.lkup[Month],0)))^2</f>
        <v>2.0571608222045676</v>
      </c>
      <c r="O1013" s="17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7">
        <f>(weather.data[[#This Row],[Temp.Roll]]-INDEX(weather.lkup[Mean_Temp.Roll],MATCH(weather.data[[#This Row],[mth]],weather.lkup[Month],0)))^2</f>
        <v>5.3934295053050603</v>
      </c>
      <c r="O1014" s="17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7">
        <f>(weather.data[[#This Row],[Temp.Roll]]-INDEX(weather.lkup[Mean_Temp.Roll],MATCH(weather.data[[#This Row],[mth]],weather.lkup[Month],0)))^2</f>
        <v>12.156808738718865</v>
      </c>
      <c r="O1015" s="17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7">
        <f>(weather.data[[#This Row],[Temp.Roll]]-INDEX(weather.lkup[Mean_Temp.Roll],MATCH(weather.data[[#This Row],[mth]],weather.lkup[Month],0)))^2</f>
        <v>25.536126028358758</v>
      </c>
      <c r="O1016" s="17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7">
        <f>(weather.data[[#This Row],[Temp.Roll]]-INDEX(weather.lkup[Mean_Temp.Roll],MATCH(weather.data[[#This Row],[mth]],weather.lkup[Month],0)))^2</f>
        <v>28.17582069834145</v>
      </c>
      <c r="O1017" s="17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7">
        <f>(weather.data[[#This Row],[Temp.Roll]]-INDEX(weather.lkup[Mean_Temp.Roll],MATCH(weather.data[[#This Row],[mth]],weather.lkup[Month],0)))^2</f>
        <v>27.547448292031248</v>
      </c>
      <c r="O1018" s="17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7">
        <f>(weather.data[[#This Row],[Temp.Roll]]-INDEX(weather.lkup[Mean_Temp.Roll],MATCH(weather.data[[#This Row],[mth]],weather.lkup[Month],0)))^2</f>
        <v>16.584244917491461</v>
      </c>
      <c r="O1019" s="17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7">
        <f>(weather.data[[#This Row],[Temp.Roll]]-INDEX(weather.lkup[Mean_Temp.Roll],MATCH(weather.data[[#This Row],[mth]],weather.lkup[Month],0)))^2</f>
        <v>10.739631746058004</v>
      </c>
      <c r="O1020" s="17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7">
        <f>(weather.data[[#This Row],[Temp.Roll]]-INDEX(weather.lkup[Mean_Temp.Roll],MATCH(weather.data[[#This Row],[mth]],weather.lkup[Month],0)))^2</f>
        <v>11.728959032528147</v>
      </c>
      <c r="O1021" s="17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7">
        <f>(weather.data[[#This Row],[Temp.Roll]]-INDEX(weather.lkup[Mean_Temp.Roll],MATCH(weather.data[[#This Row],[mth]],weather.lkup[Month],0)))^2</f>
        <v>9.1347556701796169</v>
      </c>
      <c r="O1022" s="17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7">
        <f>(weather.data[[#This Row],[Temp.Roll]]-INDEX(weather.lkup[Mean_Temp.Roll],MATCH(weather.data[[#This Row],[mth]],weather.lkup[Month],0)))^2</f>
        <v>8.4985832980049363</v>
      </c>
      <c r="O1023" s="17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7">
        <f>(weather.data[[#This Row],[Temp.Roll]]-INDEX(weather.lkup[Mean_Temp.Roll],MATCH(weather.data[[#This Row],[mth]],weather.lkup[Month],0)))^2</f>
        <v>6.6416389145167765</v>
      </c>
      <c r="O1024" s="17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7">
        <f>(weather.data[[#This Row],[Temp.Roll]]-INDEX(weather.lkup[Mean_Temp.Roll],MATCH(weather.data[[#This Row],[mth]],weather.lkup[Month],0)))^2</f>
        <v>4.3046157145557826</v>
      </c>
      <c r="O1025" s="17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7">
        <f>(weather.data[[#This Row],[Temp.Roll]]-INDEX(weather.lkup[Mean_Temp.Roll],MATCH(weather.data[[#This Row],[mth]],weather.lkup[Month],0)))^2</f>
        <v>4.7399287250646447</v>
      </c>
      <c r="O1026" s="17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7">
        <f>(weather.data[[#This Row],[Temp.Roll]]-INDEX(weather.lkup[Mean_Temp.Roll],MATCH(weather.data[[#This Row],[mth]],weather.lkup[Month],0)))^2</f>
        <v>8.7502971448339952</v>
      </c>
      <c r="O1027" s="17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7">
        <f>(weather.data[[#This Row],[Temp.Roll]]-INDEX(weather.lkup[Mean_Temp.Roll],MATCH(weather.data[[#This Row],[mth]],weather.lkup[Month],0)))^2</f>
        <v>11.534074971376798</v>
      </c>
      <c r="O1028" s="17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7">
        <f>(weather.data[[#This Row],[Temp.Roll]]-INDEX(weather.lkup[Mean_Temp.Roll],MATCH(weather.data[[#This Row],[mth]],weather.lkup[Month],0)))^2</f>
        <v>11.06984551973952</v>
      </c>
      <c r="O1029" s="17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7">
        <f>(weather.data[[#This Row],[Temp.Roll]]-INDEX(weather.lkup[Mean_Temp.Roll],MATCH(weather.data[[#This Row],[mth]],weather.lkup[Month],0)))^2</f>
        <v>7.256582164218095</v>
      </c>
      <c r="O1030" s="17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7">
        <f>(weather.data[[#This Row],[Temp.Roll]]-INDEX(weather.lkup[Mean_Temp.Roll],MATCH(weather.data[[#This Row],[mth]],weather.lkup[Month],0)))^2</f>
        <v>6.3024649940525297</v>
      </c>
      <c r="O1031" s="17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7">
        <f>(weather.data[[#This Row],[Temp.Roll]]-INDEX(weather.lkup[Mean_Temp.Roll],MATCH(weather.data[[#This Row],[mth]],weather.lkup[Month],0)))^2</f>
        <v>5.0882238388090713</v>
      </c>
      <c r="O1032" s="17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7">
        <f>(weather.data[[#This Row],[Temp.Roll]]-INDEX(weather.lkup[Mean_Temp.Roll],MATCH(weather.data[[#This Row],[mth]],weather.lkup[Month],0)))^2</f>
        <v>7.1798204057512622</v>
      </c>
      <c r="O1033" s="17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7">
        <f>(weather.data[[#This Row],[Temp.Roll]]-INDEX(weather.lkup[Mean_Temp.Roll],MATCH(weather.data[[#This Row],[mth]],weather.lkup[Month],0)))^2</f>
        <v>7.2951161046759934</v>
      </c>
      <c r="O1034" s="17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7">
        <f>(weather.data[[#This Row],[Temp.Roll]]-INDEX(weather.lkup[Mean_Temp.Roll],MATCH(weather.data[[#This Row],[mth]],weather.lkup[Month],0)))^2</f>
        <v>5.9373194914070275</v>
      </c>
      <c r="O1035" s="17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7">
        <f>(weather.data[[#This Row],[Temp.Roll]]-INDEX(weather.lkup[Mean_Temp.Roll],MATCH(weather.data[[#This Row],[mth]],weather.lkup[Month],0)))^2</f>
        <v>6.5682104893832776</v>
      </c>
      <c r="O1036" s="17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7">
        <f>(weather.data[[#This Row],[Temp.Roll]]-INDEX(weather.lkup[Mean_Temp.Roll],MATCH(weather.data[[#This Row],[mth]],weather.lkup[Month],0)))^2</f>
        <v>31.870206618655686</v>
      </c>
      <c r="O1037" s="17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7">
        <f>(weather.data[[#This Row],[Temp.Roll]]-INDEX(weather.lkup[Mean_Temp.Roll],MATCH(weather.data[[#This Row],[mth]],weather.lkup[Month],0)))^2</f>
        <v>31.414838767811645</v>
      </c>
      <c r="O1038" s="17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7">
        <f>(weather.data[[#This Row],[Temp.Roll]]-INDEX(weather.lkup[Mean_Temp.Roll],MATCH(weather.data[[#This Row],[mth]],weather.lkup[Month],0)))^2</f>
        <v>31.870206618655686</v>
      </c>
      <c r="O1039" s="17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7">
        <f>(weather.data[[#This Row],[Temp.Roll]]-INDEX(weather.lkup[Mean_Temp.Roll],MATCH(weather.data[[#This Row],[mth]],weather.lkup[Month],0)))^2</f>
        <v>36.402707248537268</v>
      </c>
      <c r="O1040" s="17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7">
        <f>(weather.data[[#This Row],[Temp.Roll]]-INDEX(weather.lkup[Mean_Temp.Roll],MATCH(weather.data[[#This Row],[mth]],weather.lkup[Month],0)))^2</f>
        <v>46.891698178242493</v>
      </c>
      <c r="O1041" s="17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7">
        <f>(weather.data[[#This Row],[Temp.Roll]]-INDEX(weather.lkup[Mean_Temp.Roll],MATCH(weather.data[[#This Row],[mth]],weather.lkup[Month],0)))^2</f>
        <v>54.621093491923524</v>
      </c>
      <c r="O1042" s="17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7">
        <f>(weather.data[[#This Row],[Temp.Roll]]-INDEX(weather.lkup[Mean_Temp.Roll],MATCH(weather.data[[#This Row],[mth]],weather.lkup[Month],0)))^2</f>
        <v>58.889382733546078</v>
      </c>
      <c r="O1043" s="17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7">
        <f>(weather.data[[#This Row],[Temp.Roll]]-INDEX(weather.lkup[Mean_Temp.Roll],MATCH(weather.data[[#This Row],[mth]],weather.lkup[Month],0)))^2</f>
        <v>55.539953406259613</v>
      </c>
      <c r="O1044" s="17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7">
        <f>(weather.data[[#This Row],[Temp.Roll]]-INDEX(weather.lkup[Mean_Temp.Roll],MATCH(weather.data[[#This Row],[mth]],weather.lkup[Month],0)))^2</f>
        <v>69.446649047479085</v>
      </c>
      <c r="O1045" s="17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7">
        <f>(weather.data[[#This Row],[Temp.Roll]]-INDEX(weather.lkup[Mean_Temp.Roll],MATCH(weather.data[[#This Row],[mth]],weather.lkup[Month],0)))^2</f>
        <v>67.008083917723454</v>
      </c>
      <c r="O1046" s="17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7">
        <f>(weather.data[[#This Row],[Temp.Roll]]-INDEX(weather.lkup[Mean_Temp.Roll],MATCH(weather.data[[#This Row],[mth]],weather.lkup[Month],0)))^2</f>
        <v>56.896689359900336</v>
      </c>
      <c r="O1047" s="17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7">
        <f>(weather.data[[#This Row],[Temp.Roll]]-INDEX(weather.lkup[Mean_Temp.Roll],MATCH(weather.data[[#This Row],[mth]],weather.lkup[Month],0)))^2</f>
        <v>56.394934509812138</v>
      </c>
      <c r="O1048" s="17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7">
        <f>(weather.data[[#This Row],[Temp.Roll]]-INDEX(weather.lkup[Mean_Temp.Roll],MATCH(weather.data[[#This Row],[mth]],weather.lkup[Month],0)))^2</f>
        <v>50.784475956020259</v>
      </c>
      <c r="O1049" s="17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7">
        <f>(weather.data[[#This Row],[Temp.Roll]]-INDEX(weather.lkup[Mean_Temp.Roll],MATCH(weather.data[[#This Row],[mth]],weather.lkup[Month],0)))^2</f>
        <v>52.460895709106673</v>
      </c>
      <c r="O1050" s="17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7">
        <f>(weather.data[[#This Row],[Temp.Roll]]-INDEX(weather.lkup[Mean_Temp.Roll],MATCH(weather.data[[#This Row],[mth]],weather.lkup[Month],0)))^2</f>
        <v>51.465440934604281</v>
      </c>
      <c r="O1051" s="17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7">
        <f>(weather.data[[#This Row],[Temp.Roll]]-INDEX(weather.lkup[Mean_Temp.Roll],MATCH(weather.data[[#This Row],[mth]],weather.lkup[Month],0)))^2</f>
        <v>38.885782330421883</v>
      </c>
      <c r="O1052" s="17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7">
        <f>(weather.data[[#This Row],[Temp.Roll]]-INDEX(weather.lkup[Mean_Temp.Roll],MATCH(weather.data[[#This Row],[mth]],weather.lkup[Month],0)))^2</f>
        <v>25.817421282298934</v>
      </c>
      <c r="O1053" s="17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7">
        <f>(weather.data[[#This Row],[Temp.Roll]]-INDEX(weather.lkup[Mean_Temp.Roll],MATCH(weather.data[[#This Row],[mth]],weather.lkup[Month],0)))^2</f>
        <v>14.640745797290107</v>
      </c>
      <c r="O1054" s="17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7">
        <f>(weather.data[[#This Row],[Temp.Roll]]-INDEX(weather.lkup[Mean_Temp.Roll],MATCH(weather.data[[#This Row],[mth]],weather.lkup[Month],0)))^2</f>
        <v>2.6140388182021761</v>
      </c>
      <c r="O1055" s="17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7">
        <f>(weather.data[[#This Row],[Temp.Roll]]-INDEX(weather.lkup[Mean_Temp.Roll],MATCH(weather.data[[#This Row],[mth]],weather.lkup[Month],0)))^2</f>
        <v>0.18378686556927268</v>
      </c>
      <c r="O1056" s="17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7">
        <f>(weather.data[[#This Row],[Temp.Roll]]-INDEX(weather.lkup[Mean_Temp.Roll],MATCH(weather.data[[#This Row],[mth]],weather.lkup[Month],0)))^2</f>
        <v>0.75915723593964368</v>
      </c>
      <c r="O1057" s="17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7">
        <f>(weather.data[[#This Row],[Temp.Roll]]-INDEX(weather.lkup[Mean_Temp.Roll],MATCH(weather.data[[#This Row],[mth]],weather.lkup[Month],0)))^2</f>
        <v>3.2566881001371764</v>
      </c>
      <c r="O1058" s="17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7">
        <f>(weather.data[[#This Row],[Temp.Roll]]-INDEX(weather.lkup[Mean_Temp.Roll],MATCH(weather.data[[#This Row],[mth]],weather.lkup[Month],0)))^2</f>
        <v>6.4291761323871155</v>
      </c>
      <c r="O1059" s="17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7">
        <f>(weather.data[[#This Row],[Temp.Roll]]-INDEX(weather.lkup[Mean_Temp.Roll],MATCH(weather.data[[#This Row],[mth]],weather.lkup[Month],0)))^2</f>
        <v>4.8919375332437518</v>
      </c>
      <c r="O1060" s="17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7">
        <f>(weather.data[[#This Row],[Temp.Roll]]-INDEX(weather.lkup[Mean_Temp.Roll],MATCH(weather.data[[#This Row],[mth]],weather.lkup[Month],0)))^2</f>
        <v>2.6208868907645377</v>
      </c>
      <c r="O1061" s="17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7">
        <f>(weather.data[[#This Row],[Temp.Roll]]-INDEX(weather.lkup[Mean_Temp.Roll],MATCH(weather.data[[#This Row],[mth]],weather.lkup[Month],0)))^2</f>
        <v>0.18973168794266729</v>
      </c>
      <c r="O1062" s="17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7">
        <f>(weather.data[[#This Row],[Temp.Roll]]-INDEX(weather.lkup[Mean_Temp.Roll],MATCH(weather.data[[#This Row],[mth]],weather.lkup[Month],0)))^2</f>
        <v>4.1873285322359705E-2</v>
      </c>
      <c r="O1063" s="17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7">
        <f>(weather.data[[#This Row],[Temp.Roll]]-INDEX(weather.lkup[Mean_Temp.Roll],MATCH(weather.data[[#This Row],[mth]],weather.lkup[Month],0)))^2</f>
        <v>7.4899236443548955E-2</v>
      </c>
      <c r="O1064" s="17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7">
        <f>(weather.data[[#This Row],[Temp.Roll]]-INDEX(weather.lkup[Mean_Temp.Roll],MATCH(weather.data[[#This Row],[mth]],weather.lkup[Month],0)))^2</f>
        <v>0.1656576138685931</v>
      </c>
      <c r="O1065" s="17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7">
        <f>(weather.data[[#This Row],[Temp.Roll]]-INDEX(weather.lkup[Mean_Temp.Roll],MATCH(weather.data[[#This Row],[mth]],weather.lkup[Month],0)))^2</f>
        <v>0.62841271590941006</v>
      </c>
      <c r="O1066" s="17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7">
        <f>(weather.data[[#This Row],[Temp.Roll]]-INDEX(weather.lkup[Mean_Temp.Roll],MATCH(weather.data[[#This Row],[mth]],weather.lkup[Month],0)))^2</f>
        <v>53.049554990300749</v>
      </c>
      <c r="O1067" s="17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7">
        <f>(weather.data[[#This Row],[Temp.Roll]]-INDEX(weather.lkup[Mean_Temp.Roll],MATCH(weather.data[[#This Row],[mth]],weather.lkup[Month],0)))^2</f>
        <v>47.809825209499543</v>
      </c>
      <c r="O1068" s="17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7">
        <f>(weather.data[[#This Row],[Temp.Roll]]-INDEX(weather.lkup[Mean_Temp.Roll],MATCH(weather.data[[#This Row],[mth]],weather.lkup[Month],0)))^2</f>
        <v>37.97127889491636</v>
      </c>
      <c r="O1069" s="17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7">
        <f>(weather.data[[#This Row],[Temp.Roll]]-INDEX(weather.lkup[Mean_Temp.Roll],MATCH(weather.data[[#This Row],[mth]],weather.lkup[Month],0)))^2</f>
        <v>27.940670063570206</v>
      </c>
      <c r="O1070" s="17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7">
        <f>(weather.data[[#This Row],[Temp.Roll]]-INDEX(weather.lkup[Mean_Temp.Roll],MATCH(weather.data[[#This Row],[mth]],weather.lkup[Month],0)))^2</f>
        <v>19.80409501419561</v>
      </c>
      <c r="O1071" s="17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7">
        <f>(weather.data[[#This Row],[Temp.Roll]]-INDEX(weather.lkup[Mean_Temp.Roll],MATCH(weather.data[[#This Row],[mth]],weather.lkup[Month],0)))^2</f>
        <v>9.1877587305782225</v>
      </c>
      <c r="O1072" s="17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7">
        <f>(weather.data[[#This Row],[Temp.Roll]]-INDEX(weather.lkup[Mean_Temp.Roll],MATCH(weather.data[[#This Row],[mth]],weather.lkup[Month],0)))^2</f>
        <v>1.4981484240900311</v>
      </c>
      <c r="O1073" s="17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7">
        <f>(weather.data[[#This Row],[Temp.Roll]]-INDEX(weather.lkup[Mean_Temp.Roll],MATCH(weather.data[[#This Row],[mth]],weather.lkup[Month],0)))^2</f>
        <v>1.9395518205740716</v>
      </c>
      <c r="O1074" s="17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7">
        <f>(weather.data[[#This Row],[Temp.Roll]]-INDEX(weather.lkup[Mean_Temp.Roll],MATCH(weather.data[[#This Row],[mth]],weather.lkup[Month],0)))^2</f>
        <v>22.606056587355347</v>
      </c>
      <c r="O1075" s="17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7">
        <f>(weather.data[[#This Row],[Temp.Roll]]-INDEX(weather.lkup[Mean_Temp.Roll],MATCH(weather.data[[#This Row],[mth]],weather.lkup[Month],0)))^2</f>
        <v>64.455081591622289</v>
      </c>
      <c r="O1076" s="17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7">
        <f>(weather.data[[#This Row],[Temp.Roll]]-INDEX(weather.lkup[Mean_Temp.Roll],MATCH(weather.data[[#This Row],[mth]],weather.lkup[Month],0)))^2</f>
        <v>106.08630827584432</v>
      </c>
      <c r="O1077" s="17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7">
        <f>(weather.data[[#This Row],[Temp.Roll]]-INDEX(weather.lkup[Mean_Temp.Roll],MATCH(weather.data[[#This Row],[mth]],weather.lkup[Month],0)))^2</f>
        <v>145.31296390942396</v>
      </c>
      <c r="O1078" s="17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7">
        <f>(weather.data[[#This Row],[Temp.Roll]]-INDEX(weather.lkup[Mean_Temp.Roll],MATCH(weather.data[[#This Row],[mth]],weather.lkup[Month],0)))^2</f>
        <v>162.25450470136798</v>
      </c>
      <c r="O1079" s="17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7">
        <f>(weather.data[[#This Row],[Temp.Roll]]-INDEX(weather.lkup[Mean_Temp.Roll],MATCH(weather.data[[#This Row],[mth]],weather.lkup[Month],0)))^2</f>
        <v>188.27268399817632</v>
      </c>
      <c r="O1080" s="17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7">
        <f>(weather.data[[#This Row],[Temp.Roll]]-INDEX(weather.lkup[Mean_Temp.Roll],MATCH(weather.data[[#This Row],[mth]],weather.lkup[Month],0)))^2</f>
        <v>196.86259573347979</v>
      </c>
      <c r="O1081" s="17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7">
        <f>(weather.data[[#This Row],[Temp.Roll]]-INDEX(weather.lkup[Mean_Temp.Roll],MATCH(weather.data[[#This Row],[mth]],weather.lkup[Month],0)))^2</f>
        <v>187.81558679728883</v>
      </c>
      <c r="O1082" s="17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7">
        <f>(weather.data[[#This Row],[Temp.Roll]]-INDEX(weather.lkup[Mean_Temp.Roll],MATCH(weather.data[[#This Row],[mth]],weather.lkup[Month],0)))^2</f>
        <v>198.33523002016932</v>
      </c>
      <c r="O1083" s="17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7">
        <f>(weather.data[[#This Row],[Temp.Roll]]-INDEX(weather.lkup[Mean_Temp.Roll],MATCH(weather.data[[#This Row],[mth]],weather.lkup[Month],0)))^2</f>
        <v>183.53312611409069</v>
      </c>
      <c r="O1084" s="17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7">
        <f>(weather.data[[#This Row],[Temp.Roll]]-INDEX(weather.lkup[Mean_Temp.Roll],MATCH(weather.data[[#This Row],[mth]],weather.lkup[Month],0)))^2</f>
        <v>123.41753739831769</v>
      </c>
      <c r="O1085" s="17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7">
        <f>(weather.data[[#This Row],[Temp.Roll]]-INDEX(weather.lkup[Mean_Temp.Roll],MATCH(weather.data[[#This Row],[mth]],weather.lkup[Month],0)))^2</f>
        <v>86.84130839775689</v>
      </c>
      <c r="O1086" s="17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7">
        <f>(weather.data[[#This Row],[Temp.Roll]]-INDEX(weather.lkup[Mean_Temp.Roll],MATCH(weather.data[[#This Row],[mth]],weather.lkup[Month],0)))^2</f>
        <v>47.279530912569342</v>
      </c>
      <c r="O1087" s="17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7">
        <f>(weather.data[[#This Row],[Temp.Roll]]-INDEX(weather.lkup[Mean_Temp.Roll],MATCH(weather.data[[#This Row],[mth]],weather.lkup[Month],0)))^2</f>
        <v>17.959932248731</v>
      </c>
      <c r="O1088" s="17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7">
        <f>(weather.data[[#This Row],[Temp.Roll]]-INDEX(weather.lkup[Mean_Temp.Roll],MATCH(weather.data[[#This Row],[mth]],weather.lkup[Month],0)))^2</f>
        <v>4.3793009245167145</v>
      </c>
      <c r="O1089" s="17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7">
        <f>(weather.data[[#This Row],[Temp.Roll]]-INDEX(weather.lkup[Mean_Temp.Roll],MATCH(weather.data[[#This Row],[mth]],weather.lkup[Month],0)))^2</f>
        <v>5.4743329481943947E-3</v>
      </c>
      <c r="O1090" s="17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7">
        <f>(weather.data[[#This Row],[Temp.Roll]]-INDEX(weather.lkup[Mean_Temp.Roll],MATCH(weather.data[[#This Row],[mth]],weather.lkup[Month],0)))^2</f>
        <v>0.18179111055529451</v>
      </c>
      <c r="O1091" s="17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7">
        <f>(weather.data[[#This Row],[Temp.Roll]]-INDEX(weather.lkup[Mean_Temp.Roll],MATCH(weather.data[[#This Row],[mth]],weather.lkup[Month],0)))^2</f>
        <v>1.4054934122645104</v>
      </c>
      <c r="O1092" s="17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7">
        <f>(weather.data[[#This Row],[Temp.Roll]]-INDEX(weather.lkup[Mean_Temp.Roll],MATCH(weather.data[[#This Row],[mth]],weather.lkup[Month],0)))^2</f>
        <v>6.0600926856656239</v>
      </c>
      <c r="O1093" s="17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7">
        <f>(weather.data[[#This Row],[Temp.Roll]]-INDEX(weather.lkup[Mean_Temp.Roll],MATCH(weather.data[[#This Row],[mth]],weather.lkup[Month],0)))^2</f>
        <v>6.8335528080658356</v>
      </c>
      <c r="O1094" s="17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7">
        <f>(weather.data[[#This Row],[Temp.Roll]]-INDEX(weather.lkup[Mean_Temp.Roll],MATCH(weather.data[[#This Row],[mth]],weather.lkup[Month],0)))^2</f>
        <v>11.381381484339212</v>
      </c>
      <c r="O1095" s="17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7">
        <f>(weather.data[[#This Row],[Temp.Roll]]-INDEX(weather.lkup[Mean_Temp.Roll],MATCH(weather.data[[#This Row],[mth]],weather.lkup[Month],0)))^2</f>
        <v>13.061765813698194</v>
      </c>
      <c r="O1096" s="17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7">
        <f>(weather.data[[#This Row],[Temp.Roll]]-INDEX(weather.lkup[Mean_Temp.Roll],MATCH(weather.data[[#This Row],[mth]],weather.lkup[Month],0)))^2</f>
        <v>9.6680238294492877</v>
      </c>
      <c r="O1097" s="17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7">
        <f>(weather.data[[#This Row],[Temp.Roll]]-INDEX(weather.lkup[Mean_Temp.Roll],MATCH(weather.data[[#This Row],[mth]],weather.lkup[Month],0)))^2</f>
        <v>1.1979606529706865</v>
      </c>
      <c r="O1098" s="17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7">
        <f>(weather.data[[#This Row],[Temp.Roll]]-INDEX(weather.lkup[Mean_Temp.Roll],MATCH(weather.data[[#This Row],[mth]],weather.lkup[Month],0)))^2</f>
        <v>0.47575779960711323</v>
      </c>
      <c r="O1099" s="17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7">
        <f>(weather.data[[#This Row],[Temp.Roll]]-INDEX(weather.lkup[Mean_Temp.Roll],MATCH(weather.data[[#This Row],[mth]],weather.lkup[Month],0)))^2</f>
        <v>0.20746759741512419</v>
      </c>
      <c r="O1100" s="17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7">
        <f>(weather.data[[#This Row],[Temp.Roll]]-INDEX(weather.lkup[Mean_Temp.Roll],MATCH(weather.data[[#This Row],[mth]],weather.lkup[Month],0)))^2</f>
        <v>7.1531306737567713</v>
      </c>
      <c r="O1101" s="17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7">
        <f>(weather.data[[#This Row],[Temp.Roll]]-INDEX(weather.lkup[Mean_Temp.Roll],MATCH(weather.data[[#This Row],[mth]],weather.lkup[Month],0)))^2</f>
        <v>18.908089054331224</v>
      </c>
      <c r="O1102" s="17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7">
        <f>(weather.data[[#This Row],[Temp.Roll]]-INDEX(weather.lkup[Mean_Temp.Roll],MATCH(weather.data[[#This Row],[mth]],weather.lkup[Month],0)))^2</f>
        <v>33.510430560378126</v>
      </c>
      <c r="O1103" s="17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7">
        <f>(weather.data[[#This Row],[Temp.Roll]]-INDEX(weather.lkup[Mean_Temp.Roll],MATCH(weather.data[[#This Row],[mth]],weather.lkup[Month],0)))^2</f>
        <v>59.301153302252544</v>
      </c>
      <c r="O1104" s="17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7">
        <f>(weather.data[[#This Row],[Temp.Roll]]-INDEX(weather.lkup[Mean_Temp.Roll],MATCH(weather.data[[#This Row],[mth]],weather.lkup[Month],0)))^2</f>
        <v>76.200602281844439</v>
      </c>
      <c r="O1105" s="17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7">
        <f>(weather.data[[#This Row],[Temp.Roll]]-INDEX(weather.lkup[Mean_Temp.Roll],MATCH(weather.data[[#This Row],[mth]],weather.lkup[Month],0)))^2</f>
        <v>84.916407837400016</v>
      </c>
      <c r="O1106" s="17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7">
        <f>(weather.data[[#This Row],[Temp.Roll]]-INDEX(weather.lkup[Mean_Temp.Roll],MATCH(weather.data[[#This Row],[mth]],weather.lkup[Month],0)))^2</f>
        <v>81.786363619712887</v>
      </c>
      <c r="O1107" s="17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7">
        <f>(weather.data[[#This Row],[Temp.Roll]]-INDEX(weather.lkup[Mean_Temp.Roll],MATCH(weather.data[[#This Row],[mth]],weather.lkup[Month],0)))^2</f>
        <v>81.270403869145994</v>
      </c>
      <c r="O1108" s="17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7">
        <f>(weather.data[[#This Row],[Temp.Roll]]-INDEX(weather.lkup[Mean_Temp.Roll],MATCH(weather.data[[#This Row],[mth]],weather.lkup[Month],0)))^2</f>
        <v>87.971186607241236</v>
      </c>
      <c r="O1109" s="17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7">
        <f>(weather.data[[#This Row],[Temp.Roll]]-INDEX(weather.lkup[Mean_Temp.Roll],MATCH(weather.data[[#This Row],[mth]],weather.lkup[Month],0)))^2</f>
        <v>94.288916529765757</v>
      </c>
      <c r="O1110" s="17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7">
        <f>(weather.data[[#This Row],[Temp.Roll]]-INDEX(weather.lkup[Mean_Temp.Roll],MATCH(weather.data[[#This Row],[mth]],weather.lkup[Month],0)))^2</f>
        <v>73.196342597415097</v>
      </c>
      <c r="O1111" s="17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7">
        <f>(weather.data[[#This Row],[Temp.Roll]]-INDEX(weather.lkup[Mean_Temp.Roll],MATCH(weather.data[[#This Row],[mth]],weather.lkup[Month],0)))^2</f>
        <v>51.713363147301678</v>
      </c>
      <c r="O1112" s="17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7">
        <f>(weather.data[[#This Row],[Temp.Roll]]-INDEX(weather.lkup[Mean_Temp.Roll],MATCH(weather.data[[#This Row],[mth]],weather.lkup[Month],0)))^2</f>
        <v>30.022680654860313</v>
      </c>
      <c r="O1113" s="17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7">
        <f>(weather.data[[#This Row],[Temp.Roll]]-INDEX(weather.lkup[Mean_Temp.Roll],MATCH(weather.data[[#This Row],[mth]],weather.lkup[Month],0)))^2</f>
        <v>10.41297836839019</v>
      </c>
      <c r="O1114" s="17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7">
        <f>(weather.data[[#This Row],[Temp.Roll]]-INDEX(weather.lkup[Mean_Temp.Roll],MATCH(weather.data[[#This Row],[mth]],weather.lkup[Month],0)))^2</f>
        <v>2.1125331672019478E-3</v>
      </c>
      <c r="O1115" s="17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7">
        <f>(weather.data[[#This Row],[Temp.Roll]]-INDEX(weather.lkup[Mean_Temp.Roll],MATCH(weather.data[[#This Row],[mth]],weather.lkup[Month],0)))^2</f>
        <v>10.542326110264716</v>
      </c>
      <c r="O1116" s="17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7">
        <f>(weather.data[[#This Row],[Temp.Roll]]-INDEX(weather.lkup[Mean_Temp.Roll],MATCH(weather.data[[#This Row],[mth]],weather.lkup[Month],0)))^2</f>
        <v>33.521228037702379</v>
      </c>
      <c r="O1117" s="17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7">
        <f>(weather.data[[#This Row],[Temp.Roll]]-INDEX(weather.lkup[Mean_Temp.Roll],MATCH(weather.data[[#This Row],[mth]],weather.lkup[Month],0)))^2</f>
        <v>53.418551639365276</v>
      </c>
      <c r="O1118" s="17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7">
        <f>(weather.data[[#This Row],[Temp.Roll]]-INDEX(weather.lkup[Mean_Temp.Roll],MATCH(weather.data[[#This Row],[mth]],weather.lkup[Month],0)))^2</f>
        <v>73.579462967785545</v>
      </c>
      <c r="O1119" s="17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7">
        <f>(weather.data[[#This Row],[Temp.Roll]]-INDEX(weather.lkup[Mean_Temp.Roll],MATCH(weather.data[[#This Row],[mth]],weather.lkup[Month],0)))^2</f>
        <v>80.730046726288961</v>
      </c>
      <c r="O1120" s="17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7">
        <f>(weather.data[[#This Row],[Temp.Roll]]-INDEX(weather.lkup[Mean_Temp.Roll],MATCH(weather.data[[#This Row],[mth]],weather.lkup[Month],0)))^2</f>
        <v>73.783839148813527</v>
      </c>
      <c r="O1121" s="17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7">
        <f>(weather.data[[#This Row],[Temp.Roll]]-INDEX(weather.lkup[Mean_Temp.Roll],MATCH(weather.data[[#This Row],[mth]],weather.lkup[Month],0)))^2</f>
        <v>49.658726903915543</v>
      </c>
      <c r="O1122" s="17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7">
        <f>(weather.data[[#This Row],[Temp.Roll]]-INDEX(weather.lkup[Mean_Temp.Roll],MATCH(weather.data[[#This Row],[mth]],weather.lkup[Month],0)))^2</f>
        <v>30.847334755389443</v>
      </c>
      <c r="O1123" s="17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7">
        <f>(weather.data[[#This Row],[Temp.Roll]]-INDEX(weather.lkup[Mean_Temp.Roll],MATCH(weather.data[[#This Row],[mth]],weather.lkup[Month],0)))^2</f>
        <v>31.941223974966171</v>
      </c>
      <c r="O1124" s="17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7">
        <f>(weather.data[[#This Row],[Temp.Roll]]-INDEX(weather.lkup[Mean_Temp.Roll],MATCH(weather.data[[#This Row],[mth]],weather.lkup[Month],0)))^2</f>
        <v>39.680875524474871</v>
      </c>
      <c r="O1125" s="17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7">
        <f>(weather.data[[#This Row],[Temp.Roll]]-INDEX(weather.lkup[Mean_Temp.Roll],MATCH(weather.data[[#This Row],[mth]],weather.lkup[Month],0)))^2</f>
        <v>42.488540112532306</v>
      </c>
      <c r="O1126" s="17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7">
        <f>(weather.data[[#This Row],[Temp.Roll]]-INDEX(weather.lkup[Mean_Temp.Roll],MATCH(weather.data[[#This Row],[mth]],weather.lkup[Month],0)))^2</f>
        <v>55.989439347226188</v>
      </c>
      <c r="O1127" s="17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7">
        <f>(weather.data[[#This Row],[Temp.Roll]]-INDEX(weather.lkup[Mean_Temp.Roll],MATCH(weather.data[[#This Row],[mth]],weather.lkup[Month],0)))^2</f>
        <v>50.535031798095432</v>
      </c>
      <c r="O1128" s="17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7">
        <f>(weather.data[[#This Row],[Temp.Roll]]-INDEX(weather.lkup[Mean_Temp.Roll],MATCH(weather.data[[#This Row],[mth]],weather.lkup[Month],0)))^2</f>
        <v>20.376682974675248</v>
      </c>
      <c r="O1129" s="17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7">
        <f>(weather.data[[#This Row],[Temp.Roll]]-INDEX(weather.lkup[Mean_Temp.Roll],MATCH(weather.data[[#This Row],[mth]],weather.lkup[Month],0)))^2</f>
        <v>13.653071713061452</v>
      </c>
      <c r="O1130" s="17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7">
        <f>(weather.data[[#This Row],[Temp.Roll]]-INDEX(weather.lkup[Mean_Temp.Roll],MATCH(weather.data[[#This Row],[mth]],weather.lkup[Month],0)))^2</f>
        <v>4.6215034249792488</v>
      </c>
      <c r="O1131" s="17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7">
        <f>(weather.data[[#This Row],[Temp.Roll]]-INDEX(weather.lkup[Mean_Temp.Roll],MATCH(weather.data[[#This Row],[mth]],weather.lkup[Month],0)))^2</f>
        <v>3.5292681094678792E-2</v>
      </c>
      <c r="O1132" s="17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7">
        <f>(weather.data[[#This Row],[Temp.Roll]]-INDEX(weather.lkup[Mean_Temp.Roll],MATCH(weather.data[[#This Row],[mth]],weather.lkup[Month],0)))^2</f>
        <v>5.2910662146969125</v>
      </c>
      <c r="O1133" s="17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7">
        <f>(weather.data[[#This Row],[Temp.Roll]]-INDEX(weather.lkup[Mean_Temp.Roll],MATCH(weather.data[[#This Row],[mth]],weather.lkup[Month],0)))^2</f>
        <v>22.768742453333946</v>
      </c>
      <c r="O1134" s="17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7">
        <f>(weather.data[[#This Row],[Temp.Roll]]-INDEX(weather.lkup[Mean_Temp.Roll],MATCH(weather.data[[#This Row],[mth]],weather.lkup[Month],0)))^2</f>
        <v>44.606412220355807</v>
      </c>
      <c r="O1135" s="17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7">
        <f>(weather.data[[#This Row],[Temp.Roll]]-INDEX(weather.lkup[Mean_Temp.Roll],MATCH(weather.data[[#This Row],[mth]],weather.lkup[Month],0)))^2</f>
        <v>62.338444458029613</v>
      </c>
      <c r="O1136" s="17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7">
        <f>(weather.data[[#This Row],[Temp.Roll]]-INDEX(weather.lkup[Mean_Temp.Roll],MATCH(weather.data[[#This Row],[mth]],weather.lkup[Month],0)))^2</f>
        <v>59.955425976300646</v>
      </c>
      <c r="O1137" s="17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7">
        <f>(weather.data[[#This Row],[Temp.Roll]]-INDEX(weather.lkup[Mean_Temp.Roll],MATCH(weather.data[[#This Row],[mth]],weather.lkup[Month],0)))^2</f>
        <v>37.009764416691574</v>
      </c>
      <c r="O1138" s="17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7">
        <f>(weather.data[[#This Row],[Temp.Roll]]-INDEX(weather.lkup[Mean_Temp.Roll],MATCH(weather.data[[#This Row],[mth]],weather.lkup[Month],0)))^2</f>
        <v>22.136965518371174</v>
      </c>
      <c r="O1139" s="17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7">
        <f>(weather.data[[#This Row],[Temp.Roll]]-INDEX(weather.lkup[Mean_Temp.Roll],MATCH(weather.data[[#This Row],[mth]],weather.lkup[Month],0)))^2</f>
        <v>7.2271021246360974</v>
      </c>
      <c r="O1140" s="17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7">
        <f>(weather.data[[#This Row],[Temp.Roll]]-INDEX(weather.lkup[Mean_Temp.Roll],MATCH(weather.data[[#This Row],[mth]],weather.lkup[Month],0)))^2</f>
        <v>0.3718018717916039</v>
      </c>
      <c r="O1141" s="17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7">
        <f>(weather.data[[#This Row],[Temp.Roll]]-INDEX(weather.lkup[Mean_Temp.Roll],MATCH(weather.data[[#This Row],[mth]],weather.lkup[Month],0)))^2</f>
        <v>5.2561310813515378</v>
      </c>
      <c r="O1142" s="17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7">
        <f>(weather.data[[#This Row],[Temp.Roll]]-INDEX(weather.lkup[Mean_Temp.Roll],MATCH(weather.data[[#This Row],[mth]],weather.lkup[Month],0)))^2</f>
        <v>33.087220168903968</v>
      </c>
      <c r="O1143" s="17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7">
        <f>(weather.data[[#This Row],[Temp.Roll]]-INDEX(weather.lkup[Mean_Temp.Roll],MATCH(weather.data[[#This Row],[mth]],weather.lkup[Month],0)))^2</f>
        <v>72.529663278891334</v>
      </c>
      <c r="O1144" s="17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7">
        <f>(weather.data[[#This Row],[Temp.Roll]]-INDEX(weather.lkup[Mean_Temp.Roll],MATCH(weather.data[[#This Row],[mth]],weather.lkup[Month],0)))^2</f>
        <v>93.670258466819007</v>
      </c>
      <c r="O1145" s="17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7">
        <f>(weather.data[[#This Row],[Temp.Roll]]-INDEX(weather.lkup[Mean_Temp.Roll],MATCH(weather.data[[#This Row],[mth]],weather.lkup[Month],0)))^2</f>
        <v>107.21629422625556</v>
      </c>
      <c r="O1146" s="17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7">
        <f>(weather.data[[#This Row],[Temp.Roll]]-INDEX(weather.lkup[Mean_Temp.Roll],MATCH(weather.data[[#This Row],[mth]],weather.lkup[Month],0)))^2</f>
        <v>122.99352121439591</v>
      </c>
      <c r="O1147" s="17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7">
        <f>(weather.data[[#This Row],[Temp.Roll]]-INDEX(weather.lkup[Mean_Temp.Roll],MATCH(weather.data[[#This Row],[mth]],weather.lkup[Month],0)))^2</f>
        <v>136.66181451401667</v>
      </c>
      <c r="O1148" s="17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7">
        <f>(weather.data[[#This Row],[Temp.Roll]]-INDEX(weather.lkup[Mean_Temp.Roll],MATCH(weather.data[[#This Row],[mth]],weather.lkup[Month],0)))^2</f>
        <v>149.53229070449285</v>
      </c>
      <c r="O1149" s="17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7">
        <f>(weather.data[[#This Row],[Temp.Roll]]-INDEX(weather.lkup[Mean_Temp.Roll],MATCH(weather.data[[#This Row],[mth]],weather.lkup[Month],0)))^2</f>
        <v>152.63441474880082</v>
      </c>
      <c r="O1150" s="17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7">
        <f>(weather.data[[#This Row],[Temp.Roll]]-INDEX(weather.lkup[Mean_Temp.Roll],MATCH(weather.data[[#This Row],[mth]],weather.lkup[Month],0)))^2</f>
        <v>129.24997371575043</v>
      </c>
      <c r="O1151" s="17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7">
        <f>(weather.data[[#This Row],[Temp.Roll]]-INDEX(weather.lkup[Mean_Temp.Roll],MATCH(weather.data[[#This Row],[mth]],weather.lkup[Month],0)))^2</f>
        <v>97.440526211084858</v>
      </c>
      <c r="O1152" s="17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7">
        <f>(weather.data[[#This Row],[Temp.Roll]]-INDEX(weather.lkup[Mean_Temp.Roll],MATCH(weather.data[[#This Row],[mth]],weather.lkup[Month],0)))^2</f>
        <v>68.215904925992646</v>
      </c>
      <c r="O1153" s="17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7">
        <f>(weather.data[[#This Row],[Temp.Roll]]-INDEX(weather.lkup[Mean_Temp.Roll],MATCH(weather.data[[#This Row],[mth]],weather.lkup[Month],0)))^2</f>
        <v>43.368579910440708</v>
      </c>
      <c r="O1154" s="17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7">
        <f>(weather.data[[#This Row],[Temp.Roll]]-INDEX(weather.lkup[Mean_Temp.Roll],MATCH(weather.data[[#This Row],[mth]],weather.lkup[Month],0)))^2</f>
        <v>17.538200392851962</v>
      </c>
      <c r="O1155" s="17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7">
        <f>(weather.data[[#This Row],[Temp.Roll]]-INDEX(weather.lkup[Mean_Temp.Roll],MATCH(weather.data[[#This Row],[mth]],weather.lkup[Month],0)))^2</f>
        <v>4.5806461617199705</v>
      </c>
      <c r="O1156" s="17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7">
        <f>(weather.data[[#This Row],[Temp.Roll]]-INDEX(weather.lkup[Mean_Temp.Roll],MATCH(weather.data[[#This Row],[mth]],weather.lkup[Month],0)))^2</f>
        <v>34.806828029251903</v>
      </c>
      <c r="O1157" s="17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7">
        <f>(weather.data[[#This Row],[Temp.Roll]]-INDEX(weather.lkup[Mean_Temp.Roll],MATCH(weather.data[[#This Row],[mth]],weather.lkup[Month],0)))^2</f>
        <v>53.704019163770198</v>
      </c>
      <c r="O1158" s="17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7">
        <f>(weather.data[[#This Row],[Temp.Roll]]-INDEX(weather.lkup[Mean_Temp.Roll],MATCH(weather.data[[#This Row],[mth]],weather.lkup[Month],0)))^2</f>
        <v>55.215058224555804</v>
      </c>
      <c r="O1159" s="17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7">
        <f>(weather.data[[#This Row],[Temp.Roll]]-INDEX(weather.lkup[Mean_Temp.Roll],MATCH(weather.data[[#This Row],[mth]],weather.lkup[Month],0)))^2</f>
        <v>33.692140003503972</v>
      </c>
      <c r="O1160" s="17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7">
        <f>(weather.data[[#This Row],[Temp.Roll]]-INDEX(weather.lkup[Mean_Temp.Roll],MATCH(weather.data[[#This Row],[mth]],weather.lkup[Month],0)))^2</f>
        <v>16.885976591902772</v>
      </c>
      <c r="O1161" s="17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7">
        <f>(weather.data[[#This Row],[Temp.Roll]]-INDEX(weather.lkup[Mean_Temp.Roll],MATCH(weather.data[[#This Row],[mth]],weather.lkup[Month],0)))^2</f>
        <v>9.0412914920563985</v>
      </c>
      <c r="O1162" s="17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7">
        <f>(weather.data[[#This Row],[Temp.Roll]]-INDEX(weather.lkup[Mean_Temp.Roll],MATCH(weather.data[[#This Row],[mth]],weather.lkup[Month],0)))^2</f>
        <v>7.5479332885599479</v>
      </c>
      <c r="O1163" s="17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7">
        <f>(weather.data[[#This Row],[Temp.Roll]]-INDEX(weather.lkup[Mean_Temp.Roll],MATCH(weather.data[[#This Row],[mth]],weather.lkup[Month],0)))^2</f>
        <v>8.6588260542683759</v>
      </c>
      <c r="O1164" s="17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7">
        <f>(weather.data[[#This Row],[Temp.Roll]]-INDEX(weather.lkup[Mean_Temp.Roll],MATCH(weather.data[[#This Row],[mth]],weather.lkup[Month],0)))^2</f>
        <v>13.390147098815223</v>
      </c>
      <c r="O1165" s="17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7">
        <f>(weather.data[[#This Row],[Temp.Roll]]-INDEX(weather.lkup[Mean_Temp.Roll],MATCH(weather.data[[#This Row],[mth]],weather.lkup[Month],0)))^2</f>
        <v>31.811939213510552</v>
      </c>
      <c r="O1166" s="17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7">
        <f>(weather.data[[#This Row],[Temp.Roll]]-INDEX(weather.lkup[Mean_Temp.Roll],MATCH(weather.data[[#This Row],[mth]],weather.lkup[Month],0)))^2</f>
        <v>66.379315777039167</v>
      </c>
      <c r="O1167" s="17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7">
        <f>(weather.data[[#This Row],[Temp.Roll]]-INDEX(weather.lkup[Mean_Temp.Roll],MATCH(weather.data[[#This Row],[mth]],weather.lkup[Month],0)))^2</f>
        <v>112.35430114753143</v>
      </c>
      <c r="O1168" s="17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7">
        <f>(weather.data[[#This Row],[Temp.Roll]]-INDEX(weather.lkup[Mean_Temp.Roll],MATCH(weather.data[[#This Row],[mth]],weather.lkup[Month],0)))^2</f>
        <v>145.94291536741287</v>
      </c>
      <c r="O1169" s="17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7">
        <f>(weather.data[[#This Row],[Temp.Roll]]-INDEX(weather.lkup[Mean_Temp.Roll],MATCH(weather.data[[#This Row],[mth]],weather.lkup[Month],0)))^2</f>
        <v>135.05135403320187</v>
      </c>
      <c r="O1170" s="17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7">
        <f>(weather.data[[#This Row],[Temp.Roll]]-INDEX(weather.lkup[Mean_Temp.Roll],MATCH(weather.data[[#This Row],[mth]],weather.lkup[Month],0)))^2</f>
        <v>101.62018111242058</v>
      </c>
      <c r="O1171" s="17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7">
        <f>(weather.data[[#This Row],[Temp.Roll]]-INDEX(weather.lkup[Mean_Temp.Roll],MATCH(weather.data[[#This Row],[mth]],weather.lkup[Month],0)))^2</f>
        <v>50.948566014768645</v>
      </c>
      <c r="O1172" s="17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7">
        <f>(weather.data[[#This Row],[Temp.Roll]]-INDEX(weather.lkup[Mean_Temp.Roll],MATCH(weather.data[[#This Row],[mth]],weather.lkup[Month],0)))^2</f>
        <v>18.837400043003658</v>
      </c>
      <c r="O1173" s="17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7">
        <f>(weather.data[[#This Row],[Temp.Roll]]-INDEX(weather.lkup[Mean_Temp.Roll],MATCH(weather.data[[#This Row],[mth]],weather.lkup[Month],0)))^2</f>
        <v>3.6817120904032672</v>
      </c>
      <c r="O1174" s="17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7">
        <f>(weather.data[[#This Row],[Temp.Roll]]-INDEX(weather.lkup[Mean_Temp.Roll],MATCH(weather.data[[#This Row],[mth]],weather.lkup[Month],0)))^2</f>
        <v>0.89849140427937357</v>
      </c>
      <c r="O1175" s="17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7">
        <f>(weather.data[[#This Row],[Temp.Roll]]-INDEX(weather.lkup[Mean_Temp.Roll],MATCH(weather.data[[#This Row],[mth]],weather.lkup[Month],0)))^2</f>
        <v>9.5086022228003415</v>
      </c>
      <c r="O1176" s="17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7">
        <f>(weather.data[[#This Row],[Temp.Roll]]-INDEX(weather.lkup[Mean_Temp.Roll],MATCH(weather.data[[#This Row],[mth]],weather.lkup[Month],0)))^2</f>
        <v>9.1018997138397673</v>
      </c>
      <c r="O1177" s="17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7">
        <f>(weather.data[[#This Row],[Temp.Roll]]-INDEX(weather.lkup[Mean_Temp.Roll],MATCH(weather.data[[#This Row],[mth]],weather.lkup[Month],0)))^2</f>
        <v>7.8148588975132345</v>
      </c>
      <c r="O1178" s="17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7">
        <f>(weather.data[[#This Row],[Temp.Roll]]-INDEX(weather.lkup[Mean_Temp.Roll],MATCH(weather.data[[#This Row],[mth]],weather.lkup[Month],0)))^2</f>
        <v>5.8185813757518403</v>
      </c>
      <c r="O1179" s="17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7">
        <f>(weather.data[[#This Row],[Temp.Roll]]-INDEX(weather.lkup[Mean_Temp.Roll],MATCH(weather.data[[#This Row],[mth]],weather.lkup[Month],0)))^2</f>
        <v>5.4234968903447749</v>
      </c>
      <c r="O1180" s="17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7">
        <f>(weather.data[[#This Row],[Temp.Roll]]-INDEX(weather.lkup[Mean_Temp.Roll],MATCH(weather.data[[#This Row],[mth]],weather.lkup[Month],0)))^2</f>
        <v>10.379334063923887</v>
      </c>
      <c r="O1181" s="17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7">
        <f>(weather.data[[#This Row],[Temp.Roll]]-INDEX(weather.lkup[Mean_Temp.Roll],MATCH(weather.data[[#This Row],[mth]],weather.lkup[Month],0)))^2</f>
        <v>12.621320385334176</v>
      </c>
      <c r="O1182" s="17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7">
        <f>(weather.data[[#This Row],[Temp.Roll]]-INDEX(weather.lkup[Mean_Temp.Roll],MATCH(weather.data[[#This Row],[mth]],weather.lkup[Month],0)))^2</f>
        <v>17.106356227628083</v>
      </c>
      <c r="O1183" s="17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7">
        <f>(weather.data[[#This Row],[Temp.Roll]]-INDEX(weather.lkup[Mean_Temp.Roll],MATCH(weather.data[[#This Row],[mth]],weather.lkup[Month],0)))^2</f>
        <v>33.230088946522109</v>
      </c>
      <c r="O1184" s="17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7">
        <f>(weather.data[[#This Row],[Temp.Roll]]-INDEX(weather.lkup[Mean_Temp.Roll],MATCH(weather.data[[#This Row],[mth]],weather.lkup[Month],0)))^2</f>
        <v>55.15229763644971</v>
      </c>
      <c r="O1185" s="17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7">
        <f>(weather.data[[#This Row],[Temp.Roll]]-INDEX(weather.lkup[Mean_Temp.Roll],MATCH(weather.data[[#This Row],[mth]],weather.lkup[Month],0)))^2</f>
        <v>77.026237728615598</v>
      </c>
      <c r="O1186" s="17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7">
        <f>(weather.data[[#This Row],[Temp.Roll]]-INDEX(weather.lkup[Mean_Temp.Roll],MATCH(weather.data[[#This Row],[mth]],weather.lkup[Month],0)))^2</f>
        <v>89.713051421834834</v>
      </c>
      <c r="O1187" s="17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7">
        <f>(weather.data[[#This Row],[Temp.Roll]]-INDEX(weather.lkup[Mean_Temp.Roll],MATCH(weather.data[[#This Row],[mth]],weather.lkup[Month],0)))^2</f>
        <v>0.15884336774061472</v>
      </c>
      <c r="O1188" s="17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7">
        <f>(weather.data[[#This Row],[Temp.Roll]]-INDEX(weather.lkup[Mean_Temp.Roll],MATCH(weather.data[[#This Row],[mth]],weather.lkup[Month],0)))^2</f>
        <v>0.55322309185248109</v>
      </c>
      <c r="O1189" s="17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7">
        <f>(weather.data[[#This Row],[Temp.Roll]]-INDEX(weather.lkup[Mean_Temp.Roll],MATCH(weather.data[[#This Row],[mth]],weather.lkup[Month],0)))^2</f>
        <v>1.7739174418146892</v>
      </c>
      <c r="O1190" s="17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7">
        <f>(weather.data[[#This Row],[Temp.Roll]]-INDEX(weather.lkup[Mean_Temp.Roll],MATCH(weather.data[[#This Row],[mth]],weather.lkup[Month],0)))^2</f>
        <v>3.399560393439784</v>
      </c>
      <c r="O1191" s="17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7">
        <f>(weather.data[[#This Row],[Temp.Roll]]-INDEX(weather.lkup[Mean_Temp.Roll],MATCH(weather.data[[#This Row],[mth]],weather.lkup[Month],0)))^2</f>
        <v>1.8057707109001011</v>
      </c>
      <c r="O1192" s="17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7">
        <f>(weather.data[[#This Row],[Temp.Roll]]-INDEX(weather.lkup[Mean_Temp.Roll],MATCH(weather.data[[#This Row],[mth]],weather.lkup[Month],0)))^2</f>
        <v>1.0114213155864189</v>
      </c>
      <c r="O1193" s="17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7">
        <f>(weather.data[[#This Row],[Temp.Roll]]-INDEX(weather.lkup[Mean_Temp.Roll],MATCH(weather.data[[#This Row],[mth]],weather.lkup[Month],0)))^2</f>
        <v>6.3143513042485537</v>
      </c>
      <c r="O1194" s="17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7">
        <f>(weather.data[[#This Row],[Temp.Roll]]-INDEX(weather.lkup[Mean_Temp.Roll],MATCH(weather.data[[#This Row],[mth]],weather.lkup[Month],0)))^2</f>
        <v>10.802047354891032</v>
      </c>
      <c r="O1195" s="17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7">
        <f>(weather.data[[#This Row],[Temp.Roll]]-INDEX(weather.lkup[Mean_Temp.Roll],MATCH(weather.data[[#This Row],[mth]],weather.lkup[Month],0)))^2</f>
        <v>6.678430102434489</v>
      </c>
      <c r="O1196" s="17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7">
        <f>(weather.data[[#This Row],[Temp.Roll]]-INDEX(weather.lkup[Mean_Temp.Roll],MATCH(weather.data[[#This Row],[mth]],weather.lkup[Month],0)))^2</f>
        <v>3.0408024569318455</v>
      </c>
      <c r="O1197" s="17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7">
        <f>(weather.data[[#This Row],[Temp.Roll]]-INDEX(weather.lkup[Mean_Temp.Roll],MATCH(weather.data[[#This Row],[mth]],weather.lkup[Month],0)))^2</f>
        <v>3.0992065574609455</v>
      </c>
      <c r="O1198" s="17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7">
        <f>(weather.data[[#This Row],[Temp.Roll]]-INDEX(weather.lkup[Mean_Temp.Roll],MATCH(weather.data[[#This Row],[mth]],weather.lkup[Month],0)))^2</f>
        <v>4.63675899510267</v>
      </c>
      <c r="O1199" s="17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7">
        <f>(weather.data[[#This Row],[Temp.Roll]]-INDEX(weather.lkup[Mean_Temp.Roll],MATCH(weather.data[[#This Row],[mth]],weather.lkup[Month],0)))^2</f>
        <v>7.1797415158887619</v>
      </c>
      <c r="O1200" s="17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7">
        <f>(weather.data[[#This Row],[Temp.Roll]]-INDEX(weather.lkup[Mean_Temp.Roll],MATCH(weather.data[[#This Row],[mth]],weather.lkup[Month],0)))^2</f>
        <v>6.2427600344072838</v>
      </c>
      <c r="O1201" s="17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7">
        <f>(weather.data[[#This Row],[Temp.Roll]]-INDEX(weather.lkup[Mean_Temp.Roll],MATCH(weather.data[[#This Row],[mth]],weather.lkup[Month],0)))^2</f>
        <v>3.2262289497511945</v>
      </c>
      <c r="O1202" s="17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7">
        <f>(weather.data[[#This Row],[Temp.Roll]]-INDEX(weather.lkup[Mean_Temp.Roll],MATCH(weather.data[[#This Row],[mth]],weather.lkup[Month],0)))^2</f>
        <v>1.2596944637345699</v>
      </c>
      <c r="O1203" s="17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7">
        <f>(weather.data[[#This Row],[Temp.Roll]]-INDEX(weather.lkup[Mean_Temp.Roll],MATCH(weather.data[[#This Row],[mth]],weather.lkup[Month],0)))^2</f>
        <v>0.96877930878370144</v>
      </c>
      <c r="O1204" s="17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7">
        <f>(weather.data[[#This Row],[Temp.Roll]]-INDEX(weather.lkup[Mean_Temp.Roll],MATCH(weather.data[[#This Row],[mth]],weather.lkup[Month],0)))^2</f>
        <v>0.98761793312232393</v>
      </c>
      <c r="O1205" s="17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7">
        <f>(weather.data[[#This Row],[Temp.Roll]]-INDEX(weather.lkup[Mean_Temp.Roll],MATCH(weather.data[[#This Row],[mth]],weather.lkup[Month],0)))^2</f>
        <v>1.2068155899628392</v>
      </c>
      <c r="O1206" s="17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7">
        <f>(weather.data[[#This Row],[Temp.Roll]]-INDEX(weather.lkup[Mean_Temp.Roll],MATCH(weather.data[[#This Row],[mth]],weather.lkup[Month],0)))^2</f>
        <v>1.0162160056846821</v>
      </c>
      <c r="O1207" s="17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7">
        <f>(weather.data[[#This Row],[Temp.Roll]]-INDEX(weather.lkup[Mean_Temp.Roll],MATCH(weather.data[[#This Row],[mth]],weather.lkup[Month],0)))^2</f>
        <v>0.41446515534454514</v>
      </c>
      <c r="O1208" s="17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7">
        <f>(weather.data[[#This Row],[Temp.Roll]]-INDEX(weather.lkup[Mean_Temp.Roll],MATCH(weather.data[[#This Row],[mth]],weather.lkup[Month],0)))^2</f>
        <v>0.3009088439310913</v>
      </c>
      <c r="O1209" s="17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7">
        <f>(weather.data[[#This Row],[Temp.Roll]]-INDEX(weather.lkup[Mean_Temp.Roll],MATCH(weather.data[[#This Row],[mth]],weather.lkup[Month],0)))^2</f>
        <v>1.3912296111268578</v>
      </c>
      <c r="O1210" s="17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7">
        <f>(weather.data[[#This Row],[Temp.Roll]]-INDEX(weather.lkup[Mean_Temp.Roll],MATCH(weather.data[[#This Row],[mth]],weather.lkup[Month],0)))^2</f>
        <v>1.2757792143014632</v>
      </c>
      <c r="O1211" s="17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7">
        <f>(weather.data[[#This Row],[Temp.Roll]]-INDEX(weather.lkup[Mean_Temp.Roll],MATCH(weather.data[[#This Row],[mth]],weather.lkup[Month],0)))^2</f>
        <v>0.26300209789934442</v>
      </c>
      <c r="O1212" s="17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7">
        <f>(weather.data[[#This Row],[Temp.Roll]]-INDEX(weather.lkup[Mean_Temp.Roll],MATCH(weather.data[[#This Row],[mth]],weather.lkup[Month],0)))^2</f>
        <v>6.93548945735699E-2</v>
      </c>
      <c r="O1213" s="17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7">
        <f>(weather.data[[#This Row],[Temp.Roll]]-INDEX(weather.lkup[Mean_Temp.Roll],MATCH(weather.data[[#This Row],[mth]],weather.lkup[Month],0)))^2</f>
        <v>1.3812312173248915</v>
      </c>
      <c r="O1214" s="17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7">
        <f>(weather.data[[#This Row],[Temp.Roll]]-INDEX(weather.lkup[Mean_Temp.Roll],MATCH(weather.data[[#This Row],[mth]],weather.lkup[Month],0)))^2</f>
        <v>3.176952589206977</v>
      </c>
      <c r="O1215" s="17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7">
        <f>(weather.data[[#This Row],[Temp.Roll]]-INDEX(weather.lkup[Mean_Temp.Roll],MATCH(weather.data[[#This Row],[mth]],weather.lkup[Month],0)))^2</f>
        <v>2.1553618862591324</v>
      </c>
      <c r="O1216" s="17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7">
        <f>(weather.data[[#This Row],[Temp.Roll]]-INDEX(weather.lkup[Mean_Temp.Roll],MATCH(weather.data[[#This Row],[mth]],weather.lkup[Month],0)))^2</f>
        <v>5.7381160635550314E-2</v>
      </c>
      <c r="O1217" s="17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7">
        <f>(weather.data[[#This Row],[Temp.Roll]]-INDEX(weather.lkup[Mean_Temp.Roll],MATCH(weather.data[[#This Row],[mth]],weather.lkup[Month],0)))^2</f>
        <v>32.362728569835838</v>
      </c>
      <c r="O1218" s="17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7">
        <f>(weather.data[[#This Row],[Temp.Roll]]-INDEX(weather.lkup[Mean_Temp.Roll],MATCH(weather.data[[#This Row],[mth]],weather.lkup[Month],0)))^2</f>
        <v>20.256567352660785</v>
      </c>
      <c r="O1219" s="17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7">
        <f>(weather.data[[#This Row],[Temp.Roll]]-INDEX(weather.lkup[Mean_Temp.Roll],MATCH(weather.data[[#This Row],[mth]],weather.lkup[Month],0)))^2</f>
        <v>11.068397504076199</v>
      </c>
      <c r="O1220" s="17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7">
        <f>(weather.data[[#This Row],[Temp.Roll]]-INDEX(weather.lkup[Mean_Temp.Roll],MATCH(weather.data[[#This Row],[mth]],weather.lkup[Month],0)))^2</f>
        <v>3.6127731898343813</v>
      </c>
      <c r="O1221" s="17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7">
        <f>(weather.data[[#This Row],[Temp.Roll]]-INDEX(weather.lkup[Mean_Temp.Roll],MATCH(weather.data[[#This Row],[mth]],weather.lkup[Month],0)))^2</f>
        <v>1.9939088451890973E-2</v>
      </c>
      <c r="O1222" s="17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7">
        <f>(weather.data[[#This Row],[Temp.Roll]]-INDEX(weather.lkup[Mean_Temp.Roll],MATCH(weather.data[[#This Row],[mth]],weather.lkup[Month],0)))^2</f>
        <v>1.7067154764264398</v>
      </c>
      <c r="O1223" s="17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7">
        <f>(weather.data[[#This Row],[Temp.Roll]]-INDEX(weather.lkup[Mean_Temp.Roll],MATCH(weather.data[[#This Row],[mth]],weather.lkup[Month],0)))^2</f>
        <v>4.5277106486889025</v>
      </c>
      <c r="O1224" s="17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7">
        <f>(weather.data[[#This Row],[Temp.Roll]]-INDEX(weather.lkup[Mean_Temp.Roll],MATCH(weather.data[[#This Row],[mth]],weather.lkup[Month],0)))^2</f>
        <v>4.973893444387814</v>
      </c>
      <c r="O1225" s="17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7">
        <f>(weather.data[[#This Row],[Temp.Roll]]-INDEX(weather.lkup[Mean_Temp.Roll],MATCH(weather.data[[#This Row],[mth]],weather.lkup[Month],0)))^2</f>
        <v>6.0691084981512509</v>
      </c>
      <c r="O1226" s="17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7">
        <f>(weather.data[[#This Row],[Temp.Roll]]-INDEX(weather.lkup[Mean_Temp.Roll],MATCH(weather.data[[#This Row],[mth]],weather.lkup[Month],0)))^2</f>
        <v>5.6881517283465604</v>
      </c>
      <c r="O1227" s="17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7">
        <f>(weather.data[[#This Row],[Temp.Roll]]-INDEX(weather.lkup[Mean_Temp.Roll],MATCH(weather.data[[#This Row],[mth]],weather.lkup[Month],0)))^2</f>
        <v>5.6541315396259071</v>
      </c>
      <c r="O1228" s="17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7">
        <f>(weather.data[[#This Row],[Temp.Roll]]-INDEX(weather.lkup[Mean_Temp.Roll],MATCH(weather.data[[#This Row],[mth]],weather.lkup[Month],0)))^2</f>
        <v>2.9690042629087676</v>
      </c>
      <c r="O1229" s="17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7">
        <f>(weather.data[[#This Row],[Temp.Roll]]-INDEX(weather.lkup[Mean_Temp.Roll],MATCH(weather.data[[#This Row],[mth]],weather.lkup[Month],0)))^2</f>
        <v>1.4439658604510137</v>
      </c>
      <c r="O1230" s="17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7">
        <f>(weather.data[[#This Row],[Temp.Roll]]-INDEX(weather.lkup[Mean_Temp.Roll],MATCH(weather.data[[#This Row],[mth]],weather.lkup[Month],0)))^2</f>
        <v>0.41539114024034673</v>
      </c>
      <c r="O1231" s="17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7">
        <f>(weather.data[[#This Row],[Temp.Roll]]-INDEX(weather.lkup[Mean_Temp.Roll],MATCH(weather.data[[#This Row],[mth]],weather.lkup[Month],0)))^2</f>
        <v>0.54722494903268271</v>
      </c>
      <c r="O1232" s="17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7">
        <f>(weather.data[[#This Row],[Temp.Roll]]-INDEX(weather.lkup[Mean_Temp.Roll],MATCH(weather.data[[#This Row],[mth]],weather.lkup[Month],0)))^2</f>
        <v>0.68926978847383491</v>
      </c>
      <c r="O1233" s="17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7">
        <f>(weather.data[[#This Row],[Temp.Roll]]-INDEX(weather.lkup[Mean_Temp.Roll],MATCH(weather.data[[#This Row],[mth]],weather.lkup[Month],0)))^2</f>
        <v>0.30959566075823092</v>
      </c>
      <c r="O1234" s="17">
        <f>IF(AND(weather.data[[#This Row],[Temp.Roll]]&gt;=temp.roll.weather.lb,weather.data[[#This Row],[Temp.Roll]]&lt;=temp.roll.weather.ub),1,0)</f>
        <v>0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7">
        <f>(weather.data[[#This Row],[Temp.Roll]]-INDEX(weather.lkup[Mean_Temp.Roll],MATCH(weather.data[[#This Row],[mth]],weather.lkup[Month],0)))^2</f>
        <v>0.18429941322696294</v>
      </c>
      <c r="O1235" s="17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7">
        <f>(weather.data[[#This Row],[Temp.Roll]]-INDEX(weather.lkup[Mean_Temp.Roll],MATCH(weather.data[[#This Row],[mth]],weather.lkup[Month],0)))^2</f>
        <v>1.3077907452436435</v>
      </c>
      <c r="O1236" s="17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7">
        <f>(weather.data[[#This Row],[Temp.Roll]]-INDEX(weather.lkup[Mean_Temp.Roll],MATCH(weather.data[[#This Row],[mth]],weather.lkup[Month],0)))^2</f>
        <v>2.6005897358076098</v>
      </c>
      <c r="O1237" s="17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7">
        <f>(weather.data[[#This Row],[Temp.Roll]]-INDEX(weather.lkup[Mean_Temp.Roll],MATCH(weather.data[[#This Row],[mth]],weather.lkup[Month],0)))^2</f>
        <v>3.0317977674073511</v>
      </c>
      <c r="O1238" s="17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7">
        <f>(weather.data[[#This Row],[Temp.Roll]]-INDEX(weather.lkup[Mean_Temp.Roll],MATCH(weather.data[[#This Row],[mth]],weather.lkup[Month],0)))^2</f>
        <v>2.3533492267007392</v>
      </c>
      <c r="O1239" s="17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7">
        <f>(weather.data[[#This Row],[Temp.Roll]]-INDEX(weather.lkup[Mean_Temp.Roll],MATCH(weather.data[[#This Row],[mth]],weather.lkup[Month],0)))^2</f>
        <v>2.1883316712914818</v>
      </c>
      <c r="O1240" s="17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7">
        <f>(weather.data[[#This Row],[Temp.Roll]]-INDEX(weather.lkup[Mean_Temp.Roll],MATCH(weather.data[[#This Row],[mth]],weather.lkup[Month],0)))^2</f>
        <v>3.4761339933128785E-2</v>
      </c>
      <c r="O1241" s="17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7">
        <f>(weather.data[[#This Row],[Temp.Roll]]-INDEX(weather.lkup[Mean_Temp.Roll],MATCH(weather.data[[#This Row],[mth]],weather.lkup[Month],0)))^2</f>
        <v>0.49566142039542027</v>
      </c>
      <c r="O1242" s="17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7">
        <f>(weather.data[[#This Row],[Temp.Roll]]-INDEX(weather.lkup[Mean_Temp.Roll],MATCH(weather.data[[#This Row],[mth]],weather.lkup[Month],0)))^2</f>
        <v>2.3634929616140585</v>
      </c>
      <c r="O1243" s="17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7">
        <f>(weather.data[[#This Row],[Temp.Roll]]-INDEX(weather.lkup[Mean_Temp.Roll],MATCH(weather.data[[#This Row],[mth]],weather.lkup[Month],0)))^2</f>
        <v>3.7349570095988383</v>
      </c>
      <c r="O1244" s="17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7">
        <f>(weather.data[[#This Row],[Temp.Roll]]-INDEX(weather.lkup[Mean_Temp.Roll],MATCH(weather.data[[#This Row],[mth]],weather.lkup[Month],0)))^2</f>
        <v>4.2190485171696173</v>
      </c>
      <c r="O1245" s="17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7">
        <f>(weather.data[[#This Row],[Temp.Roll]]-INDEX(weather.lkup[Mean_Temp.Roll],MATCH(weather.data[[#This Row],[mth]],weather.lkup[Month],0)))^2</f>
        <v>3.8930442014648348</v>
      </c>
      <c r="O1246" s="17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7">
        <f>(weather.data[[#This Row],[Temp.Roll]]-INDEX(weather.lkup[Mean_Temp.Roll],MATCH(weather.data[[#This Row],[mth]],weather.lkup[Month],0)))^2</f>
        <v>3.544196640935255</v>
      </c>
      <c r="O1247" s="17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7">
        <f>(weather.data[[#This Row],[Temp.Roll]]-INDEX(weather.lkup[Mean_Temp.Roll],MATCH(weather.data[[#This Row],[mth]],weather.lkup[Month],0)))^2</f>
        <v>2.3197723120639164</v>
      </c>
      <c r="O1248" s="17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7">
        <f>(weather.data[[#This Row],[Temp.Roll]]-INDEX(weather.lkup[Mean_Temp.Roll],MATCH(weather.data[[#This Row],[mth]],weather.lkup[Month],0)))^2</f>
        <v>6.5695589100686309</v>
      </c>
      <c r="O1249" s="17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7">
        <f>(weather.data[[#This Row],[Temp.Roll]]-INDEX(weather.lkup[Mean_Temp.Roll],MATCH(weather.data[[#This Row],[mth]],weather.lkup[Month],0)))^2</f>
        <v>1.8906795638857201</v>
      </c>
      <c r="O1250" s="17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7">
        <f>(weather.data[[#This Row],[Temp.Roll]]-INDEX(weather.lkup[Mean_Temp.Roll],MATCH(weather.data[[#This Row],[mth]],weather.lkup[Month],0)))^2</f>
        <v>0.44605966592654622</v>
      </c>
      <c r="O1251" s="17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7">
        <f>(weather.data[[#This Row],[Temp.Roll]]-INDEX(weather.lkup[Mean_Temp.Roll],MATCH(weather.data[[#This Row],[mth]],weather.lkup[Month],0)))^2</f>
        <v>4.7453089962840297E-2</v>
      </c>
      <c r="O1252" s="17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7">
        <f>(weather.data[[#This Row],[Temp.Roll]]-INDEX(weather.lkup[Mean_Temp.Roll],MATCH(weather.data[[#This Row],[mth]],weather.lkup[Month],0)))^2</f>
        <v>2.2966079463498588</v>
      </c>
      <c r="O1253" s="17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7">
        <f>(weather.data[[#This Row],[Temp.Roll]]-INDEX(weather.lkup[Mean_Temp.Roll],MATCH(weather.data[[#This Row],[mth]],weather.lkup[Month],0)))^2</f>
        <v>3.9005466273778295</v>
      </c>
      <c r="O1254" s="17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7">
        <f>(weather.data[[#This Row],[Temp.Roll]]-INDEX(weather.lkup[Mean_Temp.Roll],MATCH(weather.data[[#This Row],[mth]],weather.lkup[Month],0)))^2</f>
        <v>5.9849156749968841</v>
      </c>
      <c r="O1255" s="17">
        <f>IF(AND(weather.data[[#This Row],[Temp.Roll]]&gt;=temp.roll.weather.lb,weather.data[[#This Row],[Temp.Roll]]&lt;=temp.roll.weather.ub),1,0)</f>
        <v>1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7">
        <f>(weather.data[[#This Row],[Temp.Roll]]-INDEX(weather.lkup[Mean_Temp.Roll],MATCH(weather.data[[#This Row],[mth]],weather.lkup[Month],0)))^2</f>
        <v>5.1863736304012562</v>
      </c>
      <c r="O1256" s="17">
        <f>IF(AND(weather.data[[#This Row],[Temp.Roll]]&gt;=temp.roll.weather.lb,weather.data[[#This Row],[Temp.Roll]]&lt;=temp.roll.weather.ub),1,0)</f>
        <v>1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7">
        <f>(weather.data[[#This Row],[Temp.Roll]]-INDEX(weather.lkup[Mean_Temp.Roll],MATCH(weather.data[[#This Row],[mth]],weather.lkup[Month],0)))^2</f>
        <v>3.5693255389424419</v>
      </c>
      <c r="O1257" s="17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7">
        <f>(weather.data[[#This Row],[Temp.Roll]]-INDEX(weather.lkup[Mean_Temp.Roll],MATCH(weather.data[[#This Row],[mth]],weather.lkup[Month],0)))^2</f>
        <v>3.5783277120339174</v>
      </c>
      <c r="O1258" s="17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7">
        <f>(weather.data[[#This Row],[Temp.Roll]]-INDEX(weather.lkup[Mean_Temp.Roll],MATCH(weather.data[[#This Row],[mth]],weather.lkup[Month],0)))^2</f>
        <v>2.2108267672115263</v>
      </c>
      <c r="O1259" s="17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7">
        <f>(weather.data[[#This Row],[Temp.Roll]]-INDEX(weather.lkup[Mean_Temp.Roll],MATCH(weather.data[[#This Row],[mth]],weather.lkup[Month],0)))^2</f>
        <v>0.70436720560910004</v>
      </c>
      <c r="O1260" s="17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7">
        <f>(weather.data[[#This Row],[Temp.Roll]]-INDEX(weather.lkup[Mean_Temp.Roll],MATCH(weather.data[[#This Row],[mth]],weather.lkup[Month],0)))^2</f>
        <v>0.98809122299384033</v>
      </c>
      <c r="O1261" s="17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7">
        <f>(weather.data[[#This Row],[Temp.Roll]]-INDEX(weather.lkup[Mean_Temp.Roll],MATCH(weather.data[[#This Row],[mth]],weather.lkup[Month],0)))^2</f>
        <v>0.18467824113442338</v>
      </c>
      <c r="O1262" s="17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7">
        <f>(weather.data[[#This Row],[Temp.Roll]]-INDEX(weather.lkup[Mean_Temp.Roll],MATCH(weather.data[[#This Row],[mth]],weather.lkup[Month],0)))^2</f>
        <v>1.0235497370245117E-2</v>
      </c>
      <c r="O1263" s="17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7">
        <f>(weather.data[[#This Row],[Temp.Roll]]-INDEX(weather.lkup[Mean_Temp.Roll],MATCH(weather.data[[#This Row],[mth]],weather.lkup[Month],0)))^2</f>
        <v>0.41482289343977874</v>
      </c>
      <c r="O1264" s="17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7">
        <f>(weather.data[[#This Row],[Temp.Roll]]-INDEX(weather.lkup[Mean_Temp.Roll],MATCH(weather.data[[#This Row],[mth]],weather.lkup[Month],0)))^2</f>
        <v>1.471648195782927</v>
      </c>
      <c r="O1265" s="17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7">
        <f>(weather.data[[#This Row],[Temp.Roll]]-INDEX(weather.lkup[Mean_Temp.Roll],MATCH(weather.data[[#This Row],[mth]],weather.lkup[Month],0)))^2</f>
        <v>1.6439411852009174</v>
      </c>
      <c r="O1266" s="17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7">
        <f>(weather.data[[#This Row],[Temp.Roll]]-INDEX(weather.lkup[Mean_Temp.Roll],MATCH(weather.data[[#This Row],[mth]],weather.lkup[Month],0)))^2</f>
        <v>2.3767972887534516</v>
      </c>
      <c r="O1267" s="17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7">
        <f>(weather.data[[#This Row],[Temp.Roll]]-INDEX(weather.lkup[Mean_Temp.Roll],MATCH(weather.data[[#This Row],[mth]],weather.lkup[Month],0)))^2</f>
        <v>2.7501352517164093</v>
      </c>
      <c r="O1268" s="17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7">
        <f>(weather.data[[#This Row],[Temp.Roll]]-INDEX(weather.lkup[Mean_Temp.Roll],MATCH(weather.data[[#This Row],[mth]],weather.lkup[Month],0)))^2</f>
        <v>0.94140046335663152</v>
      </c>
      <c r="O1269" s="17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7">
        <f>(weather.data[[#This Row],[Temp.Roll]]-INDEX(weather.lkup[Mean_Temp.Roll],MATCH(weather.data[[#This Row],[mth]],weather.lkup[Month],0)))^2</f>
        <v>1.347303713545593</v>
      </c>
      <c r="O1270" s="17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7">
        <f>(weather.data[[#This Row],[Temp.Roll]]-INDEX(weather.lkup[Mean_Temp.Roll],MATCH(weather.data[[#This Row],[mth]],weather.lkup[Month],0)))^2</f>
        <v>2.4136458337269939</v>
      </c>
      <c r="O1271" s="17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7">
        <f>(weather.data[[#This Row],[Temp.Roll]]-INDEX(weather.lkup[Mean_Temp.Roll],MATCH(weather.data[[#This Row],[mth]],weather.lkup[Month],0)))^2</f>
        <v>4.556276597143464</v>
      </c>
      <c r="O1272" s="17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7">
        <f>(weather.data[[#This Row],[Temp.Roll]]-INDEX(weather.lkup[Mean_Temp.Roll],MATCH(weather.data[[#This Row],[mth]],weather.lkup[Month],0)))^2</f>
        <v>5.8576484792296242</v>
      </c>
      <c r="O1273" s="17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7">
        <f>(weather.data[[#This Row],[Temp.Roll]]-INDEX(weather.lkup[Mean_Temp.Roll],MATCH(weather.data[[#This Row],[mth]],weather.lkup[Month],0)))^2</f>
        <v>6.3517000665312269</v>
      </c>
      <c r="O1274" s="17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7">
        <f>(weather.data[[#This Row],[Temp.Roll]]-INDEX(weather.lkup[Mean_Temp.Roll],MATCH(weather.data[[#This Row],[mth]],weather.lkup[Month],0)))^2</f>
        <v>3.1253890310059003</v>
      </c>
      <c r="O1275" s="17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7">
        <f>(weather.data[[#This Row],[Temp.Roll]]-INDEX(weather.lkup[Mean_Temp.Roll],MATCH(weather.data[[#This Row],[mth]],weather.lkup[Month],0)))^2</f>
        <v>3.6146006712175507</v>
      </c>
      <c r="O1276" s="17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7">
        <f>(weather.data[[#This Row],[Temp.Roll]]-INDEX(weather.lkup[Mean_Temp.Roll],MATCH(weather.data[[#This Row],[mth]],weather.lkup[Month],0)))^2</f>
        <v>2.1897540158887514</v>
      </c>
      <c r="O1277" s="17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7">
        <f>(weather.data[[#This Row],[Temp.Roll]]-INDEX(weather.lkup[Mean_Temp.Roll],MATCH(weather.data[[#This Row],[mth]],weather.lkup[Month],0)))^2</f>
        <v>0.82943665005353173</v>
      </c>
      <c r="O1278" s="17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7">
        <f>(weather.data[[#This Row],[Temp.Roll]]-INDEX(weather.lkup[Mean_Temp.Roll],MATCH(weather.data[[#This Row],[mth]],weather.lkup[Month],0)))^2</f>
        <v>7.780253153959829</v>
      </c>
      <c r="O1279" s="17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7">
        <f>(weather.data[[#This Row],[Temp.Roll]]-INDEX(weather.lkup[Mean_Temp.Roll],MATCH(weather.data[[#This Row],[mth]],weather.lkup[Month],0)))^2</f>
        <v>5.6520581190014152</v>
      </c>
      <c r="O1280" s="17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7">
        <f>(weather.data[[#This Row],[Temp.Roll]]-INDEX(weather.lkup[Mean_Temp.Roll],MATCH(weather.data[[#This Row],[mth]],weather.lkup[Month],0)))^2</f>
        <v>2.1337586811707037</v>
      </c>
      <c r="O1281" s="17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workbookViewId="0">
      <selection activeCell="L9" sqref="L9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327</v>
      </c>
      <c r="B1" t="s">
        <v>328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M1" t="s">
        <v>327</v>
      </c>
      <c r="N1" t="s">
        <v>395</v>
      </c>
      <c r="O1" t="s">
        <v>396</v>
      </c>
      <c r="Q1" t="s">
        <v>36</v>
      </c>
      <c r="R1" t="s">
        <v>418</v>
      </c>
      <c r="S1" t="s">
        <v>417</v>
      </c>
      <c r="T1" t="s">
        <v>420</v>
      </c>
    </row>
    <row r="2" spans="1:20" x14ac:dyDescent="0.25">
      <c r="A2" t="s">
        <v>329</v>
      </c>
      <c r="B2">
        <v>1</v>
      </c>
      <c r="D2" s="15" t="s">
        <v>27</v>
      </c>
      <c r="E2">
        <v>-1</v>
      </c>
      <c r="F2" s="3">
        <f>IFERROR(AVERAGEIFS(IF(post_aquisition_adj_bool,vp.data[VP_Adjusted],vp.data[VP]),vp.data[Crude_Breakdown],_xlfn.CONCAT("=",crudeBD.lkup[[#This Row],[Crude Breakdown]])),"")</f>
        <v>64.2</v>
      </c>
      <c r="G2" s="3">
        <f>IFERROR(SQRT(SUMIFS(vp.data[SS_VP],vp.data[Crude_Breakdown],_xlfn.CONCAT("=",crudeBD.lkup[[#This Row],[Crude Breakdown]]))/(COUNTIF(vp.data[Crude_Breakdown],crudeBD.lkup[[#This Row],[Crude Breakdown]])-1)),"")</f>
        <v>1.697056274847718</v>
      </c>
      <c r="H2" s="3" t="str">
        <f>IFERROR(AVERAGEIFS(vp.data[Dens],vp.data[Crude_Breakdown],_xlfn.CONCAT("=",crudeBD.lkup[[#This Row],[Crude Breakdown]])),"")</f>
        <v/>
      </c>
      <c r="I2" s="3" t="str">
        <f>IFERROR(SQRT(SUMIFS(vp.data[SS_Dens],vp.data[Crude_Breakdown],_xlfn.CONCAT("=",crudeBD.lkup[[#This Row],[Crude Breakdown]]))/(COUNTIF(vp.data[Crude_Breakdown],crudeBD.lkup[[#This Row],[Crude Breakdown]])-1)),"")</f>
        <v/>
      </c>
      <c r="J2" s="3" t="str">
        <f>IFERROR(AVERAGEIFS(vp.data[Sulf],vp.data[Crude_Breakdown],_xlfn.CONCAT("=",crudeBD.lkup[[#This Row],[Crude Breakdown]])),"")</f>
        <v/>
      </c>
      <c r="K2" s="3" t="str">
        <f>IFERROR(SQRT(SUMIFS(vp.data[SS_Sulf],vp.data[Crude_Breakdown],_xlfn.CONCAT("=",crudeBD.lkup[[#This Row],[Crude Breakdown]]))/(COUNTIF(vp.data[Crude_Breakdown],crudeBD.lkup[[#This Row],[Crude Breakdown]])-1)),"")</f>
        <v/>
      </c>
      <c r="M2">
        <v>1</v>
      </c>
      <c r="N2" s="16">
        <f>AVERAGEIFS(weather.data[Temp.Roll],weather.data[mth],_xlfn.CONCAT("=",weather.lkup[[#This Row],[Month]]))</f>
        <v>-13.063561507936511</v>
      </c>
      <c r="O2" s="16">
        <f>SQRT(SUMIFS(weather.data[SS_Temp.Roll],weather.data[mth],_xlfn.CONCAT("=",weather.lkup[[#This Row],[Month]]))/(COUNTIF(weather.data[mth],weather.lkup[[#This Row],[Month]])-1))</f>
        <v>6.5546681123048049</v>
      </c>
      <c r="Q2" s="15" t="s">
        <v>28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330</v>
      </c>
      <c r="B3">
        <v>2</v>
      </c>
      <c r="D3" s="15" t="s">
        <v>28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6">
        <f>AVERAGEIFS(weather.data[Temp.Roll],weather.data[mth],_xlfn.CONCAT("=",weather.lkup[[#This Row],[Month]]))</f>
        <v>-11.380720606826802</v>
      </c>
      <c r="O3" s="16">
        <f>SQRT(SUMIFS(weather.data[SS_Temp.Roll],weather.data[mth],_xlfn.CONCAT("=",weather.lkup[[#This Row],[Month]]))/(COUNTIF(weather.data[mth],weather.lkup[[#This Row],[Month]])-1))</f>
        <v>6.7031090786073149</v>
      </c>
      <c r="Q3" s="15" t="s">
        <v>29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89.734122137404555</v>
      </c>
      <c r="T3" s="3">
        <f>IFERROR(post_aquisition.tbl[[#This Row],[Post_Aquisition_VP]]-post_aquisition.tbl[[#This Row],[Pre_Acquisition_VP]],"")</f>
        <v>-4.3781585643498317</v>
      </c>
    </row>
    <row r="4" spans="1:20" x14ac:dyDescent="0.25">
      <c r="A4" t="s">
        <v>331</v>
      </c>
      <c r="B4">
        <v>3</v>
      </c>
      <c r="D4" s="15" t="s">
        <v>29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89.734122137404569</v>
      </c>
      <c r="G4" s="3">
        <f>IFERROR(SQRT(SUMIFS(vp.data[SS_VP],vp.data[Crude_Breakdown],_xlfn.CONCAT("=",crudeBD.lkup[[#This Row],[Crude Breakdown]]))/(COUNTIF(vp.data[Crude_Breakdown],crudeBD.lkup[[#This Row],[Crude Breakdown]])-1)),"")</f>
        <v>14.467422365808394</v>
      </c>
      <c r="H4" s="3">
        <f>IFERROR(AVERAGEIFS(vp.data[Dens],vp.data[Crude_Breakdown],_xlfn.CONCAT("=",crudeBD.lkup[[#This Row],[Crude Breakdown]])),"")</f>
        <v>818.85448275862029</v>
      </c>
      <c r="I4" s="3">
        <f>IFERROR(SQRT(SUMIFS(vp.data[SS_Dens],vp.data[Crude_Breakdown],_xlfn.CONCAT("=",crudeBD.lkup[[#This Row],[Crude Breakdown]]))/(COUNTIF(vp.data[Crude_Breakdown],crudeBD.lkup[[#This Row],[Crude Breakdown]])-1)),"")</f>
        <v>6.6752507996261379</v>
      </c>
      <c r="J4" s="3">
        <f>IFERROR(AVERAGEIFS(vp.data[Sulf],vp.data[Crude_Breakdown],_xlfn.CONCAT("=",crudeBD.lkup[[#This Row],[Crude Breakdown]])),"")</f>
        <v>0.93133106583072112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0.38955766702970673</v>
      </c>
      <c r="M4">
        <v>3</v>
      </c>
      <c r="N4" s="16">
        <f>AVERAGEIFS(weather.data[Temp.Roll],weather.data[mth],_xlfn.CONCAT("=",weather.lkup[[#This Row],[Month]]))</f>
        <v>-5.0383640552995423</v>
      </c>
      <c r="O4" s="16">
        <f>SQRT(SUMIFS(weather.data[SS_Temp.Roll],weather.data[mth],_xlfn.CONCAT("=",weather.lkup[[#This Row],[Month]]))/(COUNTIF(weather.data[mth],weather.lkup[[#This Row],[Month]])-1))</f>
        <v>7.2513769527594771</v>
      </c>
      <c r="Q4" s="15" t="s">
        <v>30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91.505970873786424</v>
      </c>
      <c r="T4" s="3">
        <f>IFERROR(post_aquisition.tbl[[#This Row],[Post_Aquisition_VP]]-post_aquisition.tbl[[#This Row],[Pre_Acquisition_VP]],"")</f>
        <v>-0.66597087378637809</v>
      </c>
    </row>
    <row r="5" spans="1:20" x14ac:dyDescent="0.25">
      <c r="A5" t="s">
        <v>332</v>
      </c>
      <c r="B5">
        <v>4</v>
      </c>
      <c r="D5" s="15" t="s">
        <v>30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91.505970873786396</v>
      </c>
      <c r="G5" s="3">
        <f>IFERROR(SQRT(SUMIFS(vp.data[SS_VP],vp.data[Crude_Breakdown],_xlfn.CONCAT("=",crudeBD.lkup[[#This Row],[Crude Breakdown]]))/(COUNTIF(vp.data[Crude_Breakdown],crudeBD.lkup[[#This Row],[Crude Breakdown]])-1)),"")</f>
        <v>13.584911722855555</v>
      </c>
      <c r="H5" s="3">
        <f>IFERROR(AVERAGEIFS(vp.data[Dens],vp.data[Crude_Breakdown],_xlfn.CONCAT("=",crudeBD.lkup[[#This Row],[Crude Breakdown]])),"")</f>
        <v>808.65857605178007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5.5629294737057942</v>
      </c>
      <c r="J5" s="3">
        <f>IFERROR(AVERAGEIFS(vp.data[Sulf],vp.data[Crude_Breakdown],_xlfn.CONCAT("=",crudeBD.lkup[[#This Row],[Crude Breakdown]])),"")</f>
        <v>0.24000453074433634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9.8310955039122613E-2</v>
      </c>
      <c r="M5">
        <v>4</v>
      </c>
      <c r="N5" s="16">
        <f>AVERAGEIFS(weather.data[Temp.Roll],weather.data[mth],_xlfn.CONCAT("=",weather.lkup[[#This Row],[Month]]))</f>
        <v>4.1419246031746031</v>
      </c>
      <c r="O5" s="16">
        <f>SQRT(SUMIFS(weather.data[SS_Temp.Roll],weather.data[mth],_xlfn.CONCAT("=",weather.lkup[[#This Row],[Month]]))/(COUNTIF(weather.data[mth],weather.lkup[[#This Row],[Month]])-1))</f>
        <v>3.3395938507207159</v>
      </c>
      <c r="Q5" s="15" t="s">
        <v>31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78.577805596465353</v>
      </c>
      <c r="T5" s="3">
        <f>IFERROR(post_aquisition.tbl[[#This Row],[Post_Aquisition_VP]]-post_aquisition.tbl[[#This Row],[Pre_Acquisition_VP]],"")</f>
        <v>-8.2126355800052551</v>
      </c>
    </row>
    <row r="6" spans="1:20" x14ac:dyDescent="0.25">
      <c r="A6" t="s">
        <v>333</v>
      </c>
      <c r="B6">
        <v>5</v>
      </c>
      <c r="D6" s="15" t="s">
        <v>31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78.577805596465325</v>
      </c>
      <c r="G6" s="3">
        <f>IFERROR(SQRT(SUMIFS(vp.data[SS_VP],vp.data[Crude_Breakdown],_xlfn.CONCAT("=",crudeBD.lkup[[#This Row],[Crude Breakdown]]))/(COUNTIF(vp.data[Crude_Breakdown],crudeBD.lkup[[#This Row],[Crude Breakdown]])-1)),"")</f>
        <v>14.630202344587458</v>
      </c>
      <c r="H6" s="3">
        <f>IFERROR(AVERAGEIFS(vp.data[Dens],vp.data[Crude_Breakdown],_xlfn.CONCAT("=",crudeBD.lkup[[#This Row],[Crude Breakdown]])),"")</f>
        <v>843.81133742331292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11.879678974342109</v>
      </c>
      <c r="J6" s="3">
        <f>IFERROR(AVERAGEIFS(vp.data[Sulf],vp.data[Crude_Breakdown],_xlfn.CONCAT("=",crudeBD.lkup[[#This Row],[Crude Breakdown]])),"")</f>
        <v>1.3767764785276098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0.38340846316753757</v>
      </c>
      <c r="M6">
        <v>5</v>
      </c>
      <c r="N6" s="16">
        <f>AVERAGEIFS(weather.data[Temp.Roll],weather.data[mth],_xlfn.CONCAT("=",weather.lkup[[#This Row],[Month]]))</f>
        <v>11.22215821812596</v>
      </c>
      <c r="O6" s="16">
        <f>SQRT(SUMIFS(weather.data[SS_Temp.Roll],weather.data[mth],_xlfn.CONCAT("=",weather.lkup[[#This Row],[Month]]))/(COUNTIF(weather.data[mth],weather.lkup[[#This Row],[Month]])-1))</f>
        <v>3.5701501154462307</v>
      </c>
      <c r="Q6" s="15" t="s">
        <v>32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334</v>
      </c>
      <c r="B7">
        <v>6</v>
      </c>
      <c r="D7" s="15" t="s">
        <v>32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6">
        <f>AVERAGEIFS(weather.data[Temp.Roll],weather.data[mth],_xlfn.CONCAT("=",weather.lkup[[#This Row],[Month]]))</f>
        <v>16.29882936507936</v>
      </c>
      <c r="O7" s="16">
        <f>SQRT(SUMIFS(weather.data[SS_Temp.Roll],weather.data[mth],_xlfn.CONCAT("=",weather.lkup[[#This Row],[Month]]))/(COUNTIF(weather.data[mth],weather.lkup[[#This Row],[Month]])-1))</f>
        <v>1.8305523982453979</v>
      </c>
      <c r="Q7" s="15" t="s">
        <v>33</v>
      </c>
      <c r="R7" s="3">
        <f>IFERROR(AVERAGEIFS(vp.data[VP],vp.data[Post_Aquisition],"=0",vp.data[Crude_Breakdown],_xlfn.CONCAT("=",post_aquisition.tbl[[#This Row],[Crude_Breakdown]])),"")</f>
        <v>78.90000000000002</v>
      </c>
      <c r="S7" s="3">
        <f>IFERROR(AVERAGEIFS(vp.data[VP],vp.data[Post_Aquisition],"=1",vp.data[Crude_Breakdown],_xlfn.CONCAT("=",post_aquisition.tbl[[#This Row],[Crude_Breakdown]])),"")</f>
        <v>63.065217391304323</v>
      </c>
      <c r="T7" s="3">
        <f>IFERROR(post_aquisition.tbl[[#This Row],[Post_Aquisition_VP]]-post_aquisition.tbl[[#This Row],[Pre_Acquisition_VP]],"")</f>
        <v>-15.834782608695697</v>
      </c>
    </row>
    <row r="8" spans="1:20" x14ac:dyDescent="0.25">
      <c r="A8" t="s">
        <v>335</v>
      </c>
      <c r="B8">
        <v>7</v>
      </c>
      <c r="D8" s="15" t="s">
        <v>33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63.065217391304351</v>
      </c>
      <c r="G8" s="3">
        <f>IFERROR(SQRT(SUMIFS(vp.data[SS_VP],vp.data[Crude_Breakdown],_xlfn.CONCAT("=",crudeBD.lkup[[#This Row],[Crude Breakdown]]))/(COUNTIF(vp.data[Crude_Breakdown],crudeBD.lkup[[#This Row],[Crude Breakdown]])-1)),"")</f>
        <v>16.608593801211367</v>
      </c>
      <c r="H8" s="3">
        <f>IFERROR(AVERAGEIFS(vp.data[Dens],vp.data[Crude_Breakdown],_xlfn.CONCAT("=",crudeBD.lkup[[#This Row],[Crude Breakdown]])),"")</f>
        <v>874.75813953488375</v>
      </c>
      <c r="I8" s="3">
        <f>IFERROR(SQRT(SUMIFS(vp.data[SS_Dens],vp.data[Crude_Breakdown],_xlfn.CONCAT("=",crudeBD.lkup[[#This Row],[Crude Breakdown]]))/(COUNTIF(vp.data[Crude_Breakdown],crudeBD.lkup[[#This Row],[Crude Breakdown]])-1)),"")</f>
        <v>6.7760515809111093</v>
      </c>
      <c r="J8" s="3">
        <f>IFERROR(AVERAGEIFS(vp.data[Sulf],vp.data[Crude_Breakdown],_xlfn.CONCAT("=",crudeBD.lkup[[#This Row],[Crude Breakdown]])),"")</f>
        <v>2.4395414883720932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0.2832629617768565</v>
      </c>
      <c r="M8">
        <v>7</v>
      </c>
      <c r="N8" s="16">
        <f>AVERAGEIFS(weather.data[Temp.Roll],weather.data[mth],_xlfn.CONCAT("=",weather.lkup[[#This Row],[Month]]))</f>
        <v>19.051215277777786</v>
      </c>
      <c r="O8" s="16">
        <f>SQRT(SUMIFS(weather.data[SS_Temp.Roll],weather.data[mth],_xlfn.CONCAT("=",weather.lkup[[#This Row],[Month]]))/(COUNTIF(weather.data[mth],weather.lkup[[#This Row],[Month]])-1))</f>
        <v>1.4315818320743139</v>
      </c>
      <c r="Q8" s="15" t="s">
        <v>34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336</v>
      </c>
      <c r="B9">
        <v>8</v>
      </c>
      <c r="D9" s="15" t="s">
        <v>34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6">
        <f>AVERAGEIFS(weather.data[Temp.Roll],weather.data[mth],_xlfn.CONCAT("=",weather.lkup[[#This Row],[Month]]))</f>
        <v>18.804224270353302</v>
      </c>
      <c r="O9" s="16">
        <f>SQRT(SUMIFS(weather.data[SS_Temp.Roll],weather.data[mth],_xlfn.CONCAT("=",weather.lkup[[#This Row],[Month]]))/(COUNTIF(weather.data[mth],weather.lkup[[#This Row],[Month]])-1))</f>
        <v>2.0275769078027945</v>
      </c>
      <c r="Q9" s="15" t="s">
        <v>35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337</v>
      </c>
      <c r="B10">
        <v>9</v>
      </c>
      <c r="D10" s="15" t="s">
        <v>35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6">
        <f>AVERAGEIFS(weather.data[Temp.Roll],weather.data[mth],_xlfn.CONCAT("=",weather.lkup[[#This Row],[Month]]))</f>
        <v>13.959074074074076</v>
      </c>
      <c r="O10" s="16">
        <f>SQRT(SUMIFS(weather.data[SS_Temp.Roll],weather.data[mth],_xlfn.CONCAT("=",weather.lkup[[#This Row],[Month]]))/(COUNTIF(weather.data[mth],weather.lkup[[#This Row],[Month]])-1))</f>
        <v>3.0150343446589725</v>
      </c>
      <c r="Q10" s="15"/>
      <c r="R10" s="3"/>
      <c r="S10" s="3"/>
      <c r="T10" s="3"/>
    </row>
    <row r="11" spans="1:20" x14ac:dyDescent="0.25">
      <c r="A11" t="s">
        <v>338</v>
      </c>
      <c r="B11">
        <v>10</v>
      </c>
      <c r="M11">
        <v>10</v>
      </c>
      <c r="N11" s="16">
        <f>AVERAGEIFS(weather.data[Temp.Roll],weather.data[mth],_xlfn.CONCAT("=",weather.lkup[[#This Row],[Month]]))</f>
        <v>7.5890424987199241</v>
      </c>
      <c r="O11" s="16">
        <f>SQRT(SUMIFS(weather.data[SS_Temp.Roll],weather.data[mth],_xlfn.CONCAT("=",weather.lkup[[#This Row],[Month]]))/(COUNTIF(weather.data[mth],weather.lkup[[#This Row],[Month]])-1))</f>
        <v>2.9851146769759036</v>
      </c>
      <c r="Q11" s="15"/>
      <c r="R11" s="3"/>
      <c r="S11" s="3"/>
      <c r="T11" s="3"/>
    </row>
    <row r="12" spans="1:20" x14ac:dyDescent="0.25">
      <c r="A12" t="s">
        <v>339</v>
      </c>
      <c r="B12">
        <v>11</v>
      </c>
      <c r="M12">
        <v>11</v>
      </c>
      <c r="N12" s="16">
        <f>AVERAGEIFS(weather.data[Temp.Roll],weather.data[mth],_xlfn.CONCAT("=",weather.lkup[[#This Row],[Month]]))</f>
        <v>-0.55489417989417933</v>
      </c>
      <c r="O12" s="16">
        <f>SQRT(SUMIFS(weather.data[SS_Temp.Roll],weather.data[mth],_xlfn.CONCAT("=",weather.lkup[[#This Row],[Month]]))/(COUNTIF(weather.data[mth],weather.lkup[[#This Row],[Month]])-1))</f>
        <v>5.2998051874797936</v>
      </c>
      <c r="Q12" s="15"/>
      <c r="R12" s="3"/>
      <c r="S12" s="3"/>
      <c r="T12" s="3"/>
    </row>
    <row r="13" spans="1:20" x14ac:dyDescent="0.25">
      <c r="A13" t="s">
        <v>340</v>
      </c>
      <c r="B13">
        <v>12</v>
      </c>
      <c r="M13">
        <v>12</v>
      </c>
      <c r="N13" s="16">
        <f>AVERAGEIFS(weather.data[Temp.Roll],weather.data[mth],_xlfn.CONCAT("=",weather.lkup[[#This Row],[Month]]))</f>
        <v>-8.9858934971838202</v>
      </c>
      <c r="O13" s="16">
        <f>SQRT(SUMIFS(weather.data[SS_Temp.Roll],weather.data[mth],_xlfn.CONCAT("=",weather.lkup[[#This Row],[Month]]))/(COUNTIF(weather.data[mth],weather.lkup[[#This Row],[Month]])-1))</f>
        <v>6.5037378171761802</v>
      </c>
      <c r="Q13" s="15"/>
      <c r="R13" s="3"/>
      <c r="S13" s="3"/>
      <c r="T13" s="3"/>
    </row>
    <row r="14" spans="1:20" x14ac:dyDescent="0.25">
      <c r="Q14" s="15"/>
      <c r="R14" s="3"/>
      <c r="S14" s="3"/>
      <c r="T14" s="3"/>
    </row>
    <row r="15" spans="1:20" x14ac:dyDescent="0.25">
      <c r="Q15" s="15"/>
      <c r="R15" s="3"/>
      <c r="S15" s="3"/>
      <c r="T15" s="3"/>
    </row>
    <row r="16" spans="1:20" x14ac:dyDescent="0.25">
      <c r="Q16" s="15"/>
      <c r="R16" s="3"/>
      <c r="S16" s="3"/>
      <c r="T16" s="3"/>
    </row>
    <row r="17" spans="17:20" x14ac:dyDescent="0.25">
      <c r="Q17" s="15"/>
      <c r="R17" s="3"/>
      <c r="S17" s="3"/>
      <c r="T17" s="3"/>
    </row>
    <row r="18" spans="17:20" x14ac:dyDescent="0.25">
      <c r="Q18" s="15"/>
      <c r="R18" s="3"/>
      <c r="S18" s="3"/>
      <c r="T18" s="3"/>
    </row>
    <row r="19" spans="17:20" x14ac:dyDescent="0.25">
      <c r="Q19" s="15"/>
      <c r="R19" s="3"/>
      <c r="S19" s="3"/>
      <c r="T19" s="3"/>
    </row>
    <row r="20" spans="17:20" x14ac:dyDescent="0.25">
      <c r="Q20" s="15"/>
      <c r="R20" s="3"/>
      <c r="S20" s="3"/>
      <c r="T20" s="3"/>
    </row>
    <row r="21" spans="17:20" x14ac:dyDescent="0.25">
      <c r="Q21" s="15"/>
      <c r="R21" s="3"/>
      <c r="S21" s="3"/>
      <c r="T21" s="3"/>
    </row>
    <row r="22" spans="17:20" x14ac:dyDescent="0.25">
      <c r="Q22" s="15"/>
      <c r="R22" s="3"/>
      <c r="S22" s="3"/>
      <c r="T22" s="3"/>
    </row>
    <row r="23" spans="17:20" x14ac:dyDescent="0.25">
      <c r="Q23" s="15"/>
      <c r="R23" s="3"/>
      <c r="S23" s="3"/>
      <c r="T23" s="3"/>
    </row>
    <row r="24" spans="17:20" x14ac:dyDescent="0.25">
      <c r="Q24" s="15"/>
      <c r="R24" s="3"/>
      <c r="S24" s="3"/>
      <c r="T24" s="3"/>
    </row>
    <row r="25" spans="17:20" x14ac:dyDescent="0.25">
      <c r="Q25" s="15"/>
      <c r="R25" s="3"/>
      <c r="S25" s="3"/>
      <c r="T25" s="3"/>
    </row>
    <row r="26" spans="17:20" x14ac:dyDescent="0.25">
      <c r="Q26" s="15"/>
      <c r="R26" s="3"/>
      <c r="S26" s="3"/>
      <c r="T26" s="3"/>
    </row>
    <row r="27" spans="17:20" x14ac:dyDescent="0.25">
      <c r="Q27" s="15"/>
      <c r="R27" s="3"/>
      <c r="S27" s="3"/>
      <c r="T27" s="3"/>
    </row>
    <row r="28" spans="17:20" x14ac:dyDescent="0.25">
      <c r="Q28" s="15"/>
      <c r="R28" s="3"/>
      <c r="S28" s="3"/>
      <c r="T28" s="3"/>
    </row>
    <row r="29" spans="17:20" x14ac:dyDescent="0.25">
      <c r="Q29" s="15"/>
      <c r="R29" s="3"/>
      <c r="S29" s="3"/>
      <c r="T29" s="3"/>
    </row>
    <row r="30" spans="17:20" x14ac:dyDescent="0.25">
      <c r="Q30" s="15"/>
      <c r="R30" s="3"/>
      <c r="S30" s="3"/>
      <c r="T30" s="3"/>
    </row>
    <row r="31" spans="17:20" x14ac:dyDescent="0.25">
      <c r="Q31" s="15"/>
      <c r="R31" s="3"/>
      <c r="S31" s="3"/>
      <c r="T31" s="3"/>
    </row>
    <row r="32" spans="17:20" x14ac:dyDescent="0.25">
      <c r="Q32" s="15"/>
      <c r="R32" s="3"/>
      <c r="S32" s="3"/>
      <c r="T32" s="3"/>
    </row>
    <row r="33" spans="17:20" x14ac:dyDescent="0.25">
      <c r="Q33" s="15"/>
      <c r="R33" s="3"/>
      <c r="S33" s="3"/>
      <c r="T33" s="3"/>
    </row>
    <row r="34" spans="17:20" x14ac:dyDescent="0.25">
      <c r="Q34" s="15"/>
      <c r="R34" s="3"/>
      <c r="S34" s="3"/>
      <c r="T34" s="3"/>
    </row>
    <row r="35" spans="17:20" x14ac:dyDescent="0.25">
      <c r="Q35" s="15"/>
      <c r="R35" s="3"/>
      <c r="S35" s="3"/>
      <c r="T35" s="3"/>
    </row>
    <row r="36" spans="17:20" x14ac:dyDescent="0.25">
      <c r="Q36" s="15"/>
      <c r="R36" s="3"/>
      <c r="S36" s="3"/>
      <c r="T36" s="3"/>
    </row>
    <row r="37" spans="17:20" x14ac:dyDescent="0.25">
      <c r="Q37" s="15"/>
      <c r="R37" s="3"/>
      <c r="S37" s="3"/>
      <c r="T37" s="3"/>
    </row>
    <row r="38" spans="17:20" x14ac:dyDescent="0.25">
      <c r="Q38" s="15"/>
      <c r="R38" s="3"/>
      <c r="S38" s="3"/>
      <c r="T38" s="3"/>
    </row>
    <row r="39" spans="17:20" x14ac:dyDescent="0.25">
      <c r="Q39" s="15"/>
      <c r="R39" s="3"/>
      <c r="S39" s="3"/>
      <c r="T39" s="3"/>
    </row>
    <row r="40" spans="17:20" x14ac:dyDescent="0.25">
      <c r="Q40" s="15"/>
      <c r="R40" s="3"/>
      <c r="S40" s="3"/>
      <c r="T40" s="3"/>
    </row>
    <row r="41" spans="17:20" x14ac:dyDescent="0.25">
      <c r="Q41" s="15"/>
      <c r="R41" s="3"/>
      <c r="S41" s="3"/>
      <c r="T41" s="3"/>
    </row>
    <row r="42" spans="17:20" x14ac:dyDescent="0.25">
      <c r="Q42" s="15"/>
      <c r="R42" s="3"/>
      <c r="S42" s="3"/>
      <c r="T42" s="3"/>
    </row>
    <row r="43" spans="17:20" x14ac:dyDescent="0.25">
      <c r="Q43" s="15"/>
      <c r="R43" s="3"/>
      <c r="S43" s="3"/>
      <c r="T43" s="3"/>
    </row>
    <row r="44" spans="17:20" x14ac:dyDescent="0.25">
      <c r="Q44" s="15"/>
      <c r="R44" s="3"/>
      <c r="S44" s="3"/>
      <c r="T44" s="3"/>
    </row>
    <row r="45" spans="17:20" x14ac:dyDescent="0.25">
      <c r="Q45" s="15"/>
      <c r="R45" s="3"/>
      <c r="S45" s="3"/>
      <c r="T45" s="3"/>
    </row>
    <row r="46" spans="17:20" x14ac:dyDescent="0.25">
      <c r="Q46" s="15"/>
      <c r="R46" s="3"/>
      <c r="S46" s="3"/>
      <c r="T46" s="3"/>
    </row>
    <row r="47" spans="17:20" x14ac:dyDescent="0.25">
      <c r="Q47" s="15"/>
      <c r="R47" s="3"/>
      <c r="S47" s="3"/>
      <c r="T47" s="3"/>
    </row>
    <row r="48" spans="17:20" x14ac:dyDescent="0.25">
      <c r="Q48" s="15"/>
      <c r="R48" s="3"/>
      <c r="S48" s="3"/>
      <c r="T48" s="3"/>
    </row>
    <row r="49" spans="17:20" x14ac:dyDescent="0.25">
      <c r="Q49" s="15"/>
      <c r="R49" s="3"/>
      <c r="S49" s="3"/>
      <c r="T49" s="3"/>
    </row>
    <row r="50" spans="17:20" x14ac:dyDescent="0.25">
      <c r="Q50" s="15"/>
      <c r="R50" s="3"/>
      <c r="S50" s="3"/>
      <c r="T50" s="3"/>
    </row>
    <row r="51" spans="17:20" x14ac:dyDescent="0.25">
      <c r="Q51" s="15"/>
      <c r="R51" s="3"/>
      <c r="S51" s="3"/>
      <c r="T51" s="3"/>
    </row>
    <row r="52" spans="17:20" x14ac:dyDescent="0.25">
      <c r="Q52" s="15"/>
      <c r="R52" s="3"/>
      <c r="S52" s="3"/>
      <c r="T52" s="3"/>
    </row>
    <row r="53" spans="17:20" x14ac:dyDescent="0.25">
      <c r="Q53" s="15"/>
      <c r="R53" s="3"/>
      <c r="S53" s="3"/>
      <c r="T53" s="3"/>
    </row>
    <row r="54" spans="17:20" x14ac:dyDescent="0.25">
      <c r="Q54" s="15"/>
      <c r="R54" s="3"/>
      <c r="S54" s="3"/>
      <c r="T54" s="3"/>
    </row>
    <row r="55" spans="17:20" x14ac:dyDescent="0.25">
      <c r="Q55" s="15"/>
      <c r="R55" s="3"/>
      <c r="S55" s="3"/>
      <c r="T55" s="3"/>
    </row>
    <row r="56" spans="17:20" x14ac:dyDescent="0.25">
      <c r="Q56" s="15"/>
      <c r="R56" s="3"/>
      <c r="S56" s="3"/>
      <c r="T56" s="3"/>
    </row>
    <row r="57" spans="17:20" x14ac:dyDescent="0.25">
      <c r="Q57" s="15"/>
      <c r="R57" s="3"/>
      <c r="S57" s="3"/>
      <c r="T57" s="3"/>
    </row>
    <row r="58" spans="17:20" x14ac:dyDescent="0.25">
      <c r="Q58" s="15"/>
      <c r="R58" s="3"/>
      <c r="S58" s="3"/>
      <c r="T58" s="3"/>
    </row>
    <row r="59" spans="17:20" x14ac:dyDescent="0.25">
      <c r="Q59" s="15"/>
      <c r="R59" s="3"/>
      <c r="S59" s="3"/>
      <c r="T59" s="3"/>
    </row>
    <row r="60" spans="17:20" x14ac:dyDescent="0.25">
      <c r="Q60" s="15"/>
      <c r="R60" s="3"/>
      <c r="S60" s="3"/>
      <c r="T60" s="3"/>
    </row>
    <row r="61" spans="17:20" x14ac:dyDescent="0.25">
      <c r="Q61" s="15"/>
      <c r="R61" s="3"/>
      <c r="S61" s="3"/>
      <c r="T61" s="3"/>
    </row>
    <row r="62" spans="17:20" x14ac:dyDescent="0.25">
      <c r="Q62" s="15"/>
      <c r="R62" s="3"/>
      <c r="S62" s="3"/>
      <c r="T62" s="3"/>
    </row>
    <row r="63" spans="17:20" x14ac:dyDescent="0.25">
      <c r="Q63" s="15"/>
      <c r="R63" s="3"/>
      <c r="S63" s="3"/>
      <c r="T63" s="3"/>
    </row>
    <row r="64" spans="17:20" x14ac:dyDescent="0.25">
      <c r="Q64" s="15"/>
      <c r="R64" s="3"/>
      <c r="S64" s="3"/>
      <c r="T64" s="3"/>
    </row>
    <row r="65" spans="17:20" x14ac:dyDescent="0.25">
      <c r="Q65" s="15"/>
      <c r="R65" s="3"/>
      <c r="S65" s="3"/>
      <c r="T65" s="3"/>
    </row>
    <row r="66" spans="17:20" x14ac:dyDescent="0.25">
      <c r="Q66" s="15"/>
      <c r="R66" s="3"/>
      <c r="S66" s="3"/>
      <c r="T66" s="3"/>
    </row>
    <row r="67" spans="17:20" x14ac:dyDescent="0.25">
      <c r="Q67" s="15"/>
      <c r="R67" s="3"/>
      <c r="S67" s="3"/>
      <c r="T67" s="3"/>
    </row>
    <row r="68" spans="17:20" x14ac:dyDescent="0.25">
      <c r="Q68" s="15"/>
      <c r="R68" s="3"/>
      <c r="S68" s="3"/>
      <c r="T68" s="3"/>
    </row>
    <row r="69" spans="17:20" x14ac:dyDescent="0.25">
      <c r="Q69" s="15"/>
      <c r="R69" s="3"/>
      <c r="S69" s="3"/>
      <c r="T69" s="3"/>
    </row>
    <row r="70" spans="17:20" x14ac:dyDescent="0.25">
      <c r="Q70" s="15"/>
      <c r="R70" s="3"/>
      <c r="S70" s="3"/>
      <c r="T70" s="3"/>
    </row>
    <row r="71" spans="17:20" x14ac:dyDescent="0.25">
      <c r="Q71" s="15"/>
      <c r="R71" s="3"/>
      <c r="S71" s="3"/>
      <c r="T71" s="3"/>
    </row>
    <row r="72" spans="17:20" x14ac:dyDescent="0.25">
      <c r="Q72" s="15"/>
      <c r="R72" s="3"/>
      <c r="S72" s="3"/>
      <c r="T72" s="3"/>
    </row>
    <row r="73" spans="17:20" x14ac:dyDescent="0.25">
      <c r="Q73" s="15"/>
      <c r="R73" s="3"/>
      <c r="S73" s="3"/>
      <c r="T73" s="3"/>
    </row>
    <row r="74" spans="17:20" x14ac:dyDescent="0.25">
      <c r="Q74" s="15"/>
      <c r="R74" s="3"/>
      <c r="S74" s="3"/>
      <c r="T74" s="3"/>
    </row>
    <row r="75" spans="17:20" x14ac:dyDescent="0.25">
      <c r="Q75" s="15"/>
      <c r="R75" s="3"/>
      <c r="S75" s="3"/>
      <c r="T75" s="3"/>
    </row>
    <row r="76" spans="17:20" x14ac:dyDescent="0.25">
      <c r="Q76" s="15"/>
      <c r="R76" s="3"/>
      <c r="S76" s="3"/>
      <c r="T76" s="3"/>
    </row>
    <row r="77" spans="17:20" x14ac:dyDescent="0.25">
      <c r="Q77" s="15"/>
      <c r="R77" s="3"/>
      <c r="S77" s="3"/>
      <c r="T77" s="3"/>
    </row>
    <row r="78" spans="17:20" x14ac:dyDescent="0.25">
      <c r="Q78" s="15"/>
      <c r="R78" s="3"/>
      <c r="S78" s="3"/>
      <c r="T78" s="3"/>
    </row>
    <row r="79" spans="17:20" x14ac:dyDescent="0.25">
      <c r="Q79" s="15"/>
      <c r="R79" s="3"/>
      <c r="S79" s="3"/>
      <c r="T79" s="3"/>
    </row>
    <row r="80" spans="17:20" x14ac:dyDescent="0.25">
      <c r="Q80" s="15"/>
      <c r="R80" s="3"/>
      <c r="S80" s="3"/>
      <c r="T80" s="3"/>
    </row>
    <row r="81" spans="17:20" x14ac:dyDescent="0.25">
      <c r="Q81" s="15"/>
      <c r="R81" s="3"/>
      <c r="S81" s="3"/>
      <c r="T81" s="3"/>
    </row>
    <row r="82" spans="17:20" x14ac:dyDescent="0.25">
      <c r="Q82" s="15"/>
      <c r="R82" s="3"/>
      <c r="S82" s="3"/>
      <c r="T82" s="3"/>
    </row>
    <row r="83" spans="17:20" x14ac:dyDescent="0.25">
      <c r="Q83" s="15"/>
      <c r="R83" s="3"/>
      <c r="S83" s="3"/>
      <c r="T83" s="3"/>
    </row>
    <row r="84" spans="17:20" x14ac:dyDescent="0.25">
      <c r="Q84" s="15"/>
      <c r="R84" s="3"/>
      <c r="S84" s="3"/>
      <c r="T84" s="3"/>
    </row>
    <row r="85" spans="17:20" x14ac:dyDescent="0.25">
      <c r="Q85" s="15"/>
      <c r="R85" s="3"/>
      <c r="S85" s="3"/>
      <c r="T85" s="3"/>
    </row>
    <row r="86" spans="17:20" x14ac:dyDescent="0.25">
      <c r="Q86" s="15"/>
      <c r="R86" s="3"/>
      <c r="S86" s="3"/>
      <c r="T86" s="3"/>
    </row>
    <row r="87" spans="17:20" x14ac:dyDescent="0.25">
      <c r="Q87" s="15"/>
      <c r="R87" s="3"/>
      <c r="S87" s="3"/>
      <c r="T87" s="3"/>
    </row>
    <row r="88" spans="17:20" x14ac:dyDescent="0.25">
      <c r="Q88" s="15"/>
      <c r="R88" s="3"/>
      <c r="S88" s="3"/>
      <c r="T88" s="3"/>
    </row>
    <row r="89" spans="17:20" x14ac:dyDescent="0.25">
      <c r="Q89" s="15"/>
      <c r="R89" s="3"/>
      <c r="S89" s="3"/>
      <c r="T89" s="3"/>
    </row>
    <row r="90" spans="17:20" x14ac:dyDescent="0.25">
      <c r="Q90" s="15"/>
      <c r="R90" s="3"/>
      <c r="S90" s="3"/>
      <c r="T90" s="3"/>
    </row>
    <row r="91" spans="17:20" x14ac:dyDescent="0.25">
      <c r="Q91" s="15"/>
      <c r="R91" s="3"/>
      <c r="S91" s="3"/>
      <c r="T91" s="3"/>
    </row>
    <row r="92" spans="17:20" x14ac:dyDescent="0.25">
      <c r="Q92" s="15"/>
      <c r="R92" s="3"/>
      <c r="S92" s="3"/>
      <c r="T92" s="3"/>
    </row>
    <row r="93" spans="17:20" x14ac:dyDescent="0.25">
      <c r="Q93" s="15"/>
      <c r="R93" s="3"/>
      <c r="S93" s="3"/>
      <c r="T93" s="3"/>
    </row>
    <row r="94" spans="17:20" x14ac:dyDescent="0.25">
      <c r="Q94" s="15"/>
      <c r="R94" s="3"/>
      <c r="S94" s="3"/>
      <c r="T94" s="3"/>
    </row>
    <row r="95" spans="17:20" x14ac:dyDescent="0.25">
      <c r="Q95" s="15"/>
      <c r="R95" s="3"/>
      <c r="S95" s="3"/>
      <c r="T95" s="3"/>
    </row>
    <row r="96" spans="17:20" x14ac:dyDescent="0.25">
      <c r="Q96" s="15"/>
      <c r="R96" s="3"/>
      <c r="S96" s="3"/>
      <c r="T96" s="3"/>
    </row>
    <row r="97" spans="17:20" x14ac:dyDescent="0.25">
      <c r="Q97" s="15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94"/>
  <sheetViews>
    <sheetView topLeftCell="B1" workbookViewId="0">
      <selection activeCell="B10" sqref="B10"/>
    </sheetView>
  </sheetViews>
  <sheetFormatPr defaultRowHeight="15" x14ac:dyDescent="0.25"/>
  <cols>
    <col min="2" max="2" width="8.5703125" bestFit="1" customWidth="1"/>
    <col min="3" max="3" width="16.28515625" bestFit="1" customWidth="1"/>
    <col min="4" max="4" width="14.42578125" bestFit="1" customWidth="1"/>
    <col min="5" max="5" width="14.7109375" bestFit="1" customWidth="1"/>
    <col min="6" max="6" width="12.28515625" bestFit="1" customWidth="1"/>
    <col min="7" max="7" width="12.85546875" bestFit="1" customWidth="1"/>
    <col min="8" max="8" width="6.7109375" bestFit="1" customWidth="1"/>
    <col min="9" max="9" width="7.7109375" bestFit="1" customWidth="1"/>
    <col min="10" max="10" width="13.85546875" bestFit="1" customWidth="1"/>
    <col min="11" max="11" width="12.28515625" bestFit="1" customWidth="1"/>
    <col min="12" max="12" width="10.140625" bestFit="1" customWidth="1"/>
    <col min="13" max="13" width="11.42578125" customWidth="1"/>
    <col min="14" max="14" width="9.5703125" bestFit="1" customWidth="1"/>
    <col min="15" max="15" width="20.28515625" bestFit="1" customWidth="1"/>
    <col min="16" max="16" width="9" customWidth="1"/>
    <col min="17" max="17" width="9.42578125" bestFit="1" customWidth="1"/>
    <col min="18" max="18" width="8.28515625" bestFit="1" customWidth="1"/>
    <col min="19" max="20" width="11" bestFit="1" customWidth="1"/>
    <col min="21" max="22" width="14.28515625" bestFit="1" customWidth="1"/>
    <col min="23" max="23" width="9.5703125" bestFit="1" customWidth="1"/>
    <col min="24" max="24" width="13.140625" bestFit="1" customWidth="1"/>
    <col min="25" max="25" width="12.140625" bestFit="1" customWidth="1"/>
    <col min="26" max="27" width="6.5703125" bestFit="1" customWidth="1"/>
    <col min="28" max="28" width="6.85546875" bestFit="1" customWidth="1"/>
    <col min="29" max="29" width="6.5703125" bestFit="1" customWidth="1"/>
    <col min="30" max="30" width="7.28515625" bestFit="1" customWidth="1"/>
    <col min="31" max="31" width="6.5703125" bestFit="1" customWidth="1"/>
    <col min="32" max="33" width="7.28515625" bestFit="1" customWidth="1"/>
    <col min="34" max="34" width="8.28515625" bestFit="1" customWidth="1"/>
    <col min="35" max="35" width="6.5703125" bestFit="1" customWidth="1"/>
    <col min="36" max="36" width="6.85546875" bestFit="1" customWidth="1"/>
    <col min="37" max="37" width="6.5703125" bestFit="1" customWidth="1"/>
    <col min="38" max="38" width="12.28515625" bestFit="1" customWidth="1"/>
    <col min="39" max="40" width="17" bestFit="1" customWidth="1"/>
    <col min="41" max="42" width="20.42578125" bestFit="1" customWidth="1"/>
    <col min="43" max="43" width="15.5703125" bestFit="1" customWidth="1"/>
    <col min="44" max="44" width="19.140625" bestFit="1" customWidth="1"/>
    <col min="45" max="45" width="18.140625" bestFit="1" customWidth="1"/>
    <col min="46" max="46" width="13.7109375" bestFit="1" customWidth="1"/>
    <col min="47" max="48" width="18.42578125" bestFit="1" customWidth="1"/>
    <col min="49" max="50" width="21.85546875" bestFit="1" customWidth="1"/>
    <col min="51" max="51" width="17" bestFit="1" customWidth="1"/>
    <col min="52" max="52" width="20.7109375" bestFit="1" customWidth="1"/>
    <col min="53" max="53" width="19.7109375" bestFit="1" customWidth="1"/>
    <col min="54" max="54" width="16.140625" bestFit="1" customWidth="1"/>
    <col min="55" max="56" width="20.85546875" bestFit="1" customWidth="1"/>
    <col min="57" max="58" width="24.28515625" bestFit="1" customWidth="1"/>
    <col min="59" max="59" width="19.28515625" bestFit="1" customWidth="1"/>
    <col min="60" max="60" width="23" bestFit="1" customWidth="1"/>
    <col min="61" max="61" width="22" bestFit="1" customWidth="1"/>
  </cols>
  <sheetData>
    <row r="1" spans="1:63" x14ac:dyDescent="0.25">
      <c r="F1" s="10" t="s">
        <v>360</v>
      </c>
      <c r="G1" s="9">
        <v>423.77420413539602</v>
      </c>
      <c r="H1" s="9">
        <v>1.65793255737765</v>
      </c>
      <c r="I1" s="9">
        <v>-0.41192115105472998</v>
      </c>
      <c r="J1" s="9">
        <v>0</v>
      </c>
      <c r="K1" s="9">
        <v>-0.12948717024922399</v>
      </c>
      <c r="L1" s="9">
        <v>0</v>
      </c>
      <c r="M1" s="9">
        <v>-0.15001558103731</v>
      </c>
      <c r="N1" s="9">
        <v>-8.1139132296028406E-3</v>
      </c>
      <c r="O1" s="9">
        <v>0</v>
      </c>
      <c r="P1" s="9">
        <v>0</v>
      </c>
      <c r="Q1" s="9">
        <v>0</v>
      </c>
      <c r="R1" s="9">
        <v>-41.153090210632001</v>
      </c>
      <c r="S1" s="9">
        <v>0</v>
      </c>
      <c r="T1" s="9">
        <v>0</v>
      </c>
      <c r="U1" s="9">
        <v>0</v>
      </c>
      <c r="V1" s="9">
        <v>0</v>
      </c>
      <c r="W1" s="9">
        <v>-2.44057161067941</v>
      </c>
      <c r="X1" s="9">
        <v>0</v>
      </c>
      <c r="Y1" s="9">
        <v>0</v>
      </c>
      <c r="Z1" s="9">
        <v>0</v>
      </c>
      <c r="AA1" s="9">
        <v>0.67384915955102997</v>
      </c>
      <c r="AB1" s="9">
        <v>0</v>
      </c>
      <c r="AC1" s="9">
        <v>0</v>
      </c>
      <c r="AD1" s="9">
        <v>-1.9977261034759</v>
      </c>
      <c r="AE1" s="9">
        <v>0</v>
      </c>
      <c r="AF1" s="9">
        <v>-1.68956414596236</v>
      </c>
      <c r="AG1" s="9">
        <v>-7.3651785222579402</v>
      </c>
      <c r="AH1" s="9">
        <v>-9.0884916526118893</v>
      </c>
      <c r="AI1" s="9">
        <v>0.97986974687047101</v>
      </c>
      <c r="AJ1" s="9">
        <v>0.79052801744828904</v>
      </c>
      <c r="AK1" s="9">
        <v>6.24027728452005</v>
      </c>
      <c r="AL1" s="9">
        <v>0</v>
      </c>
      <c r="AM1" s="9">
        <v>2.1483968688037498</v>
      </c>
      <c r="AN1" s="9">
        <v>0</v>
      </c>
      <c r="AO1" s="9">
        <v>0</v>
      </c>
      <c r="AP1" s="9">
        <v>0</v>
      </c>
      <c r="AQ1" s="9">
        <v>0</v>
      </c>
      <c r="AR1" s="9">
        <v>0</v>
      </c>
      <c r="AS1" s="9">
        <v>0</v>
      </c>
      <c r="AT1" s="9">
        <v>-9.7180051468017496E-3</v>
      </c>
      <c r="AU1" s="9">
        <v>0</v>
      </c>
      <c r="AV1" s="9">
        <v>0</v>
      </c>
      <c r="AW1" s="9">
        <v>0</v>
      </c>
      <c r="AX1" s="9">
        <v>5.2942108389599602E-3</v>
      </c>
      <c r="AY1" s="9">
        <v>0</v>
      </c>
      <c r="AZ1" s="9">
        <v>0</v>
      </c>
      <c r="BA1" s="9">
        <v>0</v>
      </c>
      <c r="BB1" s="9">
        <v>6.9586778051882903E-2</v>
      </c>
      <c r="BC1" s="9">
        <v>-0.118856689432188</v>
      </c>
      <c r="BD1" s="9">
        <v>0</v>
      </c>
      <c r="BE1" s="9">
        <v>-2.7826860177747499E-2</v>
      </c>
      <c r="BF1" s="9">
        <v>0.80323091843533501</v>
      </c>
      <c r="BG1" s="9">
        <v>-1.57390955314838E-2</v>
      </c>
      <c r="BH1" s="9">
        <v>0</v>
      </c>
      <c r="BI1" s="9">
        <v>0</v>
      </c>
    </row>
    <row r="4" spans="1:63" x14ac:dyDescent="0.25">
      <c r="B4" s="8" t="s">
        <v>406</v>
      </c>
      <c r="C4" s="8" t="s">
        <v>407</v>
      </c>
      <c r="D4" t="s">
        <v>405</v>
      </c>
      <c r="E4" t="s">
        <v>354</v>
      </c>
      <c r="F4" t="s">
        <v>18</v>
      </c>
      <c r="G4" s="7" t="s">
        <v>365</v>
      </c>
      <c r="H4" t="s">
        <v>21</v>
      </c>
      <c r="I4" t="s">
        <v>25</v>
      </c>
      <c r="J4" t="s">
        <v>7</v>
      </c>
      <c r="K4" t="s">
        <v>9</v>
      </c>
      <c r="L4" t="s">
        <v>1</v>
      </c>
      <c r="M4" t="s">
        <v>2</v>
      </c>
      <c r="N4" t="s">
        <v>3</v>
      </c>
      <c r="O4" t="s">
        <v>4</v>
      </c>
      <c r="P4" t="s">
        <v>5</v>
      </c>
      <c r="Q4" t="s">
        <v>6</v>
      </c>
      <c r="R4" s="7" t="s">
        <v>264</v>
      </c>
      <c r="S4" s="7" t="s">
        <v>366</v>
      </c>
      <c r="T4" s="7" t="s">
        <v>367</v>
      </c>
      <c r="U4" s="7" t="s">
        <v>362</v>
      </c>
      <c r="V4" s="7" t="s">
        <v>368</v>
      </c>
      <c r="W4" s="7" t="s">
        <v>33</v>
      </c>
      <c r="X4" s="7" t="s">
        <v>369</v>
      </c>
      <c r="Y4" s="7" t="s">
        <v>370</v>
      </c>
      <c r="Z4" s="7" t="s">
        <v>329</v>
      </c>
      <c r="AA4" s="7" t="s">
        <v>330</v>
      </c>
      <c r="AB4" s="7" t="s">
        <v>331</v>
      </c>
      <c r="AC4" s="7" t="s">
        <v>332</v>
      </c>
      <c r="AD4" s="7" t="s">
        <v>333</v>
      </c>
      <c r="AE4" s="7" t="s">
        <v>334</v>
      </c>
      <c r="AF4" s="7" t="s">
        <v>335</v>
      </c>
      <c r="AG4" s="7" t="s">
        <v>336</v>
      </c>
      <c r="AH4" s="7" t="s">
        <v>337</v>
      </c>
      <c r="AI4" s="7" t="s">
        <v>338</v>
      </c>
      <c r="AJ4" s="7" t="s">
        <v>339</v>
      </c>
      <c r="AK4" s="7" t="s">
        <v>340</v>
      </c>
      <c r="AL4" s="7" t="s">
        <v>371</v>
      </c>
      <c r="AM4" s="7" t="s">
        <v>372</v>
      </c>
      <c r="AN4" s="7" t="s">
        <v>373</v>
      </c>
      <c r="AO4" s="7" t="s">
        <v>374</v>
      </c>
      <c r="AP4" s="7" t="s">
        <v>375</v>
      </c>
      <c r="AQ4" s="7" t="s">
        <v>376</v>
      </c>
      <c r="AR4" s="7" t="s">
        <v>377</v>
      </c>
      <c r="AS4" s="7" t="s">
        <v>378</v>
      </c>
      <c r="AT4" s="7" t="s">
        <v>379</v>
      </c>
      <c r="AU4" s="7" t="s">
        <v>380</v>
      </c>
      <c r="AV4" s="7" t="s">
        <v>381</v>
      </c>
      <c r="AW4" s="7" t="s">
        <v>382</v>
      </c>
      <c r="AX4" s="7" t="s">
        <v>383</v>
      </c>
      <c r="AY4" s="7" t="s">
        <v>384</v>
      </c>
      <c r="AZ4" s="7" t="s">
        <v>385</v>
      </c>
      <c r="BA4" s="7" t="s">
        <v>386</v>
      </c>
      <c r="BB4" s="7" t="s">
        <v>387</v>
      </c>
      <c r="BC4" s="7" t="s">
        <v>388</v>
      </c>
      <c r="BD4" s="7" t="s">
        <v>389</v>
      </c>
      <c r="BE4" s="7" t="s">
        <v>390</v>
      </c>
      <c r="BF4" s="7" t="s">
        <v>391</v>
      </c>
      <c r="BG4" s="7" t="s">
        <v>353</v>
      </c>
      <c r="BH4" s="7" t="s">
        <v>392</v>
      </c>
      <c r="BI4" s="7" t="s">
        <v>393</v>
      </c>
    </row>
    <row r="5" spans="1:63" x14ac:dyDescent="0.25">
      <c r="A5" s="5"/>
      <c r="B5" s="5">
        <v>268</v>
      </c>
      <c r="C5" s="5">
        <v>41867</v>
      </c>
      <c r="D5" s="5">
        <f>INDEX(IF(post_aquisition_adj_bool,vp.data[VP_Adjusted],vp.data[VP]),MATCH(sim.tbl[[#This Row],[VP_ID]],vp.data[ID],0))</f>
        <v>51.565217391304309</v>
      </c>
      <c r="E5" s="5">
        <f ca="1">SUMPRODUCT($G$1:$BI$1,sim.tbl[[#This Row],[(Intercept)]:[Temp.Roll:Heavy SW]])</f>
        <v>57.484273795067054</v>
      </c>
      <c r="F5" s="13">
        <f ca="1">INDEX(INDIRECT(_xlfn.CONCAT("vp.data[",F$4,"]")),MATCH(sim.tbl[[#This Row],[VP_ID]], vp.data[ID],0))</f>
        <v>42572</v>
      </c>
      <c r="G5" s="6">
        <f>1</f>
        <v>1</v>
      </c>
      <c r="H5" s="5">
        <f ca="1">INDEX(INDIRECT(_xlfn.CONCAT("vp.data[",H$4,"]")),MATCH(sim.tbl[[#This Row],[VP_ID]],vp.data[ID],0))</f>
        <v>2.41</v>
      </c>
      <c r="I5" s="5">
        <f ca="1">INDEX(INDIRECT(_xlfn.CONCAT("vp.data[",I$4,"]")),MATCH(sim.tbl[[#This Row],[VP_ID]],vp.data[ID],0))</f>
        <v>874.1</v>
      </c>
      <c r="J5" s="5">
        <f ca="1">INDEX(INDIRECT(_xlfn.CONCAT("weather.data[",J$4,"]")),MATCH(sim.tbl[[#This Row],[Weather_Date]],weather.data[Date],0))</f>
        <v>19.049999999999997</v>
      </c>
      <c r="K5" s="5">
        <f ca="1">INDEX(INDIRECT(_xlfn.CONCAT("weather.data[",K$4,"]")),MATCH(sim.tbl[[#This Row],[Weather_Date]],weather.data[Date],0))</f>
        <v>20.483333333333331</v>
      </c>
      <c r="L5" s="5">
        <f ca="1">INDEX(INDIRECT(_xlfn.CONCAT("weather.data[",L$4,"]")),MATCH(sim.tbl[[#This Row],[Weather_Date]],weather.data[Date],0))</f>
        <v>18.8</v>
      </c>
      <c r="M5" s="5">
        <f ca="1">INDEX(INDIRECT(_xlfn.CONCAT("weather.data[",M$4,"]")),MATCH(sim.tbl[[#This Row],[Weather_Date]],weather.data[Date],0))</f>
        <v>19.8</v>
      </c>
      <c r="N5" s="5">
        <f ca="1">INDEX(INDIRECT(_xlfn.CONCAT("weather.data[",N$4,"]")),MATCH(sim.tbl[[#This Row],[Weather_Date]],weather.data[Date],0))</f>
        <v>18.5</v>
      </c>
      <c r="O5" s="5">
        <f ca="1">INDEX(INDIRECT(_xlfn.CONCAT("weather.data[",O$4,"]")),MATCH(sim.tbl[[#This Row],[Weather_Date]],weather.data[Date],0))</f>
        <v>21</v>
      </c>
      <c r="P5" s="5">
        <f ca="1">INDEX(INDIRECT(_xlfn.CONCAT("weather.data[",P$4,"]")),MATCH(sim.tbl[[#This Row],[Weather_Date]],weather.data[Date],0))</f>
        <v>19.100000000000001</v>
      </c>
      <c r="Q5" s="5">
        <f ca="1">INDEX(INDIRECT(_xlfn.CONCAT("weather.data[",Q$4,"]")),MATCH(sim.tbl[[#This Row],[Weather_Date]],weather.data[Date],0))</f>
        <v>17.100000000000001</v>
      </c>
      <c r="R5" s="6">
        <f ca="1">IF(sim.tbl[[#This Row],[Dens]]&lt;=770,1,0)</f>
        <v>0</v>
      </c>
      <c r="S5" s="6">
        <f ca="1">IF(AND(sim.tbl[[#This Row],[Sulf]]&gt;0.5,sim.tbl[[#This Row],[Dens]]&gt;770,sim.tbl[[#This Row],[Dens]]&lt;=825),1,0)</f>
        <v>0</v>
      </c>
      <c r="T5" s="6">
        <f ca="1">IF(AND(sim.tbl[[#This Row],[Sulf]]&lt;=0.5,sim.tbl[[#This Row],[Dens]]&gt;770,sim.tbl[[#This Row],[Dens]]&lt;=825),1,0)</f>
        <v>0</v>
      </c>
      <c r="U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5" s="6">
        <f ca="1">IF(AND(sim.tbl[[#This Row],[Sulf]]&lt;0.5,sim.tbl[[#This Row],[Dens]]&gt;825,sim.tbl[[#This Row],[Dens]]&lt;=900),1,0)</f>
        <v>0</v>
      </c>
      <c r="W5" s="6">
        <f ca="1">IF(AND(sim.tbl[[#This Row],[Sulf]]&gt;2,sim.tbl[[#This Row],[Dens]]&gt;865,sim.tbl[[#This Row],[Dens]]&lt;=900),1,0)</f>
        <v>1</v>
      </c>
      <c r="X5" s="6">
        <f ca="1">IF(AND(sim.tbl[[#This Row],[Sulf]]&gt;0.5,sim.tbl[[#This Row],[Dens]]&gt;900),1,0)</f>
        <v>0</v>
      </c>
      <c r="Y5" s="6">
        <f ca="1">IF(AND(sim.tbl[[#This Row],[Sulf]]&lt;=0.5,sim.tbl[[#This Row],[Dens]]&gt;900),1,0)</f>
        <v>0</v>
      </c>
      <c r="Z5" s="6">
        <f ca="1">IF(MONTH(sim.tbl[[#This Row],[SDate]])=INDEX(mthLkUp.tbl[Num],MATCH(Z$4,mthLkUp.tbl[Month],0)),1,0)</f>
        <v>0</v>
      </c>
      <c r="AA5" s="6">
        <f ca="1">IF(MONTH(sim.tbl[[#This Row],[SDate]])=INDEX(mthLkUp.tbl[Num],MATCH(AA$4,mthLkUp.tbl[Month],0)),1,0)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1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0</v>
      </c>
      <c r="AL5" s="5">
        <f ca="1">sim.tbl[[#This Row],[Sulf]]*sim.tbl[[#This Row],[C5+]]</f>
        <v>0</v>
      </c>
      <c r="AM5" s="5">
        <f ca="1">sim.tbl[[#This Row],[Sulf]]*sim.tbl[[#This Row],[Light LSB]]</f>
        <v>0</v>
      </c>
      <c r="AN5" s="5">
        <f ca="1">sim.tbl[[#This Row],[Sulf]]*sim.tbl[[#This Row],[Light SW]]</f>
        <v>0</v>
      </c>
      <c r="AO5" s="5">
        <f ca="1">sim.tbl[[#This Row],[Sulf]]*sim.tbl[[#This Row],[Medium LSB]]</f>
        <v>0</v>
      </c>
      <c r="AP5" s="5">
        <f ca="1">sim.tbl[[#This Row],[Sulf]]*sim.tbl[[#This Row],[Medium SW]]</f>
        <v>0</v>
      </c>
      <c r="AQ5" s="5">
        <f ca="1">sim.tbl[[#This Row],[Sulf]]*sim.tbl[[#This Row],[Midale]]</f>
        <v>2.41</v>
      </c>
      <c r="AR5" s="5">
        <f ca="1">sim.tbl[[#This Row],[Sulf]]*sim.tbl[[#This Row],[Heavy Sour]]</f>
        <v>0</v>
      </c>
      <c r="AS5" s="5">
        <f ca="1">sim.tbl[[#This Row],[Sulf]]*sim.tbl[[#This Row],[Heavy SW]]</f>
        <v>0</v>
      </c>
      <c r="AT5" s="5">
        <f ca="1">sim.tbl[[#This Row],[Dens]]*sim.tbl[[#This Row],[C5+]]</f>
        <v>0</v>
      </c>
      <c r="AU5" s="5">
        <f ca="1">sim.tbl[[#This Row],[Dens]]*sim.tbl[[#This Row],[Light LSB]]</f>
        <v>0</v>
      </c>
      <c r="AV5" s="5">
        <f ca="1">sim.tbl[[#This Row],[Dens]]*sim.tbl[[#This Row],[Light SW]]</f>
        <v>0</v>
      </c>
      <c r="AW5" s="5">
        <f ca="1">sim.tbl[[#This Row],[Dens]]*sim.tbl[[#This Row],[Medium LSB]]</f>
        <v>0</v>
      </c>
      <c r="AX5" s="5">
        <f ca="1">sim.tbl[[#This Row],[Dens]]*sim.tbl[[#This Row],[Medium SW]]</f>
        <v>0</v>
      </c>
      <c r="AY5" s="5">
        <f ca="1">sim.tbl[[#This Row],[Dens]]*sim.tbl[[#This Row],[Midale]]</f>
        <v>874.1</v>
      </c>
      <c r="AZ5" s="5">
        <f ca="1">sim.tbl[[#This Row],[Dens]]*sim.tbl[[#This Row],[Heavy Sour]]</f>
        <v>0</v>
      </c>
      <c r="BA5" s="5">
        <f ca="1">sim.tbl[[#This Row],[Dens]]*sim.tbl[[#This Row],[Heavy SW]]</f>
        <v>0</v>
      </c>
      <c r="BB5" s="5">
        <f ca="1">sim.tbl[[#This Row],[Temp.Roll]]*sim.tbl[[#This Row],[C5+]]</f>
        <v>0</v>
      </c>
      <c r="BC5" s="5">
        <f ca="1">sim.tbl[[#This Row],[Temp.Roll]]*sim.tbl[[#This Row],[Light LSB]]</f>
        <v>0</v>
      </c>
      <c r="BD5" s="5">
        <f ca="1">sim.tbl[[#This Row],[Temp.Roll]]*sim.tbl[[#This Row],[Light SW]]</f>
        <v>0</v>
      </c>
      <c r="BE5" s="5">
        <f ca="1">sim.tbl[[#This Row],[Temp.Roll]]*sim.tbl[[#This Row],[Medium LSB]]</f>
        <v>0</v>
      </c>
      <c r="BF5" s="5">
        <f ca="1">sim.tbl[[#This Row],[Temp.Roll]]*sim.tbl[[#This Row],[Medium SW]]</f>
        <v>0</v>
      </c>
      <c r="BG5" s="5">
        <f ca="1">sim.tbl[[#This Row],[Temp.Roll]]*sim.tbl[[#This Row],[Midale]]</f>
        <v>20.483333333333331</v>
      </c>
      <c r="BH5" s="5">
        <f ca="1">sim.tbl[[#This Row],[Temp.Roll]]*sim.tbl[[#This Row],[Heavy Sour]]</f>
        <v>0</v>
      </c>
      <c r="BI5" s="5">
        <f ca="1">sim.tbl[[#This Row],[Temp.Roll]]*sim.tbl[[#This Row],[Heavy SW]]</f>
        <v>0</v>
      </c>
      <c r="BJ5" s="5"/>
      <c r="BK5" s="5"/>
    </row>
    <row r="6" spans="1:63" x14ac:dyDescent="0.25">
      <c r="A6" s="5"/>
      <c r="B6" s="5">
        <v>269</v>
      </c>
      <c r="C6" s="5">
        <v>42535</v>
      </c>
      <c r="D6" s="5">
        <f>INDEX(IF(post_aquisition_adj_bool,vp.data[VP_Adjusted],vp.data[VP]),MATCH(sim.tbl[[#This Row],[VP_ID]],vp.data[ID],0))</f>
        <v>37.265217391304304</v>
      </c>
      <c r="E6" s="5">
        <f ca="1">SUMPRODUCT($G$1:$BI$1,sim.tbl[[#This Row],[(Intercept)]:[Temp.Roll:Heavy SW]])</f>
        <v>55.880447513469214</v>
      </c>
      <c r="F6" s="13">
        <f ca="1">INDEX(INDIRECT(_xlfn.CONCAT("vp.data[",F$4,"]")),MATCH(sim.tbl[[#This Row],[VP_ID]], vp.data[ID],0))</f>
        <v>42572</v>
      </c>
      <c r="G6" s="6">
        <f>1</f>
        <v>1</v>
      </c>
      <c r="H6" s="5">
        <f ca="1">INDEX(INDIRECT(_xlfn.CONCAT("vp.data[",H$4,"]")),MATCH(sim.tbl[[#This Row],[VP_ID]],vp.data[ID],0))</f>
        <v>2.59</v>
      </c>
      <c r="I6" s="5">
        <f ca="1">INDEX(INDIRECT(_xlfn.CONCAT("vp.data[",I$4,"]")),MATCH(sim.tbl[[#This Row],[VP_ID]],vp.data[ID],0))</f>
        <v>879.5</v>
      </c>
      <c r="J6" s="5">
        <f ca="1">INDEX(INDIRECT(_xlfn.CONCAT("weather.data[",J$4,"]")),MATCH(sim.tbl[[#This Row],[Weather_Date]],weather.data[Date],0))</f>
        <v>18.45</v>
      </c>
      <c r="K6" s="5">
        <f ca="1">INDEX(INDIRECT(_xlfn.CONCAT("weather.data[",K$4,"]")),MATCH(sim.tbl[[#This Row],[Weather_Date]],weather.data[Date],0))</f>
        <v>19.326190476190476</v>
      </c>
      <c r="L6" s="5">
        <f ca="1">INDEX(INDIRECT(_xlfn.CONCAT("weather.data[",L$4,"]")),MATCH(sim.tbl[[#This Row],[Weather_Date]],weather.data[Date],0))</f>
        <v>18.899999999999999</v>
      </c>
      <c r="M6" s="5">
        <f ca="1">INDEX(INDIRECT(_xlfn.CONCAT("weather.data[",M$4,"]")),MATCH(sim.tbl[[#This Row],[Weather_Date]],weather.data[Date],0))</f>
        <v>18.8</v>
      </c>
      <c r="N6" s="5">
        <f ca="1">INDEX(INDIRECT(_xlfn.CONCAT("weather.data[",N$4,"]")),MATCH(sim.tbl[[#This Row],[Weather_Date]],weather.data[Date],0))</f>
        <v>18</v>
      </c>
      <c r="O6" s="5">
        <f ca="1">INDEX(INDIRECT(_xlfn.CONCAT("weather.data[",O$4,"]")),MATCH(sim.tbl[[#This Row],[Weather_Date]],weather.data[Date],0))</f>
        <v>19.8</v>
      </c>
      <c r="P6" s="5">
        <f ca="1">INDEX(INDIRECT(_xlfn.CONCAT("weather.data[",P$4,"]")),MATCH(sim.tbl[[#This Row],[Weather_Date]],weather.data[Date],0))</f>
        <v>16.7</v>
      </c>
      <c r="Q6" s="5">
        <f ca="1">INDEX(INDIRECT(_xlfn.CONCAT("weather.data[",Q$4,"]")),MATCH(sim.tbl[[#This Row],[Weather_Date]],weather.data[Date],0))</f>
        <v>18.5</v>
      </c>
      <c r="R6" s="6">
        <f ca="1">IF(sim.tbl[[#This Row],[Dens]]&lt;=770,1,0)</f>
        <v>0</v>
      </c>
      <c r="S6" s="6">
        <f ca="1">IF(AND(sim.tbl[[#This Row],[Sulf]]&gt;0.5,sim.tbl[[#This Row],[Dens]]&gt;770,sim.tbl[[#This Row],[Dens]]&lt;=825),1,0)</f>
        <v>0</v>
      </c>
      <c r="T6" s="6">
        <f ca="1">IF(AND(sim.tbl[[#This Row],[Sulf]]&lt;=0.5,sim.tbl[[#This Row],[Dens]]&gt;770,sim.tbl[[#This Row],[Dens]]&lt;=825),1,0)</f>
        <v>0</v>
      </c>
      <c r="U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6" s="6">
        <f ca="1">IF(AND(sim.tbl[[#This Row],[Sulf]]&lt;0.5,sim.tbl[[#This Row],[Dens]]&gt;825,sim.tbl[[#This Row],[Dens]]&lt;=900),1,0)</f>
        <v>0</v>
      </c>
      <c r="W6" s="6">
        <f ca="1">IF(AND(sim.tbl[[#This Row],[Sulf]]&gt;2,sim.tbl[[#This Row],[Dens]]&gt;865,sim.tbl[[#This Row],[Dens]]&lt;=900),1,0)</f>
        <v>1</v>
      </c>
      <c r="X6" s="6">
        <f ca="1">IF(AND(sim.tbl[[#This Row],[Sulf]]&gt;0.5,sim.tbl[[#This Row],[Dens]]&gt;900),1,0)</f>
        <v>0</v>
      </c>
      <c r="Y6" s="6">
        <f ca="1">IF(AND(sim.tbl[[#This Row],[Sulf]]&lt;=0.5,sim.tbl[[#This Row],[Dens]]&gt;900),1,0)</f>
        <v>0</v>
      </c>
      <c r="Z6" s="6">
        <f ca="1">IF(MONTH(sim.tbl[[#This Row],[SDate]])=INDEX(mthLkUp.tbl[Num],MATCH(Z$4,mthLkUp.tbl[Month],0)),1,0)</f>
        <v>0</v>
      </c>
      <c r="AA6" s="6">
        <f ca="1">IF(MONTH(sim.tbl[[#This Row],[SDate]])=INDEX(mthLkUp.tbl[Num],MATCH(AA$4,mthLkUp.tbl[Month],0)),1,0)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1</v>
      </c>
      <c r="AG6" s="6">
        <f ca="1">IF(MONTH(sim.tbl[[#This Row],[SDate]])=INDEX(mthLkUp.tbl[Num],MATCH(AG$4,mthLkUp.tbl[Month],0)),1,0)</f>
        <v>0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0</v>
      </c>
      <c r="AL6" s="5">
        <f ca="1">sim.tbl[[#This Row],[Sulf]]*sim.tbl[[#This Row],[C5+]]</f>
        <v>0</v>
      </c>
      <c r="AM6" s="5">
        <f ca="1">sim.tbl[[#This Row],[Sulf]]*sim.tbl[[#This Row],[Light LSB]]</f>
        <v>0</v>
      </c>
      <c r="AN6" s="5">
        <f ca="1">sim.tbl[[#This Row],[Sulf]]*sim.tbl[[#This Row],[Light SW]]</f>
        <v>0</v>
      </c>
      <c r="AO6" s="5">
        <f ca="1">sim.tbl[[#This Row],[Sulf]]*sim.tbl[[#This Row],[Medium LSB]]</f>
        <v>0</v>
      </c>
      <c r="AP6" s="5">
        <f ca="1">sim.tbl[[#This Row],[Sulf]]*sim.tbl[[#This Row],[Medium SW]]</f>
        <v>0</v>
      </c>
      <c r="AQ6" s="5">
        <f ca="1">sim.tbl[[#This Row],[Sulf]]*sim.tbl[[#This Row],[Midale]]</f>
        <v>2.59</v>
      </c>
      <c r="AR6" s="5">
        <f ca="1">sim.tbl[[#This Row],[Sulf]]*sim.tbl[[#This Row],[Heavy Sour]]</f>
        <v>0</v>
      </c>
      <c r="AS6" s="5">
        <f ca="1">sim.tbl[[#This Row],[Sulf]]*sim.tbl[[#This Row],[Heavy SW]]</f>
        <v>0</v>
      </c>
      <c r="AT6" s="5">
        <f ca="1">sim.tbl[[#This Row],[Dens]]*sim.tbl[[#This Row],[C5+]]</f>
        <v>0</v>
      </c>
      <c r="AU6" s="5">
        <f ca="1">sim.tbl[[#This Row],[Dens]]*sim.tbl[[#This Row],[Light LSB]]</f>
        <v>0</v>
      </c>
      <c r="AV6" s="5">
        <f ca="1">sim.tbl[[#This Row],[Dens]]*sim.tbl[[#This Row],[Light SW]]</f>
        <v>0</v>
      </c>
      <c r="AW6" s="5">
        <f ca="1">sim.tbl[[#This Row],[Dens]]*sim.tbl[[#This Row],[Medium LSB]]</f>
        <v>0</v>
      </c>
      <c r="AX6" s="5">
        <f ca="1">sim.tbl[[#This Row],[Dens]]*sim.tbl[[#This Row],[Medium SW]]</f>
        <v>0</v>
      </c>
      <c r="AY6" s="5">
        <f ca="1">sim.tbl[[#This Row],[Dens]]*sim.tbl[[#This Row],[Midale]]</f>
        <v>879.5</v>
      </c>
      <c r="AZ6" s="5">
        <f ca="1">sim.tbl[[#This Row],[Dens]]*sim.tbl[[#This Row],[Heavy Sour]]</f>
        <v>0</v>
      </c>
      <c r="BA6" s="5">
        <f ca="1">sim.tbl[[#This Row],[Dens]]*sim.tbl[[#This Row],[Heavy SW]]</f>
        <v>0</v>
      </c>
      <c r="BB6" s="5">
        <f ca="1">sim.tbl[[#This Row],[Temp.Roll]]*sim.tbl[[#This Row],[C5+]]</f>
        <v>0</v>
      </c>
      <c r="BC6" s="5">
        <f ca="1">sim.tbl[[#This Row],[Temp.Roll]]*sim.tbl[[#This Row],[Light LSB]]</f>
        <v>0</v>
      </c>
      <c r="BD6" s="5">
        <f ca="1">sim.tbl[[#This Row],[Temp.Roll]]*sim.tbl[[#This Row],[Light SW]]</f>
        <v>0</v>
      </c>
      <c r="BE6" s="5">
        <f ca="1">sim.tbl[[#This Row],[Temp.Roll]]*sim.tbl[[#This Row],[Medium LSB]]</f>
        <v>0</v>
      </c>
      <c r="BF6" s="5">
        <f ca="1">sim.tbl[[#This Row],[Temp.Roll]]*sim.tbl[[#This Row],[Medium SW]]</f>
        <v>0</v>
      </c>
      <c r="BG6" s="5">
        <f ca="1">sim.tbl[[#This Row],[Temp.Roll]]*sim.tbl[[#This Row],[Midale]]</f>
        <v>19.326190476190476</v>
      </c>
      <c r="BH6" s="5">
        <f ca="1">sim.tbl[[#This Row],[Temp.Roll]]*sim.tbl[[#This Row],[Heavy Sour]]</f>
        <v>0</v>
      </c>
      <c r="BI6" s="5">
        <f ca="1">sim.tbl[[#This Row],[Temp.Roll]]*sim.tbl[[#This Row],[Heavy SW]]</f>
        <v>0</v>
      </c>
    </row>
    <row r="7" spans="1:63" x14ac:dyDescent="0.25">
      <c r="A7" s="5"/>
      <c r="B7" s="5">
        <v>277</v>
      </c>
      <c r="C7" s="5">
        <v>42616</v>
      </c>
      <c r="D7" s="5">
        <f>INDEX(IF(post_aquisition_adj_bool,vp.data[VP_Adjusted],vp.data[VP]),MATCH(sim.tbl[[#This Row],[VP_ID]],vp.data[ID],0))</f>
        <v>38.665217391304303</v>
      </c>
      <c r="E7" s="5">
        <f ca="1">SUMPRODUCT($G$1:$BI$1,sim.tbl[[#This Row],[(Intercept)]:[Temp.Roll:Heavy SW]])</f>
        <v>60.091940466893547</v>
      </c>
      <c r="F7" s="13">
        <f ca="1">INDEX(INDIRECT(_xlfn.CONCAT("vp.data[",F$4,"]")),MATCH(sim.tbl[[#This Row],[VP_ID]], vp.data[ID],0))</f>
        <v>42579</v>
      </c>
      <c r="G7" s="6">
        <f>1</f>
        <v>1</v>
      </c>
      <c r="H7" s="5">
        <f ca="1">INDEX(INDIRECT(_xlfn.CONCAT("vp.data[",H$4,"]")),MATCH(sim.tbl[[#This Row],[VP_ID]],vp.data[ID],0))</f>
        <v>2.41</v>
      </c>
      <c r="I7" s="5">
        <f ca="1">INDEX(INDIRECT(_xlfn.CONCAT("vp.data[",I$4,"]")),MATCH(sim.tbl[[#This Row],[VP_ID]],vp.data[ID],0))</f>
        <v>869.7</v>
      </c>
      <c r="J7" s="5">
        <f ca="1">INDEX(INDIRECT(_xlfn.CONCAT("weather.data[",J$4,"]")),MATCH(sim.tbl[[#This Row],[Weather_Date]],weather.data[Date],0))</f>
        <v>16.850000000000001</v>
      </c>
      <c r="K7" s="5">
        <f ca="1">INDEX(INDIRECT(_xlfn.CONCAT("weather.data[",K$4,"]")),MATCH(sim.tbl[[#This Row],[Weather_Date]],weather.data[Date],0))</f>
        <v>19.24285714285714</v>
      </c>
      <c r="L7" s="5">
        <f ca="1">INDEX(INDIRECT(_xlfn.CONCAT("weather.data[",L$4,"]")),MATCH(sim.tbl[[#This Row],[Weather_Date]],weather.data[Date],0))</f>
        <v>16</v>
      </c>
      <c r="M7" s="5">
        <f ca="1">INDEX(INDIRECT(_xlfn.CONCAT("weather.data[",M$4,"]")),MATCH(sim.tbl[[#This Row],[Weather_Date]],weather.data[Date],0))</f>
        <v>15.7</v>
      </c>
      <c r="N7" s="5">
        <f ca="1">INDEX(INDIRECT(_xlfn.CONCAT("weather.data[",N$4,"]")),MATCH(sim.tbl[[#This Row],[Weather_Date]],weather.data[Date],0))</f>
        <v>18.5</v>
      </c>
      <c r="O7" s="5">
        <f ca="1">INDEX(INDIRECT(_xlfn.CONCAT("weather.data[",O$4,"]")),MATCH(sim.tbl[[#This Row],[Weather_Date]],weather.data[Date],0))</f>
        <v>18</v>
      </c>
      <c r="P7" s="5">
        <f ca="1">INDEX(INDIRECT(_xlfn.CONCAT("weather.data[",P$4,"]")),MATCH(sim.tbl[[#This Row],[Weather_Date]],weather.data[Date],0))</f>
        <v>16.600000000000001</v>
      </c>
      <c r="Q7" s="5">
        <f ca="1">INDEX(INDIRECT(_xlfn.CONCAT("weather.data[",Q$4,"]")),MATCH(sim.tbl[[#This Row],[Weather_Date]],weather.data[Date],0))</f>
        <v>16.3</v>
      </c>
      <c r="R7" s="6">
        <f ca="1">IF(sim.tbl[[#This Row],[Dens]]&lt;=770,1,0)</f>
        <v>0</v>
      </c>
      <c r="S7" s="6">
        <f ca="1">IF(AND(sim.tbl[[#This Row],[Sulf]]&gt;0.5,sim.tbl[[#This Row],[Dens]]&gt;770,sim.tbl[[#This Row],[Dens]]&lt;=825),1,0)</f>
        <v>0</v>
      </c>
      <c r="T7" s="6">
        <f ca="1">IF(AND(sim.tbl[[#This Row],[Sulf]]&lt;=0.5,sim.tbl[[#This Row],[Dens]]&gt;770,sim.tbl[[#This Row],[Dens]]&lt;=825),1,0)</f>
        <v>0</v>
      </c>
      <c r="U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7" s="6">
        <f ca="1">IF(AND(sim.tbl[[#This Row],[Sulf]]&lt;0.5,sim.tbl[[#This Row],[Dens]]&gt;825,sim.tbl[[#This Row],[Dens]]&lt;=900),1,0)</f>
        <v>0</v>
      </c>
      <c r="W7" s="6">
        <f ca="1">IF(AND(sim.tbl[[#This Row],[Sulf]]&gt;2,sim.tbl[[#This Row],[Dens]]&gt;865,sim.tbl[[#This Row],[Dens]]&lt;=900),1,0)</f>
        <v>1</v>
      </c>
      <c r="X7" s="6">
        <f ca="1">IF(AND(sim.tbl[[#This Row],[Sulf]]&gt;0.5,sim.tbl[[#This Row],[Dens]]&gt;900),1,0)</f>
        <v>0</v>
      </c>
      <c r="Y7" s="6">
        <f ca="1">IF(AND(sim.tbl[[#This Row],[Sulf]]&lt;=0.5,sim.tbl[[#This Row],[Dens]]&gt;900),1,0)</f>
        <v>0</v>
      </c>
      <c r="Z7" s="6">
        <f ca="1">IF(MONTH(sim.tbl[[#This Row],[SDate]])=INDEX(mthLkUp.tbl[Num],MATCH(Z$4,mthLkUp.tbl[Month],0)),1,0)</f>
        <v>0</v>
      </c>
      <c r="AA7" s="6">
        <f ca="1">IF(MONTH(sim.tbl[[#This Row],[SDate]])=INDEX(mthLkUp.tbl[Num],MATCH(AA$4,mthLkUp.tbl[Month],0)),1,0)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1</v>
      </c>
      <c r="AG7" s="6">
        <f ca="1">IF(MONTH(sim.tbl[[#This Row],[SDate]])=INDEX(mthLkUp.tbl[Num],MATCH(AG$4,mthLkUp.tbl[Month],0)),1,0)</f>
        <v>0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0</v>
      </c>
      <c r="AL7" s="5">
        <f ca="1">sim.tbl[[#This Row],[Sulf]]*sim.tbl[[#This Row],[C5+]]</f>
        <v>0</v>
      </c>
      <c r="AM7" s="5">
        <f ca="1">sim.tbl[[#This Row],[Sulf]]*sim.tbl[[#This Row],[Light LSB]]</f>
        <v>0</v>
      </c>
      <c r="AN7" s="5">
        <f ca="1">sim.tbl[[#This Row],[Sulf]]*sim.tbl[[#This Row],[Light SW]]</f>
        <v>0</v>
      </c>
      <c r="AO7" s="5">
        <f ca="1">sim.tbl[[#This Row],[Sulf]]*sim.tbl[[#This Row],[Medium LSB]]</f>
        <v>0</v>
      </c>
      <c r="AP7" s="5">
        <f ca="1">sim.tbl[[#This Row],[Sulf]]*sim.tbl[[#This Row],[Medium SW]]</f>
        <v>0</v>
      </c>
      <c r="AQ7" s="5">
        <f ca="1">sim.tbl[[#This Row],[Sulf]]*sim.tbl[[#This Row],[Midale]]</f>
        <v>2.41</v>
      </c>
      <c r="AR7" s="5">
        <f ca="1">sim.tbl[[#This Row],[Sulf]]*sim.tbl[[#This Row],[Heavy Sour]]</f>
        <v>0</v>
      </c>
      <c r="AS7" s="5">
        <f ca="1">sim.tbl[[#This Row],[Sulf]]*sim.tbl[[#This Row],[Heavy SW]]</f>
        <v>0</v>
      </c>
      <c r="AT7" s="5">
        <f ca="1">sim.tbl[[#This Row],[Dens]]*sim.tbl[[#This Row],[C5+]]</f>
        <v>0</v>
      </c>
      <c r="AU7" s="5">
        <f ca="1">sim.tbl[[#This Row],[Dens]]*sim.tbl[[#This Row],[Light LSB]]</f>
        <v>0</v>
      </c>
      <c r="AV7" s="5">
        <f ca="1">sim.tbl[[#This Row],[Dens]]*sim.tbl[[#This Row],[Light SW]]</f>
        <v>0</v>
      </c>
      <c r="AW7" s="5">
        <f ca="1">sim.tbl[[#This Row],[Dens]]*sim.tbl[[#This Row],[Medium LSB]]</f>
        <v>0</v>
      </c>
      <c r="AX7" s="5">
        <f ca="1">sim.tbl[[#This Row],[Dens]]*sim.tbl[[#This Row],[Medium SW]]</f>
        <v>0</v>
      </c>
      <c r="AY7" s="5">
        <f ca="1">sim.tbl[[#This Row],[Dens]]*sim.tbl[[#This Row],[Midale]]</f>
        <v>869.7</v>
      </c>
      <c r="AZ7" s="5">
        <f ca="1">sim.tbl[[#This Row],[Dens]]*sim.tbl[[#This Row],[Heavy Sour]]</f>
        <v>0</v>
      </c>
      <c r="BA7" s="5">
        <f ca="1">sim.tbl[[#This Row],[Dens]]*sim.tbl[[#This Row],[Heavy SW]]</f>
        <v>0</v>
      </c>
      <c r="BB7" s="5">
        <f ca="1">sim.tbl[[#This Row],[Temp.Roll]]*sim.tbl[[#This Row],[C5+]]</f>
        <v>0</v>
      </c>
      <c r="BC7" s="5">
        <f ca="1">sim.tbl[[#This Row],[Temp.Roll]]*sim.tbl[[#This Row],[Light LSB]]</f>
        <v>0</v>
      </c>
      <c r="BD7" s="5">
        <f ca="1">sim.tbl[[#This Row],[Temp.Roll]]*sim.tbl[[#This Row],[Light SW]]</f>
        <v>0</v>
      </c>
      <c r="BE7" s="5">
        <f ca="1">sim.tbl[[#This Row],[Temp.Roll]]*sim.tbl[[#This Row],[Medium LSB]]</f>
        <v>0</v>
      </c>
      <c r="BF7" s="5">
        <f ca="1">sim.tbl[[#This Row],[Temp.Roll]]*sim.tbl[[#This Row],[Medium SW]]</f>
        <v>0</v>
      </c>
      <c r="BG7" s="5">
        <f ca="1">sim.tbl[[#This Row],[Temp.Roll]]*sim.tbl[[#This Row],[Midale]]</f>
        <v>19.24285714285714</v>
      </c>
      <c r="BH7" s="5">
        <f ca="1">sim.tbl[[#This Row],[Temp.Roll]]*sim.tbl[[#This Row],[Heavy Sour]]</f>
        <v>0</v>
      </c>
      <c r="BI7" s="5">
        <f ca="1">sim.tbl[[#This Row],[Temp.Roll]]*sim.tbl[[#This Row],[Heavy SW]]</f>
        <v>0</v>
      </c>
    </row>
    <row r="8" spans="1:63" x14ac:dyDescent="0.25">
      <c r="A8" s="5"/>
      <c r="B8" s="5">
        <v>289</v>
      </c>
      <c r="C8" s="5">
        <v>41871</v>
      </c>
      <c r="D8" s="5">
        <f>INDEX(IF(post_aquisition_adj_bool,vp.data[VP_Adjusted],vp.data[VP]),MATCH(sim.tbl[[#This Row],[VP_ID]],vp.data[ID],0))</f>
        <v>37.265217391304304</v>
      </c>
      <c r="E8" s="5">
        <f ca="1">SUMPRODUCT($G$1:$BI$1,sim.tbl[[#This Row],[(Intercept)]:[Temp.Roll:Heavy SW]])</f>
        <v>53.246307277054683</v>
      </c>
      <c r="F8" s="13">
        <f ca="1">INDEX(INDIRECT(_xlfn.CONCAT("vp.data[",F$4,"]")),MATCH(sim.tbl[[#This Row],[VP_ID]], vp.data[ID],0))</f>
        <v>42592</v>
      </c>
      <c r="G8" s="6">
        <f>1</f>
        <v>1</v>
      </c>
      <c r="H8" s="5">
        <f ca="1">INDEX(INDIRECT(_xlfn.CONCAT("vp.data[",H$4,"]")),MATCH(sim.tbl[[#This Row],[VP_ID]],vp.data[ID],0))</f>
        <v>2.31</v>
      </c>
      <c r="I8" s="5">
        <f ca="1">INDEX(INDIRECT(_xlfn.CONCAT("vp.data[",I$4,"]")),MATCH(sim.tbl[[#This Row],[VP_ID]],vp.data[ID],0))</f>
        <v>870</v>
      </c>
      <c r="J8" s="5">
        <f ca="1">INDEX(INDIRECT(_xlfn.CONCAT("weather.data[",J$4,"]")),MATCH(sim.tbl[[#This Row],[Weather_Date]],weather.data[Date],0))</f>
        <v>20.333333333333332</v>
      </c>
      <c r="K8" s="5">
        <f ca="1">INDEX(INDIRECT(_xlfn.CONCAT("weather.data[",K$4,"]")),MATCH(sim.tbl[[#This Row],[Weather_Date]],weather.data[Date],0))</f>
        <v>21.280952380952382</v>
      </c>
      <c r="L8" s="5">
        <f ca="1">INDEX(INDIRECT(_xlfn.CONCAT("weather.data[",L$4,"]")),MATCH(sim.tbl[[#This Row],[Weather_Date]],weather.data[Date],0))</f>
        <v>20.100000000000001</v>
      </c>
      <c r="M8" s="5">
        <f ca="1">INDEX(INDIRECT(_xlfn.CONCAT("weather.data[",M$4,"]")),MATCH(sim.tbl[[#This Row],[Weather_Date]],weather.data[Date],0))</f>
        <v>19.5</v>
      </c>
      <c r="N8" s="5">
        <f ca="1">INDEX(INDIRECT(_xlfn.CONCAT("weather.data[",N$4,"]")),MATCH(sim.tbl[[#This Row],[Weather_Date]],weather.data[Date],0))</f>
        <v>20.3</v>
      </c>
      <c r="O8" s="5">
        <f ca="1">INDEX(INDIRECT(_xlfn.CONCAT("weather.data[",O$4,"]")),MATCH(sim.tbl[[#This Row],[Weather_Date]],weather.data[Date],0))</f>
        <v>19</v>
      </c>
      <c r="P8" s="5">
        <f ca="1">INDEX(INDIRECT(_xlfn.CONCAT("weather.data[",P$4,"]")),MATCH(sim.tbl[[#This Row],[Weather_Date]],weather.data[Date],0))</f>
        <v>22.6</v>
      </c>
      <c r="Q8" s="5">
        <f ca="1">INDEX(INDIRECT(_xlfn.CONCAT("weather.data[",Q$4,"]")),MATCH(sim.tbl[[#This Row],[Weather_Date]],weather.data[Date],0))</f>
        <v>20.5</v>
      </c>
      <c r="R8" s="6">
        <f ca="1">IF(sim.tbl[[#This Row],[Dens]]&lt;=770,1,0)</f>
        <v>0</v>
      </c>
      <c r="S8" s="6">
        <f ca="1">IF(AND(sim.tbl[[#This Row],[Sulf]]&gt;0.5,sim.tbl[[#This Row],[Dens]]&gt;770,sim.tbl[[#This Row],[Dens]]&lt;=825),1,0)</f>
        <v>0</v>
      </c>
      <c r="T8" s="6">
        <f ca="1">IF(AND(sim.tbl[[#This Row],[Sulf]]&lt;=0.5,sim.tbl[[#This Row],[Dens]]&gt;770,sim.tbl[[#This Row],[Dens]]&lt;=825),1,0)</f>
        <v>0</v>
      </c>
      <c r="U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8" s="6">
        <f ca="1">IF(AND(sim.tbl[[#This Row],[Sulf]]&lt;0.5,sim.tbl[[#This Row],[Dens]]&gt;825,sim.tbl[[#This Row],[Dens]]&lt;=900),1,0)</f>
        <v>0</v>
      </c>
      <c r="W8" s="6">
        <f ca="1">IF(AND(sim.tbl[[#This Row],[Sulf]]&gt;2,sim.tbl[[#This Row],[Dens]]&gt;865,sim.tbl[[#This Row],[Dens]]&lt;=900),1,0)</f>
        <v>1</v>
      </c>
      <c r="X8" s="6">
        <f ca="1">IF(AND(sim.tbl[[#This Row],[Sulf]]&gt;0.5,sim.tbl[[#This Row],[Dens]]&gt;900),1,0)</f>
        <v>0</v>
      </c>
      <c r="Y8" s="6">
        <f ca="1">IF(AND(sim.tbl[[#This Row],[Sulf]]&lt;=0.5,sim.tbl[[#This Row],[Dens]]&gt;900),1,0)</f>
        <v>0</v>
      </c>
      <c r="Z8" s="6">
        <f ca="1">IF(MONTH(sim.tbl[[#This Row],[SDate]])=INDEX(mthLkUp.tbl[Num],MATCH(Z$4,mthLkUp.tbl[Month],0)),1,0)</f>
        <v>0</v>
      </c>
      <c r="AA8" s="6">
        <f ca="1">IF(MONTH(sim.tbl[[#This Row],[SDate]])=INDEX(mthLkUp.tbl[Num],MATCH(AA$4,mthLkUp.tbl[Month],0)),1,0)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1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0</v>
      </c>
      <c r="AL8" s="5">
        <f ca="1">sim.tbl[[#This Row],[Sulf]]*sim.tbl[[#This Row],[C5+]]</f>
        <v>0</v>
      </c>
      <c r="AM8" s="5">
        <f ca="1">sim.tbl[[#This Row],[Sulf]]*sim.tbl[[#This Row],[Light LSB]]</f>
        <v>0</v>
      </c>
      <c r="AN8" s="5">
        <f ca="1">sim.tbl[[#This Row],[Sulf]]*sim.tbl[[#This Row],[Light SW]]</f>
        <v>0</v>
      </c>
      <c r="AO8" s="5">
        <f ca="1">sim.tbl[[#This Row],[Sulf]]*sim.tbl[[#This Row],[Medium LSB]]</f>
        <v>0</v>
      </c>
      <c r="AP8" s="5">
        <f ca="1">sim.tbl[[#This Row],[Sulf]]*sim.tbl[[#This Row],[Medium SW]]</f>
        <v>0</v>
      </c>
      <c r="AQ8" s="5">
        <f ca="1">sim.tbl[[#This Row],[Sulf]]*sim.tbl[[#This Row],[Midale]]</f>
        <v>2.31</v>
      </c>
      <c r="AR8" s="5">
        <f ca="1">sim.tbl[[#This Row],[Sulf]]*sim.tbl[[#This Row],[Heavy Sour]]</f>
        <v>0</v>
      </c>
      <c r="AS8" s="5">
        <f ca="1">sim.tbl[[#This Row],[Sulf]]*sim.tbl[[#This Row],[Heavy SW]]</f>
        <v>0</v>
      </c>
      <c r="AT8" s="5">
        <f ca="1">sim.tbl[[#This Row],[Dens]]*sim.tbl[[#This Row],[C5+]]</f>
        <v>0</v>
      </c>
      <c r="AU8" s="5">
        <f ca="1">sim.tbl[[#This Row],[Dens]]*sim.tbl[[#This Row],[Light LSB]]</f>
        <v>0</v>
      </c>
      <c r="AV8" s="5">
        <f ca="1">sim.tbl[[#This Row],[Dens]]*sim.tbl[[#This Row],[Light SW]]</f>
        <v>0</v>
      </c>
      <c r="AW8" s="5">
        <f ca="1">sim.tbl[[#This Row],[Dens]]*sim.tbl[[#This Row],[Medium LSB]]</f>
        <v>0</v>
      </c>
      <c r="AX8" s="5">
        <f ca="1">sim.tbl[[#This Row],[Dens]]*sim.tbl[[#This Row],[Medium SW]]</f>
        <v>0</v>
      </c>
      <c r="AY8" s="5">
        <f ca="1">sim.tbl[[#This Row],[Dens]]*sim.tbl[[#This Row],[Midale]]</f>
        <v>870</v>
      </c>
      <c r="AZ8" s="5">
        <f ca="1">sim.tbl[[#This Row],[Dens]]*sim.tbl[[#This Row],[Heavy Sour]]</f>
        <v>0</v>
      </c>
      <c r="BA8" s="5">
        <f ca="1">sim.tbl[[#This Row],[Dens]]*sim.tbl[[#This Row],[Heavy SW]]</f>
        <v>0</v>
      </c>
      <c r="BB8" s="5">
        <f ca="1">sim.tbl[[#This Row],[Temp.Roll]]*sim.tbl[[#This Row],[C5+]]</f>
        <v>0</v>
      </c>
      <c r="BC8" s="5">
        <f ca="1">sim.tbl[[#This Row],[Temp.Roll]]*sim.tbl[[#This Row],[Light LSB]]</f>
        <v>0</v>
      </c>
      <c r="BD8" s="5">
        <f ca="1">sim.tbl[[#This Row],[Temp.Roll]]*sim.tbl[[#This Row],[Light SW]]</f>
        <v>0</v>
      </c>
      <c r="BE8" s="5">
        <f ca="1">sim.tbl[[#This Row],[Temp.Roll]]*sim.tbl[[#This Row],[Medium LSB]]</f>
        <v>0</v>
      </c>
      <c r="BF8" s="5">
        <f ca="1">sim.tbl[[#This Row],[Temp.Roll]]*sim.tbl[[#This Row],[Medium SW]]</f>
        <v>0</v>
      </c>
      <c r="BG8" s="5">
        <f ca="1">sim.tbl[[#This Row],[Temp.Roll]]*sim.tbl[[#This Row],[Midale]]</f>
        <v>21.280952380952382</v>
      </c>
      <c r="BH8" s="5">
        <f ca="1">sim.tbl[[#This Row],[Temp.Roll]]*sim.tbl[[#This Row],[Heavy Sour]]</f>
        <v>0</v>
      </c>
      <c r="BI8" s="5">
        <f ca="1">sim.tbl[[#This Row],[Temp.Roll]]*sim.tbl[[#This Row],[Heavy SW]]</f>
        <v>0</v>
      </c>
    </row>
    <row r="9" spans="1:63" x14ac:dyDescent="0.25">
      <c r="A9" s="5"/>
      <c r="B9" s="5">
        <v>290</v>
      </c>
      <c r="C9" s="5">
        <v>42218</v>
      </c>
      <c r="D9" s="5">
        <f>INDEX(IF(post_aquisition_adj_bool,vp.data[VP_Adjusted],vp.data[VP]),MATCH(sim.tbl[[#This Row],[VP_ID]],vp.data[ID],0))</f>
        <v>35.565217391304301</v>
      </c>
      <c r="E9" s="5">
        <f ca="1">SUMPRODUCT($G$1:$BI$1,sim.tbl[[#This Row],[(Intercept)]:[Temp.Roll:Heavy SW]])</f>
        <v>53.796590589824142</v>
      </c>
      <c r="F9" s="13">
        <f ca="1">INDEX(INDIRECT(_xlfn.CONCAT("vp.data[",F$4,"]")),MATCH(sim.tbl[[#This Row],[VP_ID]], vp.data[ID],0))</f>
        <v>42592</v>
      </c>
      <c r="G9" s="6">
        <f>1</f>
        <v>1</v>
      </c>
      <c r="H9" s="5">
        <f ca="1">INDEX(INDIRECT(_xlfn.CONCAT("vp.data[",H$4,"]")),MATCH(sim.tbl[[#This Row],[VP_ID]],vp.data[ID],0))</f>
        <v>2.31</v>
      </c>
      <c r="I9" s="5">
        <f ca="1">INDEX(INDIRECT(_xlfn.CONCAT("vp.data[",I$4,"]")),MATCH(sim.tbl[[#This Row],[VP_ID]],vp.data[ID],0))</f>
        <v>870</v>
      </c>
      <c r="J9" s="5">
        <f ca="1">INDEX(INDIRECT(_xlfn.CONCAT("weather.data[",J$4,"]")),MATCH(sim.tbl[[#This Row],[Weather_Date]],weather.data[Date],0))</f>
        <v>17.983333333333334</v>
      </c>
      <c r="K9" s="5">
        <f ca="1">INDEX(INDIRECT(_xlfn.CONCAT("weather.data[",K$4,"]")),MATCH(sim.tbl[[#This Row],[Weather_Date]],weather.data[Date],0))</f>
        <v>19.18095238095238</v>
      </c>
      <c r="L9" s="5">
        <f ca="1">INDEX(INDIRECT(_xlfn.CONCAT("weather.data[",L$4,"]")),MATCH(sim.tbl[[#This Row],[Weather_Date]],weather.data[Date],0))</f>
        <v>17.600000000000001</v>
      </c>
      <c r="M9" s="5">
        <f ca="1">INDEX(INDIRECT(_xlfn.CONCAT("weather.data[",M$4,"]")),MATCH(sim.tbl[[#This Row],[Weather_Date]],weather.data[Date],0))</f>
        <v>18</v>
      </c>
      <c r="N9" s="5">
        <f ca="1">INDEX(INDIRECT(_xlfn.CONCAT("weather.data[",N$4,"]")),MATCH(sim.tbl[[#This Row],[Weather_Date]],weather.data[Date],0))</f>
        <v>17.8</v>
      </c>
      <c r="O9" s="5">
        <f ca="1">INDEX(INDIRECT(_xlfn.CONCAT("weather.data[",O$4,"]")),MATCH(sim.tbl[[#This Row],[Weather_Date]],weather.data[Date],0))</f>
        <v>19.5</v>
      </c>
      <c r="P9" s="5">
        <f ca="1">INDEX(INDIRECT(_xlfn.CONCAT("weather.data[",P$4,"]")),MATCH(sim.tbl[[#This Row],[Weather_Date]],weather.data[Date],0))</f>
        <v>18.3</v>
      </c>
      <c r="Q9" s="5">
        <f ca="1">INDEX(INDIRECT(_xlfn.CONCAT("weather.data[",Q$4,"]")),MATCH(sim.tbl[[#This Row],[Weather_Date]],weather.data[Date],0))</f>
        <v>16.7</v>
      </c>
      <c r="R9" s="6">
        <f ca="1">IF(sim.tbl[[#This Row],[Dens]]&lt;=770,1,0)</f>
        <v>0</v>
      </c>
      <c r="S9" s="6">
        <f ca="1">IF(AND(sim.tbl[[#This Row],[Sulf]]&gt;0.5,sim.tbl[[#This Row],[Dens]]&gt;770,sim.tbl[[#This Row],[Dens]]&lt;=825),1,0)</f>
        <v>0</v>
      </c>
      <c r="T9" s="6">
        <f ca="1">IF(AND(sim.tbl[[#This Row],[Sulf]]&lt;=0.5,sim.tbl[[#This Row],[Dens]]&gt;770,sim.tbl[[#This Row],[Dens]]&lt;=825),1,0)</f>
        <v>0</v>
      </c>
      <c r="U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9" s="6">
        <f ca="1">IF(AND(sim.tbl[[#This Row],[Sulf]]&lt;0.5,sim.tbl[[#This Row],[Dens]]&gt;825,sim.tbl[[#This Row],[Dens]]&lt;=900),1,0)</f>
        <v>0</v>
      </c>
      <c r="W9" s="6">
        <f ca="1">IF(AND(sim.tbl[[#This Row],[Sulf]]&gt;2,sim.tbl[[#This Row],[Dens]]&gt;865,sim.tbl[[#This Row],[Dens]]&lt;=900),1,0)</f>
        <v>1</v>
      </c>
      <c r="X9" s="6">
        <f ca="1">IF(AND(sim.tbl[[#This Row],[Sulf]]&gt;0.5,sim.tbl[[#This Row],[Dens]]&gt;900),1,0)</f>
        <v>0</v>
      </c>
      <c r="Y9" s="6">
        <f ca="1">IF(AND(sim.tbl[[#This Row],[Sulf]]&lt;=0.5,sim.tbl[[#This Row],[Dens]]&gt;900),1,0)</f>
        <v>0</v>
      </c>
      <c r="Z9" s="6">
        <f ca="1">IF(MONTH(sim.tbl[[#This Row],[SDate]])=INDEX(mthLkUp.tbl[Num],MATCH(Z$4,mthLkUp.tbl[Month],0)),1,0)</f>
        <v>0</v>
      </c>
      <c r="AA9" s="6">
        <f ca="1">IF(MONTH(sim.tbl[[#This Row],[SDate]])=INDEX(mthLkUp.tbl[Num],MATCH(AA$4,mthLkUp.tbl[Month],0)),1,0)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1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0</v>
      </c>
      <c r="AL9" s="5">
        <f ca="1">sim.tbl[[#This Row],[Sulf]]*sim.tbl[[#This Row],[C5+]]</f>
        <v>0</v>
      </c>
      <c r="AM9" s="5">
        <f ca="1">sim.tbl[[#This Row],[Sulf]]*sim.tbl[[#This Row],[Light LSB]]</f>
        <v>0</v>
      </c>
      <c r="AN9" s="5">
        <f ca="1">sim.tbl[[#This Row],[Sulf]]*sim.tbl[[#This Row],[Light SW]]</f>
        <v>0</v>
      </c>
      <c r="AO9" s="5">
        <f ca="1">sim.tbl[[#This Row],[Sulf]]*sim.tbl[[#This Row],[Medium LSB]]</f>
        <v>0</v>
      </c>
      <c r="AP9" s="5">
        <f ca="1">sim.tbl[[#This Row],[Sulf]]*sim.tbl[[#This Row],[Medium SW]]</f>
        <v>0</v>
      </c>
      <c r="AQ9" s="5">
        <f ca="1">sim.tbl[[#This Row],[Sulf]]*sim.tbl[[#This Row],[Midale]]</f>
        <v>2.31</v>
      </c>
      <c r="AR9" s="5">
        <f ca="1">sim.tbl[[#This Row],[Sulf]]*sim.tbl[[#This Row],[Heavy Sour]]</f>
        <v>0</v>
      </c>
      <c r="AS9" s="5">
        <f ca="1">sim.tbl[[#This Row],[Sulf]]*sim.tbl[[#This Row],[Heavy SW]]</f>
        <v>0</v>
      </c>
      <c r="AT9" s="5">
        <f ca="1">sim.tbl[[#This Row],[Dens]]*sim.tbl[[#This Row],[C5+]]</f>
        <v>0</v>
      </c>
      <c r="AU9" s="5">
        <f ca="1">sim.tbl[[#This Row],[Dens]]*sim.tbl[[#This Row],[Light LSB]]</f>
        <v>0</v>
      </c>
      <c r="AV9" s="5">
        <f ca="1">sim.tbl[[#This Row],[Dens]]*sim.tbl[[#This Row],[Light SW]]</f>
        <v>0</v>
      </c>
      <c r="AW9" s="5">
        <f ca="1">sim.tbl[[#This Row],[Dens]]*sim.tbl[[#This Row],[Medium LSB]]</f>
        <v>0</v>
      </c>
      <c r="AX9" s="5">
        <f ca="1">sim.tbl[[#This Row],[Dens]]*sim.tbl[[#This Row],[Medium SW]]</f>
        <v>0</v>
      </c>
      <c r="AY9" s="5">
        <f ca="1">sim.tbl[[#This Row],[Dens]]*sim.tbl[[#This Row],[Midale]]</f>
        <v>870</v>
      </c>
      <c r="AZ9" s="5">
        <f ca="1">sim.tbl[[#This Row],[Dens]]*sim.tbl[[#This Row],[Heavy Sour]]</f>
        <v>0</v>
      </c>
      <c r="BA9" s="5">
        <f ca="1">sim.tbl[[#This Row],[Dens]]*sim.tbl[[#This Row],[Heavy SW]]</f>
        <v>0</v>
      </c>
      <c r="BB9" s="5">
        <f ca="1">sim.tbl[[#This Row],[Temp.Roll]]*sim.tbl[[#This Row],[C5+]]</f>
        <v>0</v>
      </c>
      <c r="BC9" s="5">
        <f ca="1">sim.tbl[[#This Row],[Temp.Roll]]*sim.tbl[[#This Row],[Light LSB]]</f>
        <v>0</v>
      </c>
      <c r="BD9" s="5">
        <f ca="1">sim.tbl[[#This Row],[Temp.Roll]]*sim.tbl[[#This Row],[Light SW]]</f>
        <v>0</v>
      </c>
      <c r="BE9" s="5">
        <f ca="1">sim.tbl[[#This Row],[Temp.Roll]]*sim.tbl[[#This Row],[Medium LSB]]</f>
        <v>0</v>
      </c>
      <c r="BF9" s="5">
        <f ca="1">sim.tbl[[#This Row],[Temp.Roll]]*sim.tbl[[#This Row],[Medium SW]]</f>
        <v>0</v>
      </c>
      <c r="BG9" s="5">
        <f ca="1">sim.tbl[[#This Row],[Temp.Roll]]*sim.tbl[[#This Row],[Midale]]</f>
        <v>19.18095238095238</v>
      </c>
      <c r="BH9" s="5">
        <f ca="1">sim.tbl[[#This Row],[Temp.Roll]]*sim.tbl[[#This Row],[Heavy Sour]]</f>
        <v>0</v>
      </c>
      <c r="BI9" s="5">
        <f ca="1">sim.tbl[[#This Row],[Temp.Roll]]*sim.tbl[[#This Row],[Heavy SW]]</f>
        <v>0</v>
      </c>
    </row>
    <row r="10" spans="1:63" x14ac:dyDescent="0.25">
      <c r="A10" s="5"/>
      <c r="B10" s="5">
        <v>1609</v>
      </c>
      <c r="C10" s="5">
        <v>41846</v>
      </c>
      <c r="D10" s="5">
        <f>INDEX(IF(post_aquisition_adj_bool,vp.data[VP_Adjusted],vp.data[VP]),MATCH(sim.tbl[[#This Row],[VP_ID]],vp.data[ID],0))</f>
        <v>68.599999999999994</v>
      </c>
      <c r="E10" s="5">
        <f ca="1">SUMPRODUCT($G$1:$BI$1,sim.tbl[[#This Row],[(Intercept)]:[Temp.Roll:Heavy SW]])</f>
        <v>60.928222025728388</v>
      </c>
      <c r="F10" s="13">
        <f ca="1">INDEX(INDIRECT(_xlfn.CONCAT("vp.data[",F$4,"]")),MATCH(sim.tbl[[#This Row],[VP_ID]], vp.data[ID],0))</f>
        <v>42893</v>
      </c>
      <c r="G10" s="6">
        <f>1</f>
        <v>1</v>
      </c>
      <c r="H10" s="5">
        <f ca="1">INDEX(INDIRECT(_xlfn.CONCAT("vp.data[",H$4,"]")),MATCH(sim.tbl[[#This Row],[VP_ID]],vp.data[ID],0))</f>
        <v>2.38</v>
      </c>
      <c r="I10" s="5">
        <f ca="1">INDEX(INDIRECT(_xlfn.CONCAT("vp.data[",I$4,"]")),MATCH(sim.tbl[[#This Row],[VP_ID]],vp.data[ID],0))</f>
        <v>871.4</v>
      </c>
      <c r="J10" s="5">
        <f ca="1">INDEX(INDIRECT(_xlfn.CONCAT("weather.data[",J$4,"]")),MATCH(sim.tbl[[#This Row],[Weather_Date]],weather.data[Date],0))</f>
        <v>16.900000000000002</v>
      </c>
      <c r="K10" s="5">
        <f ca="1">INDEX(INDIRECT(_xlfn.CONCAT("weather.data[",K$4,"]")),MATCH(sim.tbl[[#This Row],[Weather_Date]],weather.data[Date],0))</f>
        <v>19.457142857142859</v>
      </c>
      <c r="L10" s="5">
        <f ca="1">INDEX(INDIRECT(_xlfn.CONCAT("weather.data[",L$4,"]")),MATCH(sim.tbl[[#This Row],[Weather_Date]],weather.data[Date],0))</f>
        <v>17.2</v>
      </c>
      <c r="M10" s="5">
        <f ca="1">INDEX(INDIRECT(_xlfn.CONCAT("weather.data[",M$4,"]")),MATCH(sim.tbl[[#This Row],[Weather_Date]],weather.data[Date],0))</f>
        <v>16.3</v>
      </c>
      <c r="N10" s="5">
        <f ca="1">INDEX(INDIRECT(_xlfn.CONCAT("weather.data[",N$4,"]")),MATCH(sim.tbl[[#This Row],[Weather_Date]],weather.data[Date],0))</f>
        <v>16.3</v>
      </c>
      <c r="O10" s="5">
        <f ca="1">INDEX(INDIRECT(_xlfn.CONCAT("weather.data[",O$4,"]")),MATCH(sim.tbl[[#This Row],[Weather_Date]],weather.data[Date],0))</f>
        <v>18</v>
      </c>
      <c r="P10" s="5">
        <f ca="1">INDEX(INDIRECT(_xlfn.CONCAT("weather.data[",P$4,"]")),MATCH(sim.tbl[[#This Row],[Weather_Date]],weather.data[Date],0))</f>
        <v>17.7</v>
      </c>
      <c r="Q10" s="5">
        <f ca="1">INDEX(INDIRECT(_xlfn.CONCAT("weather.data[",Q$4,"]")),MATCH(sim.tbl[[#This Row],[Weather_Date]],weather.data[Date],0))</f>
        <v>15.9</v>
      </c>
      <c r="R10" s="6">
        <f ca="1">IF(sim.tbl[[#This Row],[Dens]]&lt;=770,1,0)</f>
        <v>0</v>
      </c>
      <c r="S10" s="6">
        <f ca="1">IF(AND(sim.tbl[[#This Row],[Sulf]]&gt;0.5,sim.tbl[[#This Row],[Dens]]&gt;770,sim.tbl[[#This Row],[Dens]]&lt;=825),1,0)</f>
        <v>0</v>
      </c>
      <c r="T10" s="6">
        <f ca="1">IF(AND(sim.tbl[[#This Row],[Sulf]]&lt;=0.5,sim.tbl[[#This Row],[Dens]]&gt;770,sim.tbl[[#This Row],[Dens]]&lt;=825),1,0)</f>
        <v>0</v>
      </c>
      <c r="U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0" s="6">
        <f ca="1">IF(AND(sim.tbl[[#This Row],[Sulf]]&lt;0.5,sim.tbl[[#This Row],[Dens]]&gt;825,sim.tbl[[#This Row],[Dens]]&lt;=900),1,0)</f>
        <v>0</v>
      </c>
      <c r="W10" s="6">
        <f ca="1">IF(AND(sim.tbl[[#This Row],[Sulf]]&gt;2,sim.tbl[[#This Row],[Dens]]&gt;865,sim.tbl[[#This Row],[Dens]]&lt;=900),1,0)</f>
        <v>1</v>
      </c>
      <c r="X10" s="6">
        <f ca="1">IF(AND(sim.tbl[[#This Row],[Sulf]]&gt;0.5,sim.tbl[[#This Row],[Dens]]&gt;900),1,0)</f>
        <v>0</v>
      </c>
      <c r="Y10" s="6">
        <f ca="1">IF(AND(sim.tbl[[#This Row],[Sulf]]&lt;=0.5,sim.tbl[[#This Row],[Dens]]&gt;900),1,0)</f>
        <v>0</v>
      </c>
      <c r="Z10" s="6">
        <f ca="1">IF(MONTH(sim.tbl[[#This Row],[SDate]])=INDEX(mthLkUp.tbl[Num],MATCH(Z$4,mthLkUp.tbl[Month],0)),1,0)</f>
        <v>0</v>
      </c>
      <c r="AA10" s="6">
        <f ca="1">IF(MONTH(sim.tbl[[#This Row],[SDate]])=INDEX(mthLkUp.tbl[Num],MATCH(AA$4,mthLkUp.tbl[Month],0)),1,0)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1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0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0</v>
      </c>
      <c r="AL10" s="5">
        <f ca="1">sim.tbl[[#This Row],[Sulf]]*sim.tbl[[#This Row],[C5+]]</f>
        <v>0</v>
      </c>
      <c r="AM10" s="5">
        <f ca="1">sim.tbl[[#This Row],[Sulf]]*sim.tbl[[#This Row],[Light LSB]]</f>
        <v>0</v>
      </c>
      <c r="AN10" s="5">
        <f ca="1">sim.tbl[[#This Row],[Sulf]]*sim.tbl[[#This Row],[Light SW]]</f>
        <v>0</v>
      </c>
      <c r="AO10" s="5">
        <f ca="1">sim.tbl[[#This Row],[Sulf]]*sim.tbl[[#This Row],[Medium LSB]]</f>
        <v>0</v>
      </c>
      <c r="AP10" s="5">
        <f ca="1">sim.tbl[[#This Row],[Sulf]]*sim.tbl[[#This Row],[Medium SW]]</f>
        <v>0</v>
      </c>
      <c r="AQ10" s="5">
        <f ca="1">sim.tbl[[#This Row],[Sulf]]*sim.tbl[[#This Row],[Midale]]</f>
        <v>2.38</v>
      </c>
      <c r="AR10" s="5">
        <f ca="1">sim.tbl[[#This Row],[Sulf]]*sim.tbl[[#This Row],[Heavy Sour]]</f>
        <v>0</v>
      </c>
      <c r="AS10" s="5">
        <f ca="1">sim.tbl[[#This Row],[Sulf]]*sim.tbl[[#This Row],[Heavy SW]]</f>
        <v>0</v>
      </c>
      <c r="AT10" s="5">
        <f ca="1">sim.tbl[[#This Row],[Dens]]*sim.tbl[[#This Row],[C5+]]</f>
        <v>0</v>
      </c>
      <c r="AU10" s="5">
        <f ca="1">sim.tbl[[#This Row],[Dens]]*sim.tbl[[#This Row],[Light LSB]]</f>
        <v>0</v>
      </c>
      <c r="AV10" s="5">
        <f ca="1">sim.tbl[[#This Row],[Dens]]*sim.tbl[[#This Row],[Light SW]]</f>
        <v>0</v>
      </c>
      <c r="AW10" s="5">
        <f ca="1">sim.tbl[[#This Row],[Dens]]*sim.tbl[[#This Row],[Medium LSB]]</f>
        <v>0</v>
      </c>
      <c r="AX10" s="5">
        <f ca="1">sim.tbl[[#This Row],[Dens]]*sim.tbl[[#This Row],[Medium SW]]</f>
        <v>0</v>
      </c>
      <c r="AY10" s="5">
        <f ca="1">sim.tbl[[#This Row],[Dens]]*sim.tbl[[#This Row],[Midale]]</f>
        <v>871.4</v>
      </c>
      <c r="AZ10" s="5">
        <f ca="1">sim.tbl[[#This Row],[Dens]]*sim.tbl[[#This Row],[Heavy Sour]]</f>
        <v>0</v>
      </c>
      <c r="BA10" s="5">
        <f ca="1">sim.tbl[[#This Row],[Dens]]*sim.tbl[[#This Row],[Heavy SW]]</f>
        <v>0</v>
      </c>
      <c r="BB10" s="5">
        <f ca="1">sim.tbl[[#This Row],[Temp.Roll]]*sim.tbl[[#This Row],[C5+]]</f>
        <v>0</v>
      </c>
      <c r="BC10" s="5">
        <f ca="1">sim.tbl[[#This Row],[Temp.Roll]]*sim.tbl[[#This Row],[Light LSB]]</f>
        <v>0</v>
      </c>
      <c r="BD10" s="5">
        <f ca="1">sim.tbl[[#This Row],[Temp.Roll]]*sim.tbl[[#This Row],[Light SW]]</f>
        <v>0</v>
      </c>
      <c r="BE10" s="5">
        <f ca="1">sim.tbl[[#This Row],[Temp.Roll]]*sim.tbl[[#This Row],[Medium LSB]]</f>
        <v>0</v>
      </c>
      <c r="BF10" s="5">
        <f ca="1">sim.tbl[[#This Row],[Temp.Roll]]*sim.tbl[[#This Row],[Medium SW]]</f>
        <v>0</v>
      </c>
      <c r="BG10" s="5">
        <f ca="1">sim.tbl[[#This Row],[Temp.Roll]]*sim.tbl[[#This Row],[Midale]]</f>
        <v>19.457142857142859</v>
      </c>
      <c r="BH10" s="5">
        <f ca="1">sim.tbl[[#This Row],[Temp.Roll]]*sim.tbl[[#This Row],[Heavy Sour]]</f>
        <v>0</v>
      </c>
      <c r="BI10" s="5">
        <f ca="1">sim.tbl[[#This Row],[Temp.Roll]]*sim.tbl[[#This Row],[Heavy SW]]</f>
        <v>0</v>
      </c>
    </row>
    <row r="11" spans="1:63" x14ac:dyDescent="0.25">
      <c r="A11" s="5"/>
      <c r="B11" s="5">
        <v>1622</v>
      </c>
      <c r="C11" s="5">
        <v>42894</v>
      </c>
      <c r="D11" s="5">
        <f>INDEX(IF(post_aquisition_adj_bool,vp.data[VP_Adjusted],vp.data[VP]),MATCH(sim.tbl[[#This Row],[VP_ID]],vp.data[ID],0))</f>
        <v>51.5</v>
      </c>
      <c r="E11" s="5">
        <f ca="1">SUMPRODUCT($G$1:$BI$1,sim.tbl[[#This Row],[(Intercept)]:[Temp.Roll:Heavy SW]])</f>
        <v>61.189810827981958</v>
      </c>
      <c r="F11" s="13">
        <f ca="1">INDEX(INDIRECT(_xlfn.CONCAT("vp.data[",F$4,"]")),MATCH(sim.tbl[[#This Row],[VP_ID]], vp.data[ID],0))</f>
        <v>42893</v>
      </c>
      <c r="G11" s="6">
        <f>1</f>
        <v>1</v>
      </c>
      <c r="H11" s="5">
        <f ca="1">INDEX(INDIRECT(_xlfn.CONCAT("vp.data[",H$4,"]")),MATCH(sim.tbl[[#This Row],[VP_ID]],vp.data[ID],0))</f>
        <v>2.13</v>
      </c>
      <c r="I11" s="5">
        <f ca="1">INDEX(INDIRECT(_xlfn.CONCAT("vp.data[",I$4,"]")),MATCH(sim.tbl[[#This Row],[VP_ID]],vp.data[ID],0))</f>
        <v>869.4</v>
      </c>
      <c r="J11" s="5">
        <f ca="1">INDEX(INDIRECT(_xlfn.CONCAT("weather.data[",J$4,"]")),MATCH(sim.tbl[[#This Row],[Weather_Date]],weather.data[Date],0))</f>
        <v>17.583333333333332</v>
      </c>
      <c r="K11" s="5">
        <f ca="1">INDEX(INDIRECT(_xlfn.CONCAT("weather.data[",K$4,"]")),MATCH(sim.tbl[[#This Row],[Weather_Date]],weather.data[Date],0))</f>
        <v>18.576190476190476</v>
      </c>
      <c r="L11" s="5">
        <f ca="1">INDEX(INDIRECT(_xlfn.CONCAT("weather.data[",L$4,"]")),MATCH(sim.tbl[[#This Row],[Weather_Date]],weather.data[Date],0))</f>
        <v>17.600000000000001</v>
      </c>
      <c r="M11" s="5">
        <f ca="1">INDEX(INDIRECT(_xlfn.CONCAT("weather.data[",M$4,"]")),MATCH(sim.tbl[[#This Row],[Weather_Date]],weather.data[Date],0))</f>
        <v>18.100000000000001</v>
      </c>
      <c r="N11" s="5">
        <f ca="1">INDEX(INDIRECT(_xlfn.CONCAT("weather.data[",N$4,"]")),MATCH(sim.tbl[[#This Row],[Weather_Date]],weather.data[Date],0))</f>
        <v>17</v>
      </c>
      <c r="O11" s="5">
        <f ca="1">INDEX(INDIRECT(_xlfn.CONCAT("weather.data[",O$4,"]")),MATCH(sim.tbl[[#This Row],[Weather_Date]],weather.data[Date],0))</f>
        <v>17.3</v>
      </c>
      <c r="P11" s="5">
        <f ca="1">INDEX(INDIRECT(_xlfn.CONCAT("weather.data[",P$4,"]")),MATCH(sim.tbl[[#This Row],[Weather_Date]],weather.data[Date],0))</f>
        <v>17.7</v>
      </c>
      <c r="Q11" s="5">
        <f ca="1">INDEX(INDIRECT(_xlfn.CONCAT("weather.data[",Q$4,"]")),MATCH(sim.tbl[[#This Row],[Weather_Date]],weather.data[Date],0))</f>
        <v>17.8</v>
      </c>
      <c r="R11" s="6">
        <f ca="1">IF(sim.tbl[[#This Row],[Dens]]&lt;=770,1,0)</f>
        <v>0</v>
      </c>
      <c r="S11" s="6">
        <f ca="1">IF(AND(sim.tbl[[#This Row],[Sulf]]&gt;0.5,sim.tbl[[#This Row],[Dens]]&gt;770,sim.tbl[[#This Row],[Dens]]&lt;=825),1,0)</f>
        <v>0</v>
      </c>
      <c r="T11" s="6">
        <f ca="1">IF(AND(sim.tbl[[#This Row],[Sulf]]&lt;=0.5,sim.tbl[[#This Row],[Dens]]&gt;770,sim.tbl[[#This Row],[Dens]]&lt;=825),1,0)</f>
        <v>0</v>
      </c>
      <c r="U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1" s="6">
        <f ca="1">IF(AND(sim.tbl[[#This Row],[Sulf]]&lt;0.5,sim.tbl[[#This Row],[Dens]]&gt;825,sim.tbl[[#This Row],[Dens]]&lt;=900),1,0)</f>
        <v>0</v>
      </c>
      <c r="W11" s="6">
        <f ca="1">IF(AND(sim.tbl[[#This Row],[Sulf]]&gt;2,sim.tbl[[#This Row],[Dens]]&gt;865,sim.tbl[[#This Row],[Dens]]&lt;=900),1,0)</f>
        <v>1</v>
      </c>
      <c r="X11" s="6">
        <f ca="1">IF(AND(sim.tbl[[#This Row],[Sulf]]&gt;0.5,sim.tbl[[#This Row],[Dens]]&gt;900),1,0)</f>
        <v>0</v>
      </c>
      <c r="Y11" s="6">
        <f ca="1">IF(AND(sim.tbl[[#This Row],[Sulf]]&lt;=0.5,sim.tbl[[#This Row],[Dens]]&gt;900),1,0)</f>
        <v>0</v>
      </c>
      <c r="Z11" s="6">
        <f ca="1">IF(MONTH(sim.tbl[[#This Row],[SDate]])=INDEX(mthLkUp.tbl[Num],MATCH(Z$4,mthLkUp.tbl[Month],0)),1,0)</f>
        <v>0</v>
      </c>
      <c r="AA11" s="6">
        <f ca="1">IF(MONTH(sim.tbl[[#This Row],[SDate]])=INDEX(mthLkUp.tbl[Num],MATCH(AA$4,mthLkUp.tbl[Month],0)),1,0)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1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0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0</v>
      </c>
      <c r="AL11" s="5">
        <f ca="1">sim.tbl[[#This Row],[Sulf]]*sim.tbl[[#This Row],[C5+]]</f>
        <v>0</v>
      </c>
      <c r="AM11" s="5">
        <f ca="1">sim.tbl[[#This Row],[Sulf]]*sim.tbl[[#This Row],[Light LSB]]</f>
        <v>0</v>
      </c>
      <c r="AN11" s="5">
        <f ca="1">sim.tbl[[#This Row],[Sulf]]*sim.tbl[[#This Row],[Light SW]]</f>
        <v>0</v>
      </c>
      <c r="AO11" s="5">
        <f ca="1">sim.tbl[[#This Row],[Sulf]]*sim.tbl[[#This Row],[Medium LSB]]</f>
        <v>0</v>
      </c>
      <c r="AP11" s="5">
        <f ca="1">sim.tbl[[#This Row],[Sulf]]*sim.tbl[[#This Row],[Medium SW]]</f>
        <v>0</v>
      </c>
      <c r="AQ11" s="5">
        <f ca="1">sim.tbl[[#This Row],[Sulf]]*sim.tbl[[#This Row],[Midale]]</f>
        <v>2.13</v>
      </c>
      <c r="AR11" s="5">
        <f ca="1">sim.tbl[[#This Row],[Sulf]]*sim.tbl[[#This Row],[Heavy Sour]]</f>
        <v>0</v>
      </c>
      <c r="AS11" s="5">
        <f ca="1">sim.tbl[[#This Row],[Sulf]]*sim.tbl[[#This Row],[Heavy SW]]</f>
        <v>0</v>
      </c>
      <c r="AT11" s="5">
        <f ca="1">sim.tbl[[#This Row],[Dens]]*sim.tbl[[#This Row],[C5+]]</f>
        <v>0</v>
      </c>
      <c r="AU11" s="5">
        <f ca="1">sim.tbl[[#This Row],[Dens]]*sim.tbl[[#This Row],[Light LSB]]</f>
        <v>0</v>
      </c>
      <c r="AV11" s="5">
        <f ca="1">sim.tbl[[#This Row],[Dens]]*sim.tbl[[#This Row],[Light SW]]</f>
        <v>0</v>
      </c>
      <c r="AW11" s="5">
        <f ca="1">sim.tbl[[#This Row],[Dens]]*sim.tbl[[#This Row],[Medium LSB]]</f>
        <v>0</v>
      </c>
      <c r="AX11" s="5">
        <f ca="1">sim.tbl[[#This Row],[Dens]]*sim.tbl[[#This Row],[Medium SW]]</f>
        <v>0</v>
      </c>
      <c r="AY11" s="5">
        <f ca="1">sim.tbl[[#This Row],[Dens]]*sim.tbl[[#This Row],[Midale]]</f>
        <v>869.4</v>
      </c>
      <c r="AZ11" s="5">
        <f ca="1">sim.tbl[[#This Row],[Dens]]*sim.tbl[[#This Row],[Heavy Sour]]</f>
        <v>0</v>
      </c>
      <c r="BA11" s="5">
        <f ca="1">sim.tbl[[#This Row],[Dens]]*sim.tbl[[#This Row],[Heavy SW]]</f>
        <v>0</v>
      </c>
      <c r="BB11" s="5">
        <f ca="1">sim.tbl[[#This Row],[Temp.Roll]]*sim.tbl[[#This Row],[C5+]]</f>
        <v>0</v>
      </c>
      <c r="BC11" s="5">
        <f ca="1">sim.tbl[[#This Row],[Temp.Roll]]*sim.tbl[[#This Row],[Light LSB]]</f>
        <v>0</v>
      </c>
      <c r="BD11" s="5">
        <f ca="1">sim.tbl[[#This Row],[Temp.Roll]]*sim.tbl[[#This Row],[Light SW]]</f>
        <v>0</v>
      </c>
      <c r="BE11" s="5">
        <f ca="1">sim.tbl[[#This Row],[Temp.Roll]]*sim.tbl[[#This Row],[Medium LSB]]</f>
        <v>0</v>
      </c>
      <c r="BF11" s="5">
        <f ca="1">sim.tbl[[#This Row],[Temp.Roll]]*sim.tbl[[#This Row],[Medium SW]]</f>
        <v>0</v>
      </c>
      <c r="BG11" s="5">
        <f ca="1">sim.tbl[[#This Row],[Temp.Roll]]*sim.tbl[[#This Row],[Midale]]</f>
        <v>18.576190476190476</v>
      </c>
      <c r="BH11" s="5">
        <f ca="1">sim.tbl[[#This Row],[Temp.Roll]]*sim.tbl[[#This Row],[Heavy Sour]]</f>
        <v>0</v>
      </c>
      <c r="BI11" s="5">
        <f ca="1">sim.tbl[[#This Row],[Temp.Roll]]*sim.tbl[[#This Row],[Heavy SW]]</f>
        <v>0</v>
      </c>
    </row>
    <row r="12" spans="1:63" x14ac:dyDescent="0.25">
      <c r="A12" s="5"/>
    </row>
    <row r="13" spans="1:63" x14ac:dyDescent="0.25">
      <c r="A13" s="5"/>
    </row>
    <row r="14" spans="1:63" x14ac:dyDescent="0.25">
      <c r="A14" s="5"/>
    </row>
    <row r="15" spans="1:63" x14ac:dyDescent="0.25">
      <c r="A15" s="5"/>
    </row>
    <row r="16" spans="1:63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ht="13.5" customHeight="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P31"/>
  <sheetViews>
    <sheetView workbookViewId="0">
      <selection activeCell="K7" sqref="K7"/>
    </sheetView>
  </sheetViews>
  <sheetFormatPr defaultRowHeight="15" x14ac:dyDescent="0.25"/>
  <cols>
    <col min="1" max="1" width="26.5703125" customWidth="1"/>
    <col min="2" max="2" width="12.42578125" customWidth="1"/>
    <col min="5" max="5" width="9.140625" customWidth="1"/>
    <col min="6" max="6" width="9.85546875" customWidth="1"/>
    <col min="7" max="7" width="8.42578125" customWidth="1"/>
    <col min="8" max="8" width="13.140625" customWidth="1"/>
    <col min="9" max="9" width="27.5703125" customWidth="1"/>
    <col min="10" max="10" width="19.85546875" customWidth="1"/>
    <col min="11" max="11" width="20.140625" customWidth="1"/>
    <col min="12" max="12" width="21.85546875" customWidth="1"/>
    <col min="13" max="13" width="17.28515625" customWidth="1"/>
    <col min="14" max="14" width="18.5703125" customWidth="1"/>
    <col min="15" max="15" width="18.85546875" customWidth="1"/>
    <col min="16" max="16" width="13.140625" customWidth="1"/>
  </cols>
  <sheetData>
    <row r="4" spans="1:16" ht="30" x14ac:dyDescent="0.25">
      <c r="A4" s="27" t="s">
        <v>421</v>
      </c>
      <c r="B4" s="20" t="b">
        <v>1</v>
      </c>
    </row>
    <row r="5" spans="1:16" x14ac:dyDescent="0.25">
      <c r="A5" s="10" t="s">
        <v>352</v>
      </c>
      <c r="B5" s="21">
        <v>7</v>
      </c>
      <c r="D5" s="26" t="s">
        <v>413</v>
      </c>
      <c r="E5" t="s">
        <v>327</v>
      </c>
      <c r="F5" t="s">
        <v>408</v>
      </c>
      <c r="G5" t="s">
        <v>409</v>
      </c>
      <c r="H5" t="s">
        <v>410</v>
      </c>
      <c r="I5" s="26" t="s">
        <v>411</v>
      </c>
      <c r="J5" s="26" t="s">
        <v>361</v>
      </c>
      <c r="K5" s="26" t="s">
        <v>355</v>
      </c>
      <c r="L5" s="26" t="s">
        <v>356</v>
      </c>
      <c r="M5" s="26" t="s">
        <v>357</v>
      </c>
      <c r="N5" s="26" t="s">
        <v>358</v>
      </c>
      <c r="O5" s="26" t="s">
        <v>359</v>
      </c>
      <c r="P5" s="26" t="s">
        <v>412</v>
      </c>
    </row>
    <row r="6" spans="1:16" x14ac:dyDescent="0.25">
      <c r="A6" s="10" t="s">
        <v>349</v>
      </c>
      <c r="B6" s="20">
        <v>876</v>
      </c>
      <c r="D6" s="19">
        <f t="shared" ref="D6:D11" si="0">IF(ISNUMBER(A3),A3+1,1)</f>
        <v>1</v>
      </c>
      <c r="E6">
        <v>7</v>
      </c>
      <c r="F6" s="3">
        <v>876</v>
      </c>
      <c r="G6" s="3">
        <v>2.4</v>
      </c>
      <c r="H6" t="s">
        <v>33</v>
      </c>
      <c r="I6" s="3">
        <v>20</v>
      </c>
      <c r="J6" s="3">
        <v>45.775155279503103</v>
      </c>
      <c r="K6" s="3">
        <v>57.222180367444935</v>
      </c>
      <c r="L6" s="3">
        <v>56.973732603827116</v>
      </c>
      <c r="M6" s="3">
        <v>3.1018516114613828</v>
      </c>
      <c r="N6" s="3">
        <v>53.199157118202521</v>
      </c>
      <c r="O6" s="3">
        <v>61.62685120651134</v>
      </c>
      <c r="P6" s="19">
        <v>7</v>
      </c>
    </row>
    <row r="7" spans="1:16" x14ac:dyDescent="0.25">
      <c r="A7" s="10" t="s">
        <v>350</v>
      </c>
      <c r="B7" s="20">
        <v>2.4</v>
      </c>
      <c r="D7" s="19">
        <f t="shared" si="0"/>
        <v>1</v>
      </c>
      <c r="E7">
        <v>7</v>
      </c>
      <c r="F7" s="3">
        <v>876</v>
      </c>
      <c r="G7" s="3">
        <v>2.4</v>
      </c>
      <c r="H7" t="s">
        <v>33</v>
      </c>
      <c r="I7" s="3">
        <v>20</v>
      </c>
      <c r="J7" s="3">
        <v>45.775155279503103</v>
      </c>
      <c r="K7" s="3">
        <v>57.119306385686954</v>
      </c>
      <c r="L7" s="3">
        <v>57.861761061457443</v>
      </c>
      <c r="M7" s="3">
        <v>3.3640724052505915</v>
      </c>
      <c r="N7" s="3">
        <v>52.782013730061486</v>
      </c>
      <c r="O7" s="3">
        <v>60.913420614434663</v>
      </c>
      <c r="P7" s="19">
        <v>7</v>
      </c>
    </row>
    <row r="8" spans="1:16" x14ac:dyDescent="0.25">
      <c r="A8" s="14" t="s">
        <v>394</v>
      </c>
      <c r="B8" s="23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Midale</v>
      </c>
      <c r="D8" s="19">
        <f t="shared" si="0"/>
        <v>1</v>
      </c>
      <c r="E8">
        <v>7</v>
      </c>
      <c r="F8" s="3">
        <v>876</v>
      </c>
      <c r="G8" s="3">
        <v>2.4</v>
      </c>
      <c r="H8" t="s">
        <v>33</v>
      </c>
      <c r="I8" s="3">
        <v>20</v>
      </c>
      <c r="J8" s="3">
        <v>45.775155279503103</v>
      </c>
      <c r="K8" s="3">
        <v>57.529705773945594</v>
      </c>
      <c r="L8" s="3">
        <v>58.429242138781277</v>
      </c>
      <c r="M8" s="3">
        <v>3.0618329942612763</v>
      </c>
      <c r="N8" s="3">
        <v>53.527132567650149</v>
      </c>
      <c r="O8" s="3">
        <v>60.729275872568053</v>
      </c>
      <c r="P8" s="19">
        <v>7</v>
      </c>
    </row>
    <row r="9" spans="1:16" x14ac:dyDescent="0.25">
      <c r="A9" s="10" t="s">
        <v>351</v>
      </c>
      <c r="B9" s="20">
        <v>20</v>
      </c>
      <c r="D9" s="19">
        <f t="shared" si="0"/>
        <v>1</v>
      </c>
      <c r="E9">
        <v>7</v>
      </c>
      <c r="F9" s="3">
        <v>876</v>
      </c>
      <c r="G9" s="3">
        <v>2.4</v>
      </c>
      <c r="H9" t="s">
        <v>33</v>
      </c>
      <c r="I9" s="3">
        <v>20</v>
      </c>
      <c r="J9" s="3">
        <v>45.775155279503103</v>
      </c>
      <c r="K9" s="3">
        <v>57.078162265072592</v>
      </c>
      <c r="L9" s="3">
        <v>57.87277223251882</v>
      </c>
      <c r="M9" s="3">
        <v>2.9964179305898941</v>
      </c>
      <c r="N9" s="3">
        <v>53.199157118202521</v>
      </c>
      <c r="O9" s="3">
        <v>60.524174402060375</v>
      </c>
      <c r="P9" s="19">
        <v>7</v>
      </c>
    </row>
    <row r="10" spans="1:16" x14ac:dyDescent="0.25">
      <c r="A10" s="10" t="s">
        <v>398</v>
      </c>
      <c r="B10" s="22">
        <v>1</v>
      </c>
      <c r="D10" s="19">
        <f t="shared" si="0"/>
        <v>1</v>
      </c>
      <c r="E10">
        <v>7</v>
      </c>
      <c r="F10" s="3">
        <v>876</v>
      </c>
      <c r="G10" s="3">
        <v>2.4</v>
      </c>
      <c r="H10" t="s">
        <v>33</v>
      </c>
      <c r="I10" s="3">
        <v>20</v>
      </c>
      <c r="J10" s="3">
        <v>45.775155279503103</v>
      </c>
      <c r="K10" s="3">
        <v>57.333948200145016</v>
      </c>
      <c r="L10" s="3">
        <v>58.170330542643732</v>
      </c>
      <c r="M10" s="3">
        <v>3.44534947617933</v>
      </c>
      <c r="N10" s="3">
        <v>52.286120514644487</v>
      </c>
      <c r="O10" s="3">
        <v>61.122826550127115</v>
      </c>
      <c r="P10" s="19">
        <v>7</v>
      </c>
    </row>
    <row r="11" spans="1:16" x14ac:dyDescent="0.25">
      <c r="A11" s="10" t="s">
        <v>399</v>
      </c>
      <c r="B11" s="22">
        <v>1</v>
      </c>
      <c r="D11" s="19">
        <f t="shared" si="0"/>
        <v>1</v>
      </c>
      <c r="E11">
        <v>7</v>
      </c>
      <c r="F11" s="3">
        <v>876</v>
      </c>
      <c r="G11" s="3">
        <v>2.4</v>
      </c>
      <c r="H11" t="s">
        <v>33</v>
      </c>
      <c r="I11" s="3">
        <v>20</v>
      </c>
      <c r="J11" s="3">
        <v>45.775155279503103</v>
      </c>
      <c r="K11" s="3">
        <v>57.516798928002707</v>
      </c>
      <c r="L11" s="3">
        <v>57.484273795067054</v>
      </c>
      <c r="M11" s="3">
        <v>3.3295628034021454</v>
      </c>
      <c r="N11" s="3">
        <v>53.246307277054683</v>
      </c>
      <c r="O11" s="3">
        <v>61.189810827981958</v>
      </c>
      <c r="P11" s="19">
        <v>7</v>
      </c>
    </row>
    <row r="12" spans="1:16" x14ac:dyDescent="0.25">
      <c r="B12" s="24"/>
    </row>
    <row r="13" spans="1:16" x14ac:dyDescent="0.25">
      <c r="A13" s="7" t="s">
        <v>401</v>
      </c>
      <c r="B13" s="25">
        <f>dens.input-multi.crude.input*INDEX(crudeBD.lkup[SD_Dens],MATCH(crude.type.input,crudeBD.lkup[Crude Breakdown],0))</f>
        <v>869.22394841908886</v>
      </c>
    </row>
    <row r="14" spans="1:16" x14ac:dyDescent="0.25">
      <c r="A14" s="7" t="s">
        <v>402</v>
      </c>
      <c r="B14" s="25">
        <f>dens.input+multi.crude.input*INDEX(crudeBD.lkup[SD_Dens],MATCH(crude.type.input,crudeBD.lkup[Crude Breakdown],0))</f>
        <v>882.77605158091114</v>
      </c>
    </row>
    <row r="15" spans="1:16" x14ac:dyDescent="0.25">
      <c r="A15" s="7" t="s">
        <v>403</v>
      </c>
      <c r="B15" s="25">
        <f>sulf.input-multi.crude.input*INDEX(crudeBD.lkup[SD_Sulf],MATCH(crude.type.input,crudeBD.lkup[Crude Breakdown],0))</f>
        <v>2.1167370382231434</v>
      </c>
    </row>
    <row r="16" spans="1:16" x14ac:dyDescent="0.25">
      <c r="A16" s="7" t="s">
        <v>404</v>
      </c>
      <c r="B16" s="25">
        <f>sulf.input+multi.crude.input*INDEX(crudeBD.lkup[SD_Sulf],MATCH(crude.type.input,crudeBD.lkup[Crude Breakdown],0))</f>
        <v>2.6832629617768564</v>
      </c>
    </row>
    <row r="17" spans="1:2" x14ac:dyDescent="0.25">
      <c r="A17" s="7" t="s">
        <v>416</v>
      </c>
      <c r="B17" s="25">
        <f>temp.roll.input-multi.crude.input*INDEX(weather.lkup[SD_Temp.Roll],MATCH(mth.input,weather.lkup[Month],0))</f>
        <v>18.568418167925685</v>
      </c>
    </row>
    <row r="18" spans="1:2" x14ac:dyDescent="0.25">
      <c r="A18" s="7" t="s">
        <v>422</v>
      </c>
      <c r="B18" s="25">
        <f>temp.roll.input+multi.crude.input*INDEX(weather.lkup[SD_Temp.Roll],MATCH(mth.input,weather.lkup[Month],0))</f>
        <v>21.431581832074315</v>
      </c>
    </row>
    <row r="20" spans="1:2" x14ac:dyDescent="0.25">
      <c r="A20" s="7" t="s">
        <v>414</v>
      </c>
      <c r="B20" s="25">
        <f>temp.roll.input-multi.weather.input*INDEX(weather.lkup[SD_Temp.Roll],MATCH(mth.input,weather.lkup[Month],0))</f>
        <v>18.568418167925685</v>
      </c>
    </row>
    <row r="21" spans="1:2" x14ac:dyDescent="0.25">
      <c r="A21" s="7" t="s">
        <v>415</v>
      </c>
      <c r="B21" s="25">
        <f>temp.roll.input+multi.weather.input*INDEX(weather.lkup[SD_Temp.Roll],MATCH(mth.input,weather.lkup[Month],0))</f>
        <v>21.431581832074315</v>
      </c>
    </row>
    <row r="23" spans="1:2" x14ac:dyDescent="0.25">
      <c r="A23" s="28" t="s">
        <v>361</v>
      </c>
      <c r="B23" s="29">
        <f>AVERAGE(sim.tbl[Historical VP])</f>
        <v>45.775155279503075</v>
      </c>
    </row>
    <row r="24" spans="1:2" x14ac:dyDescent="0.25">
      <c r="A24" s="28" t="s">
        <v>355</v>
      </c>
      <c r="B24" s="29">
        <f ca="1">AVERAGE(sim.tbl[Predicted VP])</f>
        <v>57.516798928002707</v>
      </c>
    </row>
    <row r="25" spans="1:2" x14ac:dyDescent="0.25">
      <c r="A25" s="28" t="s">
        <v>356</v>
      </c>
      <c r="B25" s="29">
        <f ca="1">MEDIAN(sim.tbl[Predicted VP])</f>
        <v>57.484273795067054</v>
      </c>
    </row>
    <row r="26" spans="1:2" x14ac:dyDescent="0.25">
      <c r="A26" s="28" t="s">
        <v>357</v>
      </c>
      <c r="B26" s="29">
        <f ca="1">_xlfn.STDEV.S(sim.tbl[Predicted VP])</f>
        <v>3.3295628034021454</v>
      </c>
    </row>
    <row r="27" spans="1:2" x14ac:dyDescent="0.25">
      <c r="A27" s="28" t="s">
        <v>358</v>
      </c>
      <c r="B27" s="29">
        <f ca="1">MIN(sim.tbl[Predicted VP])</f>
        <v>53.246307277054683</v>
      </c>
    </row>
    <row r="28" spans="1:2" x14ac:dyDescent="0.25">
      <c r="A28" s="28" t="s">
        <v>359</v>
      </c>
      <c r="B28" s="29">
        <f ca="1">MAX(sim.tbl[Predicted VP])</f>
        <v>61.189810827981958</v>
      </c>
    </row>
    <row r="29" spans="1:2" x14ac:dyDescent="0.25">
      <c r="A29" s="28" t="s">
        <v>412</v>
      </c>
      <c r="B29" s="30">
        <f ca="1">SUM(vp.data[In_Sim])</f>
        <v>7</v>
      </c>
    </row>
    <row r="31" spans="1:2" x14ac:dyDescent="0.25">
      <c r="A31" s="11" t="s">
        <v>363</v>
      </c>
      <c r="B31" s="12">
        <f ca="1">2*(_xlfn.QUARTILE.INC(sim.tbl[Predicted VP],3)-_xlfn.QUARTILE.INC(sim.tbl[Predicted VP],1))/COUNT(sim.tbl[Predicted VP])^(1/3)</f>
        <v>5.9297085496244151</v>
      </c>
    </row>
  </sheetData>
  <conditionalFormatting sqref="B29">
    <cfRule type="cellIs" dxfId="12" priority="1" operator="equal">
      <formula>0</formula>
    </cfRule>
  </conditionalFormatting>
  <dataValidations disablePrompts="1" count="1">
    <dataValidation type="list" allowBlank="1" showInputMessage="1" showErrorMessage="1" sqref="B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ults_tbl_clear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7" r:id="rId4" name="results_tbl_clear"/>
      </mc:Fallback>
    </mc:AlternateContent>
    <mc:AlternateContent xmlns:mc="http://schemas.openxmlformats.org/markup-compatibility/2006">
      <mc:Choice Requires="x14">
        <control shapeId="4099" r:id="rId6" name="run_sim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9" r:id="rId6" name="run_sim"/>
      </mc:Fallback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VP Data</vt:lpstr>
      <vt:lpstr>Weather Data</vt:lpstr>
      <vt:lpstr>Lookups</vt:lpstr>
      <vt:lpstr>Simulation</vt:lpstr>
      <vt:lpstr>Results</vt:lpstr>
      <vt:lpstr>crude.type.input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multi.crude.input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Scott Graham</cp:lastModifiedBy>
  <dcterms:created xsi:type="dcterms:W3CDTF">2015-06-05T18:17:20Z</dcterms:created>
  <dcterms:modified xsi:type="dcterms:W3CDTF">2017-07-28T17:17:03Z</dcterms:modified>
</cp:coreProperties>
</file>