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vilafo/Downloads/"/>
    </mc:Choice>
  </mc:AlternateContent>
  <xr:revisionPtr revIDLastSave="0" documentId="13_ncr:1_{59BA652B-4C3F-3845-9918-097E337FC3EB}" xr6:coauthVersionLast="47" xr6:coauthVersionMax="47" xr10:uidLastSave="{00000000-0000-0000-0000-000000000000}"/>
  <bookViews>
    <workbookView xWindow="3880" yWindow="500" windowWidth="24460" windowHeight="16520" activeTab="2" xr2:uid="{00000000-000D-0000-FFFF-FFFF00000000}"/>
  </bookViews>
  <sheets>
    <sheet name="Feuille 1" sheetId="1" r:id="rId1"/>
    <sheet name="Feuille 2" sheetId="2" r:id="rId2"/>
    <sheet name="Feuille 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0" i="1" l="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<sst xmlns="http://schemas.openxmlformats.org/spreadsheetml/2006/main" count="2287" uniqueCount="539">
  <si>
    <t>Table</t>
  </si>
  <si>
    <t>Row</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</si>
  <si>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</si>
  <si>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</si>
  <si>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</si>
  <si>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</si>
  <si>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</si>
  <si>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</si>
  <si>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</si>
  <si>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</si>
  <si>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</si>
  <si>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</si>
  <si>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</si>
  <si>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</si>
  <si>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</si>
  <si>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</si>
  <si>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</si>
  <si>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</si>
  <si>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</si>
  <si>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</si>
  <si>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</si>
  <si>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</si>
  <si>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</si>
  <si>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</si>
  <si>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</si>
  <si>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</si>
  <si>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</si>
  <si>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</si>
  <si>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</si>
  <si>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</si>
  <si>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leave,Ö)</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</si>
  <si>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</si>
  <si>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</si>
  <si>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</si>
  <si>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</si>
  <si>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</si>
  <si>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</si>
  <si>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</si>
  <si>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</si>
  <si>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normalized</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</si>
  <si>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</si>
  <si>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</si>
  <si>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</si>
  <si>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</si>
  <si>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</si>
  <si>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</si>
  <si>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</si>
  <si>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</si>
  <si>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</si>
  <si>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</si>
  <si>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</si>
  <si>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</si>
  <si>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</si>
  <si>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</si>
  <si>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</si>
  <si>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</si>
  <si>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</si>
  <si>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</si>
  <si>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</si>
  <si>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</si>
  <si>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</si>
  <si>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</si>
  <si>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</si>
  <si>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</si>
  <si>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</si>
  <si>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</si>
  <si>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</si>
  <si>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</si>
  <si>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</si>
  <si>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</si>
  <si>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</si>
  <si>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</si>
  <si>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</si>
  <si>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</si>
  <si>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</si>
  <si>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</si>
  <si>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</si>
  <si>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</si>
  <si>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</si>
  <si>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</si>
  <si>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</si>
  <si>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</si>
  <si>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</si>
  <si>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</si>
  <si>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</si>
  <si>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</si>
  <si>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</si>
  <si>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</si>
  <si>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</si>
  <si>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</si>
  <si>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</si>
  <si>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</si>
  <si>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</si>
  <si>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</si>
  <si>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</si>
  <si>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</si>
  <si>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</si>
  <si>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</si>
  <si>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</si>
  <si>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</si>
  <si>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</si>
  <si>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</si>
  <si>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</si>
  <si>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</si>
  <si>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</si>
  <si>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</si>
  <si>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</si>
  <si>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</si>
  <si>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</si>
  <si>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</si>
  <si>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</si>
  <si>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</si>
  <si>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</si>
  <si>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</si>
  <si>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</si>
  <si>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</si>
  <si>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</si>
  <si>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</si>
  <si>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</si>
  <si>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</si>
  <si>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</si>
  <si>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</si>
  <si>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</si>
  <si>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</si>
  <si>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</si>
  <si>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</si>
  <si>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</si>
  <si>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</si>
  <si>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</si>
  <si>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</si>
  <si>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</si>
  <si>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</si>
  <si>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</si>
  <si>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</si>
  <si>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</si>
  <si>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</si>
  <si>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</si>
  <si>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</si>
  <si>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</si>
  <si>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</si>
  <si>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</si>
  <si>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</si>
  <si>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</si>
  <si>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</si>
  <si>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How many observation of client's social surroundings defaulted on 30 DPD (days past due)</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</si>
  <si>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</si>
  <si>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</si>
  <si>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</si>
  <si>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</si>
  <si>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</si>
  <si>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</si>
  <si>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</si>
  <si>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</si>
  <si>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</si>
  <si>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</si>
  <si>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</si>
  <si>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</si>
  <si>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</si>
  <si>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</si>
  <si>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</si>
  <si>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</si>
  <si>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</si>
  <si>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</si>
  <si>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</si>
  <si>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</si>
  <si>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</si>
  <si>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</si>
  <si>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</si>
  <si>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</si>
  <si>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</si>
  <si>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</si>
  <si>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</si>
  <si>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</si>
  <si>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</si>
  <si>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</si>
  <si>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</si>
  <si>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</si>
  <si>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</si>
  <si>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</si>
  <si>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</si>
  <si>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</si>
  <si>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</si>
  <si>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</si>
  <si>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</si>
  <si>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</si>
  <si>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</si>
  <si>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</si>
  <si>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</si>
  <si>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</si>
  <si>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</si>
  <si>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</si>
  <si>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</si>
  <si>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</si>
  <si>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</si>
  <si>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</si>
  <si>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</si>
  <si>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</si>
  <si>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</si>
  <si>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</si>
  <si>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</si>
  <si>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</si>
  <si>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</si>
  <si>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</si>
  <si>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</si>
  <si>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ID of loan in our sample - one loan in our sample can have 0,1,2 or more related previous credits in credit bureau</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</si>
  <si>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</si>
  <si>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</si>
  <si>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</si>
  <si>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</si>
  <si>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</si>
  <si>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</si>
  <si>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</si>
  <si>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</si>
  <si>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</si>
  <si>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</si>
  <si>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</si>
  <si>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</si>
  <si>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</si>
  <si>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</si>
  <si>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</si>
  <si>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</si>
  <si>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</si>
  <si>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</si>
  <si>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</si>
  <si>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</si>
  <si>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</si>
  <si>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</si>
  <si>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</si>
  <si>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</si>
  <si>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</si>
  <si>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</si>
  <si>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</si>
  <si>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</si>
  <si>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</si>
  <si>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</si>
  <si>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</si>
  <si>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</si>
  <si>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</si>
  <si>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</si>
  <si>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Recoded ID of Credit Bureau credit (unique coding for each application) - use this to join to CREDIT_BUREAU table</t>
  </si>
  <si>
    <t>MONTHS_BALANCE</t>
  </si>
  <si>
    <t>Month of balance relative to application date (-1 means the freshest balance date)</t>
  </si>
  <si>
    <t>STATUS</t>
  </si>
  <si>
    <t>Status of Credit Bureau loan during the month (active, closed, DPD0-30,Ö [C means closed, X means status unknown, 0 means no DPD, 1 means maximal did during month between 1-30, 2 means DPD 31-60,Ö 5 means DPD 120+ or sold or written off ] )</t>
  </si>
  <si>
    <t>POS_CASH_balance.csv</t>
  </si>
  <si>
    <t>SK_ID_PREV</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</si>
  <si>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</si>
  <si>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</si>
  <si>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</si>
  <si>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</si>
  <si>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</si>
  <si>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</si>
  <si>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</si>
  <si>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</si>
  <si>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</si>
  <si>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</si>
  <si>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</si>
  <si>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</si>
  <si>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</si>
  <si>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</si>
  <si>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</si>
  <si>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</si>
  <si>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</si>
  <si>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</si>
  <si>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</si>
  <si>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</si>
  <si>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</si>
  <si>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</si>
  <si>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</si>
  <si>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</si>
  <si>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</si>
  <si>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</si>
  <si>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</si>
  <si>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</si>
  <si>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</si>
  <si>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</si>
  <si>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</si>
  <si>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</si>
  <si>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</si>
  <si>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</si>
  <si>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</si>
  <si>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</si>
  <si>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</si>
  <si>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</si>
  <si>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</si>
  <si>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</si>
  <si>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</si>
  <si>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</si>
  <si>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</si>
  <si>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</si>
  <si>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</si>
  <si>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</si>
  <si>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</si>
  <si>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</si>
  <si>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</si>
  <si>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</si>
  <si>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</si>
  <si>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</si>
  <si>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ID of previous credit in Home credit related to loan in our sample. (One loan in our sample can have 0,1,2 or more previous loan applications in Home Credit, previous application could, but not necessarily have to lead to credit)</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</si>
  <si>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</si>
  <si>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</si>
  <si>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</si>
  <si>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</si>
  <si>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</si>
  <si>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</si>
  <si>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</si>
  <si>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</si>
  <si>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</si>
  <si>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</si>
  <si>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</si>
  <si>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</si>
  <si>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</si>
  <si>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</si>
  <si>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</si>
  <si>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</si>
  <si>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</si>
  <si>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</si>
  <si>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</si>
  <si>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</si>
  <si>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</si>
  <si>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</si>
  <si>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</si>
  <si>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</si>
  <si>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</si>
  <si>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</si>
  <si>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</si>
  <si>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</si>
  <si>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</si>
  <si>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</si>
  <si>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</si>
  <si>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</si>
  <si>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</si>
  <si>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</si>
  <si>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</si>
  <si>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</si>
  <si>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Ö</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</si>
  <si>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</si>
  <si>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</si>
  <si>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</si>
  <si>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</si>
  <si>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</si>
  <si>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</si>
  <si>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</si>
  <si>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</si>
  <si>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</si>
  <si>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</si>
  <si>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</si>
  <si>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</si>
  <si>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</si>
  <si>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</si>
  <si>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</si>
  <si>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</si>
  <si>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</si>
  <si>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</si>
  <si>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</si>
  <si>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</si>
  <si>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</si>
  <si>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</si>
  <si>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</si>
  <si>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</si>
  <si>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</si>
  <si>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</si>
  <si>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</si>
  <si>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</si>
  <si>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</si>
  <si>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</si>
  <si>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</si>
  <si>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</si>
  <si>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</si>
  <si>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</si>
  <si>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</si>
  <si>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</si>
  <si>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</si>
  <si>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</si>
  <si>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</si>
  <si>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</si>
  <si>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ID de prêt dans notre échantillon</t>
  </si>
  <si>
    <t>Variable cible (1 - Client avec difficultés de paiement: il a eu un paiement en retard plus de x jours sur au moins l'un des premiers versements du prêt dans notre échantillon, 0 - tous les autres cas)</t>
  </si>
  <si>
    <t>Identification si le prêt est en espèces ou renouvelable</t>
  </si>
  <si>
    <t>Sexe du client</t>
  </si>
  <si>
    <t>Indicateur si le client possède une voiture</t>
  </si>
  <si>
    <t>Indicateur si le client est propriétaire d'une maison ou d'un appartement</t>
  </si>
  <si>
    <t>Nombre d'enfants du client</t>
  </si>
  <si>
    <t>Revenu du client</t>
  </si>
  <si>
    <t>Montant de crédit du prêt</t>
  </si>
  <si>
    <t>Annuité de prêt</t>
  </si>
  <si>
    <t>Pour les prêts à la consommation, c'est le prix des marchandises pour lesquelles le prêt est accordé</t>
  </si>
  <si>
    <t>Qui accompagnait le client lorsqu'il demandait le prêt</t>
  </si>
  <si>
    <t>Type de revenu des clients (homme d'affaires, travail, congé de maternité, Ö)</t>
  </si>
  <si>
    <t>Niveau de l'éducation la plus élevée que le client a atteint</t>
  </si>
  <si>
    <t>Statut familial du client</t>
  </si>
  <si>
    <t>Quelle est la situation du logement du client (louer, vivre avec les parents, ...)</t>
  </si>
  <si>
    <t>Population normalisée de la région où vit le client (un nombre plus élevé signifie que le client vit dans une région plus peuplée)</t>
  </si>
  <si>
    <t>L'âge du client dans les jours au moment de la demande</t>
  </si>
  <si>
    <t>Combien de jours avant la demande, la personne a commencé l'emploi actuel</t>
  </si>
  <si>
    <t>Combien de jours avant la demande le client a-t-il modifié son inscription</t>
  </si>
  <si>
    <t>Combien de jours avant la demande le client a-t-il modifié le document d'identité avec lequel il a postulé pour le prêt</t>
  </si>
  <si>
    <t>Âge de la voiture du client</t>
  </si>
  <si>
    <t>Le client a-t-il fourni un téléphone mobile (1 = oui, 0 = non)</t>
  </si>
  <si>
    <t>Le client a-t-il fourni un téléphone de travail (1 = oui, 0 = non)</t>
  </si>
  <si>
    <t>Le client a-t-il fourni un téléphone à domicile (1 = oui, 0 = non)</t>
  </si>
  <si>
    <t>Le téléphone mobile était-il accessible (1 = oui, 0 = non)</t>
  </si>
  <si>
    <t>Le client a-t-il fourni un e-mail (1 = oui, 0 = non)</t>
  </si>
  <si>
    <t>Quel type d'occupation le client a-t-il</t>
  </si>
  <si>
    <t>Combien de membres de la famille a-t-il le client</t>
  </si>
  <si>
    <t>Notre note de la région où vit le client (1,2,3)</t>
  </si>
  <si>
    <t>Notre note de la région où le client vit avec la prise en compte de la ville (1,2,3)</t>
  </si>
  <si>
    <t>Quel jour de la semaine le client a-t-il demandé le prêt</t>
  </si>
  <si>
    <t>Environ à quelle heure le client a-t-il demandé le prêt</t>
  </si>
  <si>
    <t>Indicateur Si l'adresse permanente du client ne correspond pas à l'adresse de contact (1 = différente, 0 = même, au niveau de la région)</t>
  </si>
  <si>
    <t>Indicateur si l'adresse permanente du client ne correspond pas à l'adresse du lieu de travail (1=différente, 0=même, au niveau de la région)</t>
  </si>
  <si>
    <t>Indicateur Si l'adresse de contact du client ne correspond pas à l'adresse de travail (1 = différente, 0 = même, au niveau de la région)</t>
  </si>
  <si>
    <t>Indicateur Si l'adresse permanente du client ne correspond pas à l'adresse de contact (1 = différent, 0 = même, au niveau de la ville)</t>
  </si>
  <si>
    <t>Indicateur Si l'adresse permanente du client ne correspond pas à l'adresse de travail (1 = différente, 0 = même, au niveau de la ville)</t>
  </si>
  <si>
    <t>Indicateur Si l'adresse de contact du client ne correspond pas à l'adresse de travail (1 = différente, 0 = même, au niveau de la ville)</t>
  </si>
  <si>
    <t>Type d'organisation où le client travaille</t>
  </si>
  <si>
    <t>Score normalisé de la source de données externe</t>
  </si>
  <si>
    <t>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t>
  </si>
  <si>
    <t>Combien d'observation de l'environnement social du client avec un DPD observable (jours après)</t>
  </si>
  <si>
    <t>Combien d'observation de l'environnement social du client a fait défaut sur 30 DPD (jours après)</t>
  </si>
  <si>
    <t>Combien d'observation de l'environnement social du client avec un DPD observable (jours passés) par défaut</t>
  </si>
  <si>
    <t>Combien d'observation de l'environnement social du client a fait défaut sur 60 (jours passés dû) DPD</t>
  </si>
  <si>
    <t>Combien de jours avant l'application le client a-t-il changé de téléphone</t>
  </si>
  <si>
    <t>Le client a-t-il fourni le document 2</t>
  </si>
  <si>
    <t>Le client a-t-il fourni un document 3</t>
  </si>
  <si>
    <t>Le client a-t-il fourni un document 4</t>
  </si>
  <si>
    <t>Le client a-t-il fourni le document 5</t>
  </si>
  <si>
    <t>Le client a-t-il fourni un document 6</t>
  </si>
  <si>
    <t>Le client a-t-il fourni le document 7</t>
  </si>
  <si>
    <t>Le client a-t-il fourni un document 8</t>
  </si>
  <si>
    <t>Le client a-t-il fourni le document 9</t>
  </si>
  <si>
    <t>Le client a-t-il fourni le document 10</t>
  </si>
  <si>
    <t>Le client a-t-il fourni le document 11</t>
  </si>
  <si>
    <t>Le client a-t-il fourni un document 12</t>
  </si>
  <si>
    <t>Le client a-t-il fourni le document 13</t>
  </si>
  <si>
    <t>Le client a-t-il fourni le document 14</t>
  </si>
  <si>
    <t>Le client a-t-il fourni un document 15</t>
  </si>
  <si>
    <t>Le client a-t-il fourni un document 16</t>
  </si>
  <si>
    <t>Le client a-t-il fourni le document 17</t>
  </si>
  <si>
    <t>Le client a-t-il fourni un document 18</t>
  </si>
  <si>
    <t>Le client a-t-il fourni le document 19</t>
  </si>
  <si>
    <t>Le client a-t-il fourni un document 20</t>
  </si>
  <si>
    <t>Le client a-t-il fourni le document 21</t>
  </si>
  <si>
    <t>Nombre de demandes de renseignements sur le Bureau de créditer sur le client une heure avant la demande</t>
  </si>
  <si>
    <t>Nombre de demandes de renseignements sur le Bureau du client un jour avant la demande (à l'exclusion d'une heure avant la demande)</t>
  </si>
  <si>
    <t>Nombre de demandes de renseignements sur le Bureau de crédibilité sur le client une semaine avant la demande (à l'exclusion un jour avant la demande)</t>
  </si>
  <si>
    <t>Nombre de demandes de renseignements au Bureau de crédits sur le client un mois avant la demande (à l'exclusion d'une semaine avant la demande)</t>
  </si>
  <si>
    <t>Nombre de demandes de renseignements sur le Bureau de crédits sur le client 3 mois avant la demande (à l'exclusion d'un mois avant la demande)</t>
  </si>
  <si>
    <t>Nombre de demandes de renseignements sur le Bureau du Client un jour un jour (à l'exception des 3 derniers mois avant la demande)</t>
  </si>
  <si>
    <t>ID de prêt dans notre échantillon - Un prêt dans notre échantillon peut avoir 0,1,2 ou plusieurs crédits antérieurs liés au Credit Bureau</t>
  </si>
  <si>
    <t>ID recodé du crédit du Bureau de crédit précédent lié à notre prêt (codage unique pour chaque demande de prêt)</t>
  </si>
  <si>
    <t>Le statut du Bureau du crédit (CB) a déclaré des crédits</t>
  </si>
  <si>
    <t>RECODED CARRENCY DU CRÉDIT DU BUREAU DE CRÉDIT</t>
  </si>
  <si>
    <t>Combien de jours avant l'application actuelle Le client a-t-il postulé pour le crédit du Credit Bureau</t>
  </si>
  <si>
    <t>Nombre de jours passés sur le crédit CB au moment de la demande de prêt connexe dans notre échantillon</t>
  </si>
  <si>
    <t>Durée restante du crédit CB (en jours) au moment de la demande de crédit à domicile</t>
  </si>
  <si>
    <t>Jours depuis que le crédit CB s'est terminé au moment de la demande de crédit à domicile (uniquement pour un crédit fermé)</t>
  </si>
  <si>
    <t>Montant maximal en souffrance sur le crédit du Bureau du crédit jusqu'à présent (à la date de demande de prêt dans notre échantillon)</t>
  </si>
  <si>
    <t>Combien de fois le crédit du Bureau du crédit a-t-il prolongé</t>
  </si>
  <si>
    <t>Montant de crédit actuel pour le crédit du Bureau du crédit</t>
  </si>
  <si>
    <t>Dette actuelle sur le crédit du bureau de crédit</t>
  </si>
  <si>
    <t>Limite de crédit actuelle de la carte de crédit déclarée dans le Credit Bureau</t>
  </si>
  <si>
    <t>Montant actuel en souffrance sur le crédit du bureau de crédit</t>
  </si>
  <si>
    <t>Type de crédit de bureau de crédit (voiture, espèces, ...)</t>
  </si>
  <si>
    <t>Combien de jours avant la demande de prêt a fait les dernières informations sur le crédit du Bureau du crédit</t>
  </si>
  <si>
    <t>Rente du crédit du Bureau du crédit</t>
  </si>
  <si>
    <t>ID recodé du crédit du Credit Bureau (codage unique pour chaque demande) - Utilisez-le pour vous joindre à la table Credit_Bueau</t>
  </si>
  <si>
    <t>Mois de solde par rapport à la date de demande (-1 signifie la date du solde le plus frais)</t>
  </si>
  <si>
    <t>Statut of Credit Bureau Loan pendant le mois (actif, fermé, DPD0-30, Ö [c signifie fermé, x signifie statut inconnu, 0 signifie pas de DPD, 1 signifie maximal pendant le mois entre 1-30, 2 signifie DPD 31-60 , Ö 5 signifie DPD 120+ ou vendu ou radié])</t>
  </si>
  <si>
    <t>ID du crédit précédent dans le crédit à domicile lié au prêt dans notre échantillon. (Un prêt dans notre échantillon peut avoir 0,1,2 ou plus de prêts précédents en crédit à domicile)</t>
  </si>
  <si>
    <t>Mois de solde par rapport à la date de demande (-1 signifie les informations sur l'instantané mensuel le plus frais, 0 signifie les informations sur l'application - souvent ce sera la même chose que -1 car de nombreuses banques ne mettent pas à jour régulièrement les informations sur le bureau de crédit)</t>
  </si>
  <si>
    <t>Terme du crédit précédent (peut changer avec le temps)</t>
  </si>
  <si>
    <t>Versements laissés à payer sur le crédit précédent</t>
  </si>
  <si>
    <t>Statut du contrat pendant le mois</t>
  </si>
  <si>
    <t>DPD (jours passés) pendant le mois de crédit précédent</t>
  </si>
  <si>
    <t>DPD pendant le mois avec tolérance (les dettes avec les faibles montants de prêt sont ignorées) du crédit précédent</t>
  </si>
  <si>
    <t>Solde pendant le mois de crédit précédent</t>
  </si>
  <si>
    <t>Limite de la carte de crédit pendant le mois du crédit précédent</t>
  </si>
  <si>
    <t>Montant de dessin au guichet automatique pendant le mois du crédit précédent</t>
  </si>
  <si>
    <t>Dessin de montant pendant le mois du crédit précédent</t>
  </si>
  <si>
    <t>Montant des autres dessins au cours du mois du crédit précédent</t>
  </si>
  <si>
    <t>Montant de dessin ou d'achat de marchandises pendant le mois du crédit précédent</t>
  </si>
  <si>
    <t>Versement minimal pour ce mois du crédit précédent</t>
  </si>
  <si>
    <t>Combien le client a-t-il payé pendant le mois sur le crédit précédent</t>
  </si>
  <si>
    <t>Combien le client a-t-il payé au cours du mois au total sur le crédit précédent</t>
  </si>
  <si>
    <t>Montant des débiteurs pour le capital sur le crédit précédent</t>
  </si>
  <si>
    <t>Montant des débiteurs sur le crédit précédent</t>
  </si>
  <si>
    <t>Montant total à recevoir sur le crédit précédent</t>
  </si>
  <si>
    <t>Nombre de dessins à ATM au cours de ce mois sur le crédit précédent</t>
  </si>
  <si>
    <t>Nombre de dessins au cours de ce mois sur le crédit précédent</t>
  </si>
  <si>
    <t>Nombre d'autres dessins au cours de ce mois sur le crédit précédent</t>
  </si>
  <si>
    <t>Nombre de dessins pour les marchandises au cours de ce mois sur le crédit précédent</t>
  </si>
  <si>
    <t>Nombre de versements payants sur le crédit précédent</t>
  </si>
  <si>
    <t>État du contrat (signé actif, ...) sur le crédit précédent</t>
  </si>
  <si>
    <t>DPD (jours passés) pendant le mois sur le crédit précédent</t>
  </si>
  <si>
    <t>DPD (jours passés) au cours du mois avec tolérance (les dettes avec des montants de prêt faibles sont ignorés) du crédit précédent</t>
  </si>
  <si>
    <t>ID du crédit précédent dans le crédit à domicile lié au prêt dans notre échantillon. (Un prêt dans notre échantillon peut avoir 0,1,2 ou plus de demandes de prêt précédentes dans le crédit à domicile, la demande précédente pourrait, mais pas nécessairement à conduire au crédit)</t>
  </si>
  <si>
    <t>Type de produit de contrat (prêt en espèces, prêt à la consommation [pos], ...) de la demande précédente</t>
  </si>
  <si>
    <t>Rente de l'application précédente</t>
  </si>
  <si>
    <t>Pour combien de crédit le client a demandé sur la demande précédente</t>
  </si>
  <si>
    <t>Montant de crédit final sur la demande précédente. Cela diffère d'AMT_Application d'une manière que l'AMT_APPLICATION est le montant pour lequel le client a initialement demandé, mais pendant notre processus d'approbation, il aurait pu recevoir un montant différent - AMT_CREDIT</t>
  </si>
  <si>
    <t>Acompte sur la demande précédente</t>
  </si>
  <si>
    <t>Prix ​​des marchandises du bien que le client a demandé (le cas échéant) sur la demande précédente</t>
  </si>
  <si>
    <t>Quel jour de la semaine le client a-t-il postulé pour une demande précédente</t>
  </si>
  <si>
    <t>Environ l'heure du jour, le client a-t-il postulé pour la demande précédente</t>
  </si>
  <si>
    <t>Indicateur Si c'était la dernière demande de contrat précédent. Parfois, par erreur de client ou de notre commis, il pourrait y avoir plus de demandes pour un seul contrat</t>
  </si>
  <si>
    <t>Flag Si la demande était la dernière application par jour du client. Parfois, les clients demandent plus de demandes par jour. Il pourrait rarement être une erreur dans notre système qu'une seule application se trouve dans la base de données deux fois</t>
  </si>
  <si>
    <t>Indicateur Prêt de Micro Finance</t>
  </si>
  <si>
    <t>Taux de paiement normalisé sur le crédit précédent</t>
  </si>
  <si>
    <t>Taux d'intérêt normalisé sur le crédit précédent</t>
  </si>
  <si>
    <t>Objectif du prêt en espèces</t>
  </si>
  <si>
    <t>État du contrat (approuvé, annulé, ...) de la demande précédente</t>
  </si>
  <si>
    <t>Par rapport à l'application actuelle quand la décision concernant la demande précédente a été prise</t>
  </si>
  <si>
    <t>Méthode de paiement que le client a choisi de payer pour la demande précédente</t>
  </si>
  <si>
    <t>Pourquoi la demande précédente a-t-elle été rejetée</t>
  </si>
  <si>
    <t>Qui a accompagné le client lors de la demande de la demande précédente</t>
  </si>
  <si>
    <t>Le client était-il ancien ou nouveau client lors de la possibilité de postuler pour l'application précédente</t>
  </si>
  <si>
    <t>Quel type de marchandises le client a-t-il postulé dans la demande précédente</t>
  </si>
  <si>
    <t>Était la demande précédente en espèces, pos, voiture, Ö</t>
  </si>
  <si>
    <t>Était l'application précédente X-Sell o Walk-in</t>
  </si>
  <si>
    <t>À travers quel canal nous avons acquis le client sur l'application précédente</t>
  </si>
  <si>
    <t>Zone de vente de la place du vendeur de la demande précédente</t>
  </si>
  <si>
    <t>L'industrie du vendeur</t>
  </si>
  <si>
    <t>Terme du crédit précédent à l'application de la demande précédente</t>
  </si>
  <si>
    <t>Taux d'intérêt groupé en petit moyen et élevé de l'application précédente</t>
  </si>
  <si>
    <t>Combinaison de produits détaillée de l'application précédente</t>
  </si>
  <si>
    <t>Par rapport à la date de demande de l'application actuelle quand a été le premier décaissement de l'application précédente</t>
  </si>
  <si>
    <t>Par rapport à la date de demande de l'application actuelle quand la première est censée être de l'application précédente</t>
  </si>
  <si>
    <t>Par rapport à la date d'application de l'application actuelle en ce qui concerne le premier à cause de l'application précédente</t>
  </si>
  <si>
    <t>Par rapport à la date de demande de l'application actuelle quand était la dernière date d'échéance de la demande précédente</t>
  </si>
  <si>
    <t>Par rapport à la date de demande de l'application actuelle en ce qui concerne la résiliation prévue de la demande précédente</t>
  </si>
  <si>
    <t>Le client a-t-il demandé une assurance lors de la demande précédente</t>
  </si>
  <si>
    <t>Version du calendrier des versions (0 est pour la carte de crédit) du crédit précédent. Le changement de version de versement d'un mois à l'autre signifie qu'un certain paramètre de calendrier de paiement a changé</t>
  </si>
  <si>
    <t>Sur quel versement nous observons le paiement</t>
  </si>
  <si>
    <t>Lorsque le versement du crédit précédent était censé être payé (par rapport à la date de demande du prêt actuel)</t>
  </si>
  <si>
    <t>À quand remonte les versements du crédit précédent payé (par rapport à la date de demande du prêt actuel)</t>
  </si>
  <si>
    <t>Quel était le montant du versement prescrit du crédit précédent sur cet épisode</t>
  </si>
  <si>
    <t>Ce que le client a réellement payé sur le crédit précédent sur cet épisode</t>
  </si>
  <si>
    <t>Pour les prêts à la consommation, c'est le prix des biens pour lesquelles le prêt est accordé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</si>
</sst>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2"/>
      <color rgb="FF000000"/>
      <name val="Calibri"/>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right"/>
    </xf>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topLeftCell="C8" zoomScale="213" workbookViewId="0">
      <selection activeCell="D12" sqref="D12:E12"/>
    </sheetView>
  </sheetViews>
  <sheetFormatPr baseColWidth="10" defaultColWidth="12.6640625" defaultRowHeight="15.75" customHeight="1" x14ac:dyDescent="0.15"/>
  <cols>
    <col min="1" max="1" width="4.1640625" customWidth="1"/>
    <col min="2" max="2" width="23" customWidth="1"/>
    <col min="3" max="3" width="24.5" customWidth="1"/>
    <col min="4" max="4" width="72.1640625" customWidth="1"/>
  </cols>
  <sheetData>
    <row r="1" spans="1:8" ht="17" x14ac:dyDescent="0.2">
      <c r="A1" s="1"/>
      <c r="B1" s="1" t="s">
        <v>0</v>
      </c>
      <c r="C1" s="2" t="s">
        <v>1</v>
      </c>
      <c r="D1" s="2" t="s">
        <v>2</v>
      </c>
      <c r="E1" s="1" t="s">
        <v>3</v>
      </c>
    </row>
    <row r="2" spans="1:8" ht="17" x14ac:dyDescent="0.2">
      <c r="A2" s="3">
        <v>1</v>
      </c>
      <c r="B2" s="1" t="s">
        <v>4</v>
      </c>
      <c r="C2" s="2" t="s">
        <v>5</v>
      </c>
      <c r="D2" s="7" t="s">
        <v>6</v>
      </c>
      <c r="E2" s="8"/>
      <c r="G2" s="4" t="str">
        <f ca="1">IFERROR(__xludf.DUMMYFUNCTION("GOOGLETRANSLATE(D2,""En"",""Fr"")"),"ID de prêt dans notre échantillon")</f>
        <v>ID de prêt dans notre échantillon</v>
      </c>
      <c r="H2" s="4" t="str">
        <f ca="1">IFERROR(__xludf.DUMMYFUNCTION("GOOGLETRANSLATE(E2,""En"",""Fr"")"),"#VALUE!")</f>
        <v>#VALUE!</v>
      </c>
    </row>
    <row r="3" spans="1:8" ht="17" x14ac:dyDescent="0.2">
      <c r="A3" s="3">
        <v>2</v>
      </c>
      <c r="B3" s="1" t="s">
        <v>4</v>
      </c>
      <c r="C3" s="2" t="s">
        <v>7</v>
      </c>
      <c r="D3" s="7" t="s">
        <v>8</v>
      </c>
      <c r="E3" s="8"/>
      <c r="G3" s="4" t="str">
        <f ca="1">IFERROR(__xludf.DUMMYFUNCTION("GOOGLETRANSLATE(D3,""En"",""Fr"")"),"Variable cible (1 - Client avec difficultés de paiement: il a eu un paiement en retard plus de x jours sur au moins l'un des premiers versements du prêt dans notre échantillon, 0 - tous les autres cas)")</f>
        <v>Variable cible (1 - Client avec difficultés de paiement: il a eu un paiement en retard plus de x jours sur au moins l'un des premiers versements du prêt dans notre échantillon, 0 - tous les autres cas)</v>
      </c>
      <c r="H3" s="4" t="str">
        <f ca="1">IFERROR(__xludf.DUMMYFUNCTION("GOOGLETRANSLATE(E3,""En"",""Fr"")"),"#VALUE!")</f>
        <v>#VALUE!</v>
      </c>
    </row>
    <row r="4" spans="1:8" ht="17" x14ac:dyDescent="0.2">
      <c r="A4" s="3">
        <v>5</v>
      </c>
      <c r="B4" s="1" t="s">
        <v>4</v>
      </c>
      <c r="C4" s="2" t="s">
        <v>9</v>
      </c>
      <c r="D4" s="7" t="s">
        <v>10</v>
      </c>
      <c r="E4" s="8"/>
      <c r="G4" s="4" t="str">
        <f ca="1">IFERROR(__xludf.DUMMYFUNCTION("GOOGLETRANSLATE(D4,""En"",""Fr"")"),"Identification si le prêt est en espèces ou tournant")</f>
        <v>Identification si le prêt est en espèces ou tournant</v>
      </c>
      <c r="H4" s="4" t="str">
        <f ca="1">IFERROR(__xludf.DUMMYFUNCTION("GOOGLETRANSLATE(E4,""En"",""Fr"")"),"#VALUE!")</f>
        <v>#VALUE!</v>
      </c>
    </row>
    <row r="5" spans="1:8" ht="17" x14ac:dyDescent="0.2">
      <c r="A5" s="3">
        <v>6</v>
      </c>
      <c r="B5" s="1" t="s">
        <v>4</v>
      </c>
      <c r="C5" s="2" t="s">
        <v>11</v>
      </c>
      <c r="D5" s="7" t="s">
        <v>12</v>
      </c>
      <c r="E5" s="8"/>
      <c r="G5" s="4" t="str">
        <f ca="1">IFERROR(__xludf.DUMMYFUNCTION("GOOGLETRANSLATE(D5,""En"",""Fr"")"),"Sexe du client")</f>
        <v>Sexe du client</v>
      </c>
      <c r="H5" s="4" t="str">
        <f ca="1">IFERROR(__xludf.DUMMYFUNCTION("GOOGLETRANSLATE(E5,""En"",""Fr"")"),"#VALUE!")</f>
        <v>#VALUE!</v>
      </c>
    </row>
    <row r="6" spans="1:8" ht="17" x14ac:dyDescent="0.2">
      <c r="A6" s="3">
        <v>7</v>
      </c>
      <c r="B6" s="1" t="s">
        <v>4</v>
      </c>
      <c r="C6" s="2" t="s">
        <v>13</v>
      </c>
      <c r="D6" s="7" t="s">
        <v>14</v>
      </c>
      <c r="E6" s="8"/>
      <c r="G6" s="4" t="str">
        <f ca="1">IFERROR(__xludf.DUMMYFUNCTION("GOOGLETRANSLATE(D6,""En"",""Fr"")"),"Flag Si le client possède une voiture")</f>
        <v>Flag Si le client possède une voiture</v>
      </c>
      <c r="H6" s="4" t="str">
        <f ca="1">IFERROR(__xludf.DUMMYFUNCTION("GOOGLETRANSLATE(E6,""En"",""Fr"")"),"#VALUE!")</f>
        <v>#VALUE!</v>
      </c>
    </row>
    <row r="7" spans="1:8" ht="17" x14ac:dyDescent="0.2">
      <c r="A7" s="3">
        <v>8</v>
      </c>
      <c r="B7" s="1" t="s">
        <v>4</v>
      </c>
      <c r="C7" s="2" t="s">
        <v>15</v>
      </c>
      <c r="D7" s="7" t="s">
        <v>16</v>
      </c>
      <c r="E7" s="8"/>
      <c r="G7" s="4" t="str">
        <f ca="1">IFERROR(__xludf.DUMMYFUNCTION("GOOGLETRANSLATE(D7,""En"",""Fr"")"),"Drapeau si le client possède une maison ou un appartement")</f>
        <v>Drapeau si le client possède une maison ou un appartement</v>
      </c>
      <c r="H7" s="4" t="str">
        <f ca="1">IFERROR(__xludf.DUMMYFUNCTION("GOOGLETRANSLATE(E7,""En"",""Fr"")"),"#VALUE!")</f>
        <v>#VALUE!</v>
      </c>
    </row>
    <row r="8" spans="1:8" ht="17" x14ac:dyDescent="0.2">
      <c r="A8" s="3">
        <v>9</v>
      </c>
      <c r="B8" s="1" t="s">
        <v>4</v>
      </c>
      <c r="C8" s="2" t="s">
        <v>17</v>
      </c>
      <c r="D8" s="7" t="s">
        <v>18</v>
      </c>
      <c r="E8" s="8"/>
      <c r="G8" s="4" t="str">
        <f ca="1">IFERROR(__xludf.DUMMYFUNCTION("GOOGLETRANSLATE(D8,""En"",""Fr"")"),"Nombre d'enfants du client")</f>
        <v>Nombre d'enfants du client</v>
      </c>
      <c r="H8" s="4" t="str">
        <f ca="1">IFERROR(__xludf.DUMMYFUNCTION("GOOGLETRANSLATE(E8,""En"",""Fr"")"),"#VALUE!")</f>
        <v>#VALUE!</v>
      </c>
    </row>
    <row r="9" spans="1:8" ht="17" x14ac:dyDescent="0.2">
      <c r="A9" s="3">
        <v>10</v>
      </c>
      <c r="B9" s="1" t="s">
        <v>4</v>
      </c>
      <c r="C9" s="2" t="s">
        <v>19</v>
      </c>
      <c r="D9" s="7" t="s">
        <v>20</v>
      </c>
      <c r="E9" s="8"/>
      <c r="G9" s="4" t="str">
        <f ca="1">IFERROR(__xludf.DUMMYFUNCTION("GOOGLETRANSLATE(D9,""En"",""Fr"")"),"Revenu du client")</f>
        <v>Revenu du client</v>
      </c>
      <c r="H9" s="4" t="str">
        <f ca="1">IFERROR(__xludf.DUMMYFUNCTION("GOOGLETRANSLATE(E9,""En"",""Fr"")"),"#VALUE!")</f>
        <v>#VALUE!</v>
      </c>
    </row>
    <row r="10" spans="1:8" ht="17" x14ac:dyDescent="0.2">
      <c r="A10" s="3">
        <v>11</v>
      </c>
      <c r="B10" s="1" t="s">
        <v>4</v>
      </c>
      <c r="C10" s="2" t="s">
        <v>21</v>
      </c>
      <c r="D10" s="7" t="s">
        <v>22</v>
      </c>
      <c r="E10" s="8"/>
      <c r="G10" s="4" t="str">
        <f ca="1">IFERROR(__xludf.DUMMYFUNCTION("GOOGLETRANSLATE(D10,""En"",""Fr"")"),"Montant de crédit du prêt")</f>
        <v>Montant de crédit du prêt</v>
      </c>
      <c r="H10" s="4" t="str">
        <f ca="1">IFERROR(__xludf.DUMMYFUNCTION("GOOGLETRANSLATE(E10,""En"",""Fr"")"),"#VALUE!")</f>
        <v>#VALUE!</v>
      </c>
    </row>
    <row r="11" spans="1:8" ht="17" x14ac:dyDescent="0.2">
      <c r="A11" s="3">
        <v>12</v>
      </c>
      <c r="B11" s="1" t="s">
        <v>4</v>
      </c>
      <c r="C11" s="2" t="s">
        <v>23</v>
      </c>
      <c r="D11" s="7" t="s">
        <v>24</v>
      </c>
      <c r="E11" s="8"/>
      <c r="G11" s="4" t="str">
        <f ca="1">IFERROR(__xludf.DUMMYFUNCTION("GOOGLETRANSLATE(D11,""En"",""Fr"")"),"Rente de prêt")</f>
        <v>Rente de prêt</v>
      </c>
      <c r="H11" s="4" t="str">
        <f ca="1">IFERROR(__xludf.DUMMYFUNCTION("GOOGLETRANSLATE(E11,""En"",""Fr"")"),"#VALUE!")</f>
        <v>#VALUE!</v>
      </c>
    </row>
    <row r="12" spans="1:8" ht="17" x14ac:dyDescent="0.2">
      <c r="A12" s="3">
        <v>13</v>
      </c>
      <c r="B12" s="1" t="s">
        <v>4</v>
      </c>
      <c r="C12" s="2" t="s">
        <v>25</v>
      </c>
      <c r="D12" s="7" t="s">
        <v>26</v>
      </c>
      <c r="E12" s="8"/>
      <c r="G12" s="4" t="str">
        <f ca="1">IFERROR(__xludf.DUMMYFUNCTION("GOOGLETRANSLATE(D12,""En"",""Fr"")"),"Pour les prêts à la consommation, c'est le prix des marchandises pour lesquelles le prêt est accordé")</f>
        <v>Pour les prêts à la consommation, c'est le prix des marchandises pour lesquelles le prêt est accordé</v>
      </c>
      <c r="H12" s="4" t="str">
        <f ca="1">IFERROR(__xludf.DUMMYFUNCTION("GOOGLETRANSLATE(E12,""En"",""Fr"")"),"#VALUE!")</f>
        <v>#VALUE!</v>
      </c>
    </row>
    <row r="13" spans="1:8" ht="17" x14ac:dyDescent="0.2">
      <c r="A13" s="3">
        <v>14</v>
      </c>
      <c r="B13" s="1" t="s">
        <v>4</v>
      </c>
      <c r="C13" s="2" t="s">
        <v>27</v>
      </c>
      <c r="D13" s="7" t="s">
        <v>28</v>
      </c>
      <c r="E13" s="8"/>
      <c r="G13" s="4" t="str">
        <f ca="1">IFERROR(__xludf.DUMMYFUNCTION("GOOGLETRANSLATE(D13,""En"",""Fr"")"),"Qui accompagnait le client lorsqu'il demandait le prêt")</f>
        <v>Qui accompagnait le client lorsqu'il demandait le prêt</v>
      </c>
      <c r="H13" s="4" t="str">
        <f ca="1">IFERROR(__xludf.DUMMYFUNCTION("GOOGLETRANSLATE(E13,""En"",""Fr"")"),"#VALUE!")</f>
        <v>#VALUE!</v>
      </c>
    </row>
    <row r="14" spans="1:8" ht="17" x14ac:dyDescent="0.2">
      <c r="A14" s="3">
        <v>15</v>
      </c>
      <c r="B14" s="1" t="s">
        <v>4</v>
      </c>
      <c r="C14" s="2" t="s">
        <v>29</v>
      </c>
      <c r="D14" s="7" t="s">
        <v>30</v>
      </c>
      <c r="E14" s="8"/>
      <c r="G14" s="4" t="str">
        <f ca="1">IFERROR(__xludf.DUMMYFUNCTION("GOOGLETRANSLATE(D14,""En"",""Fr"")"),"Type de revenu des clients (homme d'affaires, travail, congé de maternité, Ö)")</f>
        <v>Type de revenu des clients (homme d'affaires, travail, congé de maternité, Ö)</v>
      </c>
      <c r="H14" s="4" t="str">
        <f ca="1">IFERROR(__xludf.DUMMYFUNCTION("GOOGLETRANSLATE(E14,""En"",""Fr"")"),"#VALUE!")</f>
        <v>#VALUE!</v>
      </c>
    </row>
    <row r="15" spans="1:8" ht="17" x14ac:dyDescent="0.2">
      <c r="A15" s="3">
        <v>16</v>
      </c>
      <c r="B15" s="1" t="s">
        <v>4</v>
      </c>
      <c r="C15" s="2" t="s">
        <v>31</v>
      </c>
      <c r="D15" s="7" t="s">
        <v>32</v>
      </c>
      <c r="E15" s="8"/>
      <c r="G15" s="4" t="str">
        <f ca="1">IFERROR(__xludf.DUMMYFUNCTION("GOOGLETRANSLATE(D15,""En"",""Fr"")"),"Niveau de l'éducation la plus élevée que le client a atteint")</f>
        <v>Niveau de l'éducation la plus élevée que le client a atteint</v>
      </c>
      <c r="H15" s="4" t="str">
        <f ca="1">IFERROR(__xludf.DUMMYFUNCTION("GOOGLETRANSLATE(E15,""En"",""Fr"")"),"#VALUE!")</f>
        <v>#VALUE!</v>
      </c>
    </row>
    <row r="16" spans="1:8" ht="17" x14ac:dyDescent="0.2">
      <c r="A16" s="3">
        <v>17</v>
      </c>
      <c r="B16" s="1" t="s">
        <v>4</v>
      </c>
      <c r="C16" s="2" t="s">
        <v>33</v>
      </c>
      <c r="D16" s="7" t="s">
        <v>34</v>
      </c>
      <c r="E16" s="8"/>
      <c r="G16" s="4" t="str">
        <f ca="1">IFERROR(__xludf.DUMMYFUNCTION("GOOGLETRANSLATE(D16,""En"",""Fr"")"),"Statut familial du client")</f>
        <v>Statut familial du client</v>
      </c>
      <c r="H16" s="4" t="str">
        <f ca="1">IFERROR(__xludf.DUMMYFUNCTION("GOOGLETRANSLATE(E16,""En"",""Fr"")"),"#VALUE!")</f>
        <v>#VALUE!</v>
      </c>
    </row>
    <row r="17" spans="1:8" ht="17" x14ac:dyDescent="0.2">
      <c r="A17" s="3">
        <v>18</v>
      </c>
      <c r="B17" s="1" t="s">
        <v>4</v>
      </c>
      <c r="C17" s="2" t="s">
        <v>35</v>
      </c>
      <c r="D17" s="7" t="s">
        <v>36</v>
      </c>
      <c r="E17" s="8"/>
      <c r="G17" s="4" t="str">
        <f ca="1">IFERROR(__xludf.DUMMYFUNCTION("GOOGLETRANSLATE(D17,""En"",""Fr"")"),"Quelle est la situation du logement du client (louer, vivre avec les parents, ...)")</f>
        <v>Quelle est la situation du logement du client (louer, vivre avec les parents, ...)</v>
      </c>
      <c r="H17" s="4" t="str">
        <f ca="1">IFERROR(__xludf.DUMMYFUNCTION("GOOGLETRANSLATE(E17,""En"",""Fr"")"),"#VALUE!")</f>
        <v>#VALUE!</v>
      </c>
    </row>
    <row r="18" spans="1:8" ht="34" x14ac:dyDescent="0.2">
      <c r="A18" s="3">
        <v>19</v>
      </c>
      <c r="B18" s="1" t="s">
        <v>4</v>
      </c>
      <c r="C18" s="2" t="s">
        <v>37</v>
      </c>
      <c r="D18" s="2" t="s">
        <v>38</v>
      </c>
      <c r="E18" s="1" t="s">
        <v>39</v>
      </c>
      <c r="G18" s="4" t="str">
        <f ca="1">IFERROR(__xludf.DUMMYFUNCTION("GOOGLETRANSLATE(D18,""En"",""Fr"")"),"Population normalisée de la région où vit le client (un nombre plus élevé signifie que le client vit dans une région plus peuplée)")</f>
        <v>Population normalisée de la région où vit le client (un nombre plus élevé signifie que le client vit dans une région plus peuplée)</v>
      </c>
      <c r="H18" s="4" t="str">
        <f ca="1">IFERROR(__xludf.DUMMYFUNCTION("GOOGLETRANSLATE(E18,""En"",""Fr"")"),"normalisé")</f>
        <v>normalisé</v>
      </c>
    </row>
    <row r="19" spans="1:8" ht="17" x14ac:dyDescent="0.2">
      <c r="A19" s="3">
        <v>20</v>
      </c>
      <c r="B19" s="1" t="s">
        <v>4</v>
      </c>
      <c r="C19" s="2" t="s">
        <v>40</v>
      </c>
      <c r="D19" s="2" t="s">
        <v>41</v>
      </c>
      <c r="E19" s="1" t="s">
        <v>42</v>
      </c>
      <c r="G19" s="4" t="str">
        <f ca="1">IFERROR(__xludf.DUMMYFUNCTION("GOOGLETRANSLATE(D19,""En"",""Fr"")"),"L'âge du client dans les jours au moment de la demande")</f>
        <v>L'âge du client dans les jours au moment de la demande</v>
      </c>
      <c r="H19" s="4" t="str">
        <f ca="1">IFERROR(__xludf.DUMMYFUNCTION("GOOGLETRANSLATE(E19,""En"",""Fr"")"),"le temps uniquement par rapport à l'application")</f>
        <v>le temps uniquement par rapport à l'application</v>
      </c>
    </row>
    <row r="20" spans="1:8" ht="17" x14ac:dyDescent="0.2">
      <c r="A20" s="3">
        <v>21</v>
      </c>
      <c r="B20" s="1" t="s">
        <v>4</v>
      </c>
      <c r="C20" s="2" t="s">
        <v>43</v>
      </c>
      <c r="D20" s="2" t="s">
        <v>44</v>
      </c>
      <c r="E20" s="1" t="s">
        <v>42</v>
      </c>
      <c r="G20" s="4" t="str">
        <f ca="1">IFERROR(__xludf.DUMMYFUNCTION("GOOGLETRANSLATE(D20,""En"",""Fr"")"),"Combien de jours avant la demande, la personne a commencé l'emploi actuel")</f>
        <v>Combien de jours avant la demande, la personne a commencé l'emploi actuel</v>
      </c>
      <c r="H20" s="4" t="str">
        <f ca="1">IFERROR(__xludf.DUMMYFUNCTION("GOOGLETRANSLATE(E20,""En"",""Fr"")"),"le temps uniquement par rapport à l'application")</f>
        <v>le temps uniquement par rapport à l'application</v>
      </c>
    </row>
    <row r="21" spans="1:8" ht="17" x14ac:dyDescent="0.2">
      <c r="A21" s="3">
        <v>22</v>
      </c>
      <c r="B21" s="1" t="s">
        <v>4</v>
      </c>
      <c r="C21" s="2" t="s">
        <v>45</v>
      </c>
      <c r="D21" s="2" t="s">
        <v>46</v>
      </c>
      <c r="E21" s="1" t="s">
        <v>42</v>
      </c>
      <c r="G21" s="4" t="str">
        <f ca="1">IFERROR(__xludf.DUMMYFUNCTION("GOOGLETRANSLATE(D21,""En"",""Fr"")"),"Combien de jours avant la demande le client a-t-il modifié son inscription")</f>
        <v>Combien de jours avant la demande le client a-t-il modifié son inscription</v>
      </c>
      <c r="H21" s="4" t="str">
        <f ca="1">IFERROR(__xludf.DUMMYFUNCTION("GOOGLETRANSLATE(E21,""En"",""Fr"")"),"le temps uniquement par rapport à l'application")</f>
        <v>le temps uniquement par rapport à l'application</v>
      </c>
    </row>
    <row r="22" spans="1:8" ht="34" x14ac:dyDescent="0.2">
      <c r="A22" s="3">
        <v>23</v>
      </c>
      <c r="B22" s="1" t="s">
        <v>4</v>
      </c>
      <c r="C22" s="2" t="s">
        <v>47</v>
      </c>
      <c r="D22" s="2" t="s">
        <v>48</v>
      </c>
      <c r="E22" s="1" t="s">
        <v>42</v>
      </c>
      <c r="G22" s="4" t="str">
        <f ca="1">IFERROR(__xludf.DUMMYFUNCTION("GOOGLETRANSLATE(D22,""En"",""Fr"")"),"Combien de jours avant la demande le client a-t-il modifié le document d'identité avec lequel il a postulé pour le prêt")</f>
        <v>Combien de jours avant la demande le client a-t-il modifié le document d'identité avec lequel il a postulé pour le prêt</v>
      </c>
      <c r="H22" s="4" t="str">
        <f ca="1">IFERROR(__xludf.DUMMYFUNCTION("GOOGLETRANSLATE(E22,""En"",""Fr"")"),"le temps uniquement par rapport à l'application")</f>
        <v>le temps uniquement par rapport à l'application</v>
      </c>
    </row>
    <row r="23" spans="1:8" ht="17" x14ac:dyDescent="0.2">
      <c r="A23" s="3">
        <v>24</v>
      </c>
      <c r="B23" s="1" t="s">
        <v>4</v>
      </c>
      <c r="C23" s="2" t="s">
        <v>49</v>
      </c>
      <c r="D23" s="7" t="s">
        <v>50</v>
      </c>
      <c r="E23" s="8"/>
      <c r="G23" s="4" t="str">
        <f ca="1">IFERROR(__xludf.DUMMYFUNCTION("GOOGLETRANSLATE(D23,""En"",""Fr"")"),"Âge de la voiture du client")</f>
        <v>Âge de la voiture du client</v>
      </c>
      <c r="H23" s="4" t="str">
        <f ca="1">IFERROR(__xludf.DUMMYFUNCTION("GOOGLETRANSLATE(E23,""En"",""Fr"")"),"#VALUE!")</f>
        <v>#VALUE!</v>
      </c>
    </row>
    <row r="24" spans="1:8" ht="17" x14ac:dyDescent="0.2">
      <c r="A24" s="3">
        <v>25</v>
      </c>
      <c r="B24" s="1" t="s">
        <v>4</v>
      </c>
      <c r="C24" s="2" t="s">
        <v>51</v>
      </c>
      <c r="D24" s="7" t="s">
        <v>52</v>
      </c>
      <c r="E24" s="8"/>
      <c r="G24" s="4" t="str">
        <f ca="1">IFERROR(__xludf.DUMMYFUNCTION("GOOGLETRANSLATE(D24,""En"",""Fr"")"),"Le client a-t-il fourni un téléphone mobile (1 = oui, 0 = non)")</f>
        <v>Le client a-t-il fourni un téléphone mobile (1 = oui, 0 = non)</v>
      </c>
      <c r="H24" s="4" t="str">
        <f ca="1">IFERROR(__xludf.DUMMYFUNCTION("GOOGLETRANSLATE(E24,""En"",""Fr"")"),"#VALUE!")</f>
        <v>#VALUE!</v>
      </c>
    </row>
    <row r="25" spans="1:8" ht="17" x14ac:dyDescent="0.2">
      <c r="A25" s="3">
        <v>26</v>
      </c>
      <c r="B25" s="1" t="s">
        <v>4</v>
      </c>
      <c r="C25" s="2" t="s">
        <v>53</v>
      </c>
      <c r="D25" s="7" t="s">
        <v>54</v>
      </c>
      <c r="E25" s="8"/>
      <c r="G25" s="4" t="str">
        <f ca="1">IFERROR(__xludf.DUMMYFUNCTION("GOOGLETRANSLATE(D25,""En"",""Fr"")"),"Le client a-t-il fourni un téléphone de travail (1 = oui, 0 = non)")</f>
        <v>Le client a-t-il fourni un téléphone de travail (1 = oui, 0 = non)</v>
      </c>
      <c r="H25" s="4" t="str">
        <f ca="1">IFERROR(__xludf.DUMMYFUNCTION("GOOGLETRANSLATE(E25,""En"",""Fr"")"),"#VALUE!")</f>
        <v>#VALUE!</v>
      </c>
    </row>
    <row r="26" spans="1:8" ht="17" x14ac:dyDescent="0.2">
      <c r="A26" s="3">
        <v>27</v>
      </c>
      <c r="B26" s="1" t="s">
        <v>4</v>
      </c>
      <c r="C26" s="2" t="s">
        <v>55</v>
      </c>
      <c r="D26" s="7" t="s">
        <v>56</v>
      </c>
      <c r="E26" s="8"/>
      <c r="G26" s="4" t="str">
        <f ca="1">IFERROR(__xludf.DUMMYFUNCTION("GOOGLETRANSLATE(D26,""En"",""Fr"")"),"Le client a-t-il fourni un téléphone à domicile (1 = oui, 0 = non)")</f>
        <v>Le client a-t-il fourni un téléphone à domicile (1 = oui, 0 = non)</v>
      </c>
      <c r="H26" s="4" t="str">
        <f ca="1">IFERROR(__xludf.DUMMYFUNCTION("GOOGLETRANSLATE(E26,""En"",""Fr"")"),"#VALUE!")</f>
        <v>#VALUE!</v>
      </c>
    </row>
    <row r="27" spans="1:8" ht="17" x14ac:dyDescent="0.2">
      <c r="A27" s="3">
        <v>28</v>
      </c>
      <c r="B27" s="1" t="s">
        <v>4</v>
      </c>
      <c r="C27" s="2" t="s">
        <v>57</v>
      </c>
      <c r="D27" s="7" t="s">
        <v>58</v>
      </c>
      <c r="E27" s="8"/>
      <c r="G27" s="4" t="str">
        <f ca="1">IFERROR(__xludf.DUMMYFUNCTION("GOOGLETRANSLATE(D27,""En"",""Fr"")"),"Le téléphone mobile était-il accessible (1 = oui, 0 = non)")</f>
        <v>Le téléphone mobile était-il accessible (1 = oui, 0 = non)</v>
      </c>
      <c r="H27" s="4" t="str">
        <f ca="1">IFERROR(__xludf.DUMMYFUNCTION("GOOGLETRANSLATE(E27,""En"",""Fr"")"),"#VALUE!")</f>
        <v>#VALUE!</v>
      </c>
    </row>
    <row r="28" spans="1:8" ht="17" x14ac:dyDescent="0.2">
      <c r="A28" s="3">
        <v>29</v>
      </c>
      <c r="B28" s="1" t="s">
        <v>4</v>
      </c>
      <c r="C28" s="2" t="s">
        <v>59</v>
      </c>
      <c r="D28" s="7" t="s">
        <v>56</v>
      </c>
      <c r="E28" s="8"/>
      <c r="G28" s="4" t="str">
        <f ca="1">IFERROR(__xludf.DUMMYFUNCTION("GOOGLETRANSLATE(D28,""En"",""Fr"")"),"Le client a-t-il fourni un téléphone à domicile (1 = oui, 0 = non)")</f>
        <v>Le client a-t-il fourni un téléphone à domicile (1 = oui, 0 = non)</v>
      </c>
      <c r="H28" s="4" t="str">
        <f ca="1">IFERROR(__xludf.DUMMYFUNCTION("GOOGLETRANSLATE(E28,""En"",""Fr"")"),"#VALUE!")</f>
        <v>#VALUE!</v>
      </c>
    </row>
    <row r="29" spans="1:8" ht="17" x14ac:dyDescent="0.2">
      <c r="A29" s="3">
        <v>30</v>
      </c>
      <c r="B29" s="1" t="s">
        <v>4</v>
      </c>
      <c r="C29" s="2" t="s">
        <v>60</v>
      </c>
      <c r="D29" s="7" t="s">
        <v>61</v>
      </c>
      <c r="E29" s="8"/>
      <c r="G29" s="4" t="str">
        <f ca="1">IFERROR(__xludf.DUMMYFUNCTION("GOOGLETRANSLATE(D29,""En"",""Fr"")"),"Le client a-t-il fourni un e-mail (1 = oui, 0 = non)")</f>
        <v>Le client a-t-il fourni un e-mail (1 = oui, 0 = non)</v>
      </c>
      <c r="H29" s="4" t="str">
        <f ca="1">IFERROR(__xludf.DUMMYFUNCTION("GOOGLETRANSLATE(E29,""En"",""Fr"")"),"#VALUE!")</f>
        <v>#VALUE!</v>
      </c>
    </row>
    <row r="30" spans="1:8" ht="17" x14ac:dyDescent="0.2">
      <c r="A30" s="3">
        <v>31</v>
      </c>
      <c r="B30" s="1" t="s">
        <v>4</v>
      </c>
      <c r="C30" s="2" t="s">
        <v>62</v>
      </c>
      <c r="D30" s="7" t="s">
        <v>63</v>
      </c>
      <c r="E30" s="8"/>
      <c r="G30" s="4" t="str">
        <f ca="1">IFERROR(__xludf.DUMMYFUNCTION("GOOGLETRANSLATE(D30,""En"",""Fr"")"),"Quel type d'occupation le client a-t-il")</f>
        <v>Quel type d'occupation le client a-t-il</v>
      </c>
      <c r="H30" s="4" t="str">
        <f ca="1">IFERROR(__xludf.DUMMYFUNCTION("GOOGLETRANSLATE(E30,""En"",""Fr"")"),"#VALUE!")</f>
        <v>#VALUE!</v>
      </c>
    </row>
    <row r="31" spans="1:8" ht="17" x14ac:dyDescent="0.2">
      <c r="A31" s="3">
        <v>32</v>
      </c>
      <c r="B31" s="1" t="s">
        <v>4</v>
      </c>
      <c r="C31" s="2" t="s">
        <v>64</v>
      </c>
      <c r="D31" s="7" t="s">
        <v>65</v>
      </c>
      <c r="E31" s="8"/>
      <c r="G31" s="4" t="str">
        <f ca="1">IFERROR(__xludf.DUMMYFUNCTION("GOOGLETRANSLATE(D31,""En"",""Fr"")"),"Combien de membres de la famille a-t-il le client")</f>
        <v>Combien de membres de la famille a-t-il le client</v>
      </c>
      <c r="H31" s="4" t="str">
        <f ca="1">IFERROR(__xludf.DUMMYFUNCTION("GOOGLETRANSLATE(E31,""En"",""Fr"")"),"#VALUE!")</f>
        <v>#VALUE!</v>
      </c>
    </row>
    <row r="32" spans="1:8" ht="17" x14ac:dyDescent="0.2">
      <c r="A32" s="3">
        <v>33</v>
      </c>
      <c r="B32" s="1" t="s">
        <v>4</v>
      </c>
      <c r="C32" s="2" t="s">
        <v>66</v>
      </c>
      <c r="D32" s="7" t="s">
        <v>67</v>
      </c>
      <c r="E32" s="8"/>
      <c r="G32" s="4" t="str">
        <f ca="1">IFERROR(__xludf.DUMMYFUNCTION("GOOGLETRANSLATE(D32,""En"",""Fr"")"),"Notre note de la région où vit le client (1,2,3)")</f>
        <v>Notre note de la région où vit le client (1,2,3)</v>
      </c>
      <c r="H32" s="4" t="str">
        <f ca="1">IFERROR(__xludf.DUMMYFUNCTION("GOOGLETRANSLATE(E32,""En"",""Fr"")"),"#VALUE!")</f>
        <v>#VALUE!</v>
      </c>
    </row>
    <row r="33" spans="1:8" ht="34" x14ac:dyDescent="0.2">
      <c r="A33" s="3">
        <v>34</v>
      </c>
      <c r="B33" s="1" t="s">
        <v>4</v>
      </c>
      <c r="C33" s="2" t="s">
        <v>68</v>
      </c>
      <c r="D33" s="7" t="s">
        <v>69</v>
      </c>
      <c r="E33" s="8"/>
      <c r="G33" s="4" t="str">
        <f ca="1">IFERROR(__xludf.DUMMYFUNCTION("GOOGLETRANSLATE(D33,""En"",""Fr"")"),"Notre note de la région où le client vit avec la prise en compte de la ville (1,2,3)")</f>
        <v>Notre note de la région où le client vit avec la prise en compte de la ville (1,2,3)</v>
      </c>
      <c r="H33" s="4" t="str">
        <f ca="1">IFERROR(__xludf.DUMMYFUNCTION("GOOGLETRANSLATE(E33,""En"",""Fr"")"),"#VALUE!")</f>
        <v>#VALUE!</v>
      </c>
    </row>
    <row r="34" spans="1:8" ht="34" x14ac:dyDescent="0.2">
      <c r="A34" s="3">
        <v>35</v>
      </c>
      <c r="B34" s="1" t="s">
        <v>4</v>
      </c>
      <c r="C34" s="2" t="s">
        <v>70</v>
      </c>
      <c r="D34" s="7" t="s">
        <v>71</v>
      </c>
      <c r="E34" s="8"/>
      <c r="G34" s="4" t="str">
        <f ca="1">IFERROR(__xludf.DUMMYFUNCTION("GOOGLETRANSLATE(D34,""En"",""Fr"")"),"Quel jour de la semaine le client a-t-il demandé le prêt")</f>
        <v>Quel jour de la semaine le client a-t-il demandé le prêt</v>
      </c>
      <c r="H34" s="4" t="str">
        <f ca="1">IFERROR(__xludf.DUMMYFUNCTION("GOOGLETRANSLATE(E34,""En"",""Fr"")"),"#VALUE!")</f>
        <v>#VALUE!</v>
      </c>
    </row>
    <row r="35" spans="1:8" ht="34" x14ac:dyDescent="0.2">
      <c r="A35" s="3">
        <v>36</v>
      </c>
      <c r="B35" s="1" t="s">
        <v>4</v>
      </c>
      <c r="C35" s="2" t="s">
        <v>72</v>
      </c>
      <c r="D35" s="2" t="s">
        <v>73</v>
      </c>
      <c r="E35" s="1" t="s">
        <v>74</v>
      </c>
      <c r="G35" s="4" t="str">
        <f ca="1">IFERROR(__xludf.DUMMYFUNCTION("GOOGLETRANSLATE(D35,""En"",""Fr"")"),"Environ à quelle heure le client a-t-il demandé le prêt")</f>
        <v>Environ à quelle heure le client a-t-il demandé le prêt</v>
      </c>
      <c r="H35" s="4" t="str">
        <f ca="1">IFERROR(__xludf.DUMMYFUNCTION("GOOGLETRANSLATE(E35,""En"",""Fr"")"),"arrondi")</f>
        <v>arrondi</v>
      </c>
    </row>
    <row r="36" spans="1:8" ht="34" x14ac:dyDescent="0.2">
      <c r="A36" s="3">
        <v>37</v>
      </c>
      <c r="B36" s="1" t="s">
        <v>4</v>
      </c>
      <c r="C36" s="2" t="s">
        <v>75</v>
      </c>
      <c r="D36" s="7" t="s">
        <v>76</v>
      </c>
      <c r="E36" s="8"/>
      <c r="G36" s="4" t="str">
        <f ca="1">IFERROR(__xludf.DUMMYFUNCTION("GOOGLETRANSLATE(D36,""En"",""Fr"")"),"Flag Si l'adresse permanente du client ne correspond pas à l'adresse de contact (1 = différente, 0 = même, au niveau de la région)")</f>
        <v>Flag Si l'adresse permanente du client ne correspond pas à l'adresse de contact (1 = différente, 0 = même, au niveau de la région)</v>
      </c>
      <c r="H36" s="4" t="str">
        <f ca="1">IFERROR(__xludf.DUMMYFUNCTION("GOOGLETRANSLATE(E36,""En"",""Fr"")"),"#VALUE!")</f>
        <v>#VALUE!</v>
      </c>
    </row>
    <row r="37" spans="1:8" ht="34" x14ac:dyDescent="0.2">
      <c r="A37" s="3">
        <v>38</v>
      </c>
      <c r="B37" s="1" t="s">
        <v>4</v>
      </c>
      <c r="C37" s="2" t="s">
        <v>77</v>
      </c>
      <c r="D37" s="7" t="s">
        <v>78</v>
      </c>
      <c r="E37" s="8"/>
      <c r="G37" s="4" t="str">
        <f ca="1">IFERROR(__xludf.DUMMYFUNCTION("GOOGLETRANSLATE(D37,""En"",""Fr"")"),"Flag Si l'adresse permanente du client ne correspond pas à l'adresse de travail (1 = différente, 0 = même, au niveau de la région)")</f>
        <v>Flag Si l'adresse permanente du client ne correspond pas à l'adresse de travail (1 = différente, 0 = même, au niveau de la région)</v>
      </c>
      <c r="H37" s="4" t="str">
        <f ca="1">IFERROR(__xludf.DUMMYFUNCTION("GOOGLETRANSLATE(E37,""En"",""Fr"")"),"#VALUE!")</f>
        <v>#VALUE!</v>
      </c>
    </row>
    <row r="38" spans="1:8" ht="34" x14ac:dyDescent="0.2">
      <c r="A38" s="3">
        <v>39</v>
      </c>
      <c r="B38" s="1" t="s">
        <v>4</v>
      </c>
      <c r="C38" s="2" t="s">
        <v>79</v>
      </c>
      <c r="D38" s="7" t="s">
        <v>80</v>
      </c>
      <c r="E38" s="8"/>
      <c r="G38" s="4" t="str">
        <f ca="1">IFERROR(__xludf.DUMMYFUNCTION("GOOGLETRANSLATE(D38,""En"",""Fr"")"),"Indicateur Si l'adresse de contact du client ne correspond pas à l'adresse de travail (1 = différente, 0 = même, au niveau de la région)")</f>
        <v>Indicateur Si l'adresse de contact du client ne correspond pas à l'adresse de travail (1 = différente, 0 = même, au niveau de la région)</v>
      </c>
      <c r="H38" s="4" t="str">
        <f ca="1">IFERROR(__xludf.DUMMYFUNCTION("GOOGLETRANSLATE(E38,""En"",""Fr"")"),"#VALUE!")</f>
        <v>#VALUE!</v>
      </c>
    </row>
    <row r="39" spans="1:8" ht="17" x14ac:dyDescent="0.2">
      <c r="A39" s="3">
        <v>40</v>
      </c>
      <c r="B39" s="1" t="s">
        <v>4</v>
      </c>
      <c r="C39" s="2" t="s">
        <v>81</v>
      </c>
      <c r="D39" s="7" t="s">
        <v>82</v>
      </c>
      <c r="E39" s="8"/>
      <c r="G39" s="4" t="str">
        <f ca="1">IFERROR(__xludf.DUMMYFUNCTION("GOOGLETRANSLATE(D39,""En"",""Fr"")"),"Flag Si l'adresse permanente du client ne correspond pas à l'adresse de contact (1 = différent, 0 = même, au niveau de la ville)")</f>
        <v>Flag Si l'adresse permanente du client ne correspond pas à l'adresse de contact (1 = différent, 0 = même, au niveau de la ville)</v>
      </c>
      <c r="H39" s="4" t="str">
        <f ca="1">IFERROR(__xludf.DUMMYFUNCTION("GOOGLETRANSLATE(E39,""En"",""Fr"")"),"#VALUE!")</f>
        <v>#VALUE!</v>
      </c>
    </row>
    <row r="40" spans="1:8" ht="34" x14ac:dyDescent="0.2">
      <c r="A40" s="3">
        <v>41</v>
      </c>
      <c r="B40" s="1" t="s">
        <v>4</v>
      </c>
      <c r="C40" s="2" t="s">
        <v>83</v>
      </c>
      <c r="D40" s="7" t="s">
        <v>84</v>
      </c>
      <c r="E40" s="8"/>
      <c r="G40" s="4" t="str">
        <f ca="1">IFERROR(__xludf.DUMMYFUNCTION("GOOGLETRANSLATE(D40,""En"",""Fr"")"),"Flag Si l'adresse permanente du client ne correspond pas à l'adresse de travail (1 = différente, 0 = même, au niveau de la ville)")</f>
        <v>Flag Si l'adresse permanente du client ne correspond pas à l'adresse de travail (1 = différente, 0 = même, au niveau de la ville)</v>
      </c>
      <c r="H40" s="4" t="str">
        <f ca="1">IFERROR(__xludf.DUMMYFUNCTION("GOOGLETRANSLATE(E40,""En"",""Fr"")"),"#VALUE!")</f>
        <v>#VALUE!</v>
      </c>
    </row>
    <row r="41" spans="1:8" ht="34" x14ac:dyDescent="0.2">
      <c r="A41" s="3">
        <v>42</v>
      </c>
      <c r="B41" s="1" t="s">
        <v>4</v>
      </c>
      <c r="C41" s="2" t="s">
        <v>85</v>
      </c>
      <c r="D41" s="7" t="s">
        <v>86</v>
      </c>
      <c r="E41" s="8"/>
      <c r="G41" s="4" t="str">
        <f ca="1">IFERROR(__xludf.DUMMYFUNCTION("GOOGLETRANSLATE(D41,""En"",""Fr"")"),"Flag Si l'adresse de contact du client ne correspond pas à l'adresse de travail (1 = différente, 0 = même, au niveau de la ville)")</f>
        <v>Flag Si l'adresse de contact du client ne correspond pas à l'adresse de travail (1 = différente, 0 = même, au niveau de la ville)</v>
      </c>
      <c r="H41" s="4" t="str">
        <f ca="1">IFERROR(__xludf.DUMMYFUNCTION("GOOGLETRANSLATE(E41,""En"",""Fr"")"),"#VALUE!")</f>
        <v>#VALUE!</v>
      </c>
    </row>
    <row r="42" spans="1:8" ht="17" x14ac:dyDescent="0.2">
      <c r="A42" s="3">
        <v>43</v>
      </c>
      <c r="B42" s="1" t="s">
        <v>4</v>
      </c>
      <c r="C42" s="2" t="s">
        <v>87</v>
      </c>
      <c r="D42" s="7" t="s">
        <v>88</v>
      </c>
      <c r="E42" s="8"/>
      <c r="G42" s="4" t="str">
        <f ca="1">IFERROR(__xludf.DUMMYFUNCTION("GOOGLETRANSLATE(D42,""En"",""Fr"")"),"Type d'organisation où le client travaille")</f>
        <v>Type d'organisation où le client travaille</v>
      </c>
      <c r="H42" s="4" t="str">
        <f ca="1">IFERROR(__xludf.DUMMYFUNCTION("GOOGLETRANSLATE(E42,""En"",""Fr"")"),"#VALUE!")</f>
        <v>#VALUE!</v>
      </c>
    </row>
    <row r="43" spans="1:8" ht="17" x14ac:dyDescent="0.2">
      <c r="A43" s="3">
        <v>44</v>
      </c>
      <c r="B43" s="1" t="s">
        <v>4</v>
      </c>
      <c r="C43" s="2" t="s">
        <v>89</v>
      </c>
      <c r="D43" s="2" t="s">
        <v>90</v>
      </c>
      <c r="E43" s="1" t="s">
        <v>39</v>
      </c>
      <c r="G43" s="4" t="str">
        <f ca="1">IFERROR(__xludf.DUMMYFUNCTION("GOOGLETRANSLATE(D43,""En"",""Fr"")"),"Score normalisé de la source de données externe")</f>
        <v>Score normalisé de la source de données externe</v>
      </c>
      <c r="H43" s="4" t="str">
        <f ca="1">IFERROR(__xludf.DUMMYFUNCTION("GOOGLETRANSLATE(E43,""En"",""Fr"")"),"normalisé")</f>
        <v>normalisé</v>
      </c>
    </row>
    <row r="44" spans="1:8" ht="17" x14ac:dyDescent="0.2">
      <c r="A44" s="3">
        <v>45</v>
      </c>
      <c r="B44" s="1" t="s">
        <v>4</v>
      </c>
      <c r="C44" s="2" t="s">
        <v>91</v>
      </c>
      <c r="D44" s="2" t="s">
        <v>90</v>
      </c>
      <c r="E44" s="1" t="s">
        <v>39</v>
      </c>
      <c r="G44" s="4" t="str">
        <f ca="1">IFERROR(__xludf.DUMMYFUNCTION("GOOGLETRANSLATE(D44,""En"",""Fr"")"),"Score normalisé de la source de données externe")</f>
        <v>Score normalisé de la source de données externe</v>
      </c>
      <c r="H44" s="4" t="str">
        <f ca="1">IFERROR(__xludf.DUMMYFUNCTION("GOOGLETRANSLATE(E44,""En"",""Fr"")"),"normalisé")</f>
        <v>normalisé</v>
      </c>
    </row>
    <row r="45" spans="1:8" ht="17" x14ac:dyDescent="0.2">
      <c r="A45" s="3">
        <v>46</v>
      </c>
      <c r="B45" s="1" t="s">
        <v>4</v>
      </c>
      <c r="C45" s="2" t="s">
        <v>92</v>
      </c>
      <c r="D45" s="2" t="s">
        <v>90</v>
      </c>
      <c r="E45" s="1" t="s">
        <v>39</v>
      </c>
      <c r="G45" s="4" t="str">
        <f ca="1">IFERROR(__xludf.DUMMYFUNCTION("GOOGLETRANSLATE(D45,""En"",""Fr"")"),"Score normalisé de la source de données externe")</f>
        <v>Score normalisé de la source de données externe</v>
      </c>
      <c r="H45" s="4" t="str">
        <f ca="1">IFERROR(__xludf.DUMMYFUNCTION("GOOGLETRANSLATE(E45,""En"",""Fr"")"),"normalisé")</f>
        <v>normalisé</v>
      </c>
    </row>
    <row r="46" spans="1:8" ht="68" x14ac:dyDescent="0.2">
      <c r="A46" s="3">
        <v>47</v>
      </c>
      <c r="B46" s="1" t="s">
        <v>4</v>
      </c>
      <c r="C46" s="2" t="s">
        <v>93</v>
      </c>
      <c r="D46" s="2" t="s">
        <v>94</v>
      </c>
      <c r="E46" s="1" t="s">
        <v>39</v>
      </c>
      <c r="G46" s="4" t="str">
        <f ca="1">IFERROR(__xludf.DUMMYFUNCTION("GOOGLETRANSLATE(D46,""En"",""Fr"")"),"Informations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46" s="4" t="str">
        <f ca="1">IFERROR(__xludf.DUMMYFUNCTION("GOOGLETRANSLATE(E46,""En"",""Fr"")"),"normalisé")</f>
        <v>normalisé</v>
      </c>
    </row>
    <row r="47" spans="1:8" ht="68" x14ac:dyDescent="0.2">
      <c r="A47" s="3">
        <v>48</v>
      </c>
      <c r="B47" s="1" t="s">
        <v>4</v>
      </c>
      <c r="C47" s="2" t="s">
        <v>95</v>
      </c>
      <c r="D47" s="2" t="s">
        <v>94</v>
      </c>
      <c r="E47" s="1" t="s">
        <v>39</v>
      </c>
      <c r="G47" s="4" t="str">
        <f ca="1">IFERROR(__xludf.DUMMYFUNCTION("GOOGLETRANSLATE(D47,""En"",""Fr"")"),"Informations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47" s="4" t="str">
        <f ca="1">IFERROR(__xludf.DUMMYFUNCTION("GOOGLETRANSLATE(E47,""En"",""Fr"")"),"normalisé")</f>
        <v>normalisé</v>
      </c>
    </row>
    <row r="48" spans="1:8" ht="68" x14ac:dyDescent="0.2">
      <c r="A48" s="3">
        <v>49</v>
      </c>
      <c r="B48" s="1" t="s">
        <v>4</v>
      </c>
      <c r="C48" s="2" t="s">
        <v>96</v>
      </c>
      <c r="D48" s="2" t="s">
        <v>94</v>
      </c>
      <c r="E48" s="1" t="s">
        <v>39</v>
      </c>
      <c r="G48" s="4" t="str">
        <f ca="1">IFERROR(__xludf.DUMMYFUNCTION("GOOGLETRANSLATE(D48,""En"",""Fr"")"),"Informations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48" s="4" t="str">
        <f ca="1">IFERROR(__xludf.DUMMYFUNCTION("GOOGLETRANSLATE(E48,""En"",""Fr"")"),"normalisé")</f>
        <v>normalisé</v>
      </c>
    </row>
    <row r="49" spans="1:8" ht="68" x14ac:dyDescent="0.2">
      <c r="A49" s="3">
        <v>50</v>
      </c>
      <c r="B49" s="1" t="s">
        <v>4</v>
      </c>
      <c r="C49" s="2" t="s">
        <v>97</v>
      </c>
      <c r="D49" s="2" t="s">
        <v>94</v>
      </c>
      <c r="E49" s="1" t="s">
        <v>39</v>
      </c>
      <c r="G49" s="4" t="str">
        <f ca="1">IFERROR(__xludf.DUMMYFUNCTION("GOOGLETRANSLATE(D49,""En"",""Fr"")"),"Informations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49" s="4" t="str">
        <f ca="1">IFERROR(__xludf.DUMMYFUNCTION("GOOGLETRANSLATE(E49,""En"",""Fr"")"),"normalisé")</f>
        <v>normalisé</v>
      </c>
    </row>
    <row r="50" spans="1:8" ht="68" x14ac:dyDescent="0.2">
      <c r="A50" s="3">
        <v>51</v>
      </c>
      <c r="B50" s="1" t="s">
        <v>4</v>
      </c>
      <c r="C50" s="2" t="s">
        <v>98</v>
      </c>
      <c r="D50" s="2" t="s">
        <v>94</v>
      </c>
      <c r="E50" s="1" t="s">
        <v>39</v>
      </c>
      <c r="G50" s="4" t="str">
        <f ca="1">IFERROR(__xludf.DUMMYFUNCTION("GOOGLETRANSLATE(D50,""En"",""Fr"")"),"Informations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0" s="4" t="str">
        <f ca="1">IFERROR(__xludf.DUMMYFUNCTION("GOOGLETRANSLATE(E50,""En"",""Fr"")"),"normalisé")</f>
        <v>normalisé</v>
      </c>
    </row>
    <row r="51" spans="1:8" ht="68" x14ac:dyDescent="0.2">
      <c r="A51" s="3">
        <v>52</v>
      </c>
      <c r="B51" s="1" t="s">
        <v>4</v>
      </c>
      <c r="C51" s="2" t="s">
        <v>99</v>
      </c>
      <c r="D51" s="2" t="s">
        <v>94</v>
      </c>
      <c r="E51" s="1" t="s">
        <v>39</v>
      </c>
      <c r="G51" s="4" t="str">
        <f ca="1">IFERROR(__xludf.DUMMYFUNCTION("GOOGLETRANSLATE(D51,""En"",""Fr"")"),"Informations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1" s="4" t="str">
        <f ca="1">IFERROR(__xludf.DUMMYFUNCTION("GOOGLETRANSLATE(E51,""En"",""Fr"")"),"normalisé")</f>
        <v>normalisé</v>
      </c>
    </row>
    <row r="52" spans="1:8" ht="68" x14ac:dyDescent="0.2">
      <c r="A52" s="3">
        <v>53</v>
      </c>
      <c r="B52" s="1" t="s">
        <v>4</v>
      </c>
      <c r="C52" s="2" t="s">
        <v>100</v>
      </c>
      <c r="D52" s="2" t="s">
        <v>94</v>
      </c>
      <c r="E52" s="1" t="s">
        <v>39</v>
      </c>
      <c r="G52" s="4" t="str">
        <f ca="1">IFERROR(__xludf.DUMMYFUNCTION("GOOGLETRANSLATE(D52,""En"",""Fr"")"),"Informations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2" s="4" t="str">
        <f ca="1">IFERROR(__xludf.DUMMYFUNCTION("GOOGLETRANSLATE(E52,""En"",""Fr"")"),"normalisé")</f>
        <v>normalisé</v>
      </c>
    </row>
    <row r="53" spans="1:8" ht="68" x14ac:dyDescent="0.2">
      <c r="A53" s="3">
        <v>54</v>
      </c>
      <c r="B53" s="1" t="s">
        <v>4</v>
      </c>
      <c r="C53" s="2" t="s">
        <v>101</v>
      </c>
      <c r="D53" s="2" t="s">
        <v>94</v>
      </c>
      <c r="E53" s="1" t="s">
        <v>39</v>
      </c>
      <c r="G53" s="4" t="str">
        <f ca="1">IFERROR(__xludf.DUMMYFUNCTION("GOOGLETRANSLATE(D53,""En"",""Fr"")"),"Informations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3" s="4" t="str">
        <f ca="1">IFERROR(__xludf.DUMMYFUNCTION("GOOGLETRANSLATE(E53,""En"",""Fr"")"),"normalisé")</f>
        <v>normalisé</v>
      </c>
    </row>
    <row r="54" spans="1:8" ht="68" x14ac:dyDescent="0.2">
      <c r="A54" s="3">
        <v>55</v>
      </c>
      <c r="B54" s="1" t="s">
        <v>4</v>
      </c>
      <c r="C54" s="2" t="s">
        <v>102</v>
      </c>
      <c r="D54" s="2" t="s">
        <v>94</v>
      </c>
      <c r="E54" s="1" t="s">
        <v>39</v>
      </c>
      <c r="G54" s="4" t="str">
        <f ca="1">IFERROR(__xludf.DUMMYFUNCTION("GOOGLETRANSLATE(D54,""En"",""Fr"")"),"Informations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4" s="4" t="str">
        <f ca="1">IFERROR(__xludf.DUMMYFUNCTION("GOOGLETRANSLATE(E54,""En"",""Fr"")"),"normalisé")</f>
        <v>normalisé</v>
      </c>
    </row>
    <row r="55" spans="1:8" ht="68" x14ac:dyDescent="0.2">
      <c r="A55" s="3">
        <v>56</v>
      </c>
      <c r="B55" s="1" t="s">
        <v>4</v>
      </c>
      <c r="C55" s="2" t="s">
        <v>103</v>
      </c>
      <c r="D55" s="2" t="s">
        <v>94</v>
      </c>
      <c r="E55" s="1" t="s">
        <v>39</v>
      </c>
      <c r="G55" s="4" t="str">
        <f ca="1">IFERROR(__xludf.DUMMYFUNCTION("GOOGLETRANSLATE(D55,""En"",""Fr"")"),"Informations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5" s="4" t="str">
        <f ca="1">IFERROR(__xludf.DUMMYFUNCTION("GOOGLETRANSLATE(E55,""En"",""Fr"")"),"normalisé")</f>
        <v>normalisé</v>
      </c>
    </row>
    <row r="56" spans="1:8" ht="68" x14ac:dyDescent="0.2">
      <c r="A56" s="3">
        <v>57</v>
      </c>
      <c r="B56" s="1" t="s">
        <v>4</v>
      </c>
      <c r="C56" s="2" t="s">
        <v>104</v>
      </c>
      <c r="D56" s="2" t="s">
        <v>94</v>
      </c>
      <c r="E56" s="1" t="s">
        <v>39</v>
      </c>
      <c r="G56" s="4" t="str">
        <f ca="1">IFERROR(__xludf.DUMMYFUNCTION("GOOGLETRANSLATE(D56,""En"",""Fr"")"),"Informations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6" s="4" t="str">
        <f ca="1">IFERROR(__xludf.DUMMYFUNCTION("GOOGLETRANSLATE(E56,""En"",""Fr"")"),"normalisé")</f>
        <v>normalisé</v>
      </c>
    </row>
    <row r="57" spans="1:8" ht="68" x14ac:dyDescent="0.2">
      <c r="A57" s="3">
        <v>58</v>
      </c>
      <c r="B57" s="1" t="s">
        <v>4</v>
      </c>
      <c r="C57" s="2" t="s">
        <v>105</v>
      </c>
      <c r="D57" s="2" t="s">
        <v>94</v>
      </c>
      <c r="E57" s="1" t="s">
        <v>39</v>
      </c>
      <c r="G57" s="4" t="str">
        <f ca="1">IFERROR(__xludf.DUMMYFUNCTION("GOOGLETRANSLATE(D57,""En"",""Fr"")"),"Informations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7" s="4" t="str">
        <f ca="1">IFERROR(__xludf.DUMMYFUNCTION("GOOGLETRANSLATE(E57,""En"",""Fr"")"),"normalisé")</f>
        <v>normalisé</v>
      </c>
    </row>
    <row r="58" spans="1:8" ht="68" x14ac:dyDescent="0.2">
      <c r="A58" s="3">
        <v>59</v>
      </c>
      <c r="B58" s="1" t="s">
        <v>4</v>
      </c>
      <c r="C58" s="2" t="s">
        <v>106</v>
      </c>
      <c r="D58" s="2" t="s">
        <v>94</v>
      </c>
      <c r="E58" s="1" t="s">
        <v>39</v>
      </c>
      <c r="G58" s="4" t="str">
        <f ca="1">IFERROR(__xludf.DUMMYFUNCTION("GOOGLETRANSLATE(D58,""En"",""Fr"")"),"Informations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8" s="4" t="str">
        <f ca="1">IFERROR(__xludf.DUMMYFUNCTION("GOOGLETRANSLATE(E58,""En"",""Fr"")"),"normalisé")</f>
        <v>normalisé</v>
      </c>
    </row>
    <row r="59" spans="1:8" ht="68" x14ac:dyDescent="0.2">
      <c r="A59" s="3">
        <v>60</v>
      </c>
      <c r="B59" s="1" t="s">
        <v>4</v>
      </c>
      <c r="C59" s="2" t="s">
        <v>107</v>
      </c>
      <c r="D59" s="2" t="s">
        <v>94</v>
      </c>
      <c r="E59" s="1" t="s">
        <v>39</v>
      </c>
      <c r="G59" s="4" t="str">
        <f ca="1">IFERROR(__xludf.DUMMYFUNCTION("GOOGLETRANSLATE(D59,""En"",""Fr"")"),"Informations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59" s="4" t="str">
        <f ca="1">IFERROR(__xludf.DUMMYFUNCTION("GOOGLETRANSLATE(E59,""En"",""Fr"")"),"normalisé")</f>
        <v>normalisé</v>
      </c>
    </row>
    <row r="60" spans="1:8" ht="68" x14ac:dyDescent="0.2">
      <c r="A60" s="3">
        <v>61</v>
      </c>
      <c r="B60" s="1" t="s">
        <v>4</v>
      </c>
      <c r="C60" s="2" t="s">
        <v>108</v>
      </c>
      <c r="D60" s="2" t="s">
        <v>94</v>
      </c>
      <c r="E60" s="1" t="s">
        <v>39</v>
      </c>
      <c r="G60" s="4" t="str">
        <f ca="1">IFERROR(__xludf.DUMMYFUNCTION("GOOGLETRANSLATE(D60,""En"",""Fr"")"),"Informations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0" s="4" t="str">
        <f ca="1">IFERROR(__xludf.DUMMYFUNCTION("GOOGLETRANSLATE(E60,""En"",""Fr"")"),"normalisé")</f>
        <v>normalisé</v>
      </c>
    </row>
    <row r="61" spans="1:8" ht="68" x14ac:dyDescent="0.2">
      <c r="A61" s="3">
        <v>62</v>
      </c>
      <c r="B61" s="1" t="s">
        <v>4</v>
      </c>
      <c r="C61" s="2" t="s">
        <v>109</v>
      </c>
      <c r="D61" s="2" t="s">
        <v>94</v>
      </c>
      <c r="E61" s="1" t="s">
        <v>39</v>
      </c>
      <c r="G61" s="4" t="str">
        <f ca="1">IFERROR(__xludf.DUMMYFUNCTION("GOOGLETRANSLATE(D61,""En"",""Fr"")"),"Informations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1" s="4" t="str">
        <f ca="1">IFERROR(__xludf.DUMMYFUNCTION("GOOGLETRANSLATE(E61,""En"",""Fr"")"),"normalisé")</f>
        <v>normalisé</v>
      </c>
    </row>
    <row r="62" spans="1:8" ht="68" x14ac:dyDescent="0.2">
      <c r="A62" s="3">
        <v>63</v>
      </c>
      <c r="B62" s="1" t="s">
        <v>4</v>
      </c>
      <c r="C62" s="2" t="s">
        <v>110</v>
      </c>
      <c r="D62" s="2" t="s">
        <v>94</v>
      </c>
      <c r="E62" s="1" t="s">
        <v>39</v>
      </c>
      <c r="G62" s="4" t="str">
        <f ca="1">IFERROR(__xludf.DUMMYFUNCTION("GOOGLETRANSLATE(D62,""En"",""Fr"")"),"Informations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2" s="4" t="str">
        <f ca="1">IFERROR(__xludf.DUMMYFUNCTION("GOOGLETRANSLATE(E62,""En"",""Fr"")"),"normalisé")</f>
        <v>normalisé</v>
      </c>
    </row>
    <row r="63" spans="1:8" ht="68" x14ac:dyDescent="0.2">
      <c r="A63" s="3">
        <v>64</v>
      </c>
      <c r="B63" s="1" t="s">
        <v>4</v>
      </c>
      <c r="C63" s="2" t="s">
        <v>111</v>
      </c>
      <c r="D63" s="2" t="s">
        <v>94</v>
      </c>
      <c r="E63" s="1" t="s">
        <v>39</v>
      </c>
      <c r="G63" s="4" t="str">
        <f ca="1">IFERROR(__xludf.DUMMYFUNCTION("GOOGLETRANSLATE(D63,""En"",""Fr"")"),"Informations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3" s="4" t="str">
        <f ca="1">IFERROR(__xludf.DUMMYFUNCTION("GOOGLETRANSLATE(E63,""En"",""Fr"")"),"normalisé")</f>
        <v>normalisé</v>
      </c>
    </row>
    <row r="64" spans="1:8" ht="68" x14ac:dyDescent="0.2">
      <c r="A64" s="3">
        <v>65</v>
      </c>
      <c r="B64" s="1" t="s">
        <v>4</v>
      </c>
      <c r="C64" s="2" t="s">
        <v>112</v>
      </c>
      <c r="D64" s="2" t="s">
        <v>94</v>
      </c>
      <c r="E64" s="1" t="s">
        <v>39</v>
      </c>
      <c r="G64" s="4" t="str">
        <f ca="1">IFERROR(__xludf.DUMMYFUNCTION("GOOGLETRANSLATE(D64,""En"",""Fr"")"),"Informations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4" s="4" t="str">
        <f ca="1">IFERROR(__xludf.DUMMYFUNCTION("GOOGLETRANSLATE(E64,""En"",""Fr"")"),"normalisé")</f>
        <v>normalisé</v>
      </c>
    </row>
    <row r="65" spans="1:8" ht="68" x14ac:dyDescent="0.2">
      <c r="A65" s="3">
        <v>66</v>
      </c>
      <c r="B65" s="1" t="s">
        <v>4</v>
      </c>
      <c r="C65" s="2" t="s">
        <v>113</v>
      </c>
      <c r="D65" s="2" t="s">
        <v>94</v>
      </c>
      <c r="E65" s="1" t="s">
        <v>39</v>
      </c>
      <c r="G65" s="4" t="str">
        <f ca="1">IFERROR(__xludf.DUMMYFUNCTION("GOOGLETRANSLATE(D65,""En"",""Fr"")"),"Informations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5" s="4" t="str">
        <f ca="1">IFERROR(__xludf.DUMMYFUNCTION("GOOGLETRANSLATE(E65,""En"",""Fr"")"),"normalisé")</f>
        <v>normalisé</v>
      </c>
    </row>
    <row r="66" spans="1:8" ht="68" x14ac:dyDescent="0.2">
      <c r="A66" s="3">
        <v>67</v>
      </c>
      <c r="B66" s="1" t="s">
        <v>4</v>
      </c>
      <c r="C66" s="2" t="s">
        <v>114</v>
      </c>
      <c r="D66" s="2" t="s">
        <v>94</v>
      </c>
      <c r="E66" s="1" t="s">
        <v>39</v>
      </c>
      <c r="G66" s="4" t="str">
        <f ca="1">IFERROR(__xludf.DUMMYFUNCTION("GOOGLETRANSLATE(D66,""En"",""Fr"")"),"Informations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6" s="4" t="str">
        <f ca="1">IFERROR(__xludf.DUMMYFUNCTION("GOOGLETRANSLATE(E66,""En"",""Fr"")"),"normalisé")</f>
        <v>normalisé</v>
      </c>
    </row>
    <row r="67" spans="1:8" ht="68" x14ac:dyDescent="0.2">
      <c r="A67" s="3">
        <v>68</v>
      </c>
      <c r="B67" s="1" t="s">
        <v>4</v>
      </c>
      <c r="C67" s="2" t="s">
        <v>115</v>
      </c>
      <c r="D67" s="2" t="s">
        <v>94</v>
      </c>
      <c r="E67" s="1" t="s">
        <v>39</v>
      </c>
      <c r="G67" s="4" t="str">
        <f ca="1">IFERROR(__xludf.DUMMYFUNCTION("GOOGLETRANSLATE(D67,""En"",""Fr"")"),"Informations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7" s="4" t="str">
        <f ca="1">IFERROR(__xludf.DUMMYFUNCTION("GOOGLETRANSLATE(E67,""En"",""Fr"")"),"normalisé")</f>
        <v>normalisé</v>
      </c>
    </row>
    <row r="68" spans="1:8" ht="68" x14ac:dyDescent="0.2">
      <c r="A68" s="3">
        <v>69</v>
      </c>
      <c r="B68" s="1" t="s">
        <v>4</v>
      </c>
      <c r="C68" s="2" t="s">
        <v>116</v>
      </c>
      <c r="D68" s="2" t="s">
        <v>94</v>
      </c>
      <c r="E68" s="1" t="s">
        <v>39</v>
      </c>
      <c r="G68" s="4" t="str">
        <f ca="1">IFERROR(__xludf.DUMMYFUNCTION("GOOGLETRANSLATE(D68,""En"",""Fr"")"),"Informations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8" s="4" t="str">
        <f ca="1">IFERROR(__xludf.DUMMYFUNCTION("GOOGLETRANSLATE(E68,""En"",""Fr"")"),"normalisé")</f>
        <v>normalisé</v>
      </c>
    </row>
    <row r="69" spans="1:8" ht="68" x14ac:dyDescent="0.2">
      <c r="A69" s="3">
        <v>70</v>
      </c>
      <c r="B69" s="1" t="s">
        <v>4</v>
      </c>
      <c r="C69" s="2" t="s">
        <v>117</v>
      </c>
      <c r="D69" s="2" t="s">
        <v>94</v>
      </c>
      <c r="E69" s="1" t="s">
        <v>39</v>
      </c>
      <c r="G69" s="4" t="str">
        <f ca="1">IFERROR(__xludf.DUMMYFUNCTION("GOOGLETRANSLATE(D69,""En"",""Fr"")"),"Informations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69" s="4" t="str">
        <f ca="1">IFERROR(__xludf.DUMMYFUNCTION("GOOGLETRANSLATE(E69,""En"",""Fr"")"),"normalisé")</f>
        <v>normalisé</v>
      </c>
    </row>
    <row r="70" spans="1:8" ht="68" x14ac:dyDescent="0.2">
      <c r="A70" s="3">
        <v>71</v>
      </c>
      <c r="B70" s="1" t="s">
        <v>4</v>
      </c>
      <c r="C70" s="2" t="s">
        <v>118</v>
      </c>
      <c r="D70" s="2" t="s">
        <v>94</v>
      </c>
      <c r="E70" s="1" t="s">
        <v>39</v>
      </c>
      <c r="G70" s="4" t="str">
        <f ca="1">IFERROR(__xludf.DUMMYFUNCTION("GOOGLETRANSLATE(D70,""En"",""Fr"")"),"Informations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0" s="4" t="str">
        <f ca="1">IFERROR(__xludf.DUMMYFUNCTION("GOOGLETRANSLATE(E70,""En"",""Fr"")"),"normalisé")</f>
        <v>normalisé</v>
      </c>
    </row>
    <row r="71" spans="1:8" ht="68" x14ac:dyDescent="0.2">
      <c r="A71" s="3">
        <v>72</v>
      </c>
      <c r="B71" s="1" t="s">
        <v>4</v>
      </c>
      <c r="C71" s="2" t="s">
        <v>119</v>
      </c>
      <c r="D71" s="2" t="s">
        <v>94</v>
      </c>
      <c r="E71" s="1" t="s">
        <v>39</v>
      </c>
      <c r="G71" s="4" t="str">
        <f ca="1">IFERROR(__xludf.DUMMYFUNCTION("GOOGLETRANSLATE(D71,""En"",""Fr"")"),"Informations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1" s="4" t="str">
        <f ca="1">IFERROR(__xludf.DUMMYFUNCTION("GOOGLETRANSLATE(E71,""En"",""Fr"")"),"normalisé")</f>
        <v>normalisé</v>
      </c>
    </row>
    <row r="72" spans="1:8" ht="68" x14ac:dyDescent="0.2">
      <c r="A72" s="3">
        <v>73</v>
      </c>
      <c r="B72" s="1" t="s">
        <v>4</v>
      </c>
      <c r="C72" s="2" t="s">
        <v>120</v>
      </c>
      <c r="D72" s="2" t="s">
        <v>94</v>
      </c>
      <c r="E72" s="1" t="s">
        <v>39</v>
      </c>
      <c r="G72" s="4" t="str">
        <f ca="1">IFERROR(__xludf.DUMMYFUNCTION("GOOGLETRANSLATE(D72,""En"",""Fr"")"),"Informations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2" s="4" t="str">
        <f ca="1">IFERROR(__xludf.DUMMYFUNCTION("GOOGLETRANSLATE(E72,""En"",""Fr"")"),"normalisé")</f>
        <v>normalisé</v>
      </c>
    </row>
    <row r="73" spans="1:8" ht="68" x14ac:dyDescent="0.2">
      <c r="A73" s="3">
        <v>74</v>
      </c>
      <c r="B73" s="1" t="s">
        <v>4</v>
      </c>
      <c r="C73" s="2" t="s">
        <v>121</v>
      </c>
      <c r="D73" s="2" t="s">
        <v>94</v>
      </c>
      <c r="E73" s="1" t="s">
        <v>39</v>
      </c>
      <c r="G73" s="4" t="str">
        <f ca="1">IFERROR(__xludf.DUMMYFUNCTION("GOOGLETRANSLATE(D73,""En"",""Fr"")"),"Informations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3" s="4" t="str">
        <f ca="1">IFERROR(__xludf.DUMMYFUNCTION("GOOGLETRANSLATE(E73,""En"",""Fr"")"),"normalisé")</f>
        <v>normalisé</v>
      </c>
    </row>
    <row r="74" spans="1:8" ht="68" x14ac:dyDescent="0.2">
      <c r="A74" s="3">
        <v>75</v>
      </c>
      <c r="B74" s="1" t="s">
        <v>4</v>
      </c>
      <c r="C74" s="2" t="s">
        <v>122</v>
      </c>
      <c r="D74" s="2" t="s">
        <v>94</v>
      </c>
      <c r="E74" s="1" t="s">
        <v>39</v>
      </c>
      <c r="G74" s="4" t="str">
        <f ca="1">IFERROR(__xludf.DUMMYFUNCTION("GOOGLETRANSLATE(D74,""En"",""Fr"")"),"Informations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4" s="4" t="str">
        <f ca="1">IFERROR(__xludf.DUMMYFUNCTION("GOOGLETRANSLATE(E74,""En"",""Fr"")"),"normalisé")</f>
        <v>normalisé</v>
      </c>
    </row>
    <row r="75" spans="1:8" ht="68" x14ac:dyDescent="0.2">
      <c r="A75" s="3">
        <v>76</v>
      </c>
      <c r="B75" s="1" t="s">
        <v>4</v>
      </c>
      <c r="C75" s="2" t="s">
        <v>123</v>
      </c>
      <c r="D75" s="2" t="s">
        <v>94</v>
      </c>
      <c r="E75" s="1" t="s">
        <v>39</v>
      </c>
      <c r="G75" s="4" t="str">
        <f ca="1">IFERROR(__xludf.DUMMYFUNCTION("GOOGLETRANSLATE(D75,""En"",""Fr"")"),"Informations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5" s="4" t="str">
        <f ca="1">IFERROR(__xludf.DUMMYFUNCTION("GOOGLETRANSLATE(E75,""En"",""Fr"")"),"normalisé")</f>
        <v>normalisé</v>
      </c>
    </row>
    <row r="76" spans="1:8" ht="68" x14ac:dyDescent="0.2">
      <c r="A76" s="3">
        <v>77</v>
      </c>
      <c r="B76" s="1" t="s">
        <v>4</v>
      </c>
      <c r="C76" s="2" t="s">
        <v>124</v>
      </c>
      <c r="D76" s="2" t="s">
        <v>94</v>
      </c>
      <c r="E76" s="1" t="s">
        <v>39</v>
      </c>
      <c r="G76" s="4" t="str">
        <f ca="1">IFERROR(__xludf.DUMMYFUNCTION("GOOGLETRANSLATE(D76,""En"",""Fr"")"),"Informations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6" s="4" t="str">
        <f ca="1">IFERROR(__xludf.DUMMYFUNCTION("GOOGLETRANSLATE(E76,""En"",""Fr"")"),"normalisé")</f>
        <v>normalisé</v>
      </c>
    </row>
    <row r="77" spans="1:8" ht="68" x14ac:dyDescent="0.2">
      <c r="A77" s="3">
        <v>78</v>
      </c>
      <c r="B77" s="1" t="s">
        <v>4</v>
      </c>
      <c r="C77" s="2" t="s">
        <v>125</v>
      </c>
      <c r="D77" s="2" t="s">
        <v>94</v>
      </c>
      <c r="E77" s="1" t="s">
        <v>39</v>
      </c>
      <c r="G77" s="4" t="str">
        <f ca="1">IFERROR(__xludf.DUMMYFUNCTION("GOOGLETRANSLATE(D77,""En"",""Fr"")"),"Informations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7" s="4" t="str">
        <f ca="1">IFERROR(__xludf.DUMMYFUNCTION("GOOGLETRANSLATE(E77,""En"",""Fr"")"),"normalisé")</f>
        <v>normalisé</v>
      </c>
    </row>
    <row r="78" spans="1:8" ht="68" x14ac:dyDescent="0.2">
      <c r="A78" s="3">
        <v>79</v>
      </c>
      <c r="B78" s="1" t="s">
        <v>4</v>
      </c>
      <c r="C78" s="2" t="s">
        <v>126</v>
      </c>
      <c r="D78" s="2" t="s">
        <v>94</v>
      </c>
      <c r="E78" s="1" t="s">
        <v>39</v>
      </c>
      <c r="G78" s="4" t="str">
        <f ca="1">IFERROR(__xludf.DUMMYFUNCTION("GOOGLETRANSLATE(D78,""En"",""Fr"")"),"Informations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8" s="4" t="str">
        <f ca="1">IFERROR(__xludf.DUMMYFUNCTION("GOOGLETRANSLATE(E78,""En"",""Fr"")"),"normalisé")</f>
        <v>normalisé</v>
      </c>
    </row>
    <row r="79" spans="1:8" ht="68" x14ac:dyDescent="0.2">
      <c r="A79" s="3">
        <v>80</v>
      </c>
      <c r="B79" s="1" t="s">
        <v>4</v>
      </c>
      <c r="C79" s="2" t="s">
        <v>127</v>
      </c>
      <c r="D79" s="2" t="s">
        <v>94</v>
      </c>
      <c r="E79" s="1" t="s">
        <v>39</v>
      </c>
      <c r="G79" s="4" t="str">
        <f ca="1">IFERROR(__xludf.DUMMYFUNCTION("GOOGLETRANSLATE(D79,""En"",""Fr"")"),"Informations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79" s="4" t="str">
        <f ca="1">IFERROR(__xludf.DUMMYFUNCTION("GOOGLETRANSLATE(E79,""En"",""Fr"")"),"normalisé")</f>
        <v>normalisé</v>
      </c>
    </row>
    <row r="80" spans="1:8" ht="68" x14ac:dyDescent="0.2">
      <c r="A80" s="3">
        <v>81</v>
      </c>
      <c r="B80" s="1" t="s">
        <v>4</v>
      </c>
      <c r="C80" s="2" t="s">
        <v>128</v>
      </c>
      <c r="D80" s="2" t="s">
        <v>94</v>
      </c>
      <c r="E80" s="1" t="s">
        <v>39</v>
      </c>
      <c r="G80" s="4" t="str">
        <f ca="1">IFERROR(__xludf.DUMMYFUNCTION("GOOGLETRANSLATE(D80,""En"",""Fr"")"),"Informations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0" s="4" t="str">
        <f ca="1">IFERROR(__xludf.DUMMYFUNCTION("GOOGLETRANSLATE(E80,""En"",""Fr"")"),"normalisé")</f>
        <v>normalisé</v>
      </c>
    </row>
    <row r="81" spans="1:8" ht="68" x14ac:dyDescent="0.2">
      <c r="A81" s="3">
        <v>82</v>
      </c>
      <c r="B81" s="1" t="s">
        <v>4</v>
      </c>
      <c r="C81" s="2" t="s">
        <v>129</v>
      </c>
      <c r="D81" s="2" t="s">
        <v>94</v>
      </c>
      <c r="E81" s="1" t="s">
        <v>39</v>
      </c>
      <c r="G81" s="4" t="str">
        <f ca="1">IFERROR(__xludf.DUMMYFUNCTION("GOOGLETRANSLATE(D81,""En"",""Fr"")"),"Informations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1" s="4" t="str">
        <f ca="1">IFERROR(__xludf.DUMMYFUNCTION("GOOGLETRANSLATE(E81,""En"",""Fr"")"),"normalisé")</f>
        <v>normalisé</v>
      </c>
    </row>
    <row r="82" spans="1:8" ht="68" x14ac:dyDescent="0.2">
      <c r="A82" s="3">
        <v>83</v>
      </c>
      <c r="B82" s="1" t="s">
        <v>4</v>
      </c>
      <c r="C82" s="2" t="s">
        <v>130</v>
      </c>
      <c r="D82" s="2" t="s">
        <v>94</v>
      </c>
      <c r="E82" s="1" t="s">
        <v>39</v>
      </c>
      <c r="G82" s="4" t="str">
        <f ca="1">IFERROR(__xludf.DUMMYFUNCTION("GOOGLETRANSLATE(D82,""En"",""Fr"")"),"Informations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2" s="4" t="str">
        <f ca="1">IFERROR(__xludf.DUMMYFUNCTION("GOOGLETRANSLATE(E82,""En"",""Fr"")"),"normalisé")</f>
        <v>normalisé</v>
      </c>
    </row>
    <row r="83" spans="1:8" ht="68" x14ac:dyDescent="0.2">
      <c r="A83" s="3">
        <v>84</v>
      </c>
      <c r="B83" s="1" t="s">
        <v>4</v>
      </c>
      <c r="C83" s="2" t="s">
        <v>131</v>
      </c>
      <c r="D83" s="2" t="s">
        <v>94</v>
      </c>
      <c r="E83" s="1" t="s">
        <v>39</v>
      </c>
      <c r="G83" s="4" t="str">
        <f ca="1">IFERROR(__xludf.DUMMYFUNCTION("GOOGLETRANSLATE(D83,""En"",""Fr"")"),"Informations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3" s="4" t="str">
        <f ca="1">IFERROR(__xludf.DUMMYFUNCTION("GOOGLETRANSLATE(E83,""En"",""Fr"")"),"normalisé")</f>
        <v>normalisé</v>
      </c>
    </row>
    <row r="84" spans="1:8" ht="68" x14ac:dyDescent="0.2">
      <c r="A84" s="3">
        <v>85</v>
      </c>
      <c r="B84" s="1" t="s">
        <v>4</v>
      </c>
      <c r="C84" s="2" t="s">
        <v>132</v>
      </c>
      <c r="D84" s="2" t="s">
        <v>94</v>
      </c>
      <c r="E84" s="1" t="s">
        <v>39</v>
      </c>
      <c r="G84" s="4" t="str">
        <f ca="1">IFERROR(__xludf.DUMMYFUNCTION("GOOGLETRANSLATE(D84,""En"",""Fr"")"),"Informations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4" s="4" t="str">
        <f ca="1">IFERROR(__xludf.DUMMYFUNCTION("GOOGLETRANSLATE(E84,""En"",""Fr"")"),"normalisé")</f>
        <v>normalisé</v>
      </c>
    </row>
    <row r="85" spans="1:8" ht="68" x14ac:dyDescent="0.2">
      <c r="A85" s="3">
        <v>86</v>
      </c>
      <c r="B85" s="1" t="s">
        <v>4</v>
      </c>
      <c r="C85" s="2" t="s">
        <v>133</v>
      </c>
      <c r="D85" s="2" t="s">
        <v>94</v>
      </c>
      <c r="E85" s="1" t="s">
        <v>39</v>
      </c>
      <c r="G85" s="4" t="str">
        <f ca="1">IFERROR(__xludf.DUMMYFUNCTION("GOOGLETRANSLATE(D85,""En"",""Fr"")"),"Informations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5" s="4" t="str">
        <f ca="1">IFERROR(__xludf.DUMMYFUNCTION("GOOGLETRANSLATE(E85,""En"",""Fr"")"),"normalisé")</f>
        <v>normalisé</v>
      </c>
    </row>
    <row r="86" spans="1:8" ht="68" x14ac:dyDescent="0.2">
      <c r="A86" s="3">
        <v>87</v>
      </c>
      <c r="B86" s="1" t="s">
        <v>4</v>
      </c>
      <c r="C86" s="2" t="s">
        <v>134</v>
      </c>
      <c r="D86" s="2" t="s">
        <v>94</v>
      </c>
      <c r="E86" s="1" t="s">
        <v>39</v>
      </c>
      <c r="G86" s="4" t="str">
        <f ca="1">IFERROR(__xludf.DUMMYFUNCTION("GOOGLETRANSLATE(D86,""En"",""Fr"")"),"Informations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6" s="4" t="str">
        <f ca="1">IFERROR(__xludf.DUMMYFUNCTION("GOOGLETRANSLATE(E86,""En"",""Fr"")"),"normalisé")</f>
        <v>normalisé</v>
      </c>
    </row>
    <row r="87" spans="1:8" ht="68" x14ac:dyDescent="0.2">
      <c r="A87" s="3">
        <v>88</v>
      </c>
      <c r="B87" s="1" t="s">
        <v>4</v>
      </c>
      <c r="C87" s="2" t="s">
        <v>135</v>
      </c>
      <c r="D87" s="2" t="s">
        <v>94</v>
      </c>
      <c r="E87" s="1" t="s">
        <v>39</v>
      </c>
      <c r="G87" s="4" t="str">
        <f ca="1">IFERROR(__xludf.DUMMYFUNCTION("GOOGLETRANSLATE(D87,""En"",""Fr"")"),"Informations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7" s="4" t="str">
        <f ca="1">IFERROR(__xludf.DUMMYFUNCTION("GOOGLETRANSLATE(E87,""En"",""Fr"")"),"normalisé")</f>
        <v>normalisé</v>
      </c>
    </row>
    <row r="88" spans="1:8" ht="68" x14ac:dyDescent="0.2">
      <c r="A88" s="3">
        <v>89</v>
      </c>
      <c r="B88" s="1" t="s">
        <v>4</v>
      </c>
      <c r="C88" s="2" t="s">
        <v>136</v>
      </c>
      <c r="D88" s="2" t="s">
        <v>94</v>
      </c>
      <c r="E88" s="1" t="s">
        <v>39</v>
      </c>
      <c r="G88" s="4" t="str">
        <f ca="1">IFERROR(__xludf.DUMMYFUNCTION("GOOGLETRANSLATE(D88,""En"",""Fr"")"),"Informations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8" s="4" t="str">
        <f ca="1">IFERROR(__xludf.DUMMYFUNCTION("GOOGLETRANSLATE(E88,""En"",""Fr"")"),"normalisé")</f>
        <v>normalisé</v>
      </c>
    </row>
    <row r="89" spans="1:8" ht="68" x14ac:dyDescent="0.2">
      <c r="A89" s="3">
        <v>90</v>
      </c>
      <c r="B89" s="1" t="s">
        <v>4</v>
      </c>
      <c r="C89" s="2" t="s">
        <v>137</v>
      </c>
      <c r="D89" s="2" t="s">
        <v>94</v>
      </c>
      <c r="E89" s="1" t="s">
        <v>39</v>
      </c>
      <c r="G89" s="4" t="str">
        <f ca="1">IFERROR(__xludf.DUMMYFUNCTION("GOOGLETRANSLATE(D89,""En"",""Fr"")"),"Informations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89" s="4" t="str">
        <f ca="1">IFERROR(__xludf.DUMMYFUNCTION("GOOGLETRANSLATE(E89,""En"",""Fr"")"),"normalisé")</f>
        <v>normalisé</v>
      </c>
    </row>
    <row r="90" spans="1:8" ht="68" x14ac:dyDescent="0.2">
      <c r="A90" s="3">
        <v>91</v>
      </c>
      <c r="B90" s="1" t="s">
        <v>4</v>
      </c>
      <c r="C90" s="2" t="s">
        <v>138</v>
      </c>
      <c r="D90" s="2" t="s">
        <v>94</v>
      </c>
      <c r="E90" s="1" t="s">
        <v>39</v>
      </c>
      <c r="G90" s="4" t="str">
        <f ca="1">IFERROR(__xludf.DUMMYFUNCTION("GOOGLETRANSLATE(D90,""En"",""Fr"")"),"Informations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90" s="4" t="str">
        <f ca="1">IFERROR(__xludf.DUMMYFUNCTION("GOOGLETRANSLATE(E90,""En"",""Fr"")"),"normalisé")</f>
        <v>normalisé</v>
      </c>
    </row>
    <row r="91" spans="1:8" ht="68" x14ac:dyDescent="0.2">
      <c r="A91" s="3">
        <v>92</v>
      </c>
      <c r="B91" s="1" t="s">
        <v>4</v>
      </c>
      <c r="C91" s="2" t="s">
        <v>139</v>
      </c>
      <c r="D91" s="2" t="s">
        <v>94</v>
      </c>
      <c r="E91" s="1" t="s">
        <v>39</v>
      </c>
      <c r="G91" s="4" t="str">
        <f ca="1">IFERROR(__xludf.DUMMYFUNCTION("GOOGLETRANSLATE(D91,""En"",""Fr"")"),"Informations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91" s="4" t="str">
        <f ca="1">IFERROR(__xludf.DUMMYFUNCTION("GOOGLETRANSLATE(E91,""En"",""Fr"")"),"normalisé")</f>
        <v>normalisé</v>
      </c>
    </row>
    <row r="92" spans="1:8" ht="68" x14ac:dyDescent="0.2">
      <c r="A92" s="3">
        <v>93</v>
      </c>
      <c r="B92" s="1" t="s">
        <v>4</v>
      </c>
      <c r="C92" s="2" t="s">
        <v>140</v>
      </c>
      <c r="D92" s="2" t="s">
        <v>94</v>
      </c>
      <c r="E92" s="1" t="s">
        <v>39</v>
      </c>
      <c r="G92" s="4" t="str">
        <f ca="1">IFERROR(__xludf.DUMMYFUNCTION("GOOGLETRANSLATE(D92,""En"",""Fr"")"),"Informations normalisées sur la construction où le client vit, ce qui est moyen (suffixe _avg), modus (suffixe _mode), taille de l'appartement médian (suffixe _medi), espace commun, espace de vie, âge de construction, nombre d'ascenseurs, nombre d'entrées"&amp;", état d'état du bâtiment, nombre de plancher")</f>
        <v>Informations normalisées sur la construction où le client vit, ce qui est moyen (suffixe _avg), modus (suffixe _mode), taille de l'appartement médian (suffixe _medi), espace commun, espace de vie, âge de construction, nombre d'ascenseurs, nombre d'entrées, état d'état du bâtiment, nombre de plancher</v>
      </c>
      <c r="H92" s="4" t="str">
        <f ca="1">IFERROR(__xludf.DUMMYFUNCTION("GOOGLETRANSLATE(E92,""En"",""Fr"")"),"normalisé")</f>
        <v>normalisé</v>
      </c>
    </row>
    <row r="93" spans="1:8" ht="34" x14ac:dyDescent="0.2">
      <c r="A93" s="3">
        <v>94</v>
      </c>
      <c r="B93" s="1" t="s">
        <v>4</v>
      </c>
      <c r="C93" s="2" t="s">
        <v>141</v>
      </c>
      <c r="D93" s="7" t="s">
        <v>142</v>
      </c>
      <c r="E93" s="8"/>
      <c r="G93" s="4" t="str">
        <f ca="1">IFERROR(__xludf.DUMMYFUNCTION("GOOGLETRANSLATE(D93,""En"",""Fr"")"),"Combien d'observation de l'environnement social du client avec un DPD observable (jours après)")</f>
        <v>Combien d'observation de l'environnement social du client avec un DPD observable (jours après)</v>
      </c>
      <c r="H93" s="4" t="str">
        <f ca="1">IFERROR(__xludf.DUMMYFUNCTION("GOOGLETRANSLATE(E93,""En"",""Fr"")"),"#VALUE!")</f>
        <v>#VALUE!</v>
      </c>
    </row>
    <row r="94" spans="1:8" ht="34" x14ac:dyDescent="0.2">
      <c r="A94" s="3">
        <v>95</v>
      </c>
      <c r="B94" s="1" t="s">
        <v>4</v>
      </c>
      <c r="C94" s="2" t="s">
        <v>143</v>
      </c>
      <c r="D94" s="7" t="s">
        <v>144</v>
      </c>
      <c r="E94" s="8"/>
      <c r="G94" s="4" t="str">
        <f ca="1">IFERROR(__xludf.DUMMYFUNCTION("GOOGLETRANSLATE(D94,""En"",""Fr"")"),"Combien d'observation de l'environnement social du client a fait défaut sur 30 DPD (jours après)")</f>
        <v>Combien d'observation de l'environnement social du client a fait défaut sur 30 DPD (jours après)</v>
      </c>
      <c r="H94" s="4" t="str">
        <f ca="1">IFERROR(__xludf.DUMMYFUNCTION("GOOGLETRANSLATE(E94,""En"",""Fr"")"),"#VALUE!")</f>
        <v>#VALUE!</v>
      </c>
    </row>
    <row r="95" spans="1:8" ht="34" x14ac:dyDescent="0.2">
      <c r="A95" s="3">
        <v>96</v>
      </c>
      <c r="B95" s="1" t="s">
        <v>4</v>
      </c>
      <c r="C95" s="2" t="s">
        <v>145</v>
      </c>
      <c r="D95" s="7" t="s">
        <v>146</v>
      </c>
      <c r="E95" s="8"/>
      <c r="G95" s="4" t="str">
        <f ca="1">IFERROR(__xludf.DUMMYFUNCTION("GOOGLETRANSLATE(D95,""En"",""Fr"")"),"Combien d'observation de l'environnement social du client avec un DPD observable (jours passés) par défaut")</f>
        <v>Combien d'observation de l'environnement social du client avec un DPD observable (jours passés) par défaut</v>
      </c>
      <c r="H95" s="4" t="str">
        <f ca="1">IFERROR(__xludf.DUMMYFUNCTION("GOOGLETRANSLATE(E95,""En"",""Fr"")"),"#VALUE!")</f>
        <v>#VALUE!</v>
      </c>
    </row>
    <row r="96" spans="1:8" ht="34" x14ac:dyDescent="0.2">
      <c r="A96" s="3">
        <v>97</v>
      </c>
      <c r="B96" s="1" t="s">
        <v>4</v>
      </c>
      <c r="C96" s="2" t="s">
        <v>147</v>
      </c>
      <c r="D96" s="7" t="s">
        <v>148</v>
      </c>
      <c r="E96" s="8"/>
      <c r="G96" s="4" t="str">
        <f ca="1">IFERROR(__xludf.DUMMYFUNCTION("GOOGLETRANSLATE(D96,""En"",""Fr"")"),"Combien d'observation de l'environnement social du client a fait défaut sur 60 (jours passés dû) DPD")</f>
        <v>Combien d'observation de l'environnement social du client a fait défaut sur 60 (jours passés dû) DPD</v>
      </c>
      <c r="H96" s="4" t="str">
        <f ca="1">IFERROR(__xludf.DUMMYFUNCTION("GOOGLETRANSLATE(E96,""En"",""Fr"")"),"#VALUE!")</f>
        <v>#VALUE!</v>
      </c>
    </row>
    <row r="97" spans="1:8" ht="34" x14ac:dyDescent="0.2">
      <c r="A97" s="3">
        <v>98</v>
      </c>
      <c r="B97" s="1" t="s">
        <v>4</v>
      </c>
      <c r="C97" s="2" t="s">
        <v>149</v>
      </c>
      <c r="D97" s="7" t="s">
        <v>150</v>
      </c>
      <c r="E97" s="8"/>
      <c r="G97" s="4" t="str">
        <f ca="1">IFERROR(__xludf.DUMMYFUNCTION("GOOGLETRANSLATE(D97,""En"",""Fr"")"),"Combien de jours avant l'application le client a-t-il changé de téléphone")</f>
        <v>Combien de jours avant l'application le client a-t-il changé de téléphone</v>
      </c>
      <c r="H97" s="4" t="str">
        <f ca="1">IFERROR(__xludf.DUMMYFUNCTION("GOOGLETRANSLATE(E97,""En"",""Fr"")"),"#VALUE!")</f>
        <v>#VALUE!</v>
      </c>
    </row>
    <row r="98" spans="1:8" ht="17" x14ac:dyDescent="0.2">
      <c r="A98" s="3">
        <v>99</v>
      </c>
      <c r="B98" s="1" t="s">
        <v>4</v>
      </c>
      <c r="C98" s="2" t="s">
        <v>151</v>
      </c>
      <c r="D98" s="7" t="s">
        <v>152</v>
      </c>
      <c r="E98" s="8"/>
      <c r="G98" s="4" t="str">
        <f ca="1">IFERROR(__xludf.DUMMYFUNCTION("GOOGLETRANSLATE(D98,""En"",""Fr"")"),"Le client a-t-il fourni le document 2")</f>
        <v>Le client a-t-il fourni le document 2</v>
      </c>
      <c r="H98" s="4" t="str">
        <f ca="1">IFERROR(__xludf.DUMMYFUNCTION("GOOGLETRANSLATE(E98,""En"",""Fr"")"),"#VALUE!")</f>
        <v>#VALUE!</v>
      </c>
    </row>
    <row r="99" spans="1:8" ht="17" x14ac:dyDescent="0.2">
      <c r="A99" s="3">
        <v>100</v>
      </c>
      <c r="B99" s="1" t="s">
        <v>4</v>
      </c>
      <c r="C99" s="2" t="s">
        <v>153</v>
      </c>
      <c r="D99" s="7" t="s">
        <v>154</v>
      </c>
      <c r="E99" s="8"/>
      <c r="G99" s="4" t="str">
        <f ca="1">IFERROR(__xludf.DUMMYFUNCTION("GOOGLETRANSLATE(D99,""En"",""Fr"")"),"Le client a-t-il fourni un document 3")</f>
        <v>Le client a-t-il fourni un document 3</v>
      </c>
      <c r="H99" s="4" t="str">
        <f ca="1">IFERROR(__xludf.DUMMYFUNCTION("GOOGLETRANSLATE(E99,""En"",""Fr"")"),"#VALUE!")</f>
        <v>#VALUE!</v>
      </c>
    </row>
    <row r="100" spans="1:8" ht="17" x14ac:dyDescent="0.2">
      <c r="A100" s="3">
        <v>101</v>
      </c>
      <c r="B100" s="1" t="s">
        <v>4</v>
      </c>
      <c r="C100" s="2" t="s">
        <v>155</v>
      </c>
      <c r="D100" s="7" t="s">
        <v>156</v>
      </c>
      <c r="E100" s="8"/>
      <c r="G100" s="4" t="str">
        <f ca="1">IFERROR(__xludf.DUMMYFUNCTION("GOOGLETRANSLATE(D100,""En"",""Fr"")"),"Le client a-t-il fourni un document 4")</f>
        <v>Le client a-t-il fourni un document 4</v>
      </c>
      <c r="H100" s="4" t="str">
        <f ca="1">IFERROR(__xludf.DUMMYFUNCTION("GOOGLETRANSLATE(E100,""En"",""Fr"")"),"#VALUE!")</f>
        <v>#VALUE!</v>
      </c>
    </row>
    <row r="101" spans="1:8" ht="17" x14ac:dyDescent="0.2">
      <c r="A101" s="3">
        <v>102</v>
      </c>
      <c r="B101" s="1" t="s">
        <v>4</v>
      </c>
      <c r="C101" s="2" t="s">
        <v>157</v>
      </c>
      <c r="D101" s="7" t="s">
        <v>158</v>
      </c>
      <c r="E101" s="8"/>
      <c r="G101" s="4" t="str">
        <f ca="1">IFERROR(__xludf.DUMMYFUNCTION("GOOGLETRANSLATE(D101,""En"",""Fr"")"),"Le client a-t-il fourni le document 5")</f>
        <v>Le client a-t-il fourni le document 5</v>
      </c>
      <c r="H101" s="4" t="str">
        <f ca="1">IFERROR(__xludf.DUMMYFUNCTION("GOOGLETRANSLATE(E101,""En"",""Fr"")"),"#VALUE!")</f>
        <v>#VALUE!</v>
      </c>
    </row>
    <row r="102" spans="1:8" ht="17" x14ac:dyDescent="0.2">
      <c r="A102" s="3">
        <v>103</v>
      </c>
      <c r="B102" s="1" t="s">
        <v>4</v>
      </c>
      <c r="C102" s="2" t="s">
        <v>159</v>
      </c>
      <c r="D102" s="7" t="s">
        <v>160</v>
      </c>
      <c r="E102" s="8"/>
      <c r="G102" s="4" t="str">
        <f ca="1">IFERROR(__xludf.DUMMYFUNCTION("GOOGLETRANSLATE(D102,""En"",""Fr"")"),"Le client a-t-il fourni un document 6")</f>
        <v>Le client a-t-il fourni un document 6</v>
      </c>
      <c r="H102" s="4" t="str">
        <f ca="1">IFERROR(__xludf.DUMMYFUNCTION("GOOGLETRANSLATE(E102,""En"",""Fr"")"),"#VALUE!")</f>
        <v>#VALUE!</v>
      </c>
    </row>
    <row r="103" spans="1:8" ht="17" x14ac:dyDescent="0.2">
      <c r="A103" s="3">
        <v>104</v>
      </c>
      <c r="B103" s="1" t="s">
        <v>4</v>
      </c>
      <c r="C103" s="2" t="s">
        <v>161</v>
      </c>
      <c r="D103" s="7" t="s">
        <v>162</v>
      </c>
      <c r="E103" s="8"/>
      <c r="G103" s="4" t="str">
        <f ca="1">IFERROR(__xludf.DUMMYFUNCTION("GOOGLETRANSLATE(D103,""En"",""Fr"")"),"Le client a-t-il fourni le document 7")</f>
        <v>Le client a-t-il fourni le document 7</v>
      </c>
      <c r="H103" s="4" t="str">
        <f ca="1">IFERROR(__xludf.DUMMYFUNCTION("GOOGLETRANSLATE(E103,""En"",""Fr"")"),"#VALUE!")</f>
        <v>#VALUE!</v>
      </c>
    </row>
    <row r="104" spans="1:8" ht="17" x14ac:dyDescent="0.2">
      <c r="A104" s="3">
        <v>105</v>
      </c>
      <c r="B104" s="1" t="s">
        <v>4</v>
      </c>
      <c r="C104" s="2" t="s">
        <v>163</v>
      </c>
      <c r="D104" s="7" t="s">
        <v>164</v>
      </c>
      <c r="E104" s="8"/>
      <c r="G104" s="4" t="str">
        <f ca="1">IFERROR(__xludf.DUMMYFUNCTION("GOOGLETRANSLATE(D104,""En"",""Fr"")"),"Le client a-t-il fourni un document 8")</f>
        <v>Le client a-t-il fourni un document 8</v>
      </c>
      <c r="H104" s="4" t="str">
        <f ca="1">IFERROR(__xludf.DUMMYFUNCTION("GOOGLETRANSLATE(E104,""En"",""Fr"")"),"#VALUE!")</f>
        <v>#VALUE!</v>
      </c>
    </row>
    <row r="105" spans="1:8" ht="17" x14ac:dyDescent="0.2">
      <c r="A105" s="3">
        <v>106</v>
      </c>
      <c r="B105" s="1" t="s">
        <v>4</v>
      </c>
      <c r="C105" s="2" t="s">
        <v>165</v>
      </c>
      <c r="D105" s="7" t="s">
        <v>166</v>
      </c>
      <c r="E105" s="8"/>
      <c r="G105" s="4" t="str">
        <f ca="1">IFERROR(__xludf.DUMMYFUNCTION("GOOGLETRANSLATE(D105,""En"",""Fr"")"),"Le client a-t-il fourni le document 9")</f>
        <v>Le client a-t-il fourni le document 9</v>
      </c>
      <c r="H105" s="4" t="str">
        <f ca="1">IFERROR(__xludf.DUMMYFUNCTION("GOOGLETRANSLATE(E105,""En"",""Fr"")"),"#VALUE!")</f>
        <v>#VALUE!</v>
      </c>
    </row>
    <row r="106" spans="1:8" ht="17" x14ac:dyDescent="0.2">
      <c r="A106" s="3">
        <v>107</v>
      </c>
      <c r="B106" s="1" t="s">
        <v>4</v>
      </c>
      <c r="C106" s="2" t="s">
        <v>167</v>
      </c>
      <c r="D106" s="7" t="s">
        <v>168</v>
      </c>
      <c r="E106" s="8"/>
      <c r="G106" s="4" t="str">
        <f ca="1">IFERROR(__xludf.DUMMYFUNCTION("GOOGLETRANSLATE(D106,""En"",""Fr"")"),"Le client a-t-il fourni le document 10")</f>
        <v>Le client a-t-il fourni le document 10</v>
      </c>
      <c r="H106" s="4" t="str">
        <f ca="1">IFERROR(__xludf.DUMMYFUNCTION("GOOGLETRANSLATE(E106,""En"",""Fr"")"),"#VALUE!")</f>
        <v>#VALUE!</v>
      </c>
    </row>
    <row r="107" spans="1:8" ht="17" x14ac:dyDescent="0.2">
      <c r="A107" s="3">
        <v>108</v>
      </c>
      <c r="B107" s="1" t="s">
        <v>4</v>
      </c>
      <c r="C107" s="2" t="s">
        <v>169</v>
      </c>
      <c r="D107" s="7" t="s">
        <v>170</v>
      </c>
      <c r="E107" s="8"/>
      <c r="G107" s="4" t="str">
        <f ca="1">IFERROR(__xludf.DUMMYFUNCTION("GOOGLETRANSLATE(D107,""En"",""Fr"")"),"Le client a-t-il fourni le document 11")</f>
        <v>Le client a-t-il fourni le document 11</v>
      </c>
      <c r="H107" s="4" t="str">
        <f ca="1">IFERROR(__xludf.DUMMYFUNCTION("GOOGLETRANSLATE(E107,""En"",""Fr"")"),"#VALUE!")</f>
        <v>#VALUE!</v>
      </c>
    </row>
    <row r="108" spans="1:8" ht="17" x14ac:dyDescent="0.2">
      <c r="A108" s="3">
        <v>109</v>
      </c>
      <c r="B108" s="1" t="s">
        <v>4</v>
      </c>
      <c r="C108" s="2" t="s">
        <v>171</v>
      </c>
      <c r="D108" s="7" t="s">
        <v>172</v>
      </c>
      <c r="E108" s="8"/>
      <c r="G108" s="4" t="str">
        <f ca="1">IFERROR(__xludf.DUMMYFUNCTION("GOOGLETRANSLATE(D108,""En"",""Fr"")"),"Le client a-t-il fourni un document 12")</f>
        <v>Le client a-t-il fourni un document 12</v>
      </c>
      <c r="H108" s="4" t="str">
        <f ca="1">IFERROR(__xludf.DUMMYFUNCTION("GOOGLETRANSLATE(E108,""En"",""Fr"")"),"#VALUE!")</f>
        <v>#VALUE!</v>
      </c>
    </row>
    <row r="109" spans="1:8" ht="17" x14ac:dyDescent="0.2">
      <c r="A109" s="3">
        <v>110</v>
      </c>
      <c r="B109" s="1" t="s">
        <v>4</v>
      </c>
      <c r="C109" s="2" t="s">
        <v>173</v>
      </c>
      <c r="D109" s="7" t="s">
        <v>174</v>
      </c>
      <c r="E109" s="8"/>
      <c r="G109" s="4" t="str">
        <f ca="1">IFERROR(__xludf.DUMMYFUNCTION("GOOGLETRANSLATE(D109,""En"",""Fr"")"),"Le client a-t-il fourni le document 13")</f>
        <v>Le client a-t-il fourni le document 13</v>
      </c>
      <c r="H109" s="4" t="str">
        <f ca="1">IFERROR(__xludf.DUMMYFUNCTION("GOOGLETRANSLATE(E109,""En"",""Fr"")"),"#VALUE!")</f>
        <v>#VALUE!</v>
      </c>
    </row>
    <row r="110" spans="1:8" ht="17" x14ac:dyDescent="0.2">
      <c r="A110" s="3">
        <v>111</v>
      </c>
      <c r="B110" s="1" t="s">
        <v>4</v>
      </c>
      <c r="C110" s="2" t="s">
        <v>175</v>
      </c>
      <c r="D110" s="7" t="s">
        <v>176</v>
      </c>
      <c r="E110" s="8"/>
      <c r="G110" s="4" t="str">
        <f ca="1">IFERROR(__xludf.DUMMYFUNCTION("GOOGLETRANSLATE(D110,""En"",""Fr"")"),"Le client a-t-il fourni le document 14")</f>
        <v>Le client a-t-il fourni le document 14</v>
      </c>
      <c r="H110" s="4" t="str">
        <f ca="1">IFERROR(__xludf.DUMMYFUNCTION("GOOGLETRANSLATE(E110,""En"",""Fr"")"),"#VALUE!")</f>
        <v>#VALUE!</v>
      </c>
    </row>
    <row r="111" spans="1:8" ht="17" x14ac:dyDescent="0.2">
      <c r="A111" s="3">
        <v>112</v>
      </c>
      <c r="B111" s="1" t="s">
        <v>4</v>
      </c>
      <c r="C111" s="2" t="s">
        <v>177</v>
      </c>
      <c r="D111" s="7" t="s">
        <v>178</v>
      </c>
      <c r="E111" s="8"/>
      <c r="G111" s="4" t="str">
        <f ca="1">IFERROR(__xludf.DUMMYFUNCTION("GOOGLETRANSLATE(D111,""En"",""Fr"")"),"Le client a-t-il fourni un document 15")</f>
        <v>Le client a-t-il fourni un document 15</v>
      </c>
      <c r="H111" s="4" t="str">
        <f ca="1">IFERROR(__xludf.DUMMYFUNCTION("GOOGLETRANSLATE(E111,""En"",""Fr"")"),"#VALUE!")</f>
        <v>#VALUE!</v>
      </c>
    </row>
    <row r="112" spans="1:8" ht="17" x14ac:dyDescent="0.2">
      <c r="A112" s="3">
        <v>113</v>
      </c>
      <c r="B112" s="1" t="s">
        <v>4</v>
      </c>
      <c r="C112" s="2" t="s">
        <v>179</v>
      </c>
      <c r="D112" s="7" t="s">
        <v>180</v>
      </c>
      <c r="E112" s="8"/>
      <c r="G112" s="4" t="str">
        <f ca="1">IFERROR(__xludf.DUMMYFUNCTION("GOOGLETRANSLATE(D112,""En"",""Fr"")"),"Le client a-t-il fourni un document 16")</f>
        <v>Le client a-t-il fourni un document 16</v>
      </c>
      <c r="H112" s="4" t="str">
        <f ca="1">IFERROR(__xludf.DUMMYFUNCTION("GOOGLETRANSLATE(E112,""En"",""Fr"")"),"#VALUE!")</f>
        <v>#VALUE!</v>
      </c>
    </row>
    <row r="113" spans="1:8" ht="17" x14ac:dyDescent="0.2">
      <c r="A113" s="3">
        <v>114</v>
      </c>
      <c r="B113" s="1" t="s">
        <v>4</v>
      </c>
      <c r="C113" s="2" t="s">
        <v>181</v>
      </c>
      <c r="D113" s="7" t="s">
        <v>182</v>
      </c>
      <c r="E113" s="8"/>
      <c r="G113" s="4" t="str">
        <f ca="1">IFERROR(__xludf.DUMMYFUNCTION("GOOGLETRANSLATE(D113,""En"",""Fr"")"),"Le client a-t-il fourni le document 17")</f>
        <v>Le client a-t-il fourni le document 17</v>
      </c>
      <c r="H113" s="4" t="str">
        <f ca="1">IFERROR(__xludf.DUMMYFUNCTION("GOOGLETRANSLATE(E113,""En"",""Fr"")"),"#VALUE!")</f>
        <v>#VALUE!</v>
      </c>
    </row>
    <row r="114" spans="1:8" ht="17" x14ac:dyDescent="0.2">
      <c r="A114" s="3">
        <v>115</v>
      </c>
      <c r="B114" s="1" t="s">
        <v>4</v>
      </c>
      <c r="C114" s="2" t="s">
        <v>183</v>
      </c>
      <c r="D114" s="7" t="s">
        <v>184</v>
      </c>
      <c r="E114" s="8"/>
      <c r="G114" s="4" t="str">
        <f ca="1">IFERROR(__xludf.DUMMYFUNCTION("GOOGLETRANSLATE(D114,""En"",""Fr"")"),"Le client a-t-il fourni un document 18")</f>
        <v>Le client a-t-il fourni un document 18</v>
      </c>
      <c r="H114" s="4" t="str">
        <f ca="1">IFERROR(__xludf.DUMMYFUNCTION("GOOGLETRANSLATE(E114,""En"",""Fr"")"),"#VALUE!")</f>
        <v>#VALUE!</v>
      </c>
    </row>
    <row r="115" spans="1:8" ht="17" x14ac:dyDescent="0.2">
      <c r="A115" s="3">
        <v>116</v>
      </c>
      <c r="B115" s="1" t="s">
        <v>4</v>
      </c>
      <c r="C115" s="2" t="s">
        <v>185</v>
      </c>
      <c r="D115" s="7" t="s">
        <v>186</v>
      </c>
      <c r="E115" s="8"/>
      <c r="G115" s="4" t="str">
        <f ca="1">IFERROR(__xludf.DUMMYFUNCTION("GOOGLETRANSLATE(D115,""En"",""Fr"")"),"Le client a-t-il fourni le document 19")</f>
        <v>Le client a-t-il fourni le document 19</v>
      </c>
      <c r="H115" s="4" t="str">
        <f ca="1">IFERROR(__xludf.DUMMYFUNCTION("GOOGLETRANSLATE(E115,""En"",""Fr"")"),"#VALUE!")</f>
        <v>#VALUE!</v>
      </c>
    </row>
    <row r="116" spans="1:8" ht="17" x14ac:dyDescent="0.2">
      <c r="A116" s="3">
        <v>117</v>
      </c>
      <c r="B116" s="1" t="s">
        <v>4</v>
      </c>
      <c r="C116" s="2" t="s">
        <v>187</v>
      </c>
      <c r="D116" s="7" t="s">
        <v>188</v>
      </c>
      <c r="E116" s="8"/>
      <c r="G116" s="4" t="str">
        <f ca="1">IFERROR(__xludf.DUMMYFUNCTION("GOOGLETRANSLATE(D116,""En"",""Fr"")"),"Le client a-t-il fourni un document 20")</f>
        <v>Le client a-t-il fourni un document 20</v>
      </c>
      <c r="H116" s="4" t="str">
        <f ca="1">IFERROR(__xludf.DUMMYFUNCTION("GOOGLETRANSLATE(E116,""En"",""Fr"")"),"#VALUE!")</f>
        <v>#VALUE!</v>
      </c>
    </row>
    <row r="117" spans="1:8" ht="17" x14ac:dyDescent="0.2">
      <c r="A117" s="3">
        <v>118</v>
      </c>
      <c r="B117" s="1" t="s">
        <v>4</v>
      </c>
      <c r="C117" s="2" t="s">
        <v>189</v>
      </c>
      <c r="D117" s="7" t="s">
        <v>190</v>
      </c>
      <c r="E117" s="8"/>
      <c r="G117" s="4" t="str">
        <f ca="1">IFERROR(__xludf.DUMMYFUNCTION("GOOGLETRANSLATE(D117,""En"",""Fr"")"),"Le client a-t-il fourni le document 21")</f>
        <v>Le client a-t-il fourni le document 21</v>
      </c>
      <c r="H117" s="4" t="str">
        <f ca="1">IFERROR(__xludf.DUMMYFUNCTION("GOOGLETRANSLATE(E117,""En"",""Fr"")"),"#VALUE!")</f>
        <v>#VALUE!</v>
      </c>
    </row>
    <row r="118" spans="1:8" ht="34" x14ac:dyDescent="0.2">
      <c r="A118" s="3">
        <v>119</v>
      </c>
      <c r="B118" s="1" t="s">
        <v>4</v>
      </c>
      <c r="C118" s="2" t="s">
        <v>191</v>
      </c>
      <c r="D118" s="7" t="s">
        <v>192</v>
      </c>
      <c r="E118" s="8"/>
      <c r="G118" s="4" t="str">
        <f ca="1">IFERROR(__xludf.DUMMYFUNCTION("GOOGLETRANSLATE(D118,""En"",""Fr"")"),"Nombre de demandes de renseignements sur le Bureau de créditer sur le client une heure avant la demande")</f>
        <v>Nombre de demandes de renseignements sur le Bureau de créditer sur le client une heure avant la demande</v>
      </c>
      <c r="H118" s="4" t="str">
        <f ca="1">IFERROR(__xludf.DUMMYFUNCTION("GOOGLETRANSLATE(E118,""En"",""Fr"")"),"#VALUE!")</f>
        <v>#VALUE!</v>
      </c>
    </row>
    <row r="119" spans="1:8" ht="34" x14ac:dyDescent="0.2">
      <c r="A119" s="3">
        <v>120</v>
      </c>
      <c r="B119" s="1" t="s">
        <v>4</v>
      </c>
      <c r="C119" s="2" t="s">
        <v>193</v>
      </c>
      <c r="D119" s="7" t="s">
        <v>194</v>
      </c>
      <c r="E119" s="8"/>
      <c r="G119" s="4" t="str">
        <f ca="1">IFERROR(__xludf.DUMMYFUNCTION("GOOGLETRANSLATE(D119,""En"",""Fr"")"),"Nombre de demandes de renseignements sur le Bureau du client un jour avant la demande (à l'exclusion d'une heure avant la demande)")</f>
        <v>Nombre de demandes de renseignements sur le Bureau du client un jour avant la demande (à l'exclusion d'une heure avant la demande)</v>
      </c>
      <c r="H119" s="4" t="str">
        <f ca="1">IFERROR(__xludf.DUMMYFUNCTION("GOOGLETRANSLATE(E119,""En"",""Fr"")"),"#VALUE!")</f>
        <v>#VALUE!</v>
      </c>
    </row>
    <row r="120" spans="1:8" ht="34" x14ac:dyDescent="0.2">
      <c r="A120" s="3">
        <v>121</v>
      </c>
      <c r="B120" s="1" t="s">
        <v>4</v>
      </c>
      <c r="C120" s="2" t="s">
        <v>195</v>
      </c>
      <c r="D120" s="7" t="s">
        <v>196</v>
      </c>
      <c r="E120" s="8"/>
      <c r="G120" s="4" t="str">
        <f ca="1">IFERROR(__xludf.DUMMYFUNCTION("GOOGLETRANSLATE(D120,""En"",""Fr"")"),"Nombre de demandes de renseignements sur le Bureau de crédibilité sur le client une semaine avant la demande (à l'exclusion un jour avant la demande)")</f>
        <v>Nombre de demandes de renseignements sur le Bureau de crédibilité sur le client une semaine avant la demande (à l'exclusion un jour avant la demande)</v>
      </c>
      <c r="H120" s="4" t="str">
        <f ca="1">IFERROR(__xludf.DUMMYFUNCTION("GOOGLETRANSLATE(E120,""En"",""Fr"")"),"#VALUE!")</f>
        <v>#VALUE!</v>
      </c>
    </row>
    <row r="121" spans="1:8" ht="34" x14ac:dyDescent="0.2">
      <c r="A121" s="3">
        <v>122</v>
      </c>
      <c r="B121" s="1" t="s">
        <v>4</v>
      </c>
      <c r="C121" s="2" t="s">
        <v>197</v>
      </c>
      <c r="D121" s="7" t="s">
        <v>198</v>
      </c>
      <c r="E121" s="8"/>
      <c r="G121" s="4" t="str">
        <f ca="1">IFERROR(__xludf.DUMMYFUNCTION("GOOGLETRANSLATE(D121,""En"",""Fr"")"),"Nombre de demandes de renseignements au Bureau de crédits sur le client un mois avant la demande (à l'exclusion d'une semaine avant la demande)")</f>
        <v>Nombre de demandes de renseignements au Bureau de crédits sur le client un mois avant la demande (à l'exclusion d'une semaine avant la demande)</v>
      </c>
      <c r="H121" s="4" t="str">
        <f ca="1">IFERROR(__xludf.DUMMYFUNCTION("GOOGLETRANSLATE(E121,""En"",""Fr"")"),"#VALUE!")</f>
        <v>#VALUE!</v>
      </c>
    </row>
    <row r="122" spans="1:8" ht="34" x14ac:dyDescent="0.2">
      <c r="A122" s="3">
        <v>123</v>
      </c>
      <c r="B122" s="1" t="s">
        <v>4</v>
      </c>
      <c r="C122" s="2" t="s">
        <v>199</v>
      </c>
      <c r="D122" s="7" t="s">
        <v>200</v>
      </c>
      <c r="E122" s="8"/>
      <c r="G122" s="4" t="str">
        <f ca="1">IFERROR(__xludf.DUMMYFUNCTION("GOOGLETRANSLATE(D122,""En"",""Fr"")"),"Nombre de demandes de renseignements sur le Bureau de crédits sur le client 3 mois avant la demande (à l'exclusion d'un mois avant la demande)")</f>
        <v>Nombre de demandes de renseignements sur le Bureau de crédits sur le client 3 mois avant la demande (à l'exclusion d'un mois avant la demande)</v>
      </c>
      <c r="H122" s="4" t="str">
        <f ca="1">IFERROR(__xludf.DUMMYFUNCTION("GOOGLETRANSLATE(E122,""En"",""Fr"")"),"#VALUE!")</f>
        <v>#VALUE!</v>
      </c>
    </row>
    <row r="123" spans="1:8" ht="34" x14ac:dyDescent="0.2">
      <c r="A123" s="3">
        <v>124</v>
      </c>
      <c r="B123" s="1" t="s">
        <v>4</v>
      </c>
      <c r="C123" s="2" t="s">
        <v>201</v>
      </c>
      <c r="D123" s="7" t="s">
        <v>202</v>
      </c>
      <c r="E123" s="8"/>
      <c r="G123" s="4" t="str">
        <f ca="1">IFERROR(__xludf.DUMMYFUNCTION("GOOGLETRANSLATE(D123,""En"",""Fr"")"),"Nombre de demandes de renseignements sur le Bureau du Client un jour un jour (à l'exception des 3 derniers mois avant la demande)")</f>
        <v>Nombre de demandes de renseignements sur le Bureau du Client un jour un jour (à l'exception des 3 derniers mois avant la demande)</v>
      </c>
      <c r="H123" s="4" t="str">
        <f ca="1">IFERROR(__xludf.DUMMYFUNCTION("GOOGLETRANSLATE(E123,""En"",""Fr"")"),"#VALUE!")</f>
        <v>#VALUE!</v>
      </c>
    </row>
    <row r="124" spans="1:8" ht="34" x14ac:dyDescent="0.2">
      <c r="A124" s="3">
        <v>125</v>
      </c>
      <c r="B124" s="1" t="s">
        <v>203</v>
      </c>
      <c r="C124" s="2" t="s">
        <v>5</v>
      </c>
      <c r="D124" s="2" t="s">
        <v>204</v>
      </c>
      <c r="E124" s="1" t="s">
        <v>205</v>
      </c>
      <c r="G124" s="4" t="str">
        <f ca="1">IFERROR(__xludf.DUMMYFUNCTION("GOOGLETRANSLATE(D124,""En"",""Fr"")"),"ID de prêt dans notre échantillon - Un prêt dans notre échantillon peut avoir 0,1,2 ou plusieurs crédits antérieurs liés au Credit Bureau")</f>
        <v>ID de prêt dans notre échantillon - Un prêt dans notre échantillon peut avoir 0,1,2 ou plusieurs crédits antérieurs liés au Credit Bureau</v>
      </c>
      <c r="H124" s="4" t="str">
        <f ca="1">IFERROR(__xludf.DUMMYFUNCTION("GOOGLETRANSLATE(E124,""En"",""Fr"")"),"haché")</f>
        <v>haché</v>
      </c>
    </row>
    <row r="125" spans="1:8" ht="34" x14ac:dyDescent="0.2">
      <c r="A125" s="3">
        <v>126</v>
      </c>
      <c r="B125" s="1" t="s">
        <v>203</v>
      </c>
      <c r="C125" s="2" t="s">
        <v>206</v>
      </c>
      <c r="D125" s="2" t="s">
        <v>207</v>
      </c>
      <c r="E125" s="1" t="s">
        <v>205</v>
      </c>
      <c r="G125" s="4" t="str">
        <f ca="1">IFERROR(__xludf.DUMMYFUNCTION("GOOGLETRANSLATE(D125,""En"",""Fr"")"),"ID recodé du crédit du Bureau de crédit précédent lié à notre prêt (codage unique pour chaque demande de prêt)")</f>
        <v>ID recodé du crédit du Bureau de crédit précédent lié à notre prêt (codage unique pour chaque demande de prêt)</v>
      </c>
      <c r="H125" s="4" t="str">
        <f ca="1">IFERROR(__xludf.DUMMYFUNCTION("GOOGLETRANSLATE(E125,""En"",""Fr"")"),"haché")</f>
        <v>haché</v>
      </c>
    </row>
    <row r="126" spans="1:8" ht="17" x14ac:dyDescent="0.2">
      <c r="A126" s="3">
        <v>127</v>
      </c>
      <c r="B126" s="1" t="s">
        <v>203</v>
      </c>
      <c r="C126" s="2" t="s">
        <v>208</v>
      </c>
      <c r="D126" s="7" t="s">
        <v>209</v>
      </c>
      <c r="E126" s="8"/>
      <c r="G126" s="4" t="str">
        <f ca="1">IFERROR(__xludf.DUMMYFUNCTION("GOOGLETRANSLATE(D126,""En"",""Fr"")"),"Le statut du Bureau du crédit (CB) a déclaré des crédits")</f>
        <v>Le statut du Bureau du crédit (CB) a déclaré des crédits</v>
      </c>
      <c r="H126" s="4" t="str">
        <f ca="1">IFERROR(__xludf.DUMMYFUNCTION("GOOGLETRANSLATE(E126,""En"",""Fr"")"),"#VALUE!")</f>
        <v>#VALUE!</v>
      </c>
    </row>
    <row r="127" spans="1:8" ht="17" x14ac:dyDescent="0.2">
      <c r="A127" s="3">
        <v>128</v>
      </c>
      <c r="B127" s="1" t="s">
        <v>203</v>
      </c>
      <c r="C127" s="2" t="s">
        <v>210</v>
      </c>
      <c r="D127" s="2" t="s">
        <v>211</v>
      </c>
      <c r="E127" s="1" t="s">
        <v>212</v>
      </c>
      <c r="G127" s="4" t="str">
        <f ca="1">IFERROR(__xludf.DUMMYFUNCTION("GOOGLETRANSLATE(D127,""En"",""Fr"")"),"RECODED CARRENCY DU CRÉDIT DU BUREAU DE CRÉDIT")</f>
        <v>RECODED CARRENCY DU CRÉDIT DU BUREAU DE CRÉDIT</v>
      </c>
      <c r="H127" s="4" t="str">
        <f ca="1">IFERROR(__xludf.DUMMYFUNCTION("GOOGLETRANSLATE(E127,""En"",""Fr"")"),"recodé")</f>
        <v>recodé</v>
      </c>
    </row>
    <row r="128" spans="1:8" ht="17" x14ac:dyDescent="0.2">
      <c r="A128" s="3">
        <v>129</v>
      </c>
      <c r="B128" s="1" t="s">
        <v>203</v>
      </c>
      <c r="C128" s="2" t="s">
        <v>213</v>
      </c>
      <c r="D128" s="2" t="s">
        <v>214</v>
      </c>
      <c r="E128" s="1" t="s">
        <v>42</v>
      </c>
      <c r="G128" s="4" t="str">
        <f ca="1">IFERROR(__xludf.DUMMYFUNCTION("GOOGLETRANSLATE(D128,""En"",""Fr"")"),"Combien de jours avant l'application actuelle Le client a-t-il postulé pour le crédit du Credit Bureau")</f>
        <v>Combien de jours avant l'application actuelle Le client a-t-il postulé pour le crédit du Credit Bureau</v>
      </c>
      <c r="H128" s="4" t="str">
        <f ca="1">IFERROR(__xludf.DUMMYFUNCTION("GOOGLETRANSLATE(E128,""En"",""Fr"")"),"le temps uniquement par rapport à l'application")</f>
        <v>le temps uniquement par rapport à l'application</v>
      </c>
    </row>
    <row r="129" spans="1:8" ht="17" x14ac:dyDescent="0.2">
      <c r="A129" s="3">
        <v>130</v>
      </c>
      <c r="B129" s="1" t="s">
        <v>203</v>
      </c>
      <c r="C129" s="2" t="s">
        <v>215</v>
      </c>
      <c r="D129" s="7" t="s">
        <v>216</v>
      </c>
      <c r="E129" s="8"/>
      <c r="G129" s="4" t="str">
        <f ca="1">IFERROR(__xludf.DUMMYFUNCTION("GOOGLETRANSLATE(D129,""En"",""Fr"")"),"Nombre de jours passés sur le crédit CB au moment de la demande de prêt connexe dans notre échantillon")</f>
        <v>Nombre de jours passés sur le crédit CB au moment de la demande de prêt connexe dans notre échantillon</v>
      </c>
      <c r="H129" s="4" t="str">
        <f ca="1">IFERROR(__xludf.DUMMYFUNCTION("GOOGLETRANSLATE(E129,""En"",""Fr"")"),"#VALUE!")</f>
        <v>#VALUE!</v>
      </c>
    </row>
    <row r="130" spans="1:8" ht="17" x14ac:dyDescent="0.2">
      <c r="A130" s="3">
        <v>131</v>
      </c>
      <c r="B130" s="1" t="s">
        <v>203</v>
      </c>
      <c r="C130" s="2" t="s">
        <v>217</v>
      </c>
      <c r="D130" s="2" t="s">
        <v>218</v>
      </c>
      <c r="E130" s="1" t="s">
        <v>42</v>
      </c>
      <c r="G130" s="4" t="str">
        <f ca="1">IFERROR(__xludf.DUMMYFUNCTION("GOOGLETRANSLATE(D130,""En"",""Fr"")"),"Durée restante du crédit CB (en jours) au moment de la demande de crédit à domicile")</f>
        <v>Durée restante du crédit CB (en jours) au moment de la demande de crédit à domicile</v>
      </c>
      <c r="H130" s="4" t="str">
        <f ca="1">IFERROR(__xludf.DUMMYFUNCTION("GOOGLETRANSLATE(E130,""En"",""Fr"")"),"le temps uniquement par rapport à l'application")</f>
        <v>le temps uniquement par rapport à l'application</v>
      </c>
    </row>
    <row r="131" spans="1:8" ht="34" x14ac:dyDescent="0.2">
      <c r="A131" s="3">
        <v>132</v>
      </c>
      <c r="B131" s="1" t="s">
        <v>203</v>
      </c>
      <c r="C131" s="2" t="s">
        <v>219</v>
      </c>
      <c r="D131" s="2" t="s">
        <v>220</v>
      </c>
      <c r="E131" s="1" t="s">
        <v>42</v>
      </c>
      <c r="G131" s="4" t="str">
        <f ca="1">IFERROR(__xludf.DUMMYFUNCTION("GOOGLETRANSLATE(D131,""En"",""Fr"")"),"Jours depuis que le crédit CB s'est terminé au moment de la demande de crédit à domicile (uniquement pour un crédit fermé)")</f>
        <v>Jours depuis que le crédit CB s'est terminé au moment de la demande de crédit à domicile (uniquement pour un crédit fermé)</v>
      </c>
      <c r="H131" s="4" t="str">
        <f ca="1">IFERROR(__xludf.DUMMYFUNCTION("GOOGLETRANSLATE(E131,""En"",""Fr"")"),"le temps uniquement par rapport à l'application")</f>
        <v>le temps uniquement par rapport à l'application</v>
      </c>
    </row>
    <row r="132" spans="1:8" ht="34" x14ac:dyDescent="0.2">
      <c r="A132" s="3">
        <v>133</v>
      </c>
      <c r="B132" s="1" t="s">
        <v>203</v>
      </c>
      <c r="C132" s="2" t="s">
        <v>221</v>
      </c>
      <c r="D132" s="7" t="s">
        <v>222</v>
      </c>
      <c r="E132" s="8"/>
      <c r="G132" s="4" t="str">
        <f ca="1">IFERROR(__xludf.DUMMYFUNCTION("GOOGLETRANSLATE(D132,""En"",""Fr"")"),"Montant maximal en souffrance sur le crédit du Bureau du crédit jusqu'à présent (à la date de demande de prêt dans notre échantillon)")</f>
        <v>Montant maximal en souffrance sur le crédit du Bureau du crédit jusqu'à présent (à la date de demande de prêt dans notre échantillon)</v>
      </c>
      <c r="H132" s="4" t="str">
        <f ca="1">IFERROR(__xludf.DUMMYFUNCTION("GOOGLETRANSLATE(E132,""En"",""Fr"")"),"#VALUE!")</f>
        <v>#VALUE!</v>
      </c>
    </row>
    <row r="133" spans="1:8" ht="17" x14ac:dyDescent="0.2">
      <c r="A133" s="3">
        <v>134</v>
      </c>
      <c r="B133" s="1" t="s">
        <v>203</v>
      </c>
      <c r="C133" s="2" t="s">
        <v>223</v>
      </c>
      <c r="D133" s="7" t="s">
        <v>224</v>
      </c>
      <c r="E133" s="8"/>
      <c r="G133" s="4" t="str">
        <f ca="1">IFERROR(__xludf.DUMMYFUNCTION("GOOGLETRANSLATE(D133,""En"",""Fr"")"),"Combien de fois le crédit du Bureau du crédit a-t-il prolongé")</f>
        <v>Combien de fois le crédit du Bureau du crédit a-t-il prolongé</v>
      </c>
      <c r="H133" s="4" t="str">
        <f ca="1">IFERROR(__xludf.DUMMYFUNCTION("GOOGLETRANSLATE(E133,""En"",""Fr"")"),"#VALUE!")</f>
        <v>#VALUE!</v>
      </c>
    </row>
    <row r="134" spans="1:8" ht="17" x14ac:dyDescent="0.2">
      <c r="A134" s="3">
        <v>135</v>
      </c>
      <c r="B134" s="1" t="s">
        <v>203</v>
      </c>
      <c r="C134" s="2" t="s">
        <v>225</v>
      </c>
      <c r="D134" s="7" t="s">
        <v>226</v>
      </c>
      <c r="E134" s="8"/>
      <c r="G134" s="4" t="str">
        <f ca="1">IFERROR(__xludf.DUMMYFUNCTION("GOOGLETRANSLATE(D134,""En"",""Fr"")"),"Montant de crédit actuel pour le crédit du Bureau du crédit")</f>
        <v>Montant de crédit actuel pour le crédit du Bureau du crédit</v>
      </c>
      <c r="H134" s="4" t="str">
        <f ca="1">IFERROR(__xludf.DUMMYFUNCTION("GOOGLETRANSLATE(E134,""En"",""Fr"")"),"#VALUE!")</f>
        <v>#VALUE!</v>
      </c>
    </row>
    <row r="135" spans="1:8" ht="17" x14ac:dyDescent="0.2">
      <c r="A135" s="3">
        <v>136</v>
      </c>
      <c r="B135" s="1" t="s">
        <v>203</v>
      </c>
      <c r="C135" s="2" t="s">
        <v>227</v>
      </c>
      <c r="D135" s="7" t="s">
        <v>228</v>
      </c>
      <c r="E135" s="8"/>
      <c r="G135" s="4" t="str">
        <f ca="1">IFERROR(__xludf.DUMMYFUNCTION("GOOGLETRANSLATE(D135,""En"",""Fr"")"),"Dette actuelle sur le crédit du bureau de crédit")</f>
        <v>Dette actuelle sur le crédit du bureau de crédit</v>
      </c>
      <c r="H135" s="4" t="str">
        <f ca="1">IFERROR(__xludf.DUMMYFUNCTION("GOOGLETRANSLATE(E135,""En"",""Fr"")"),"#VALUE!")</f>
        <v>#VALUE!</v>
      </c>
    </row>
    <row r="136" spans="1:8" ht="17" x14ac:dyDescent="0.2">
      <c r="A136" s="3">
        <v>137</v>
      </c>
      <c r="B136" s="1" t="s">
        <v>203</v>
      </c>
      <c r="C136" s="2" t="s">
        <v>229</v>
      </c>
      <c r="D136" s="7" t="s">
        <v>230</v>
      </c>
      <c r="E136" s="8"/>
      <c r="G136" s="4" t="str">
        <f ca="1">IFERROR(__xludf.DUMMYFUNCTION("GOOGLETRANSLATE(D136,""En"",""Fr"")"),"Limite de crédit actuelle de la carte de crédit déclarée dans le Credit Bureau")</f>
        <v>Limite de crédit actuelle de la carte de crédit déclarée dans le Credit Bureau</v>
      </c>
      <c r="H136" s="4" t="str">
        <f ca="1">IFERROR(__xludf.DUMMYFUNCTION("GOOGLETRANSLATE(E136,""En"",""Fr"")"),"#VALUE!")</f>
        <v>#VALUE!</v>
      </c>
    </row>
    <row r="137" spans="1:8" ht="34" x14ac:dyDescent="0.2">
      <c r="A137" s="3">
        <v>138</v>
      </c>
      <c r="B137" s="1" t="s">
        <v>203</v>
      </c>
      <c r="C137" s="2" t="s">
        <v>231</v>
      </c>
      <c r="D137" s="7" t="s">
        <v>232</v>
      </c>
      <c r="E137" s="8"/>
      <c r="G137" s="4" t="str">
        <f ca="1">IFERROR(__xludf.DUMMYFUNCTION("GOOGLETRANSLATE(D137,""En"",""Fr"")"),"Montant actuel en souffrance sur le crédit du bureau de crédit")</f>
        <v>Montant actuel en souffrance sur le crédit du bureau de crédit</v>
      </c>
      <c r="H137" s="4" t="str">
        <f ca="1">IFERROR(__xludf.DUMMYFUNCTION("GOOGLETRANSLATE(E137,""En"",""Fr"")"),"#VALUE!")</f>
        <v>#VALUE!</v>
      </c>
    </row>
    <row r="138" spans="1:8" ht="17" x14ac:dyDescent="0.2">
      <c r="A138" s="3">
        <v>139</v>
      </c>
      <c r="B138" s="1" t="s">
        <v>203</v>
      </c>
      <c r="C138" s="2" t="s">
        <v>233</v>
      </c>
      <c r="D138" s="7" t="s">
        <v>234</v>
      </c>
      <c r="E138" s="8"/>
      <c r="G138" s="4" t="str">
        <f ca="1">IFERROR(__xludf.DUMMYFUNCTION("GOOGLETRANSLATE(D138,""En"",""Fr"")"),"Type de crédit de bureau de crédit (voiture, espèces, ...)")</f>
        <v>Type de crédit de bureau de crédit (voiture, espèces, ...)</v>
      </c>
      <c r="H138" s="4" t="str">
        <f ca="1">IFERROR(__xludf.DUMMYFUNCTION("GOOGLETRANSLATE(E138,""En"",""Fr"")"),"#VALUE!")</f>
        <v>#VALUE!</v>
      </c>
    </row>
    <row r="139" spans="1:8" ht="34" x14ac:dyDescent="0.2">
      <c r="A139" s="3">
        <v>140</v>
      </c>
      <c r="B139" s="1" t="s">
        <v>203</v>
      </c>
      <c r="C139" s="2" t="s">
        <v>235</v>
      </c>
      <c r="D139" s="2" t="s">
        <v>236</v>
      </c>
      <c r="E139" s="1" t="s">
        <v>42</v>
      </c>
      <c r="G139" s="4" t="str">
        <f ca="1">IFERROR(__xludf.DUMMYFUNCTION("GOOGLETRANSLATE(D139,""En"",""Fr"")"),"Combien de jours avant la demande de prêt a fait les dernières informations sur le crédit du Bureau du crédit")</f>
        <v>Combien de jours avant la demande de prêt a fait les dernières informations sur le crédit du Bureau du crédit</v>
      </c>
      <c r="H139" s="4" t="str">
        <f ca="1">IFERROR(__xludf.DUMMYFUNCTION("GOOGLETRANSLATE(E139,""En"",""Fr"")"),"le temps uniquement par rapport à l'application")</f>
        <v>le temps uniquement par rapport à l'application</v>
      </c>
    </row>
    <row r="140" spans="1:8" ht="17" x14ac:dyDescent="0.2">
      <c r="A140" s="3">
        <v>141</v>
      </c>
      <c r="B140" s="1" t="s">
        <v>203</v>
      </c>
      <c r="C140" s="2" t="s">
        <v>23</v>
      </c>
      <c r="D140" s="7" t="s">
        <v>237</v>
      </c>
      <c r="E140" s="8"/>
      <c r="G140" s="4" t="str">
        <f ca="1">IFERROR(__xludf.DUMMYFUNCTION("GOOGLETRANSLATE(D140,""En"",""Fr"")"),"Rente du crédit du Bureau du crédit")</f>
        <v>Rente du crédit du Bureau du crédit</v>
      </c>
      <c r="H140" s="4" t="str">
        <f ca="1">IFERROR(__xludf.DUMMYFUNCTION("GOOGLETRANSLATE(E140,""En"",""Fr"")"),"#VALUE!")</f>
        <v>#VALUE!</v>
      </c>
    </row>
    <row r="141" spans="1:8" ht="34" x14ac:dyDescent="0.2">
      <c r="A141" s="3">
        <v>142</v>
      </c>
      <c r="B141" s="1" t="s">
        <v>238</v>
      </c>
      <c r="C141" s="2" t="s">
        <v>206</v>
      </c>
      <c r="D141" s="2" t="s">
        <v>239</v>
      </c>
      <c r="E141" s="1" t="s">
        <v>205</v>
      </c>
      <c r="G141" s="4" t="str">
        <f ca="1">IFERROR(__xludf.DUMMYFUNCTION("GOOGLETRANSLATE(D141,""En"",""Fr"")"),"ID recodé du crédit du Credit Bureau (codage unique pour chaque demande) - Utilisez-le pour vous joindre à la table Credit_Bueau")</f>
        <v>ID recodé du crédit du Credit Bureau (codage unique pour chaque demande) - Utilisez-le pour vous joindre à la table Credit_Bueau</v>
      </c>
      <c r="H141" s="4" t="str">
        <f ca="1">IFERROR(__xludf.DUMMYFUNCTION("GOOGLETRANSLATE(E141,""En"",""Fr"")"),"haché")</f>
        <v>haché</v>
      </c>
    </row>
    <row r="142" spans="1:8" ht="17" x14ac:dyDescent="0.2">
      <c r="A142" s="3">
        <v>143</v>
      </c>
      <c r="B142" s="1" t="s">
        <v>238</v>
      </c>
      <c r="C142" s="2" t="s">
        <v>240</v>
      </c>
      <c r="D142" s="2" t="s">
        <v>241</v>
      </c>
      <c r="E142" s="1" t="s">
        <v>42</v>
      </c>
      <c r="G142" s="4" t="str">
        <f ca="1">IFERROR(__xludf.DUMMYFUNCTION("GOOGLETRANSLATE(D142,""En"",""Fr"")"),"Mois de solde par rapport à la date de demande (-1 signifie la date du solde le plus frais)")</f>
        <v>Mois de solde par rapport à la date de demande (-1 signifie la date du solde le plus frais)</v>
      </c>
      <c r="H142" s="4" t="str">
        <f ca="1">IFERROR(__xludf.DUMMYFUNCTION("GOOGLETRANSLATE(E142,""En"",""Fr"")"),"le temps uniquement par rapport à l'application")</f>
        <v>le temps uniquement par rapport à l'application</v>
      </c>
    </row>
    <row r="143" spans="1:8" ht="17" x14ac:dyDescent="0.2">
      <c r="A143" s="3">
        <v>144</v>
      </c>
      <c r="B143" s="1" t="s">
        <v>238</v>
      </c>
      <c r="C143" s="2" t="s">
        <v>242</v>
      </c>
      <c r="D143" s="7" t="s">
        <v>243</v>
      </c>
      <c r="E143" s="8"/>
      <c r="G143" s="4" t="str">
        <f ca="1">IFERROR(__xludf.DUMMYFUNCTION("GOOGLETRANSLATE(D143,""En"",""Fr"")"),"Statut of Credit Bureau Loan pendant le mois (actif, fermé, DPD0-30, Ö [c signifie fermé, x signifie statut inconnu, 0 signifie pas de DPD, 1 signifie maximal pendant le mois entre 1-30, 2 signifie DPD 31-60 , Ö 5 signifie DPD 120+ ou vendu ou radié])")</f>
        <v>Statut of Credit Bureau Loan pendant le mois (actif, fermé, DPD0-30, Ö [c signifie fermé, x signifie statut inconnu, 0 signifie pas de DPD, 1 signifie maximal pendant le mois entre 1-30, 2 signifie DPD 31-60 , Ö 5 signifie DPD 120+ ou vendu ou radié])</v>
      </c>
      <c r="H143" s="4" t="str">
        <f ca="1">IFERROR(__xludf.DUMMYFUNCTION("GOOGLETRANSLATE(E143,""En"",""Fr"")"),"#VALUE!")</f>
        <v>#VALUE!</v>
      </c>
    </row>
    <row r="144" spans="1:8" ht="17" x14ac:dyDescent="0.2">
      <c r="A144" s="3">
        <v>145</v>
      </c>
      <c r="B144" s="1" t="s">
        <v>244</v>
      </c>
      <c r="C144" s="2" t="s">
        <v>245</v>
      </c>
      <c r="D144" s="7" t="s">
        <v>246</v>
      </c>
      <c r="E144" s="8"/>
      <c r="G144" s="4" t="str">
        <f ca="1">IFERROR(__xludf.DUMMYFUNCTION("GOOGLETRANSLATE(D144,""En"",""Fr"")"),"ID du crédit précédent dans le crédit à domicile lié au prêt dans notre échantillon. (Un prêt dans notre échantillon peut avoir 0,1,2 ou plus de prêts précédents en crédit à domicile)")</f>
        <v>ID du crédit précédent dans le crédit à domicile lié au prêt dans notre échantillon. (Un prêt dans notre échantillon peut avoir 0,1,2 ou plus de prêts précédents en crédit à domicile)</v>
      </c>
      <c r="H144" s="4" t="str">
        <f ca="1">IFERROR(__xludf.DUMMYFUNCTION("GOOGLETRANSLATE(E144,""En"",""Fr"")"),"#VALUE!")</f>
        <v>#VALUE!</v>
      </c>
    </row>
    <row r="145" spans="1:8" ht="17" x14ac:dyDescent="0.2">
      <c r="A145" s="3">
        <v>146</v>
      </c>
      <c r="B145" s="1" t="s">
        <v>244</v>
      </c>
      <c r="C145" s="2" t="s">
        <v>5</v>
      </c>
      <c r="D145" s="7" t="s">
        <v>6</v>
      </c>
      <c r="E145" s="8"/>
      <c r="G145" s="4" t="str">
        <f ca="1">IFERROR(__xludf.DUMMYFUNCTION("GOOGLETRANSLATE(D145,""En"",""Fr"")"),"ID de prêt dans notre échantillon")</f>
        <v>ID de prêt dans notre échantillon</v>
      </c>
      <c r="H145" s="4" t="str">
        <f ca="1">IFERROR(__xludf.DUMMYFUNCTION("GOOGLETRANSLATE(E145,""En"",""Fr"")"),"#VALUE!")</f>
        <v>#VALUE!</v>
      </c>
    </row>
    <row r="146" spans="1:8" ht="68" x14ac:dyDescent="0.2">
      <c r="A146" s="3">
        <v>147</v>
      </c>
      <c r="B146" s="1" t="s">
        <v>244</v>
      </c>
      <c r="C146" s="2" t="s">
        <v>240</v>
      </c>
      <c r="D146" s="2" t="s">
        <v>247</v>
      </c>
      <c r="E146" s="1" t="s">
        <v>42</v>
      </c>
      <c r="G146" s="4" t="str">
        <f ca="1">IFERROR(__xludf.DUMMYFUNCTION("GOOGLETRANSLATE(D146,""En"",""Fr"")"),"Mois de solde par rapport à la date de demande (-1 signifie les informations sur l'instantané mensuel le plus frais, 0 signifie les informations sur l'application - souvent ce sera la même chose que -1 car de nombreuses banques ne mettent pas à jour régul"&amp;"ièrement les informations sur le bureau de crédit)")</f>
        <v>Mois de solde par rapport à la date de demande (-1 signifie les informations sur l'instantané mensuel le plus frais, 0 signifie les informations sur l'application - souvent ce sera la même chose que -1 car de nombreuses banques ne mettent pas à jour régulièrement les informations sur le bureau de crédit)</v>
      </c>
      <c r="H146" s="4" t="str">
        <f ca="1">IFERROR(__xludf.DUMMYFUNCTION("GOOGLETRANSLATE(E146,""En"",""Fr"")"),"le temps uniquement par rapport à l'application")</f>
        <v>le temps uniquement par rapport à l'application</v>
      </c>
    </row>
    <row r="147" spans="1:8" ht="17" x14ac:dyDescent="0.2">
      <c r="A147" s="3">
        <v>148</v>
      </c>
      <c r="B147" s="1" t="s">
        <v>244</v>
      </c>
      <c r="C147" s="2" t="s">
        <v>248</v>
      </c>
      <c r="D147" s="7" t="s">
        <v>249</v>
      </c>
      <c r="E147" s="8"/>
      <c r="G147" s="4" t="str">
        <f ca="1">IFERROR(__xludf.DUMMYFUNCTION("GOOGLETRANSLATE(D147,""En"",""Fr"")"),"Terme du crédit précédent (peut changer avec le temps)")</f>
        <v>Terme du crédit précédent (peut changer avec le temps)</v>
      </c>
      <c r="H147" s="4" t="str">
        <f ca="1">IFERROR(__xludf.DUMMYFUNCTION("GOOGLETRANSLATE(E147,""En"",""Fr"")"),"#VALUE!")</f>
        <v>#VALUE!</v>
      </c>
    </row>
    <row r="148" spans="1:8" ht="17" x14ac:dyDescent="0.2">
      <c r="A148" s="3">
        <v>149</v>
      </c>
      <c r="B148" s="1" t="s">
        <v>244</v>
      </c>
      <c r="C148" s="2" t="s">
        <v>250</v>
      </c>
      <c r="D148" s="7" t="s">
        <v>251</v>
      </c>
      <c r="E148" s="8"/>
      <c r="G148" s="4" t="str">
        <f ca="1">IFERROR(__xludf.DUMMYFUNCTION("GOOGLETRANSLATE(D148,""En"",""Fr"")"),"Versements laissés à payer sur le crédit précédent")</f>
        <v>Versements laissés à payer sur le crédit précédent</v>
      </c>
      <c r="H148" s="4" t="str">
        <f ca="1">IFERROR(__xludf.DUMMYFUNCTION("GOOGLETRANSLATE(E148,""En"",""Fr"")"),"#VALUE!")</f>
        <v>#VALUE!</v>
      </c>
    </row>
    <row r="149" spans="1:8" ht="17" x14ac:dyDescent="0.2">
      <c r="A149" s="3">
        <v>150</v>
      </c>
      <c r="B149" s="1" t="s">
        <v>244</v>
      </c>
      <c r="C149" s="2" t="s">
        <v>252</v>
      </c>
      <c r="D149" s="7" t="s">
        <v>253</v>
      </c>
      <c r="E149" s="8"/>
      <c r="G149" s="4" t="str">
        <f ca="1">IFERROR(__xludf.DUMMYFUNCTION("GOOGLETRANSLATE(D149,""En"",""Fr"")"),"Statut du contrat pendant le mois")</f>
        <v>Statut du contrat pendant le mois</v>
      </c>
      <c r="H149" s="4" t="str">
        <f ca="1">IFERROR(__xludf.DUMMYFUNCTION("GOOGLETRANSLATE(E149,""En"",""Fr"")"),"#VALUE!")</f>
        <v>#VALUE!</v>
      </c>
    </row>
    <row r="150" spans="1:8" ht="17" x14ac:dyDescent="0.2">
      <c r="A150" s="3">
        <v>151</v>
      </c>
      <c r="B150" s="1" t="s">
        <v>244</v>
      </c>
      <c r="C150" s="2" t="s">
        <v>254</v>
      </c>
      <c r="D150" s="7" t="s">
        <v>255</v>
      </c>
      <c r="E150" s="8"/>
      <c r="G150" s="4" t="str">
        <f ca="1">IFERROR(__xludf.DUMMYFUNCTION("GOOGLETRANSLATE(D150,""En"",""Fr"")"),"DPD (jours passés) pendant le mois de crédit précédent")</f>
        <v>DPD (jours passés) pendant le mois de crédit précédent</v>
      </c>
      <c r="H150" s="4" t="str">
        <f ca="1">IFERROR(__xludf.DUMMYFUNCTION("GOOGLETRANSLATE(E150,""En"",""Fr"")"),"#VALUE!")</f>
        <v>#VALUE!</v>
      </c>
    </row>
    <row r="151" spans="1:8" ht="17" x14ac:dyDescent="0.2">
      <c r="A151" s="3">
        <v>152</v>
      </c>
      <c r="B151" s="1" t="s">
        <v>244</v>
      </c>
      <c r="C151" s="2" t="s">
        <v>256</v>
      </c>
      <c r="D151" s="7" t="s">
        <v>257</v>
      </c>
      <c r="E151" s="8"/>
      <c r="G151" s="4" t="str">
        <f ca="1">IFERROR(__xludf.DUMMYFUNCTION("GOOGLETRANSLATE(D151,""En"",""Fr"")"),"DPD pendant le mois avec tolérance (les dettes avec les faibles montants de prêt sont ignorées) du crédit précédent")</f>
        <v>DPD pendant le mois avec tolérance (les dettes avec les faibles montants de prêt sont ignorées) du crédit précédent</v>
      </c>
      <c r="H151" s="4" t="str">
        <f ca="1">IFERROR(__xludf.DUMMYFUNCTION("GOOGLETRANSLATE(E151,""En"",""Fr"")"),"#VALUE!")</f>
        <v>#VALUE!</v>
      </c>
    </row>
    <row r="152" spans="1:8" ht="34" x14ac:dyDescent="0.2">
      <c r="A152" s="3">
        <v>153</v>
      </c>
      <c r="B152" s="1" t="s">
        <v>258</v>
      </c>
      <c r="C152" s="2" t="s">
        <v>245</v>
      </c>
      <c r="D152" s="2" t="s">
        <v>259</v>
      </c>
      <c r="E152" s="1" t="s">
        <v>205</v>
      </c>
      <c r="G152" s="4" t="str">
        <f ca="1">IFERROR(__xludf.DUMMYFUNCTION("GOOGLETRANSLATE(D152,""En"",""Fr"")"),"ID du crédit précédent dans le crédit à domicile lié au prêt dans notre échantillon. (Un prêt dans notre échantillon peut avoir 0,1,2 ou plus de prêts précédents en crédit à domicile)")</f>
        <v>ID du crédit précédent dans le crédit à domicile lié au prêt dans notre échantillon. (Un prêt dans notre échantillon peut avoir 0,1,2 ou plus de prêts précédents en crédit à domicile)</v>
      </c>
      <c r="H152" s="4" t="str">
        <f ca="1">IFERROR(__xludf.DUMMYFUNCTION("GOOGLETRANSLATE(E152,""En"",""Fr"")"),"haché")</f>
        <v>haché</v>
      </c>
    </row>
    <row r="153" spans="1:8" ht="17" x14ac:dyDescent="0.2">
      <c r="A153" s="3">
        <v>154</v>
      </c>
      <c r="B153" s="1" t="s">
        <v>258</v>
      </c>
      <c r="C153" s="2" t="s">
        <v>5</v>
      </c>
      <c r="D153" s="2" t="s">
        <v>6</v>
      </c>
      <c r="E153" s="1" t="s">
        <v>205</v>
      </c>
      <c r="G153" s="4" t="str">
        <f ca="1">IFERROR(__xludf.DUMMYFUNCTION("GOOGLETRANSLATE(D153,""En"",""Fr"")"),"ID de prêt dans notre échantillon")</f>
        <v>ID de prêt dans notre échantillon</v>
      </c>
      <c r="H153" s="4" t="str">
        <f ca="1">IFERROR(__xludf.DUMMYFUNCTION("GOOGLETRANSLATE(E153,""En"",""Fr"")"),"haché")</f>
        <v>haché</v>
      </c>
    </row>
    <row r="154" spans="1:8" ht="17" x14ac:dyDescent="0.2">
      <c r="A154" s="3">
        <v>155</v>
      </c>
      <c r="B154" s="1" t="s">
        <v>258</v>
      </c>
      <c r="C154" s="2" t="s">
        <v>240</v>
      </c>
      <c r="D154" s="2" t="s">
        <v>241</v>
      </c>
      <c r="E154" s="1" t="s">
        <v>42</v>
      </c>
      <c r="G154" s="4" t="str">
        <f ca="1">IFERROR(__xludf.DUMMYFUNCTION("GOOGLETRANSLATE(D154,""En"",""Fr"")"),"Mois de solde par rapport à la date de demande (-1 signifie la date du solde le plus frais)")</f>
        <v>Mois de solde par rapport à la date de demande (-1 signifie la date du solde le plus frais)</v>
      </c>
      <c r="H154" s="4" t="str">
        <f ca="1">IFERROR(__xludf.DUMMYFUNCTION("GOOGLETRANSLATE(E154,""En"",""Fr"")"),"le temps uniquement par rapport à l'application")</f>
        <v>le temps uniquement par rapport à l'application</v>
      </c>
    </row>
    <row r="155" spans="1:8" ht="17" x14ac:dyDescent="0.2">
      <c r="A155" s="3">
        <v>156</v>
      </c>
      <c r="B155" s="1" t="s">
        <v>258</v>
      </c>
      <c r="C155" s="2" t="s">
        <v>260</v>
      </c>
      <c r="D155" s="7" t="s">
        <v>261</v>
      </c>
      <c r="E155" s="8"/>
      <c r="G155" s="4" t="str">
        <f ca="1">IFERROR(__xludf.DUMMYFUNCTION("GOOGLETRANSLATE(D155,""En"",""Fr"")"),"Solde pendant le mois de crédit précédent")</f>
        <v>Solde pendant le mois de crédit précédent</v>
      </c>
      <c r="H155" s="4" t="str">
        <f ca="1">IFERROR(__xludf.DUMMYFUNCTION("GOOGLETRANSLATE(E155,""En"",""Fr"")"),"#VALUE!")</f>
        <v>#VALUE!</v>
      </c>
    </row>
    <row r="156" spans="1:8" ht="34" x14ac:dyDescent="0.2">
      <c r="A156" s="3">
        <v>157</v>
      </c>
      <c r="B156" s="1" t="s">
        <v>258</v>
      </c>
      <c r="C156" s="2" t="s">
        <v>262</v>
      </c>
      <c r="D156" s="7" t="s">
        <v>263</v>
      </c>
      <c r="E156" s="8"/>
      <c r="G156" s="4" t="str">
        <f ca="1">IFERROR(__xludf.DUMMYFUNCTION("GOOGLETRANSLATE(D156,""En"",""Fr"")"),"Limite de la carte de crédit pendant le mois du crédit précédent")</f>
        <v>Limite de la carte de crédit pendant le mois du crédit précédent</v>
      </c>
      <c r="H156" s="4" t="str">
        <f ca="1">IFERROR(__xludf.DUMMYFUNCTION("GOOGLETRANSLATE(E156,""En"",""Fr"")"),"#VALUE!")</f>
        <v>#VALUE!</v>
      </c>
    </row>
    <row r="157" spans="1:8" ht="34" x14ac:dyDescent="0.2">
      <c r="A157" s="3">
        <v>158</v>
      </c>
      <c r="B157" s="1" t="s">
        <v>258</v>
      </c>
      <c r="C157" s="2" t="s">
        <v>264</v>
      </c>
      <c r="D157" s="7" t="s">
        <v>265</v>
      </c>
      <c r="E157" s="8"/>
      <c r="G157" s="4" t="str">
        <f ca="1">IFERROR(__xludf.DUMMYFUNCTION("GOOGLETRANSLATE(D157,""En"",""Fr"")"),"Montant de dessin au guichet automatique pendant le mois du crédit précédent")</f>
        <v>Montant de dessin au guichet automatique pendant le mois du crédit précédent</v>
      </c>
      <c r="H157" s="4" t="str">
        <f ca="1">IFERROR(__xludf.DUMMYFUNCTION("GOOGLETRANSLATE(E157,""En"",""Fr"")"),"#VALUE!")</f>
        <v>#VALUE!</v>
      </c>
    </row>
    <row r="158" spans="1:8" ht="17" x14ac:dyDescent="0.2">
      <c r="A158" s="3">
        <v>159</v>
      </c>
      <c r="B158" s="1" t="s">
        <v>258</v>
      </c>
      <c r="C158" s="2" t="s">
        <v>266</v>
      </c>
      <c r="D158" s="7" t="s">
        <v>267</v>
      </c>
      <c r="E158" s="8"/>
      <c r="G158" s="4" t="str">
        <f ca="1">IFERROR(__xludf.DUMMYFUNCTION("GOOGLETRANSLATE(D158,""En"",""Fr"")"),"Dessin de montant pendant le mois du crédit précédent")</f>
        <v>Dessin de montant pendant le mois du crédit précédent</v>
      </c>
      <c r="H158" s="4" t="str">
        <f ca="1">IFERROR(__xludf.DUMMYFUNCTION("GOOGLETRANSLATE(E158,""En"",""Fr"")"),"#VALUE!")</f>
        <v>#VALUE!</v>
      </c>
    </row>
    <row r="159" spans="1:8" ht="34" x14ac:dyDescent="0.2">
      <c r="A159" s="3">
        <v>160</v>
      </c>
      <c r="B159" s="1" t="s">
        <v>258</v>
      </c>
      <c r="C159" s="2" t="s">
        <v>268</v>
      </c>
      <c r="D159" s="7" t="s">
        <v>269</v>
      </c>
      <c r="E159" s="8"/>
      <c r="G159" s="4" t="str">
        <f ca="1">IFERROR(__xludf.DUMMYFUNCTION("GOOGLETRANSLATE(D159,""En"",""Fr"")"),"Montant des autres dessins au cours du mois du crédit précédent")</f>
        <v>Montant des autres dessins au cours du mois du crédit précédent</v>
      </c>
      <c r="H159" s="4" t="str">
        <f ca="1">IFERROR(__xludf.DUMMYFUNCTION("GOOGLETRANSLATE(E159,""En"",""Fr"")"),"#VALUE!")</f>
        <v>#VALUE!</v>
      </c>
    </row>
    <row r="160" spans="1:8" ht="34" x14ac:dyDescent="0.2">
      <c r="A160" s="3">
        <v>161</v>
      </c>
      <c r="B160" s="1" t="s">
        <v>258</v>
      </c>
      <c r="C160" s="2" t="s">
        <v>270</v>
      </c>
      <c r="D160" s="7" t="s">
        <v>271</v>
      </c>
      <c r="E160" s="8"/>
      <c r="G160" s="4" t="str">
        <f ca="1">IFERROR(__xludf.DUMMYFUNCTION("GOOGLETRANSLATE(D160,""En"",""Fr"")"),"Montant de dessin ou d'achat de marchandises pendant le mois du crédit précédent")</f>
        <v>Montant de dessin ou d'achat de marchandises pendant le mois du crédit précédent</v>
      </c>
      <c r="H160" s="4" t="str">
        <f ca="1">IFERROR(__xludf.DUMMYFUNCTION("GOOGLETRANSLATE(E160,""En"",""Fr"")"),"#VALUE!")</f>
        <v>#VALUE!</v>
      </c>
    </row>
    <row r="161" spans="1:8" ht="34" x14ac:dyDescent="0.2">
      <c r="A161" s="3">
        <v>162</v>
      </c>
      <c r="B161" s="1" t="s">
        <v>258</v>
      </c>
      <c r="C161" s="2" t="s">
        <v>272</v>
      </c>
      <c r="D161" s="7" t="s">
        <v>273</v>
      </c>
      <c r="E161" s="8"/>
      <c r="G161" s="4" t="str">
        <f ca="1">IFERROR(__xludf.DUMMYFUNCTION("GOOGLETRANSLATE(D161,""En"",""Fr"")"),"Versement minimal pour ce mois du crédit précédent")</f>
        <v>Versement minimal pour ce mois du crédit précédent</v>
      </c>
      <c r="H161" s="4" t="str">
        <f ca="1">IFERROR(__xludf.DUMMYFUNCTION("GOOGLETRANSLATE(E161,""En"",""Fr"")"),"#VALUE!")</f>
        <v>#VALUE!</v>
      </c>
    </row>
    <row r="162" spans="1:8" ht="17" x14ac:dyDescent="0.2">
      <c r="A162" s="3">
        <v>163</v>
      </c>
      <c r="B162" s="1" t="s">
        <v>258</v>
      </c>
      <c r="C162" s="2" t="s">
        <v>274</v>
      </c>
      <c r="D162" s="7" t="s">
        <v>275</v>
      </c>
      <c r="E162" s="8"/>
      <c r="G162" s="4" t="str">
        <f ca="1">IFERROR(__xludf.DUMMYFUNCTION("GOOGLETRANSLATE(D162,""En"",""Fr"")"),"Combien le client a-t-il payé pendant le mois sur le crédit précédent")</f>
        <v>Combien le client a-t-il payé pendant le mois sur le crédit précédent</v>
      </c>
      <c r="H162" s="4" t="str">
        <f ca="1">IFERROR(__xludf.DUMMYFUNCTION("GOOGLETRANSLATE(E162,""En"",""Fr"")"),"#VALUE!")</f>
        <v>#VALUE!</v>
      </c>
    </row>
    <row r="163" spans="1:8" ht="34" x14ac:dyDescent="0.2">
      <c r="A163" s="3">
        <v>164</v>
      </c>
      <c r="B163" s="1" t="s">
        <v>258</v>
      </c>
      <c r="C163" s="2" t="s">
        <v>276</v>
      </c>
      <c r="D163" s="7" t="s">
        <v>277</v>
      </c>
      <c r="E163" s="8"/>
      <c r="G163" s="4" t="str">
        <f ca="1">IFERROR(__xludf.DUMMYFUNCTION("GOOGLETRANSLATE(D163,""En"",""Fr"")"),"Combien le client a-t-il payé au cours du mois au total sur le crédit précédent")</f>
        <v>Combien le client a-t-il payé au cours du mois au total sur le crédit précédent</v>
      </c>
      <c r="H163" s="4" t="str">
        <f ca="1">IFERROR(__xludf.DUMMYFUNCTION("GOOGLETRANSLATE(E163,""En"",""Fr"")"),"#VALUE!")</f>
        <v>#VALUE!</v>
      </c>
    </row>
    <row r="164" spans="1:8" ht="34" x14ac:dyDescent="0.2">
      <c r="A164" s="3">
        <v>165</v>
      </c>
      <c r="B164" s="1" t="s">
        <v>258</v>
      </c>
      <c r="C164" s="2" t="s">
        <v>278</v>
      </c>
      <c r="D164" s="7" t="s">
        <v>279</v>
      </c>
      <c r="E164" s="8"/>
      <c r="G164" s="4" t="str">
        <f ca="1">IFERROR(__xludf.DUMMYFUNCTION("GOOGLETRANSLATE(D164,""En"",""Fr"")"),"Montant des débiteurs pour le capital sur le crédit précédent")</f>
        <v>Montant des débiteurs pour le capital sur le crédit précédent</v>
      </c>
      <c r="H164" s="4" t="str">
        <f ca="1">IFERROR(__xludf.DUMMYFUNCTION("GOOGLETRANSLATE(E164,""En"",""Fr"")"),"#VALUE!")</f>
        <v>#VALUE!</v>
      </c>
    </row>
    <row r="165" spans="1:8" ht="17" x14ac:dyDescent="0.2">
      <c r="A165" s="3">
        <v>166</v>
      </c>
      <c r="B165" s="1" t="s">
        <v>258</v>
      </c>
      <c r="C165" s="2" t="s">
        <v>280</v>
      </c>
      <c r="D165" s="7" t="s">
        <v>281</v>
      </c>
      <c r="E165" s="8"/>
      <c r="G165" s="4" t="str">
        <f ca="1">IFERROR(__xludf.DUMMYFUNCTION("GOOGLETRANSLATE(D165,""En"",""Fr"")"),"Montant des débiteurs sur le crédit précédent")</f>
        <v>Montant des débiteurs sur le crédit précédent</v>
      </c>
      <c r="H165" s="4" t="str">
        <f ca="1">IFERROR(__xludf.DUMMYFUNCTION("GOOGLETRANSLATE(E165,""En"",""Fr"")"),"#VALUE!")</f>
        <v>#VALUE!</v>
      </c>
    </row>
    <row r="166" spans="1:8" ht="17" x14ac:dyDescent="0.2">
      <c r="A166" s="3">
        <v>167</v>
      </c>
      <c r="B166" s="1" t="s">
        <v>258</v>
      </c>
      <c r="C166" s="2" t="s">
        <v>282</v>
      </c>
      <c r="D166" s="7" t="s">
        <v>283</v>
      </c>
      <c r="E166" s="8"/>
      <c r="G166" s="4" t="str">
        <f ca="1">IFERROR(__xludf.DUMMYFUNCTION("GOOGLETRANSLATE(D166,""En"",""Fr"")"),"Montant total à recevoir sur le crédit précédent")</f>
        <v>Montant total à recevoir sur le crédit précédent</v>
      </c>
      <c r="H166" s="4" t="str">
        <f ca="1">IFERROR(__xludf.DUMMYFUNCTION("GOOGLETRANSLATE(E166,""En"",""Fr"")"),"#VALUE!")</f>
        <v>#VALUE!</v>
      </c>
    </row>
    <row r="167" spans="1:8" ht="34" x14ac:dyDescent="0.2">
      <c r="A167" s="3">
        <v>168</v>
      </c>
      <c r="B167" s="1" t="s">
        <v>258</v>
      </c>
      <c r="C167" s="2" t="s">
        <v>284</v>
      </c>
      <c r="D167" s="7" t="s">
        <v>285</v>
      </c>
      <c r="E167" s="8"/>
      <c r="G167" s="4" t="str">
        <f ca="1">IFERROR(__xludf.DUMMYFUNCTION("GOOGLETRANSLATE(D167,""En"",""Fr"")"),"Nombre de dessins à ATM au cours de ce mois sur le crédit précédent")</f>
        <v>Nombre de dessins à ATM au cours de ce mois sur le crédit précédent</v>
      </c>
      <c r="H167" s="4" t="str">
        <f ca="1">IFERROR(__xludf.DUMMYFUNCTION("GOOGLETRANSLATE(E167,""En"",""Fr"")"),"#VALUE!")</f>
        <v>#VALUE!</v>
      </c>
    </row>
    <row r="168" spans="1:8" ht="17" x14ac:dyDescent="0.2">
      <c r="A168" s="3">
        <v>169</v>
      </c>
      <c r="B168" s="1" t="s">
        <v>258</v>
      </c>
      <c r="C168" s="2" t="s">
        <v>286</v>
      </c>
      <c r="D168" s="7" t="s">
        <v>287</v>
      </c>
      <c r="E168" s="8"/>
      <c r="G168" s="4" t="str">
        <f ca="1">IFERROR(__xludf.DUMMYFUNCTION("GOOGLETRANSLATE(D168,""En"",""Fr"")"),"Nombre de dessins au cours de ce mois sur le crédit précédent")</f>
        <v>Nombre de dessins au cours de ce mois sur le crédit précédent</v>
      </c>
      <c r="H168" s="4" t="str">
        <f ca="1">IFERROR(__xludf.DUMMYFUNCTION("GOOGLETRANSLATE(E168,""En"",""Fr"")"),"#VALUE!")</f>
        <v>#VALUE!</v>
      </c>
    </row>
    <row r="169" spans="1:8" ht="34" x14ac:dyDescent="0.2">
      <c r="A169" s="3">
        <v>170</v>
      </c>
      <c r="B169" s="1" t="s">
        <v>258</v>
      </c>
      <c r="C169" s="2" t="s">
        <v>288</v>
      </c>
      <c r="D169" s="7" t="s">
        <v>289</v>
      </c>
      <c r="E169" s="8"/>
      <c r="G169" s="4" t="str">
        <f ca="1">IFERROR(__xludf.DUMMYFUNCTION("GOOGLETRANSLATE(D169,""En"",""Fr"")"),"Nombre d'autres dessins au cours de ce mois sur le crédit précédent")</f>
        <v>Nombre d'autres dessins au cours de ce mois sur le crédit précédent</v>
      </c>
      <c r="H169" s="4" t="str">
        <f ca="1">IFERROR(__xludf.DUMMYFUNCTION("GOOGLETRANSLATE(E169,""En"",""Fr"")"),"#VALUE!")</f>
        <v>#VALUE!</v>
      </c>
    </row>
    <row r="170" spans="1:8" ht="34" x14ac:dyDescent="0.2">
      <c r="A170" s="3">
        <v>171</v>
      </c>
      <c r="B170" s="1" t="s">
        <v>258</v>
      </c>
      <c r="C170" s="2" t="s">
        <v>290</v>
      </c>
      <c r="D170" s="7" t="s">
        <v>291</v>
      </c>
      <c r="E170" s="8"/>
      <c r="G170" s="4" t="str">
        <f ca="1">IFERROR(__xludf.DUMMYFUNCTION("GOOGLETRANSLATE(D170,""En"",""Fr"")"),"Nombre de dessins pour les marchandises au cours de ce mois sur le crédit précédent")</f>
        <v>Nombre de dessins pour les marchandises au cours de ce mois sur le crédit précédent</v>
      </c>
      <c r="H170" s="4" t="str">
        <f ca="1">IFERROR(__xludf.DUMMYFUNCTION("GOOGLETRANSLATE(E170,""En"",""Fr"")"),"#VALUE!")</f>
        <v>#VALUE!</v>
      </c>
    </row>
    <row r="171" spans="1:8" ht="34" x14ac:dyDescent="0.2">
      <c r="A171" s="3">
        <v>172</v>
      </c>
      <c r="B171" s="1" t="s">
        <v>258</v>
      </c>
      <c r="C171" s="2" t="s">
        <v>292</v>
      </c>
      <c r="D171" s="7" t="s">
        <v>293</v>
      </c>
      <c r="E171" s="8"/>
      <c r="G171" s="4" t="str">
        <f ca="1">IFERROR(__xludf.DUMMYFUNCTION("GOOGLETRANSLATE(D171,""En"",""Fr"")"),"Nombre de versements payants sur le crédit précédent")</f>
        <v>Nombre de versements payants sur le crédit précédent</v>
      </c>
      <c r="H171" s="4" t="str">
        <f ca="1">IFERROR(__xludf.DUMMYFUNCTION("GOOGLETRANSLATE(E171,""En"",""Fr"")"),"#VALUE!")</f>
        <v>#VALUE!</v>
      </c>
    </row>
    <row r="172" spans="1:8" ht="17" x14ac:dyDescent="0.2">
      <c r="A172" s="3">
        <v>173</v>
      </c>
      <c r="B172" s="1" t="s">
        <v>258</v>
      </c>
      <c r="C172" s="2" t="s">
        <v>252</v>
      </c>
      <c r="D172" s="7" t="s">
        <v>294</v>
      </c>
      <c r="E172" s="8"/>
      <c r="G172" s="4" t="str">
        <f ca="1">IFERROR(__xludf.DUMMYFUNCTION("GOOGLETRANSLATE(D172,""En"",""Fr"")"),"État du contrat (signé actif, ...) sur le crédit précédent")</f>
        <v>État du contrat (signé actif, ...) sur le crédit précédent</v>
      </c>
      <c r="H172" s="4" t="str">
        <f ca="1">IFERROR(__xludf.DUMMYFUNCTION("GOOGLETRANSLATE(E172,""En"",""Fr"")"),"#VALUE!")</f>
        <v>#VALUE!</v>
      </c>
    </row>
    <row r="173" spans="1:8" ht="17" x14ac:dyDescent="0.2">
      <c r="A173" s="3">
        <v>174</v>
      </c>
      <c r="B173" s="1" t="s">
        <v>258</v>
      </c>
      <c r="C173" s="2" t="s">
        <v>254</v>
      </c>
      <c r="D173" s="7" t="s">
        <v>295</v>
      </c>
      <c r="E173" s="8"/>
      <c r="G173" s="4" t="str">
        <f ca="1">IFERROR(__xludf.DUMMYFUNCTION("GOOGLETRANSLATE(D173,""En"",""Fr"")"),"DPD (jours passés) pendant le mois sur le crédit précédent")</f>
        <v>DPD (jours passés) pendant le mois sur le crédit précédent</v>
      </c>
      <c r="H173" s="4" t="str">
        <f ca="1">IFERROR(__xludf.DUMMYFUNCTION("GOOGLETRANSLATE(E173,""En"",""Fr"")"),"#VALUE!")</f>
        <v>#VALUE!</v>
      </c>
    </row>
    <row r="174" spans="1:8" ht="17" x14ac:dyDescent="0.2">
      <c r="A174" s="3">
        <v>175</v>
      </c>
      <c r="B174" s="1" t="s">
        <v>258</v>
      </c>
      <c r="C174" s="2" t="s">
        <v>256</v>
      </c>
      <c r="D174" s="7" t="s">
        <v>296</v>
      </c>
      <c r="E174" s="8"/>
      <c r="G174" s="4" t="str">
        <f ca="1">IFERROR(__xludf.DUMMYFUNCTION("GOOGLETRANSLATE(D174,""En"",""Fr"")"),"DPD (jours passés) au cours du mois avec tolérance (les dettes avec des montants de prêt faibles sont ignorés) du crédit précédent")</f>
        <v>DPD (jours passés) au cours du mois avec tolérance (les dettes avec des montants de prêt faibles sont ignorés) du crédit précédent</v>
      </c>
      <c r="H174" s="4" t="str">
        <f ca="1">IFERROR(__xludf.DUMMYFUNCTION("GOOGLETRANSLATE(E174,""En"",""Fr"")"),"#VALUE!")</f>
        <v>#VALUE!</v>
      </c>
    </row>
    <row r="175" spans="1:8" ht="51" x14ac:dyDescent="0.2">
      <c r="A175" s="3">
        <v>176</v>
      </c>
      <c r="B175" s="1" t="s">
        <v>297</v>
      </c>
      <c r="C175" s="2" t="s">
        <v>245</v>
      </c>
      <c r="D175" s="2" t="s">
        <v>298</v>
      </c>
      <c r="E175" s="1" t="s">
        <v>205</v>
      </c>
      <c r="G175" s="4" t="str">
        <f ca="1">IFERROR(__xludf.DUMMYFUNCTION("GOOGLETRANSLATE(D175,""En"",""Fr"")"),"ID du crédit précédent dans le crédit à domicile lié au prêt dans notre échantillon. (Un prêt dans notre échantillon peut avoir 0,1,2 ou plus de demandes de prêt précédentes dans le crédit à domicile, la demande précédente pourrait, mais pas nécessairemen"&amp;"t à conduire au crédit)")</f>
        <v>ID du crédit précédent dans le crédit à domicile lié au prêt dans notre échantillon. (Un prêt dans notre échantillon peut avoir 0,1,2 ou plus de demandes de prêt précédentes dans le crédit à domicile, la demande précédente pourrait, mais pas nécessairement à conduire au crédit)</v>
      </c>
      <c r="H175" s="4" t="str">
        <f ca="1">IFERROR(__xludf.DUMMYFUNCTION("GOOGLETRANSLATE(E175,""En"",""Fr"")"),"haché")</f>
        <v>haché</v>
      </c>
    </row>
    <row r="176" spans="1:8" ht="17" x14ac:dyDescent="0.2">
      <c r="A176" s="3">
        <v>177</v>
      </c>
      <c r="B176" s="1" t="s">
        <v>297</v>
      </c>
      <c r="C176" s="2" t="s">
        <v>5</v>
      </c>
      <c r="D176" s="2" t="s">
        <v>6</v>
      </c>
      <c r="E176" s="1" t="s">
        <v>205</v>
      </c>
      <c r="G176" s="4" t="str">
        <f ca="1">IFERROR(__xludf.DUMMYFUNCTION("GOOGLETRANSLATE(D176,""En"",""Fr"")"),"ID de prêt dans notre échantillon")</f>
        <v>ID de prêt dans notre échantillon</v>
      </c>
      <c r="H176" s="4" t="str">
        <f ca="1">IFERROR(__xludf.DUMMYFUNCTION("GOOGLETRANSLATE(E176,""En"",""Fr"")"),"haché")</f>
        <v>haché</v>
      </c>
    </row>
    <row r="177" spans="1:8" ht="17" x14ac:dyDescent="0.2">
      <c r="A177" s="3">
        <v>178</v>
      </c>
      <c r="B177" s="1" t="s">
        <v>297</v>
      </c>
      <c r="C177" s="2" t="s">
        <v>9</v>
      </c>
      <c r="D177" s="7" t="s">
        <v>299</v>
      </c>
      <c r="E177" s="8"/>
      <c r="G177" s="4" t="str">
        <f ca="1">IFERROR(__xludf.DUMMYFUNCTION("GOOGLETRANSLATE(D177,""En"",""Fr"")"),"Type de produit de contrat (prêt en espèces, prêt à la consommation [pos], ...) de la demande précédente")</f>
        <v>Type de produit de contrat (prêt en espèces, prêt à la consommation [pos], ...) de la demande précédente</v>
      </c>
      <c r="H177" s="4" t="str">
        <f ca="1">IFERROR(__xludf.DUMMYFUNCTION("GOOGLETRANSLATE(E177,""En"",""Fr"")"),"#VALUE!")</f>
        <v>#VALUE!</v>
      </c>
    </row>
    <row r="178" spans="1:8" ht="17" x14ac:dyDescent="0.2">
      <c r="A178" s="3">
        <v>179</v>
      </c>
      <c r="B178" s="1" t="s">
        <v>297</v>
      </c>
      <c r="C178" s="2" t="s">
        <v>23</v>
      </c>
      <c r="D178" s="7" t="s">
        <v>300</v>
      </c>
      <c r="E178" s="8"/>
      <c r="G178" s="4" t="str">
        <f ca="1">IFERROR(__xludf.DUMMYFUNCTION("GOOGLETRANSLATE(D178,""En"",""Fr"")"),"Rente de l'application précédente")</f>
        <v>Rente de l'application précédente</v>
      </c>
      <c r="H178" s="4" t="str">
        <f ca="1">IFERROR(__xludf.DUMMYFUNCTION("GOOGLETRANSLATE(E178,""En"",""Fr"")"),"#VALUE!")</f>
        <v>#VALUE!</v>
      </c>
    </row>
    <row r="179" spans="1:8" ht="17" x14ac:dyDescent="0.2">
      <c r="A179" s="3">
        <v>180</v>
      </c>
      <c r="B179" s="1" t="s">
        <v>297</v>
      </c>
      <c r="C179" s="2" t="s">
        <v>301</v>
      </c>
      <c r="D179" s="7" t="s">
        <v>302</v>
      </c>
      <c r="E179" s="8"/>
      <c r="G179" s="4" t="str">
        <f ca="1">IFERROR(__xludf.DUMMYFUNCTION("GOOGLETRANSLATE(D179,""En"",""Fr"")"),"Pour combien de crédit le client a demandé sur la demande précédente")</f>
        <v>Pour combien de crédit le client a demandé sur la demande précédente</v>
      </c>
      <c r="H179" s="4" t="str">
        <f ca="1">IFERROR(__xludf.DUMMYFUNCTION("GOOGLETRANSLATE(E179,""En"",""Fr"")"),"#VALUE!")</f>
        <v>#VALUE!</v>
      </c>
    </row>
    <row r="180" spans="1:8" ht="17" x14ac:dyDescent="0.2">
      <c r="A180" s="3">
        <v>181</v>
      </c>
      <c r="B180" s="1" t="s">
        <v>297</v>
      </c>
      <c r="C180" s="2" t="s">
        <v>21</v>
      </c>
      <c r="D180" s="7" t="s">
        <v>303</v>
      </c>
      <c r="E180" s="8"/>
      <c r="G180" s="4" t="str">
        <f ca="1">IFERROR(__xludf.DUMMYFUNCTION("GOOGLETRANSLATE(D180,""En"",""Fr"")"),"Montant de crédit final sur la demande précédente. Cela diffère d'AMT_Application d'une manière que l'AMT_APPLICATION est le montant pour lequel le client a initialement demandé, mais pendant notre processus d'approbation, il aurait pu recevoir un montant"&amp;" différent - AMT_CREDIT")</f>
        <v>Montant de crédit final sur la demande précédente. Cela diffère d'AMT_Application d'une manière que l'AMT_APPLICATION est le montant pour lequel le client a initialement demandé, mais pendant notre processus d'approbation, il aurait pu recevoir un montant différent - AMT_CREDIT</v>
      </c>
      <c r="H180" s="4" t="str">
        <f ca="1">IFERROR(__xludf.DUMMYFUNCTION("GOOGLETRANSLATE(E180,""En"",""Fr"")"),"#VALUE!")</f>
        <v>#VALUE!</v>
      </c>
    </row>
    <row r="181" spans="1:8" ht="17" x14ac:dyDescent="0.2">
      <c r="A181" s="3">
        <v>182</v>
      </c>
      <c r="B181" s="1" t="s">
        <v>297</v>
      </c>
      <c r="C181" s="2" t="s">
        <v>304</v>
      </c>
      <c r="D181" s="7" t="s">
        <v>305</v>
      </c>
      <c r="E181" s="8"/>
      <c r="G181" s="4" t="str">
        <f ca="1">IFERROR(__xludf.DUMMYFUNCTION("GOOGLETRANSLATE(D181,""En"",""Fr"")"),"Acompte sur la demande précédente")</f>
        <v>Acompte sur la demande précédente</v>
      </c>
      <c r="H181" s="4" t="str">
        <f ca="1">IFERROR(__xludf.DUMMYFUNCTION("GOOGLETRANSLATE(E181,""En"",""Fr"")"),"#VALUE!")</f>
        <v>#VALUE!</v>
      </c>
    </row>
    <row r="182" spans="1:8" ht="17" x14ac:dyDescent="0.2">
      <c r="A182" s="3">
        <v>183</v>
      </c>
      <c r="B182" s="1" t="s">
        <v>297</v>
      </c>
      <c r="C182" s="2" t="s">
        <v>25</v>
      </c>
      <c r="D182" s="7" t="s">
        <v>306</v>
      </c>
      <c r="E182" s="8"/>
      <c r="G182" s="4" t="str">
        <f ca="1">IFERROR(__xludf.DUMMYFUNCTION("GOOGLETRANSLATE(D182,""En"",""Fr"")"),"Prix ​​des marchandises du bien que le client a demandé (le cas échéant) sur la demande précédente")</f>
        <v>Prix ​​des marchandises du bien que le client a demandé (le cas échéant) sur la demande précédente</v>
      </c>
      <c r="H182" s="4" t="str">
        <f ca="1">IFERROR(__xludf.DUMMYFUNCTION("GOOGLETRANSLATE(E182,""En"",""Fr"")"),"#VALUE!")</f>
        <v>#VALUE!</v>
      </c>
    </row>
    <row r="183" spans="1:8" ht="34" x14ac:dyDescent="0.2">
      <c r="A183" s="3">
        <v>184</v>
      </c>
      <c r="B183" s="1" t="s">
        <v>297</v>
      </c>
      <c r="C183" s="2" t="s">
        <v>70</v>
      </c>
      <c r="D183" s="7" t="s">
        <v>307</v>
      </c>
      <c r="E183" s="8"/>
      <c r="G183" s="4" t="str">
        <f ca="1">IFERROR(__xludf.DUMMYFUNCTION("GOOGLETRANSLATE(D183,""En"",""Fr"")"),"Quel jour de la semaine le client a-t-il postulé pour une demande précédente")</f>
        <v>Quel jour de la semaine le client a-t-il postulé pour une demande précédente</v>
      </c>
      <c r="H183" s="4" t="str">
        <f ca="1">IFERROR(__xludf.DUMMYFUNCTION("GOOGLETRANSLATE(E183,""En"",""Fr"")"),"#VALUE!")</f>
        <v>#VALUE!</v>
      </c>
    </row>
    <row r="184" spans="1:8" ht="34" x14ac:dyDescent="0.2">
      <c r="A184" s="3">
        <v>185</v>
      </c>
      <c r="B184" s="1" t="s">
        <v>297</v>
      </c>
      <c r="C184" s="2" t="s">
        <v>72</v>
      </c>
      <c r="D184" s="2" t="s">
        <v>308</v>
      </c>
      <c r="E184" s="1" t="s">
        <v>74</v>
      </c>
      <c r="G184" s="4" t="str">
        <f ca="1">IFERROR(__xludf.DUMMYFUNCTION("GOOGLETRANSLATE(D184,""En"",""Fr"")"),"Environ l'heure du jour, le client a-t-il postulé pour la demande précédente")</f>
        <v>Environ l'heure du jour, le client a-t-il postulé pour la demande précédente</v>
      </c>
      <c r="H184" s="4" t="str">
        <f ca="1">IFERROR(__xludf.DUMMYFUNCTION("GOOGLETRANSLATE(E184,""En"",""Fr"")"),"arrondi")</f>
        <v>arrondi</v>
      </c>
    </row>
    <row r="185" spans="1:8" ht="34" x14ac:dyDescent="0.2">
      <c r="A185" s="3">
        <v>186</v>
      </c>
      <c r="B185" s="1" t="s">
        <v>297</v>
      </c>
      <c r="C185" s="2" t="s">
        <v>309</v>
      </c>
      <c r="D185" s="7" t="s">
        <v>310</v>
      </c>
      <c r="E185" s="8"/>
      <c r="G185" s="4" t="str">
        <f ca="1">IFERROR(__xludf.DUMMYFUNCTION("GOOGLETRANSLATE(D185,""En"",""Fr"")"),"Flag Si c'était la dernière demande de contrat précédent. Parfois, par erreur de client ou de notre commis, il pourrait y avoir plus de demandes pour un seul contrat")</f>
        <v>Flag Si c'était la dernière demande de contrat précédent. Parfois, par erreur de client ou de notre commis, il pourrait y avoir plus de demandes pour un seul contrat</v>
      </c>
      <c r="H185" s="4" t="str">
        <f ca="1">IFERROR(__xludf.DUMMYFUNCTION("GOOGLETRANSLATE(E185,""En"",""Fr"")"),"#VALUE!")</f>
        <v>#VALUE!</v>
      </c>
    </row>
    <row r="186" spans="1:8" ht="17" x14ac:dyDescent="0.2">
      <c r="A186" s="3">
        <v>187</v>
      </c>
      <c r="B186" s="1" t="s">
        <v>297</v>
      </c>
      <c r="C186" s="2" t="s">
        <v>311</v>
      </c>
      <c r="D186" s="7" t="s">
        <v>312</v>
      </c>
      <c r="E186" s="8"/>
      <c r="G186" s="4" t="str">
        <f ca="1">IFERROR(__xludf.DUMMYFUNCTION("GOOGLETRANSLATE(D186,""En"",""Fr"")"),"Flag Si la demande était la dernière application par jour du client. Parfois, les clients demandent plus de demandes par jour. Il pourrait rarement être une erreur dans notre système qu'une seule application se trouve dans la base de données deux fois")</f>
        <v>Flag Si la demande était la dernière application par jour du client. Parfois, les clients demandent plus de demandes par jour. Il pourrait rarement être une erreur dans notre système qu'une seule application se trouve dans la base de données deux fois</v>
      </c>
      <c r="H186" s="4" t="str">
        <f ca="1">IFERROR(__xludf.DUMMYFUNCTION("GOOGLETRANSLATE(E186,""En"",""Fr"")"),"#VALUE!")</f>
        <v>#VALUE!</v>
      </c>
    </row>
    <row r="187" spans="1:8" ht="17" x14ac:dyDescent="0.2">
      <c r="A187" s="3">
        <v>188</v>
      </c>
      <c r="B187" s="1" t="s">
        <v>297</v>
      </c>
      <c r="C187" s="2" t="s">
        <v>313</v>
      </c>
      <c r="D187" s="7" t="s">
        <v>314</v>
      </c>
      <c r="E187" s="8"/>
      <c r="G187" s="4" t="str">
        <f ca="1">IFERROR(__xludf.DUMMYFUNCTION("GOOGLETRANSLATE(D187,""En"",""Fr"")"),"Flag Micro Finance Prêt")</f>
        <v>Flag Micro Finance Prêt</v>
      </c>
      <c r="H187" s="4" t="str">
        <f ca="1">IFERROR(__xludf.DUMMYFUNCTION("GOOGLETRANSLATE(E187,""En"",""Fr"")"),"#VALUE!")</f>
        <v>#VALUE!</v>
      </c>
    </row>
    <row r="188" spans="1:8" ht="17" x14ac:dyDescent="0.2">
      <c r="A188" s="3">
        <v>189</v>
      </c>
      <c r="B188" s="1" t="s">
        <v>297</v>
      </c>
      <c r="C188" s="2" t="s">
        <v>315</v>
      </c>
      <c r="D188" s="2" t="s">
        <v>316</v>
      </c>
      <c r="E188" s="1" t="s">
        <v>39</v>
      </c>
      <c r="G188" s="4" t="str">
        <f ca="1">IFERROR(__xludf.DUMMYFUNCTION("GOOGLETRANSLATE(D188,""En"",""Fr"")"),"Taux de paiement normalisé sur le crédit précédent")</f>
        <v>Taux de paiement normalisé sur le crédit précédent</v>
      </c>
      <c r="H188" s="4" t="str">
        <f ca="1">IFERROR(__xludf.DUMMYFUNCTION("GOOGLETRANSLATE(E188,""En"",""Fr"")"),"normalisé")</f>
        <v>normalisé</v>
      </c>
    </row>
    <row r="189" spans="1:8" ht="17" x14ac:dyDescent="0.2">
      <c r="A189" s="3">
        <v>190</v>
      </c>
      <c r="B189" s="1" t="s">
        <v>297</v>
      </c>
      <c r="C189" s="2" t="s">
        <v>317</v>
      </c>
      <c r="D189" s="2" t="s">
        <v>318</v>
      </c>
      <c r="E189" s="1" t="s">
        <v>39</v>
      </c>
      <c r="G189" s="4" t="str">
        <f ca="1">IFERROR(__xludf.DUMMYFUNCTION("GOOGLETRANSLATE(D189,""En"",""Fr"")"),"Taux d'intérêt normalisé sur le crédit précédent")</f>
        <v>Taux d'intérêt normalisé sur le crédit précédent</v>
      </c>
      <c r="H189" s="4" t="str">
        <f ca="1">IFERROR(__xludf.DUMMYFUNCTION("GOOGLETRANSLATE(E189,""En"",""Fr"")"),"normalisé")</f>
        <v>normalisé</v>
      </c>
    </row>
    <row r="190" spans="1:8" ht="34" x14ac:dyDescent="0.2">
      <c r="A190" s="3">
        <v>191</v>
      </c>
      <c r="B190" s="1" t="s">
        <v>297</v>
      </c>
      <c r="C190" s="2" t="s">
        <v>319</v>
      </c>
      <c r="D190" s="2" t="s">
        <v>318</v>
      </c>
      <c r="E190" s="1" t="s">
        <v>39</v>
      </c>
      <c r="G190" s="4" t="str">
        <f ca="1">IFERROR(__xludf.DUMMYFUNCTION("GOOGLETRANSLATE(D190,""En"",""Fr"")"),"Taux d'intérêt normalisé sur le crédit précédent")</f>
        <v>Taux d'intérêt normalisé sur le crédit précédent</v>
      </c>
      <c r="H190" s="4" t="str">
        <f ca="1">IFERROR(__xludf.DUMMYFUNCTION("GOOGLETRANSLATE(E190,""En"",""Fr"")"),"normalisé")</f>
        <v>normalisé</v>
      </c>
    </row>
    <row r="191" spans="1:8" ht="34" x14ac:dyDescent="0.2">
      <c r="A191" s="3">
        <v>192</v>
      </c>
      <c r="B191" s="1" t="s">
        <v>297</v>
      </c>
      <c r="C191" s="2" t="s">
        <v>320</v>
      </c>
      <c r="D191" s="7" t="s">
        <v>321</v>
      </c>
      <c r="E191" s="8"/>
      <c r="G191" s="4" t="str">
        <f ca="1">IFERROR(__xludf.DUMMYFUNCTION("GOOGLETRANSLATE(D191,""En"",""Fr"")"),"Objectif du prêt en espèces")</f>
        <v>Objectif du prêt en espèces</v>
      </c>
      <c r="H191" s="4" t="str">
        <f ca="1">IFERROR(__xludf.DUMMYFUNCTION("GOOGLETRANSLATE(E191,""En"",""Fr"")"),"#VALUE!")</f>
        <v>#VALUE!</v>
      </c>
    </row>
    <row r="192" spans="1:8" ht="17" x14ac:dyDescent="0.2">
      <c r="A192" s="3">
        <v>193</v>
      </c>
      <c r="B192" s="1" t="s">
        <v>297</v>
      </c>
      <c r="C192" s="2" t="s">
        <v>252</v>
      </c>
      <c r="D192" s="7" t="s">
        <v>322</v>
      </c>
      <c r="E192" s="8"/>
      <c r="G192" s="4" t="str">
        <f ca="1">IFERROR(__xludf.DUMMYFUNCTION("GOOGLETRANSLATE(D192,""En"",""Fr"")"),"État du contrat (approuvé, annulé, ...) de la demande précédente")</f>
        <v>État du contrat (approuvé, annulé, ...) de la demande précédente</v>
      </c>
      <c r="H192" s="4" t="str">
        <f ca="1">IFERROR(__xludf.DUMMYFUNCTION("GOOGLETRANSLATE(E192,""En"",""Fr"")"),"#VALUE!")</f>
        <v>#VALUE!</v>
      </c>
    </row>
    <row r="193" spans="1:8" ht="34" x14ac:dyDescent="0.2">
      <c r="A193" s="3">
        <v>194</v>
      </c>
      <c r="B193" s="1" t="s">
        <v>297</v>
      </c>
      <c r="C193" s="2" t="s">
        <v>323</v>
      </c>
      <c r="D193" s="2" t="s">
        <v>324</v>
      </c>
      <c r="E193" s="1" t="s">
        <v>42</v>
      </c>
      <c r="G193" s="4" t="str">
        <f ca="1">IFERROR(__xludf.DUMMYFUNCTION("GOOGLETRANSLATE(D193,""En"",""Fr"")"),"Par rapport à l'application actuelle quand la décision concernant la demande précédente a été prise")</f>
        <v>Par rapport à l'application actuelle quand la décision concernant la demande précédente a été prise</v>
      </c>
      <c r="H193" s="4" t="str">
        <f ca="1">IFERROR(__xludf.DUMMYFUNCTION("GOOGLETRANSLATE(E193,""En"",""Fr"")"),"le temps uniquement par rapport à l'application")</f>
        <v>le temps uniquement par rapport à l'application</v>
      </c>
    </row>
    <row r="194" spans="1:8" ht="17" x14ac:dyDescent="0.2">
      <c r="A194" s="3">
        <v>195</v>
      </c>
      <c r="B194" s="1" t="s">
        <v>297</v>
      </c>
      <c r="C194" s="2" t="s">
        <v>325</v>
      </c>
      <c r="D194" s="7" t="s">
        <v>326</v>
      </c>
      <c r="E194" s="8"/>
      <c r="G194" s="4" t="str">
        <f ca="1">IFERROR(__xludf.DUMMYFUNCTION("GOOGLETRANSLATE(D194,""En"",""Fr"")"),"Méthode de paiement que le client a choisi de payer pour la demande précédente")</f>
        <v>Méthode de paiement que le client a choisi de payer pour la demande précédente</v>
      </c>
      <c r="H194" s="4" t="str">
        <f ca="1">IFERROR(__xludf.DUMMYFUNCTION("GOOGLETRANSLATE(E194,""En"",""Fr"")"),"#VALUE!")</f>
        <v>#VALUE!</v>
      </c>
    </row>
    <row r="195" spans="1:8" ht="17" x14ac:dyDescent="0.2">
      <c r="A195" s="3">
        <v>196</v>
      </c>
      <c r="B195" s="1" t="s">
        <v>297</v>
      </c>
      <c r="C195" s="2" t="s">
        <v>327</v>
      </c>
      <c r="D195" s="7" t="s">
        <v>328</v>
      </c>
      <c r="E195" s="8"/>
      <c r="G195" s="4" t="str">
        <f ca="1">IFERROR(__xludf.DUMMYFUNCTION("GOOGLETRANSLATE(D195,""En"",""Fr"")"),"Pourquoi la demande précédente a-t-elle été rejetée")</f>
        <v>Pourquoi la demande précédente a-t-elle été rejetée</v>
      </c>
      <c r="H195" s="4" t="str">
        <f ca="1">IFERROR(__xludf.DUMMYFUNCTION("GOOGLETRANSLATE(E195,""En"",""Fr"")"),"#VALUE!")</f>
        <v>#VALUE!</v>
      </c>
    </row>
    <row r="196" spans="1:8" ht="17" x14ac:dyDescent="0.2">
      <c r="A196" s="3">
        <v>197</v>
      </c>
      <c r="B196" s="1" t="s">
        <v>297</v>
      </c>
      <c r="C196" s="2" t="s">
        <v>27</v>
      </c>
      <c r="D196" s="7" t="s">
        <v>329</v>
      </c>
      <c r="E196" s="8"/>
      <c r="G196" s="4" t="str">
        <f ca="1">IFERROR(__xludf.DUMMYFUNCTION("GOOGLETRANSLATE(D196,""En"",""Fr"")"),"Qui a accompagné le client lors de la demande de la demande précédente")</f>
        <v>Qui a accompagné le client lors de la demande de la demande précédente</v>
      </c>
      <c r="H196" s="4" t="str">
        <f ca="1">IFERROR(__xludf.DUMMYFUNCTION("GOOGLETRANSLATE(E196,""En"",""Fr"")"),"#VALUE!")</f>
        <v>#VALUE!</v>
      </c>
    </row>
    <row r="197" spans="1:8" ht="17" x14ac:dyDescent="0.2">
      <c r="A197" s="3">
        <v>198</v>
      </c>
      <c r="B197" s="1" t="s">
        <v>297</v>
      </c>
      <c r="C197" s="2" t="s">
        <v>330</v>
      </c>
      <c r="D197" s="7" t="s">
        <v>331</v>
      </c>
      <c r="E197" s="8"/>
      <c r="G197" s="4" t="str">
        <f ca="1">IFERROR(__xludf.DUMMYFUNCTION("GOOGLETRANSLATE(D197,""En"",""Fr"")"),"Le client était-il ancien ou nouveau client lors de la possibilité de postuler pour l'application précédente")</f>
        <v>Le client était-il ancien ou nouveau client lors de la possibilité de postuler pour l'application précédente</v>
      </c>
      <c r="H197" s="4" t="str">
        <f ca="1">IFERROR(__xludf.DUMMYFUNCTION("GOOGLETRANSLATE(E197,""En"",""Fr"")"),"#VALUE!")</f>
        <v>#VALUE!</v>
      </c>
    </row>
    <row r="198" spans="1:8" ht="17" x14ac:dyDescent="0.2">
      <c r="A198" s="3">
        <v>199</v>
      </c>
      <c r="B198" s="1" t="s">
        <v>297</v>
      </c>
      <c r="C198" s="2" t="s">
        <v>332</v>
      </c>
      <c r="D198" s="7" t="s">
        <v>333</v>
      </c>
      <c r="E198" s="8"/>
      <c r="G198" s="4" t="str">
        <f ca="1">IFERROR(__xludf.DUMMYFUNCTION("GOOGLETRANSLATE(D198,""En"",""Fr"")"),"Quel type de marchandises le client a-t-il postulé dans la demande précédente")</f>
        <v>Quel type de marchandises le client a-t-il postulé dans la demande précédente</v>
      </c>
      <c r="H198" s="4" t="str">
        <f ca="1">IFERROR(__xludf.DUMMYFUNCTION("GOOGLETRANSLATE(E198,""En"",""Fr"")"),"#VALUE!")</f>
        <v>#VALUE!</v>
      </c>
    </row>
    <row r="199" spans="1:8" ht="17" x14ac:dyDescent="0.2">
      <c r="A199" s="3">
        <v>200</v>
      </c>
      <c r="B199" s="1" t="s">
        <v>297</v>
      </c>
      <c r="C199" s="2" t="s">
        <v>334</v>
      </c>
      <c r="D199" s="7" t="s">
        <v>335</v>
      </c>
      <c r="E199" s="8"/>
      <c r="G199" s="4" t="str">
        <f ca="1">IFERROR(__xludf.DUMMYFUNCTION("GOOGLETRANSLATE(D199,""En"",""Fr"")"),"Était la demande précédente en espèces, pos, voiture, Ö")</f>
        <v>Était la demande précédente en espèces, pos, voiture, Ö</v>
      </c>
      <c r="H199" s="4" t="str">
        <f ca="1">IFERROR(__xludf.DUMMYFUNCTION("GOOGLETRANSLATE(E199,""En"",""Fr"")"),"#VALUE!")</f>
        <v>#VALUE!</v>
      </c>
    </row>
    <row r="200" spans="1:8" ht="17" x14ac:dyDescent="0.2">
      <c r="A200" s="3">
        <v>201</v>
      </c>
      <c r="B200" s="1" t="s">
        <v>297</v>
      </c>
      <c r="C200" s="2" t="s">
        <v>336</v>
      </c>
      <c r="D200" s="7" t="s">
        <v>337</v>
      </c>
      <c r="E200" s="8"/>
      <c r="G200" s="4" t="str">
        <f ca="1">IFERROR(__xludf.DUMMYFUNCTION("GOOGLETRANSLATE(D200,""En"",""Fr"")"),"Était l'application précédente X-Sell o Walk-in")</f>
        <v>Était l'application précédente X-Sell o Walk-in</v>
      </c>
      <c r="H200" s="4" t="str">
        <f ca="1">IFERROR(__xludf.DUMMYFUNCTION("GOOGLETRANSLATE(E200,""En"",""Fr"")"),"#VALUE!")</f>
        <v>#VALUE!</v>
      </c>
    </row>
    <row r="201" spans="1:8" ht="17" x14ac:dyDescent="0.2">
      <c r="A201" s="3">
        <v>202</v>
      </c>
      <c r="B201" s="1" t="s">
        <v>297</v>
      </c>
      <c r="C201" s="2" t="s">
        <v>338</v>
      </c>
      <c r="D201" s="7" t="s">
        <v>339</v>
      </c>
      <c r="E201" s="8"/>
      <c r="G201" s="4" t="str">
        <f ca="1">IFERROR(__xludf.DUMMYFUNCTION("GOOGLETRANSLATE(D201,""En"",""Fr"")"),"À travers quel canal nous avons acquis le client sur l'application précédente")</f>
        <v>À travers quel canal nous avons acquis le client sur l'application précédente</v>
      </c>
      <c r="H201" s="4" t="str">
        <f ca="1">IFERROR(__xludf.DUMMYFUNCTION("GOOGLETRANSLATE(E201,""En"",""Fr"")"),"#VALUE!")</f>
        <v>#VALUE!</v>
      </c>
    </row>
    <row r="202" spans="1:8" ht="17" x14ac:dyDescent="0.2">
      <c r="A202" s="3">
        <v>203</v>
      </c>
      <c r="B202" s="1" t="s">
        <v>297</v>
      </c>
      <c r="C202" s="2" t="s">
        <v>340</v>
      </c>
      <c r="D202" s="7" t="s">
        <v>341</v>
      </c>
      <c r="E202" s="8"/>
      <c r="G202" s="4" t="str">
        <f ca="1">IFERROR(__xludf.DUMMYFUNCTION("GOOGLETRANSLATE(D202,""En"",""Fr"")"),"Zone de vente de la place du vendeur de la demande précédente")</f>
        <v>Zone de vente de la place du vendeur de la demande précédente</v>
      </c>
      <c r="H202" s="4" t="str">
        <f ca="1">IFERROR(__xludf.DUMMYFUNCTION("GOOGLETRANSLATE(E202,""En"",""Fr"")"),"#VALUE!")</f>
        <v>#VALUE!</v>
      </c>
    </row>
    <row r="203" spans="1:8" ht="17" x14ac:dyDescent="0.2">
      <c r="A203" s="3">
        <v>204</v>
      </c>
      <c r="B203" s="1" t="s">
        <v>297</v>
      </c>
      <c r="C203" s="2" t="s">
        <v>342</v>
      </c>
      <c r="D203" s="7" t="s">
        <v>343</v>
      </c>
      <c r="E203" s="8"/>
      <c r="G203" s="4" t="str">
        <f ca="1">IFERROR(__xludf.DUMMYFUNCTION("GOOGLETRANSLATE(D203,""En"",""Fr"")"),"L'industrie du vendeur")</f>
        <v>L'industrie du vendeur</v>
      </c>
      <c r="H203" s="4" t="str">
        <f ca="1">IFERROR(__xludf.DUMMYFUNCTION("GOOGLETRANSLATE(E203,""En"",""Fr"")"),"#VALUE!")</f>
        <v>#VALUE!</v>
      </c>
    </row>
    <row r="204" spans="1:8" ht="17" x14ac:dyDescent="0.2">
      <c r="A204" s="3">
        <v>205</v>
      </c>
      <c r="B204" s="1" t="s">
        <v>297</v>
      </c>
      <c r="C204" s="2" t="s">
        <v>344</v>
      </c>
      <c r="D204" s="7" t="s">
        <v>345</v>
      </c>
      <c r="E204" s="8"/>
      <c r="G204" s="4" t="str">
        <f ca="1">IFERROR(__xludf.DUMMYFUNCTION("GOOGLETRANSLATE(D204,""En"",""Fr"")"),"Terme du crédit précédent à l'application de la demande précédente")</f>
        <v>Terme du crédit précédent à l'application de la demande précédente</v>
      </c>
      <c r="H204" s="4" t="str">
        <f ca="1">IFERROR(__xludf.DUMMYFUNCTION("GOOGLETRANSLATE(E204,""En"",""Fr"")"),"#VALUE!")</f>
        <v>#VALUE!</v>
      </c>
    </row>
    <row r="205" spans="1:8" ht="17" x14ac:dyDescent="0.2">
      <c r="A205" s="3">
        <v>206</v>
      </c>
      <c r="B205" s="1" t="s">
        <v>297</v>
      </c>
      <c r="C205" s="2" t="s">
        <v>346</v>
      </c>
      <c r="D205" s="2" t="s">
        <v>347</v>
      </c>
      <c r="E205" s="1" t="s">
        <v>348</v>
      </c>
      <c r="G205" s="4" t="str">
        <f ca="1">IFERROR(__xludf.DUMMYFUNCTION("GOOGLETRANSLATE(D205,""En"",""Fr"")"),"Taux d'intérêt groupé en petit moyen et élevé de l'application précédente")</f>
        <v>Taux d'intérêt groupé en petit moyen et élevé de l'application précédente</v>
      </c>
      <c r="H205" s="4" t="str">
        <f ca="1">IFERROR(__xludf.DUMMYFUNCTION("GOOGLETRANSLATE(E205,""En"",""Fr"")"),"groupé")</f>
        <v>groupé</v>
      </c>
    </row>
    <row r="206" spans="1:8" ht="17" x14ac:dyDescent="0.2">
      <c r="A206" s="3">
        <v>207</v>
      </c>
      <c r="B206" s="1" t="s">
        <v>297</v>
      </c>
      <c r="C206" s="2" t="s">
        <v>349</v>
      </c>
      <c r="D206" s="7" t="s">
        <v>350</v>
      </c>
      <c r="E206" s="8"/>
      <c r="G206" s="4" t="str">
        <f ca="1">IFERROR(__xludf.DUMMYFUNCTION("GOOGLETRANSLATE(D206,""En"",""Fr"")"),"Combinaison de produits détaillée de l'application précédente")</f>
        <v>Combinaison de produits détaillée de l'application précédente</v>
      </c>
      <c r="H206" s="4" t="str">
        <f ca="1">IFERROR(__xludf.DUMMYFUNCTION("GOOGLETRANSLATE(E206,""En"",""Fr"")"),"#VALUE!")</f>
        <v>#VALUE!</v>
      </c>
    </row>
    <row r="207" spans="1:8" ht="34" x14ac:dyDescent="0.2">
      <c r="A207" s="3">
        <v>208</v>
      </c>
      <c r="B207" s="1" t="s">
        <v>297</v>
      </c>
      <c r="C207" s="2" t="s">
        <v>351</v>
      </c>
      <c r="D207" s="2" t="s">
        <v>352</v>
      </c>
      <c r="E207" s="1" t="s">
        <v>42</v>
      </c>
      <c r="G207" s="4" t="str">
        <f ca="1">IFERROR(__xludf.DUMMYFUNCTION("GOOGLETRANSLATE(D207,""En"",""Fr"")"),"Par rapport à la date de demande de l'application actuelle quand a été le premier décaissement de l'application précédente")</f>
        <v>Par rapport à la date de demande de l'application actuelle quand a été le premier décaissement de l'application précédente</v>
      </c>
      <c r="H207" s="4" t="str">
        <f ca="1">IFERROR(__xludf.DUMMYFUNCTION("GOOGLETRANSLATE(E207,""En"",""Fr"")"),"le temps uniquement par rapport à l'application")</f>
        <v>le temps uniquement par rapport à l'application</v>
      </c>
    </row>
    <row r="208" spans="1:8" ht="34" x14ac:dyDescent="0.2">
      <c r="A208" s="3">
        <v>209</v>
      </c>
      <c r="B208" s="1" t="s">
        <v>297</v>
      </c>
      <c r="C208" s="2" t="s">
        <v>353</v>
      </c>
      <c r="D208" s="2" t="s">
        <v>354</v>
      </c>
      <c r="E208" s="1" t="s">
        <v>42</v>
      </c>
      <c r="G208" s="4" t="str">
        <f ca="1">IFERROR(__xludf.DUMMYFUNCTION("GOOGLETRANSLATE(D208,""En"",""Fr"")"),"Par rapport à la date de demande de l'application actuelle quand la première est censée être de l'application précédente")</f>
        <v>Par rapport à la date de demande de l'application actuelle quand la première est censée être de l'application précédente</v>
      </c>
      <c r="H208" s="4" t="str">
        <f ca="1">IFERROR(__xludf.DUMMYFUNCTION("GOOGLETRANSLATE(E208,""En"",""Fr"")"),"le temps uniquement par rapport à l'application")</f>
        <v>le temps uniquement par rapport à l'application</v>
      </c>
    </row>
    <row r="209" spans="1:8" ht="34" x14ac:dyDescent="0.2">
      <c r="A209" s="3">
        <v>210</v>
      </c>
      <c r="B209" s="1" t="s">
        <v>297</v>
      </c>
      <c r="C209" s="2" t="s">
        <v>355</v>
      </c>
      <c r="D209" s="2" t="s">
        <v>356</v>
      </c>
      <c r="E209" s="1" t="s">
        <v>42</v>
      </c>
      <c r="G209" s="4" t="str">
        <f ca="1">IFERROR(__xludf.DUMMYFUNCTION("GOOGLETRANSLATE(D209,""En"",""Fr"")"),"Par rapport à la date d'application de l'application actuelle en ce qui concerne le premier à cause de l'application précédente")</f>
        <v>Par rapport à la date d'application de l'application actuelle en ce qui concerne le premier à cause de l'application précédente</v>
      </c>
      <c r="H209" s="4" t="str">
        <f ca="1">IFERROR(__xludf.DUMMYFUNCTION("GOOGLETRANSLATE(E209,""En"",""Fr"")"),"le temps uniquement par rapport à l'application")</f>
        <v>le temps uniquement par rapport à l'application</v>
      </c>
    </row>
    <row r="210" spans="1:8" ht="34" x14ac:dyDescent="0.2">
      <c r="A210" s="3">
        <v>211</v>
      </c>
      <c r="B210" s="1" t="s">
        <v>297</v>
      </c>
      <c r="C210" s="2" t="s">
        <v>357</v>
      </c>
      <c r="D210" s="2" t="s">
        <v>358</v>
      </c>
      <c r="E210" s="1" t="s">
        <v>42</v>
      </c>
      <c r="G210" s="4" t="str">
        <f ca="1">IFERROR(__xludf.DUMMYFUNCTION("GOOGLETRANSLATE(D210,""En"",""Fr"")"),"Par rapport à la date de demande de l'application actuelle quand était la dernière date d'échéance de la demande précédente")</f>
        <v>Par rapport à la date de demande de l'application actuelle quand était la dernière date d'échéance de la demande précédente</v>
      </c>
      <c r="H210" s="4" t="str">
        <f ca="1">IFERROR(__xludf.DUMMYFUNCTION("GOOGLETRANSLATE(E210,""En"",""Fr"")"),"le temps uniquement par rapport à l'application")</f>
        <v>le temps uniquement par rapport à l'application</v>
      </c>
    </row>
    <row r="211" spans="1:8" ht="34" x14ac:dyDescent="0.2">
      <c r="A211" s="3">
        <v>212</v>
      </c>
      <c r="B211" s="1" t="s">
        <v>297</v>
      </c>
      <c r="C211" s="2" t="s">
        <v>359</v>
      </c>
      <c r="D211" s="2" t="s">
        <v>360</v>
      </c>
      <c r="E211" s="1" t="s">
        <v>42</v>
      </c>
      <c r="G211" s="4" t="str">
        <f ca="1">IFERROR(__xludf.DUMMYFUNCTION("GOOGLETRANSLATE(D211,""En"",""Fr"")"),"Par rapport à la date de demande de l'application actuelle en ce qui concerne la résiliation prévue de la demande précédente")</f>
        <v>Par rapport à la date de demande de l'application actuelle en ce qui concerne la résiliation prévue de la demande précédente</v>
      </c>
      <c r="H211" s="4" t="str">
        <f ca="1">IFERROR(__xludf.DUMMYFUNCTION("GOOGLETRANSLATE(E211,""En"",""Fr"")"),"le temps uniquement par rapport à l'application")</f>
        <v>le temps uniquement par rapport à l'application</v>
      </c>
    </row>
    <row r="212" spans="1:8" ht="34" x14ac:dyDescent="0.2">
      <c r="A212" s="3">
        <v>213</v>
      </c>
      <c r="B212" s="1" t="s">
        <v>297</v>
      </c>
      <c r="C212" s="2" t="s">
        <v>361</v>
      </c>
      <c r="D212" s="7" t="s">
        <v>362</v>
      </c>
      <c r="E212" s="8"/>
      <c r="G212" s="4" t="str">
        <f ca="1">IFERROR(__xludf.DUMMYFUNCTION("GOOGLETRANSLATE(D212,""En"",""Fr"")"),"Le client a-t-il demandé une assurance lors de la demande précédente")</f>
        <v>Le client a-t-il demandé une assurance lors de la demande précédente</v>
      </c>
      <c r="H212" s="4" t="str">
        <f ca="1">IFERROR(__xludf.DUMMYFUNCTION("GOOGLETRANSLATE(E212,""En"",""Fr"")"),"#VALUE!")</f>
        <v>#VALUE!</v>
      </c>
    </row>
    <row r="213" spans="1:8" ht="34" x14ac:dyDescent="0.2">
      <c r="A213" s="3">
        <v>214</v>
      </c>
      <c r="B213" s="1" t="s">
        <v>363</v>
      </c>
      <c r="C213" s="2" t="s">
        <v>245</v>
      </c>
      <c r="D213" s="2" t="s">
        <v>259</v>
      </c>
      <c r="E213" s="1" t="s">
        <v>205</v>
      </c>
      <c r="G213" s="4" t="str">
        <f ca="1">IFERROR(__xludf.DUMMYFUNCTION("GOOGLETRANSLATE(D213,""En"",""Fr"")"),"ID du crédit précédent dans le crédit à domicile lié au prêt dans notre échantillon. (Un prêt dans notre échantillon peut avoir 0,1,2 ou plus de prêts précédents en crédit à domicile)")</f>
        <v>ID du crédit précédent dans le crédit à domicile lié au prêt dans notre échantillon. (Un prêt dans notre échantillon peut avoir 0,1,2 ou plus de prêts précédents en crédit à domicile)</v>
      </c>
      <c r="H213" s="4" t="str">
        <f ca="1">IFERROR(__xludf.DUMMYFUNCTION("GOOGLETRANSLATE(E213,""En"",""Fr"")"),"haché")</f>
        <v>haché</v>
      </c>
    </row>
    <row r="214" spans="1:8" ht="17" x14ac:dyDescent="0.2">
      <c r="A214" s="3">
        <v>215</v>
      </c>
      <c r="B214" s="1" t="s">
        <v>363</v>
      </c>
      <c r="C214" s="2" t="s">
        <v>5</v>
      </c>
      <c r="D214" s="2" t="s">
        <v>6</v>
      </c>
      <c r="E214" s="1" t="s">
        <v>205</v>
      </c>
      <c r="G214" s="4" t="str">
        <f ca="1">IFERROR(__xludf.DUMMYFUNCTION("GOOGLETRANSLATE(D214,""En"",""Fr"")"),"ID de prêt dans notre échantillon")</f>
        <v>ID de prêt dans notre échantillon</v>
      </c>
      <c r="H214" s="4" t="str">
        <f ca="1">IFERROR(__xludf.DUMMYFUNCTION("GOOGLETRANSLATE(E214,""En"",""Fr"")"),"haché")</f>
        <v>haché</v>
      </c>
    </row>
    <row r="215" spans="1:8" ht="34" x14ac:dyDescent="0.2">
      <c r="A215" s="3">
        <v>216</v>
      </c>
      <c r="B215" s="1" t="s">
        <v>363</v>
      </c>
      <c r="C215" s="2" t="s">
        <v>364</v>
      </c>
      <c r="D215" s="7" t="s">
        <v>365</v>
      </c>
      <c r="E215" s="8"/>
      <c r="G215" s="4" t="str">
        <f ca="1">IFERROR(__xludf.DUMMYFUNCTION("GOOGLETRANSLATE(D215,""En"",""Fr"")"),"Version du calendrier des versions (0 est pour la carte de crédit) du crédit précédent. Le changement de version de versement d'un mois à l'autre signifie qu'un certain paramètre de calendrier de paiement a changé")</f>
        <v>Version du calendrier des versions (0 est pour la carte de crédit) du crédit précédent. Le changement de version de versement d'un mois à l'autre signifie qu'un certain paramètre de calendrier de paiement a changé</v>
      </c>
      <c r="H215" s="4" t="str">
        <f ca="1">IFERROR(__xludf.DUMMYFUNCTION("GOOGLETRANSLATE(E215,""En"",""Fr"")"),"#VALUE!")</f>
        <v>#VALUE!</v>
      </c>
    </row>
    <row r="216" spans="1:8" ht="34" x14ac:dyDescent="0.2">
      <c r="A216" s="3">
        <v>217</v>
      </c>
      <c r="B216" s="1" t="s">
        <v>363</v>
      </c>
      <c r="C216" s="2" t="s">
        <v>366</v>
      </c>
      <c r="D216" s="7" t="s">
        <v>367</v>
      </c>
      <c r="E216" s="8"/>
      <c r="G216" s="4" t="str">
        <f ca="1">IFERROR(__xludf.DUMMYFUNCTION("GOOGLETRANSLATE(D216,""En"",""Fr"")"),"Sur quel versement nous observons le paiement")</f>
        <v>Sur quel versement nous observons le paiement</v>
      </c>
      <c r="H216" s="4" t="str">
        <f ca="1">IFERROR(__xludf.DUMMYFUNCTION("GOOGLETRANSLATE(E216,""En"",""Fr"")"),"#VALUE!")</f>
        <v>#VALUE!</v>
      </c>
    </row>
    <row r="217" spans="1:8" ht="34" x14ac:dyDescent="0.2">
      <c r="A217" s="3">
        <v>218</v>
      </c>
      <c r="B217" s="1" t="s">
        <v>363</v>
      </c>
      <c r="C217" s="2" t="s">
        <v>368</v>
      </c>
      <c r="D217" s="2" t="s">
        <v>369</v>
      </c>
      <c r="E217" s="1" t="s">
        <v>42</v>
      </c>
      <c r="G217" s="4" t="str">
        <f ca="1">IFERROR(__xludf.DUMMYFUNCTION("GOOGLETRANSLATE(D217,""En"",""Fr"")"),"Lorsque le versement du crédit précédent était censé être payé (par rapport à la date de demande du prêt actuel)")</f>
        <v>Lorsque le versement du crédit précédent était censé être payé (par rapport à la date de demande du prêt actuel)</v>
      </c>
      <c r="H217" s="4" t="str">
        <f ca="1">IFERROR(__xludf.DUMMYFUNCTION("GOOGLETRANSLATE(E217,""En"",""Fr"")"),"le temps uniquement par rapport à l'application")</f>
        <v>le temps uniquement par rapport à l'application</v>
      </c>
    </row>
    <row r="218" spans="1:8" ht="34" x14ac:dyDescent="0.2">
      <c r="A218" s="3">
        <v>219</v>
      </c>
      <c r="B218" s="1" t="s">
        <v>363</v>
      </c>
      <c r="C218" s="2" t="s">
        <v>370</v>
      </c>
      <c r="D218" s="2" t="s">
        <v>371</v>
      </c>
      <c r="E218" s="1" t="s">
        <v>42</v>
      </c>
      <c r="G218" s="4" t="str">
        <f ca="1">IFERROR(__xludf.DUMMYFUNCTION("GOOGLETRANSLATE(D218,""En"",""Fr"")"),"À quand remonte les versements du crédit précédent payé (par rapport à la date de demande du prêt actuel)")</f>
        <v>À quand remonte les versements du crédit précédent payé (par rapport à la date de demande du prêt actuel)</v>
      </c>
      <c r="H218" s="4" t="str">
        <f ca="1">IFERROR(__xludf.DUMMYFUNCTION("GOOGLETRANSLATE(E218,""En"",""Fr"")"),"le temps uniquement par rapport à l'application")</f>
        <v>le temps uniquement par rapport à l'application</v>
      </c>
    </row>
    <row r="219" spans="1:8" ht="17" x14ac:dyDescent="0.2">
      <c r="A219" s="3">
        <v>220</v>
      </c>
      <c r="B219" s="1" t="s">
        <v>363</v>
      </c>
      <c r="C219" s="2" t="s">
        <v>372</v>
      </c>
      <c r="D219" s="7" t="s">
        <v>373</v>
      </c>
      <c r="E219" s="8"/>
      <c r="G219" s="4" t="str">
        <f ca="1">IFERROR(__xludf.DUMMYFUNCTION("GOOGLETRANSLATE(D219,""En"",""Fr"")"),"Quel était le montant du versement prescrit du crédit précédent sur cet épisode")</f>
        <v>Quel était le montant du versement prescrit du crédit précédent sur cet épisode</v>
      </c>
      <c r="H219" s="4" t="str">
        <f ca="1">IFERROR(__xludf.DUMMYFUNCTION("GOOGLETRANSLATE(E219,""En"",""Fr"")"),"#VALUE!")</f>
        <v>#VALUE!</v>
      </c>
    </row>
    <row r="220" spans="1:8" ht="17" x14ac:dyDescent="0.2">
      <c r="A220" s="3">
        <v>221</v>
      </c>
      <c r="B220" s="1" t="s">
        <v>363</v>
      </c>
      <c r="C220" s="2" t="s">
        <v>374</v>
      </c>
      <c r="D220" s="7" t="s">
        <v>375</v>
      </c>
      <c r="E220" s="8"/>
      <c r="G220" s="4" t="str">
        <f ca="1">IFERROR(__xludf.DUMMYFUNCTION("GOOGLETRANSLATE(D220,""En"",""Fr"")"),"Ce que le client a réellement payé sur le crédit précédent sur cet épisode")</f>
        <v>Ce que le client a réellement payé sur le crédit précédent sur cet épisode</v>
      </c>
      <c r="H220" s="4" t="str">
        <f ca="1">IFERROR(__xludf.DUMMYFUNCTION("GOOGLETRANSLATE(E220,""En"",""Fr"")"),"#VALUE!")</f>
        <v>#VALUE!</v>
      </c>
    </row>
    <row r="221" spans="1:8" ht="15.75" customHeight="1" x14ac:dyDescent="0.15">
      <c r="C221" s="5"/>
      <c r="D221" s="5"/>
    </row>
    <row r="222" spans="1:8" ht="15.75" customHeight="1" x14ac:dyDescent="0.15">
      <c r="C222" s="5"/>
      <c r="D222" s="5"/>
    </row>
    <row r="223" spans="1:8" ht="15.75" customHeight="1" x14ac:dyDescent="0.15">
      <c r="C223" s="5"/>
      <c r="D223" s="5"/>
    </row>
    <row r="224" spans="1:8" ht="15.75" customHeight="1" x14ac:dyDescent="0.15">
      <c r="C224" s="5"/>
      <c r="D224" s="5"/>
    </row>
    <row r="225" spans="3:4" ht="15.75" customHeight="1" x14ac:dyDescent="0.15">
      <c r="C225" s="5"/>
      <c r="D225" s="5"/>
    </row>
    <row r="226" spans="3:4" ht="15.75" customHeight="1" x14ac:dyDescent="0.15">
      <c r="C226" s="5"/>
      <c r="D226" s="5"/>
    </row>
    <row r="227" spans="3:4" ht="15.75" customHeight="1" x14ac:dyDescent="0.15">
      <c r="C227" s="5"/>
      <c r="D227" s="5"/>
    </row>
    <row r="228" spans="3:4" ht="15.75" customHeight="1" x14ac:dyDescent="0.15">
      <c r="C228" s="5"/>
      <c r="D228" s="5"/>
    </row>
    <row r="229" spans="3:4" ht="15.75" customHeight="1" x14ac:dyDescent="0.15">
      <c r="C229" s="5"/>
      <c r="D229" s="5"/>
    </row>
    <row r="230" spans="3:4" ht="15.75" customHeight="1" x14ac:dyDescent="0.15">
      <c r="C230" s="5"/>
      <c r="D230" s="5"/>
    </row>
    <row r="231" spans="3:4" ht="15.75" customHeight="1" x14ac:dyDescent="0.15">
      <c r="C231" s="5"/>
      <c r="D231" s="5"/>
    </row>
    <row r="232" spans="3:4" ht="15.75" customHeight="1" x14ac:dyDescent="0.15">
      <c r="C232" s="5"/>
      <c r="D232" s="5"/>
    </row>
    <row r="233" spans="3:4" ht="15.75" customHeight="1" x14ac:dyDescent="0.15">
      <c r="C233" s="5"/>
      <c r="D233" s="5"/>
    </row>
    <row r="234" spans="3:4" ht="15.75" customHeight="1" x14ac:dyDescent="0.15">
      <c r="C234" s="5"/>
      <c r="D234" s="5"/>
    </row>
    <row r="235" spans="3:4" ht="15.75" customHeight="1" x14ac:dyDescent="0.15">
      <c r="C235" s="5"/>
      <c r="D235" s="5"/>
    </row>
    <row r="236" spans="3:4" ht="15.75" customHeight="1" x14ac:dyDescent="0.15">
      <c r="C236" s="5"/>
      <c r="D236" s="5"/>
    </row>
    <row r="237" spans="3:4" ht="15.75" customHeight="1" x14ac:dyDescent="0.15">
      <c r="C237" s="5"/>
      <c r="D237" s="5"/>
    </row>
    <row r="238" spans="3:4" ht="15.75" customHeight="1" x14ac:dyDescent="0.15">
      <c r="C238" s="5"/>
      <c r="D238" s="5"/>
    </row>
    <row r="239" spans="3:4" ht="15.75" customHeight="1" x14ac:dyDescent="0.15">
      <c r="C239" s="5"/>
      <c r="D239" s="5"/>
    </row>
    <row r="240" spans="3:4" ht="15.75" customHeight="1" x14ac:dyDescent="0.15">
      <c r="C240" s="5"/>
      <c r="D240" s="5"/>
    </row>
    <row r="241" spans="3:4" ht="15.75" customHeight="1" x14ac:dyDescent="0.15">
      <c r="C241" s="5"/>
      <c r="D241" s="5"/>
    </row>
    <row r="242" spans="3:4" ht="15.75" customHeight="1" x14ac:dyDescent="0.15">
      <c r="C242" s="5"/>
      <c r="D242" s="5"/>
    </row>
    <row r="243" spans="3:4" ht="15.75" customHeight="1" x14ac:dyDescent="0.15">
      <c r="C243" s="5"/>
      <c r="D243" s="5"/>
    </row>
    <row r="244" spans="3:4" ht="15.75" customHeight="1" x14ac:dyDescent="0.15">
      <c r="C244" s="5"/>
      <c r="D244" s="5"/>
    </row>
    <row r="245" spans="3:4" ht="15.75" customHeight="1" x14ac:dyDescent="0.15">
      <c r="C245" s="5"/>
      <c r="D245" s="5"/>
    </row>
    <row r="246" spans="3:4" ht="15.75" customHeight="1" x14ac:dyDescent="0.15">
      <c r="C246" s="5"/>
      <c r="D246" s="5"/>
    </row>
    <row r="247" spans="3:4" ht="15.75" customHeight="1" x14ac:dyDescent="0.15">
      <c r="C247" s="5"/>
      <c r="D247" s="5"/>
    </row>
    <row r="248" spans="3:4" ht="15.75" customHeight="1" x14ac:dyDescent="0.15">
      <c r="C248" s="5"/>
      <c r="D248" s="5"/>
    </row>
    <row r="249" spans="3:4" ht="15.75" customHeight="1" x14ac:dyDescent="0.15">
      <c r="C249" s="5"/>
      <c r="D249" s="5"/>
    </row>
    <row r="250" spans="3:4" ht="15.75" customHeight="1" x14ac:dyDescent="0.15">
      <c r="C250" s="5"/>
      <c r="D250" s="5"/>
    </row>
    <row r="251" spans="3:4" ht="15.75" customHeight="1" x14ac:dyDescent="0.15">
      <c r="C251" s="5"/>
      <c r="D251" s="5"/>
    </row>
    <row r="252" spans="3:4" ht="15.75" customHeight="1" x14ac:dyDescent="0.15">
      <c r="C252" s="5"/>
      <c r="D252" s="5"/>
    </row>
    <row r="253" spans="3:4" ht="15.75" customHeight="1" x14ac:dyDescent="0.15">
      <c r="C253" s="5"/>
      <c r="D253" s="5"/>
    </row>
    <row r="254" spans="3:4" ht="15.75" customHeight="1" x14ac:dyDescent="0.15">
      <c r="C254" s="5"/>
      <c r="D254" s="5"/>
    </row>
    <row r="255" spans="3:4" ht="15.75" customHeight="1" x14ac:dyDescent="0.15">
      <c r="C255" s="5"/>
      <c r="D255" s="5"/>
    </row>
    <row r="256" spans="3:4" ht="15.75" customHeight="1" x14ac:dyDescent="0.15">
      <c r="C256" s="5"/>
      <c r="D256" s="5"/>
    </row>
    <row r="257" spans="3:4" ht="15.75" customHeight="1" x14ac:dyDescent="0.15">
      <c r="C257" s="5"/>
      <c r="D257" s="5"/>
    </row>
    <row r="258" spans="3:4" ht="15.75" customHeight="1" x14ac:dyDescent="0.15">
      <c r="C258" s="5"/>
      <c r="D258" s="5"/>
    </row>
    <row r="259" spans="3:4" ht="15.75" customHeight="1" x14ac:dyDescent="0.15">
      <c r="C259" s="5"/>
      <c r="D259" s="5"/>
    </row>
    <row r="260" spans="3:4" ht="15.75" customHeight="1" x14ac:dyDescent="0.15">
      <c r="C260" s="5"/>
      <c r="D260" s="5"/>
    </row>
    <row r="261" spans="3:4" ht="15.75" customHeight="1" x14ac:dyDescent="0.15">
      <c r="C261" s="5"/>
      <c r="D261" s="5"/>
    </row>
    <row r="262" spans="3:4" ht="15.75" customHeight="1" x14ac:dyDescent="0.15">
      <c r="C262" s="5"/>
      <c r="D262" s="5"/>
    </row>
    <row r="263" spans="3:4" ht="15.75" customHeight="1" x14ac:dyDescent="0.15">
      <c r="C263" s="5"/>
      <c r="D263" s="5"/>
    </row>
    <row r="264" spans="3:4" ht="15.75" customHeight="1" x14ac:dyDescent="0.15">
      <c r="C264" s="5"/>
      <c r="D264" s="5"/>
    </row>
    <row r="265" spans="3:4" ht="15.75" customHeight="1" x14ac:dyDescent="0.15">
      <c r="C265" s="5"/>
      <c r="D265" s="5"/>
    </row>
    <row r="266" spans="3:4" ht="15.75" customHeight="1" x14ac:dyDescent="0.15">
      <c r="C266" s="5"/>
      <c r="D266" s="5"/>
    </row>
    <row r="267" spans="3:4" ht="15.75" customHeight="1" x14ac:dyDescent="0.15">
      <c r="C267" s="5"/>
      <c r="D267" s="5"/>
    </row>
    <row r="268" spans="3:4" ht="15.75" customHeight="1" x14ac:dyDescent="0.15">
      <c r="C268" s="5"/>
      <c r="D268" s="5"/>
    </row>
    <row r="269" spans="3:4" ht="15.75" customHeight="1" x14ac:dyDescent="0.15">
      <c r="C269" s="5"/>
      <c r="D269" s="5"/>
    </row>
    <row r="270" spans="3:4" ht="15.75" customHeight="1" x14ac:dyDescent="0.15">
      <c r="C270" s="5"/>
      <c r="D270" s="5"/>
    </row>
    <row r="271" spans="3:4" ht="15.75" customHeight="1" x14ac:dyDescent="0.15">
      <c r="C271" s="5"/>
      <c r="D271" s="5"/>
    </row>
    <row r="272" spans="3:4" ht="15.75" customHeight="1" x14ac:dyDescent="0.15">
      <c r="C272" s="5"/>
      <c r="D272" s="5"/>
    </row>
    <row r="273" spans="3:4" ht="15.75" customHeight="1" x14ac:dyDescent="0.15">
      <c r="C273" s="5"/>
      <c r="D273" s="5"/>
    </row>
    <row r="274" spans="3:4" ht="15.75" customHeight="1" x14ac:dyDescent="0.15">
      <c r="C274" s="5"/>
      <c r="D274" s="5"/>
    </row>
    <row r="275" spans="3:4" ht="15.75" customHeight="1" x14ac:dyDescent="0.15">
      <c r="C275" s="5"/>
      <c r="D275" s="5"/>
    </row>
    <row r="276" spans="3:4" ht="15.75" customHeight="1" x14ac:dyDescent="0.15">
      <c r="C276" s="5"/>
      <c r="D276" s="5"/>
    </row>
    <row r="277" spans="3:4" ht="15.75" customHeight="1" x14ac:dyDescent="0.15">
      <c r="C277" s="5"/>
      <c r="D277" s="5"/>
    </row>
    <row r="278" spans="3:4" ht="15.75" customHeight="1" x14ac:dyDescent="0.15">
      <c r="C278" s="5"/>
      <c r="D278" s="5"/>
    </row>
    <row r="279" spans="3:4" ht="15.75" customHeight="1" x14ac:dyDescent="0.15">
      <c r="C279" s="5"/>
      <c r="D279" s="5"/>
    </row>
    <row r="280" spans="3:4" ht="15.75" customHeight="1" x14ac:dyDescent="0.15">
      <c r="C280" s="5"/>
      <c r="D280" s="5"/>
    </row>
    <row r="281" spans="3:4" ht="15.75" customHeight="1" x14ac:dyDescent="0.15">
      <c r="C281" s="5"/>
      <c r="D281" s="5"/>
    </row>
    <row r="282" spans="3:4" ht="15.75" customHeight="1" x14ac:dyDescent="0.15">
      <c r="C282" s="5"/>
      <c r="D282" s="5"/>
    </row>
    <row r="283" spans="3:4" ht="15.75" customHeight="1" x14ac:dyDescent="0.15">
      <c r="C283" s="5"/>
      <c r="D283" s="5"/>
    </row>
    <row r="284" spans="3:4" ht="15.75" customHeight="1" x14ac:dyDescent="0.15">
      <c r="C284" s="5"/>
      <c r="D284" s="5"/>
    </row>
    <row r="285" spans="3:4" ht="15.75" customHeight="1" x14ac:dyDescent="0.15">
      <c r="C285" s="5"/>
      <c r="D285" s="5"/>
    </row>
    <row r="286" spans="3:4" ht="15.75" customHeight="1" x14ac:dyDescent="0.15">
      <c r="C286" s="5"/>
      <c r="D286" s="5"/>
    </row>
    <row r="287" spans="3:4" ht="15.75" customHeight="1" x14ac:dyDescent="0.15">
      <c r="C287" s="5"/>
      <c r="D287" s="5"/>
    </row>
    <row r="288" spans="3:4" ht="15.75" customHeight="1" x14ac:dyDescent="0.15">
      <c r="C288" s="5"/>
      <c r="D288" s="5"/>
    </row>
    <row r="289" spans="3:4" ht="15.75" customHeight="1" x14ac:dyDescent="0.15">
      <c r="C289" s="5"/>
      <c r="D289" s="5"/>
    </row>
    <row r="290" spans="3:4" ht="15.75" customHeight="1" x14ac:dyDescent="0.15">
      <c r="C290" s="5"/>
      <c r="D290" s="5"/>
    </row>
    <row r="291" spans="3:4" ht="15.75" customHeight="1" x14ac:dyDescent="0.15">
      <c r="C291" s="5"/>
      <c r="D291" s="5"/>
    </row>
    <row r="292" spans="3:4" ht="15.75" customHeight="1" x14ac:dyDescent="0.15">
      <c r="C292" s="5"/>
      <c r="D292" s="5"/>
    </row>
    <row r="293" spans="3:4" ht="15.75" customHeight="1" x14ac:dyDescent="0.15">
      <c r="C293" s="5"/>
      <c r="D293" s="5"/>
    </row>
    <row r="294" spans="3:4" ht="15.75" customHeight="1" x14ac:dyDescent="0.15">
      <c r="C294" s="5"/>
      <c r="D294" s="5"/>
    </row>
    <row r="295" spans="3:4" ht="15.75" customHeight="1" x14ac:dyDescent="0.15">
      <c r="C295" s="5"/>
      <c r="D295" s="5"/>
    </row>
    <row r="296" spans="3:4" ht="15.75" customHeight="1" x14ac:dyDescent="0.15">
      <c r="C296" s="5"/>
      <c r="D296" s="5"/>
    </row>
    <row r="297" spans="3:4" ht="15.75" customHeight="1" x14ac:dyDescent="0.15">
      <c r="C297" s="5"/>
      <c r="D297" s="5"/>
    </row>
    <row r="298" spans="3:4" ht="15.75" customHeight="1" x14ac:dyDescent="0.15">
      <c r="C298" s="5"/>
      <c r="D298" s="5"/>
    </row>
    <row r="299" spans="3:4" ht="15.75" customHeight="1" x14ac:dyDescent="0.15">
      <c r="C299" s="5"/>
      <c r="D299" s="5"/>
    </row>
    <row r="300" spans="3:4" ht="15.75" customHeight="1" x14ac:dyDescent="0.15">
      <c r="C300" s="5"/>
      <c r="D300" s="5"/>
    </row>
    <row r="301" spans="3:4" ht="15.75" customHeight="1" x14ac:dyDescent="0.15">
      <c r="C301" s="5"/>
      <c r="D301" s="5"/>
    </row>
    <row r="302" spans="3:4" ht="15.75" customHeight="1" x14ac:dyDescent="0.15">
      <c r="C302" s="5"/>
      <c r="D302" s="5"/>
    </row>
    <row r="303" spans="3:4" ht="15.75" customHeight="1" x14ac:dyDescent="0.15">
      <c r="C303" s="5"/>
      <c r="D303" s="5"/>
    </row>
    <row r="304" spans="3:4" ht="15.75" customHeight="1" x14ac:dyDescent="0.15">
      <c r="C304" s="5"/>
      <c r="D304" s="5"/>
    </row>
    <row r="305" spans="3:4" ht="15.75" customHeight="1" x14ac:dyDescent="0.15">
      <c r="C305" s="5"/>
      <c r="D305" s="5"/>
    </row>
    <row r="306" spans="3:4" ht="15.75" customHeight="1" x14ac:dyDescent="0.15">
      <c r="C306" s="5"/>
      <c r="D306" s="5"/>
    </row>
    <row r="307" spans="3:4" ht="15.75" customHeight="1" x14ac:dyDescent="0.15">
      <c r="C307" s="5"/>
      <c r="D307" s="5"/>
    </row>
    <row r="308" spans="3:4" ht="15.75" customHeight="1" x14ac:dyDescent="0.15">
      <c r="C308" s="5"/>
      <c r="D308" s="5"/>
    </row>
    <row r="309" spans="3:4" ht="15.75" customHeight="1" x14ac:dyDescent="0.15">
      <c r="C309" s="5"/>
      <c r="D309" s="5"/>
    </row>
    <row r="310" spans="3:4" ht="15.75" customHeight="1" x14ac:dyDescent="0.15">
      <c r="C310" s="5"/>
      <c r="D310" s="5"/>
    </row>
    <row r="311" spans="3:4" ht="15.75" customHeight="1" x14ac:dyDescent="0.15">
      <c r="C311" s="5"/>
      <c r="D311" s="5"/>
    </row>
    <row r="312" spans="3:4" ht="15.75" customHeight="1" x14ac:dyDescent="0.15">
      <c r="C312" s="5"/>
      <c r="D312" s="5"/>
    </row>
    <row r="313" spans="3:4" ht="15.75" customHeight="1" x14ac:dyDescent="0.15">
      <c r="C313" s="5"/>
      <c r="D313" s="5"/>
    </row>
    <row r="314" spans="3:4" ht="15.75" customHeight="1" x14ac:dyDescent="0.15">
      <c r="C314" s="5"/>
      <c r="D314" s="5"/>
    </row>
    <row r="315" spans="3:4" ht="15.75" customHeight="1" x14ac:dyDescent="0.15">
      <c r="C315" s="5"/>
      <c r="D315" s="5"/>
    </row>
    <row r="316" spans="3:4" ht="15.75" customHeight="1" x14ac:dyDescent="0.15">
      <c r="C316" s="5"/>
      <c r="D316" s="5"/>
    </row>
    <row r="317" spans="3:4" ht="15.75" customHeight="1" x14ac:dyDescent="0.15">
      <c r="C317" s="5"/>
      <c r="D317" s="5"/>
    </row>
    <row r="318" spans="3:4" ht="15.75" customHeight="1" x14ac:dyDescent="0.15">
      <c r="C318" s="5"/>
      <c r="D318" s="5"/>
    </row>
    <row r="319" spans="3:4" ht="15.75" customHeight="1" x14ac:dyDescent="0.15">
      <c r="C319" s="5"/>
      <c r="D319" s="5"/>
    </row>
    <row r="320" spans="3:4" ht="15.75" customHeight="1" x14ac:dyDescent="0.15">
      <c r="C320" s="5"/>
      <c r="D320" s="5"/>
    </row>
    <row r="321" spans="3:4" ht="15.75" customHeight="1" x14ac:dyDescent="0.15">
      <c r="C321" s="5"/>
      <c r="D321" s="5"/>
    </row>
    <row r="322" spans="3:4" ht="15.75" customHeight="1" x14ac:dyDescent="0.15">
      <c r="C322" s="5"/>
      <c r="D322" s="5"/>
    </row>
    <row r="323" spans="3:4" ht="15.75" customHeight="1" x14ac:dyDescent="0.15">
      <c r="C323" s="5"/>
      <c r="D323" s="5"/>
    </row>
    <row r="324" spans="3:4" ht="15.75" customHeight="1" x14ac:dyDescent="0.15">
      <c r="C324" s="5"/>
      <c r="D324" s="5"/>
    </row>
    <row r="325" spans="3:4" ht="15.75" customHeight="1" x14ac:dyDescent="0.15">
      <c r="C325" s="5"/>
      <c r="D325" s="5"/>
    </row>
    <row r="326" spans="3:4" ht="15.75" customHeight="1" x14ac:dyDescent="0.15">
      <c r="C326" s="5"/>
      <c r="D326" s="5"/>
    </row>
    <row r="327" spans="3:4" ht="15.75" customHeight="1" x14ac:dyDescent="0.15">
      <c r="C327" s="5"/>
      <c r="D327" s="5"/>
    </row>
    <row r="328" spans="3:4" ht="15.75" customHeight="1" x14ac:dyDescent="0.15">
      <c r="C328" s="5"/>
      <c r="D328" s="5"/>
    </row>
    <row r="329" spans="3:4" ht="15.75" customHeight="1" x14ac:dyDescent="0.15">
      <c r="C329" s="5"/>
      <c r="D329" s="5"/>
    </row>
    <row r="330" spans="3:4" ht="15.75" customHeight="1" x14ac:dyDescent="0.15">
      <c r="C330" s="5"/>
      <c r="D330" s="5"/>
    </row>
    <row r="331" spans="3:4" ht="15.75" customHeight="1" x14ac:dyDescent="0.15">
      <c r="C331" s="5"/>
      <c r="D331" s="5"/>
    </row>
    <row r="332" spans="3:4" ht="15.75" customHeight="1" x14ac:dyDescent="0.15">
      <c r="C332" s="5"/>
      <c r="D332" s="5"/>
    </row>
    <row r="333" spans="3:4" ht="15.75" customHeight="1" x14ac:dyDescent="0.15">
      <c r="C333" s="5"/>
      <c r="D333" s="5"/>
    </row>
    <row r="334" spans="3:4" ht="15.75" customHeight="1" x14ac:dyDescent="0.15">
      <c r="C334" s="5"/>
      <c r="D334" s="5"/>
    </row>
    <row r="335" spans="3:4" ht="15.75" customHeight="1" x14ac:dyDescent="0.15">
      <c r="C335" s="5"/>
      <c r="D335" s="5"/>
    </row>
    <row r="336" spans="3:4" ht="15.75" customHeight="1" x14ac:dyDescent="0.15">
      <c r="C336" s="5"/>
      <c r="D336" s="5"/>
    </row>
    <row r="337" spans="3:4" ht="15.75" customHeight="1" x14ac:dyDescent="0.15">
      <c r="C337" s="5"/>
      <c r="D337" s="5"/>
    </row>
    <row r="338" spans="3:4" ht="15.75" customHeight="1" x14ac:dyDescent="0.15">
      <c r="C338" s="5"/>
      <c r="D338" s="5"/>
    </row>
    <row r="339" spans="3:4" ht="15.75" customHeight="1" x14ac:dyDescent="0.15">
      <c r="C339" s="5"/>
      <c r="D339" s="5"/>
    </row>
    <row r="340" spans="3:4" ht="15.75" customHeight="1" x14ac:dyDescent="0.15">
      <c r="C340" s="5"/>
      <c r="D340" s="5"/>
    </row>
    <row r="341" spans="3:4" ht="15.75" customHeight="1" x14ac:dyDescent="0.15">
      <c r="C341" s="5"/>
      <c r="D341" s="5"/>
    </row>
    <row r="342" spans="3:4" ht="15.75" customHeight="1" x14ac:dyDescent="0.15">
      <c r="C342" s="5"/>
      <c r="D342" s="5"/>
    </row>
    <row r="343" spans="3:4" ht="15.75" customHeight="1" x14ac:dyDescent="0.15">
      <c r="C343" s="5"/>
      <c r="D343" s="5"/>
    </row>
    <row r="344" spans="3:4" ht="15.75" customHeight="1" x14ac:dyDescent="0.15">
      <c r="C344" s="5"/>
      <c r="D344" s="5"/>
    </row>
    <row r="345" spans="3:4" ht="15.75" customHeight="1" x14ac:dyDescent="0.15">
      <c r="C345" s="5"/>
      <c r="D345" s="5"/>
    </row>
    <row r="346" spans="3:4" ht="15.75" customHeight="1" x14ac:dyDescent="0.15">
      <c r="C346" s="5"/>
      <c r="D346" s="5"/>
    </row>
    <row r="347" spans="3:4" ht="15.75" customHeight="1" x14ac:dyDescent="0.15">
      <c r="C347" s="5"/>
      <c r="D347" s="5"/>
    </row>
    <row r="348" spans="3:4" ht="15.75" customHeight="1" x14ac:dyDescent="0.15">
      <c r="C348" s="5"/>
      <c r="D348" s="5"/>
    </row>
    <row r="349" spans="3:4" ht="15.75" customHeight="1" x14ac:dyDescent="0.15">
      <c r="C349" s="5"/>
      <c r="D349" s="5"/>
    </row>
    <row r="350" spans="3:4" ht="15.75" customHeight="1" x14ac:dyDescent="0.15">
      <c r="C350" s="5"/>
      <c r="D350" s="5"/>
    </row>
    <row r="351" spans="3:4" ht="15.75" customHeight="1" x14ac:dyDescent="0.15">
      <c r="C351" s="5"/>
      <c r="D351" s="5"/>
    </row>
    <row r="352" spans="3:4" ht="15.75" customHeight="1" x14ac:dyDescent="0.15">
      <c r="C352" s="5"/>
      <c r="D352" s="5"/>
    </row>
    <row r="353" spans="3:4" ht="15.75" customHeight="1" x14ac:dyDescent="0.15">
      <c r="C353" s="5"/>
      <c r="D353" s="5"/>
    </row>
    <row r="354" spans="3:4" ht="15.75" customHeight="1" x14ac:dyDescent="0.15">
      <c r="C354" s="5"/>
      <c r="D354" s="5"/>
    </row>
    <row r="355" spans="3:4" ht="15.75" customHeight="1" x14ac:dyDescent="0.15">
      <c r="C355" s="5"/>
      <c r="D355" s="5"/>
    </row>
    <row r="356" spans="3:4" ht="15.75" customHeight="1" x14ac:dyDescent="0.15">
      <c r="C356" s="5"/>
      <c r="D356" s="5"/>
    </row>
    <row r="357" spans="3:4" ht="15.75" customHeight="1" x14ac:dyDescent="0.15">
      <c r="C357" s="5"/>
      <c r="D357" s="5"/>
    </row>
    <row r="358" spans="3:4" ht="15.75" customHeight="1" x14ac:dyDescent="0.15">
      <c r="C358" s="5"/>
      <c r="D358" s="5"/>
    </row>
    <row r="359" spans="3:4" ht="15.75" customHeight="1" x14ac:dyDescent="0.15">
      <c r="C359" s="5"/>
      <c r="D359" s="5"/>
    </row>
    <row r="360" spans="3:4" ht="15.75" customHeight="1" x14ac:dyDescent="0.15">
      <c r="C360" s="5"/>
      <c r="D360" s="5"/>
    </row>
    <row r="361" spans="3:4" ht="15.75" customHeight="1" x14ac:dyDescent="0.15">
      <c r="C361" s="5"/>
      <c r="D361" s="5"/>
    </row>
    <row r="362" spans="3:4" ht="15.75" customHeight="1" x14ac:dyDescent="0.15">
      <c r="C362" s="5"/>
      <c r="D362" s="5"/>
    </row>
    <row r="363" spans="3:4" ht="15.75" customHeight="1" x14ac:dyDescent="0.15">
      <c r="C363" s="5"/>
      <c r="D363" s="5"/>
    </row>
    <row r="364" spans="3:4" ht="15.75" customHeight="1" x14ac:dyDescent="0.15">
      <c r="C364" s="5"/>
      <c r="D364" s="5"/>
    </row>
    <row r="365" spans="3:4" ht="15.75" customHeight="1" x14ac:dyDescent="0.15">
      <c r="C365" s="5"/>
      <c r="D365" s="5"/>
    </row>
    <row r="366" spans="3:4" ht="15.75" customHeight="1" x14ac:dyDescent="0.15">
      <c r="C366" s="5"/>
      <c r="D366" s="5"/>
    </row>
    <row r="367" spans="3:4" ht="15.75" customHeight="1" x14ac:dyDescent="0.15">
      <c r="C367" s="5"/>
      <c r="D367" s="5"/>
    </row>
    <row r="368" spans="3:4" ht="15.75" customHeight="1" x14ac:dyDescent="0.15">
      <c r="C368" s="5"/>
      <c r="D368" s="5"/>
    </row>
    <row r="369" spans="3:4" ht="15.75" customHeight="1" x14ac:dyDescent="0.15">
      <c r="C369" s="5"/>
      <c r="D369" s="5"/>
    </row>
    <row r="370" spans="3:4" ht="15.75" customHeight="1" x14ac:dyDescent="0.15">
      <c r="C370" s="5"/>
      <c r="D370" s="5"/>
    </row>
    <row r="371" spans="3:4" ht="15.75" customHeight="1" x14ac:dyDescent="0.15">
      <c r="C371" s="5"/>
      <c r="D371" s="5"/>
    </row>
    <row r="372" spans="3:4" ht="15.75" customHeight="1" x14ac:dyDescent="0.15">
      <c r="C372" s="5"/>
      <c r="D372" s="5"/>
    </row>
    <row r="373" spans="3:4" ht="15.75" customHeight="1" x14ac:dyDescent="0.15">
      <c r="C373" s="5"/>
      <c r="D373" s="5"/>
    </row>
    <row r="374" spans="3:4" ht="15.75" customHeight="1" x14ac:dyDescent="0.15">
      <c r="C374" s="5"/>
      <c r="D374" s="5"/>
    </row>
    <row r="375" spans="3:4" ht="15.75" customHeight="1" x14ac:dyDescent="0.15">
      <c r="C375" s="5"/>
      <c r="D375" s="5"/>
    </row>
    <row r="376" spans="3:4" ht="15.75" customHeight="1" x14ac:dyDescent="0.15">
      <c r="C376" s="5"/>
      <c r="D376" s="5"/>
    </row>
    <row r="377" spans="3:4" ht="15.75" customHeight="1" x14ac:dyDescent="0.15">
      <c r="C377" s="5"/>
      <c r="D377" s="5"/>
    </row>
    <row r="378" spans="3:4" ht="15.75" customHeight="1" x14ac:dyDescent="0.15">
      <c r="C378" s="5"/>
      <c r="D378" s="5"/>
    </row>
    <row r="379" spans="3:4" ht="15.75" customHeight="1" x14ac:dyDescent="0.15">
      <c r="C379" s="5"/>
      <c r="D379" s="5"/>
    </row>
    <row r="380" spans="3:4" ht="15.75" customHeight="1" x14ac:dyDescent="0.15">
      <c r="C380" s="5"/>
      <c r="D380" s="5"/>
    </row>
    <row r="381" spans="3:4" ht="15.75" customHeight="1" x14ac:dyDescent="0.15">
      <c r="C381" s="5"/>
      <c r="D381" s="5"/>
    </row>
    <row r="382" spans="3:4" ht="15.75" customHeight="1" x14ac:dyDescent="0.15">
      <c r="C382" s="5"/>
      <c r="D382" s="5"/>
    </row>
    <row r="383" spans="3:4" ht="15.75" customHeight="1" x14ac:dyDescent="0.15">
      <c r="C383" s="5"/>
      <c r="D383" s="5"/>
    </row>
    <row r="384" spans="3:4" ht="15.75" customHeight="1" x14ac:dyDescent="0.15">
      <c r="C384" s="5"/>
      <c r="D384" s="5"/>
    </row>
    <row r="385" spans="3:4" ht="15.75" customHeight="1" x14ac:dyDescent="0.15">
      <c r="C385" s="5"/>
      <c r="D385" s="5"/>
    </row>
    <row r="386" spans="3:4" ht="15.75" customHeight="1" x14ac:dyDescent="0.15">
      <c r="C386" s="5"/>
      <c r="D386" s="5"/>
    </row>
    <row r="387" spans="3:4" ht="15.75" customHeight="1" x14ac:dyDescent="0.15">
      <c r="C387" s="5"/>
      <c r="D387" s="5"/>
    </row>
    <row r="388" spans="3:4" ht="15.75" customHeight="1" x14ac:dyDescent="0.15">
      <c r="C388" s="5"/>
      <c r="D388" s="5"/>
    </row>
    <row r="389" spans="3:4" ht="15.75" customHeight="1" x14ac:dyDescent="0.15">
      <c r="C389" s="5"/>
      <c r="D389" s="5"/>
    </row>
    <row r="390" spans="3:4" ht="15.75" customHeight="1" x14ac:dyDescent="0.15">
      <c r="C390" s="5"/>
      <c r="D390" s="5"/>
    </row>
    <row r="391" spans="3:4" ht="15.75" customHeight="1" x14ac:dyDescent="0.15">
      <c r="C391" s="5"/>
      <c r="D391" s="5"/>
    </row>
    <row r="392" spans="3:4" ht="15.75" customHeight="1" x14ac:dyDescent="0.15">
      <c r="C392" s="5"/>
      <c r="D392" s="5"/>
    </row>
    <row r="393" spans="3:4" ht="15.75" customHeight="1" x14ac:dyDescent="0.15">
      <c r="C393" s="5"/>
      <c r="D393" s="5"/>
    </row>
    <row r="394" spans="3:4" ht="15.75" customHeight="1" x14ac:dyDescent="0.15">
      <c r="C394" s="5"/>
      <c r="D394" s="5"/>
    </row>
    <row r="395" spans="3:4" ht="15.75" customHeight="1" x14ac:dyDescent="0.15">
      <c r="C395" s="5"/>
      <c r="D395" s="5"/>
    </row>
    <row r="396" spans="3:4" ht="15.75" customHeight="1" x14ac:dyDescent="0.15">
      <c r="C396" s="5"/>
      <c r="D396" s="5"/>
    </row>
    <row r="397" spans="3:4" ht="15.75" customHeight="1" x14ac:dyDescent="0.15">
      <c r="C397" s="5"/>
      <c r="D397" s="5"/>
    </row>
    <row r="398" spans="3:4" ht="15.75" customHeight="1" x14ac:dyDescent="0.15">
      <c r="C398" s="5"/>
      <c r="D398" s="5"/>
    </row>
    <row r="399" spans="3:4" ht="15.75" customHeight="1" x14ac:dyDescent="0.15">
      <c r="C399" s="5"/>
      <c r="D399" s="5"/>
    </row>
    <row r="400" spans="3:4" ht="15.75" customHeight="1" x14ac:dyDescent="0.15">
      <c r="C400" s="5"/>
      <c r="D400" s="5"/>
    </row>
    <row r="401" spans="3:4" ht="15.75" customHeight="1" x14ac:dyDescent="0.15">
      <c r="C401" s="5"/>
      <c r="D401" s="5"/>
    </row>
    <row r="402" spans="3:4" ht="15.75" customHeight="1" x14ac:dyDescent="0.15">
      <c r="C402" s="5"/>
      <c r="D402" s="5"/>
    </row>
    <row r="403" spans="3:4" ht="15.75" customHeight="1" x14ac:dyDescent="0.15">
      <c r="C403" s="5"/>
      <c r="D403" s="5"/>
    </row>
    <row r="404" spans="3:4" ht="15.75" customHeight="1" x14ac:dyDescent="0.15">
      <c r="C404" s="5"/>
      <c r="D404" s="5"/>
    </row>
    <row r="405" spans="3:4" ht="15.75" customHeight="1" x14ac:dyDescent="0.15">
      <c r="C405" s="5"/>
      <c r="D405" s="5"/>
    </row>
    <row r="406" spans="3:4" ht="15.75" customHeight="1" x14ac:dyDescent="0.15">
      <c r="C406" s="5"/>
      <c r="D406" s="5"/>
    </row>
    <row r="407" spans="3:4" ht="15.75" customHeight="1" x14ac:dyDescent="0.15">
      <c r="C407" s="5"/>
      <c r="D407" s="5"/>
    </row>
    <row r="408" spans="3:4" ht="15.75" customHeight="1" x14ac:dyDescent="0.15">
      <c r="C408" s="5"/>
      <c r="D408" s="5"/>
    </row>
    <row r="409" spans="3:4" ht="15.75" customHeight="1" x14ac:dyDescent="0.15">
      <c r="C409" s="5"/>
      <c r="D409" s="5"/>
    </row>
    <row r="410" spans="3:4" ht="15.75" customHeight="1" x14ac:dyDescent="0.15">
      <c r="C410" s="5"/>
      <c r="D410" s="5"/>
    </row>
    <row r="411" spans="3:4" ht="15.75" customHeight="1" x14ac:dyDescent="0.15">
      <c r="C411" s="5"/>
      <c r="D411" s="5"/>
    </row>
    <row r="412" spans="3:4" ht="15.75" customHeight="1" x14ac:dyDescent="0.15">
      <c r="C412" s="5"/>
      <c r="D412" s="5"/>
    </row>
    <row r="413" spans="3:4" ht="15.75" customHeight="1" x14ac:dyDescent="0.15">
      <c r="C413" s="5"/>
      <c r="D413" s="5"/>
    </row>
    <row r="414" spans="3:4" ht="15.75" customHeight="1" x14ac:dyDescent="0.15">
      <c r="C414" s="5"/>
      <c r="D414" s="5"/>
    </row>
    <row r="415" spans="3:4" ht="15.75" customHeight="1" x14ac:dyDescent="0.15">
      <c r="C415" s="5"/>
      <c r="D415" s="5"/>
    </row>
    <row r="416" spans="3:4" ht="15.75" customHeight="1" x14ac:dyDescent="0.15">
      <c r="C416" s="5"/>
      <c r="D416" s="5"/>
    </row>
    <row r="417" spans="3:4" ht="15.75" customHeight="1" x14ac:dyDescent="0.15">
      <c r="C417" s="5"/>
      <c r="D417" s="5"/>
    </row>
    <row r="418" spans="3:4" ht="15.75" customHeight="1" x14ac:dyDescent="0.15">
      <c r="C418" s="5"/>
      <c r="D418" s="5"/>
    </row>
    <row r="419" spans="3:4" ht="15.75" customHeight="1" x14ac:dyDescent="0.15">
      <c r="C419" s="5"/>
      <c r="D419" s="5"/>
    </row>
    <row r="420" spans="3:4" ht="15.75" customHeight="1" x14ac:dyDescent="0.15">
      <c r="C420" s="5"/>
      <c r="D420" s="5"/>
    </row>
    <row r="421" spans="3:4" ht="15.75" customHeight="1" x14ac:dyDescent="0.15">
      <c r="C421" s="5"/>
      <c r="D421" s="5"/>
    </row>
    <row r="422" spans="3:4" ht="15.75" customHeight="1" x14ac:dyDescent="0.15">
      <c r="C422" s="5"/>
      <c r="D422" s="5"/>
    </row>
    <row r="423" spans="3:4" ht="15.75" customHeight="1" x14ac:dyDescent="0.15">
      <c r="C423" s="5"/>
      <c r="D423" s="5"/>
    </row>
    <row r="424" spans="3:4" ht="15.75" customHeight="1" x14ac:dyDescent="0.15">
      <c r="C424" s="5"/>
      <c r="D424" s="5"/>
    </row>
    <row r="425" spans="3:4" ht="15.75" customHeight="1" x14ac:dyDescent="0.15">
      <c r="C425" s="5"/>
      <c r="D425" s="5"/>
    </row>
    <row r="426" spans="3:4" ht="15.75" customHeight="1" x14ac:dyDescent="0.15">
      <c r="C426" s="5"/>
      <c r="D426" s="5"/>
    </row>
    <row r="427" spans="3:4" ht="15.75" customHeight="1" x14ac:dyDescent="0.15">
      <c r="C427" s="5"/>
      <c r="D427" s="5"/>
    </row>
    <row r="428" spans="3:4" ht="15.75" customHeight="1" x14ac:dyDescent="0.15">
      <c r="C428" s="5"/>
      <c r="D428" s="5"/>
    </row>
    <row r="429" spans="3:4" ht="15.75" customHeight="1" x14ac:dyDescent="0.15">
      <c r="C429" s="5"/>
      <c r="D429" s="5"/>
    </row>
    <row r="430" spans="3:4" ht="15.75" customHeight="1" x14ac:dyDescent="0.15">
      <c r="C430" s="5"/>
      <c r="D430" s="5"/>
    </row>
    <row r="431" spans="3:4" ht="15.75" customHeight="1" x14ac:dyDescent="0.15">
      <c r="C431" s="5"/>
      <c r="D431" s="5"/>
    </row>
    <row r="432" spans="3:4" ht="15.75" customHeight="1" x14ac:dyDescent="0.15">
      <c r="C432" s="5"/>
      <c r="D432" s="5"/>
    </row>
    <row r="433" spans="3:4" ht="15.75" customHeight="1" x14ac:dyDescent="0.15">
      <c r="C433" s="5"/>
      <c r="D433" s="5"/>
    </row>
    <row r="434" spans="3:4" ht="15.75" customHeight="1" x14ac:dyDescent="0.15">
      <c r="C434" s="5"/>
      <c r="D434" s="5"/>
    </row>
    <row r="435" spans="3:4" ht="15.75" customHeight="1" x14ac:dyDescent="0.15">
      <c r="C435" s="5"/>
      <c r="D435" s="5"/>
    </row>
    <row r="436" spans="3:4" ht="15.75" customHeight="1" x14ac:dyDescent="0.15">
      <c r="C436" s="5"/>
      <c r="D436" s="5"/>
    </row>
    <row r="437" spans="3:4" ht="15.75" customHeight="1" x14ac:dyDescent="0.15">
      <c r="C437" s="5"/>
      <c r="D437" s="5"/>
    </row>
    <row r="438" spans="3:4" ht="15.75" customHeight="1" x14ac:dyDescent="0.15">
      <c r="C438" s="5"/>
      <c r="D438" s="5"/>
    </row>
    <row r="439" spans="3:4" ht="15.75" customHeight="1" x14ac:dyDescent="0.15">
      <c r="C439" s="5"/>
      <c r="D439" s="5"/>
    </row>
    <row r="440" spans="3:4" ht="15.75" customHeight="1" x14ac:dyDescent="0.15">
      <c r="C440" s="5"/>
      <c r="D440" s="5"/>
    </row>
    <row r="441" spans="3:4" ht="15.75" customHeight="1" x14ac:dyDescent="0.15">
      <c r="C441" s="5"/>
      <c r="D441" s="5"/>
    </row>
    <row r="442" spans="3:4" ht="15.75" customHeight="1" x14ac:dyDescent="0.15">
      <c r="C442" s="5"/>
      <c r="D442" s="5"/>
    </row>
    <row r="443" spans="3:4" ht="15.75" customHeight="1" x14ac:dyDescent="0.15">
      <c r="C443" s="5"/>
      <c r="D443" s="5"/>
    </row>
    <row r="444" spans="3:4" ht="15.75" customHeight="1" x14ac:dyDescent="0.15">
      <c r="C444" s="5"/>
      <c r="D444" s="5"/>
    </row>
    <row r="445" spans="3:4" ht="15.75" customHeight="1" x14ac:dyDescent="0.15">
      <c r="C445" s="5"/>
      <c r="D445" s="5"/>
    </row>
    <row r="446" spans="3:4" ht="15.75" customHeight="1" x14ac:dyDescent="0.15">
      <c r="C446" s="5"/>
      <c r="D446" s="5"/>
    </row>
    <row r="447" spans="3:4" ht="15.75" customHeight="1" x14ac:dyDescent="0.15">
      <c r="C447" s="5"/>
      <c r="D447" s="5"/>
    </row>
    <row r="448" spans="3:4" ht="15.75" customHeight="1" x14ac:dyDescent="0.15">
      <c r="C448" s="5"/>
      <c r="D448" s="5"/>
    </row>
    <row r="449" spans="3:4" ht="15.75" customHeight="1" x14ac:dyDescent="0.15">
      <c r="C449" s="5"/>
      <c r="D449" s="5"/>
    </row>
    <row r="450" spans="3:4" ht="15.75" customHeight="1" x14ac:dyDescent="0.15">
      <c r="C450" s="5"/>
      <c r="D450" s="5"/>
    </row>
    <row r="451" spans="3:4" ht="15.75" customHeight="1" x14ac:dyDescent="0.15">
      <c r="C451" s="5"/>
      <c r="D451" s="5"/>
    </row>
    <row r="452" spans="3:4" ht="15.75" customHeight="1" x14ac:dyDescent="0.15">
      <c r="C452" s="5"/>
      <c r="D452" s="5"/>
    </row>
    <row r="453" spans="3:4" ht="15.75" customHeight="1" x14ac:dyDescent="0.15">
      <c r="C453" s="5"/>
      <c r="D453" s="5"/>
    </row>
    <row r="454" spans="3:4" ht="15.75" customHeight="1" x14ac:dyDescent="0.15">
      <c r="C454" s="5"/>
      <c r="D454" s="5"/>
    </row>
    <row r="455" spans="3:4" ht="15.75" customHeight="1" x14ac:dyDescent="0.15">
      <c r="C455" s="5"/>
      <c r="D455" s="5"/>
    </row>
    <row r="456" spans="3:4" ht="15.75" customHeight="1" x14ac:dyDescent="0.15">
      <c r="C456" s="5"/>
      <c r="D456" s="5"/>
    </row>
    <row r="457" spans="3:4" ht="15.75" customHeight="1" x14ac:dyDescent="0.15">
      <c r="C457" s="5"/>
      <c r="D457" s="5"/>
    </row>
    <row r="458" spans="3:4" ht="15.75" customHeight="1" x14ac:dyDescent="0.15">
      <c r="C458" s="5"/>
      <c r="D458" s="5"/>
    </row>
    <row r="459" spans="3:4" ht="15.75" customHeight="1" x14ac:dyDescent="0.15">
      <c r="C459" s="5"/>
      <c r="D459" s="5"/>
    </row>
    <row r="460" spans="3:4" ht="15.75" customHeight="1" x14ac:dyDescent="0.15">
      <c r="C460" s="5"/>
      <c r="D460" s="5"/>
    </row>
    <row r="461" spans="3:4" ht="15.75" customHeight="1" x14ac:dyDescent="0.15">
      <c r="C461" s="5"/>
      <c r="D461" s="5"/>
    </row>
    <row r="462" spans="3:4" ht="15.75" customHeight="1" x14ac:dyDescent="0.15">
      <c r="C462" s="5"/>
      <c r="D462" s="5"/>
    </row>
    <row r="463" spans="3:4" ht="15.75" customHeight="1" x14ac:dyDescent="0.15">
      <c r="C463" s="5"/>
      <c r="D463" s="5"/>
    </row>
    <row r="464" spans="3:4" ht="15.75" customHeight="1" x14ac:dyDescent="0.15">
      <c r="C464" s="5"/>
      <c r="D464" s="5"/>
    </row>
    <row r="465" spans="3:4" ht="15.75" customHeight="1" x14ac:dyDescent="0.15">
      <c r="C465" s="5"/>
      <c r="D465" s="5"/>
    </row>
    <row r="466" spans="3:4" ht="15.75" customHeight="1" x14ac:dyDescent="0.15">
      <c r="C466" s="5"/>
      <c r="D466" s="5"/>
    </row>
    <row r="467" spans="3:4" ht="15.75" customHeight="1" x14ac:dyDescent="0.15">
      <c r="C467" s="5"/>
      <c r="D467" s="5"/>
    </row>
    <row r="468" spans="3:4" ht="15.75" customHeight="1" x14ac:dyDescent="0.15">
      <c r="C468" s="5"/>
      <c r="D468" s="5"/>
    </row>
    <row r="469" spans="3:4" ht="15.75" customHeight="1" x14ac:dyDescent="0.15">
      <c r="C469" s="5"/>
      <c r="D469" s="5"/>
    </row>
    <row r="470" spans="3:4" ht="15.75" customHeight="1" x14ac:dyDescent="0.15">
      <c r="C470" s="5"/>
      <c r="D470" s="5"/>
    </row>
    <row r="471" spans="3:4" ht="15.75" customHeight="1" x14ac:dyDescent="0.15">
      <c r="C471" s="5"/>
      <c r="D471" s="5"/>
    </row>
    <row r="472" spans="3:4" ht="15.75" customHeight="1" x14ac:dyDescent="0.15">
      <c r="C472" s="5"/>
      <c r="D472" s="5"/>
    </row>
    <row r="473" spans="3:4" ht="15.75" customHeight="1" x14ac:dyDescent="0.15">
      <c r="C473" s="5"/>
      <c r="D473" s="5"/>
    </row>
    <row r="474" spans="3:4" ht="15.75" customHeight="1" x14ac:dyDescent="0.15">
      <c r="C474" s="5"/>
      <c r="D474" s="5"/>
    </row>
    <row r="475" spans="3:4" ht="15.75" customHeight="1" x14ac:dyDescent="0.15">
      <c r="C475" s="5"/>
      <c r="D475" s="5"/>
    </row>
    <row r="476" spans="3:4" ht="15.75" customHeight="1" x14ac:dyDescent="0.15">
      <c r="C476" s="5"/>
      <c r="D476" s="5"/>
    </row>
    <row r="477" spans="3:4" ht="15.75" customHeight="1" x14ac:dyDescent="0.15">
      <c r="C477" s="5"/>
      <c r="D477" s="5"/>
    </row>
    <row r="478" spans="3:4" ht="15.75" customHeight="1" x14ac:dyDescent="0.15">
      <c r="C478" s="5"/>
      <c r="D478" s="5"/>
    </row>
    <row r="479" spans="3:4" ht="15.75" customHeight="1" x14ac:dyDescent="0.15">
      <c r="C479" s="5"/>
      <c r="D479" s="5"/>
    </row>
    <row r="480" spans="3:4" ht="15.75" customHeight="1" x14ac:dyDescent="0.15">
      <c r="C480" s="5"/>
      <c r="D480" s="5"/>
    </row>
    <row r="481" spans="3:4" ht="15.75" customHeight="1" x14ac:dyDescent="0.15">
      <c r="C481" s="5"/>
      <c r="D481" s="5"/>
    </row>
    <row r="482" spans="3:4" ht="15.75" customHeight="1" x14ac:dyDescent="0.15">
      <c r="C482" s="5"/>
      <c r="D482" s="5"/>
    </row>
    <row r="483" spans="3:4" ht="15.75" customHeight="1" x14ac:dyDescent="0.15">
      <c r="C483" s="5"/>
      <c r="D483" s="5"/>
    </row>
    <row r="484" spans="3:4" ht="15.75" customHeight="1" x14ac:dyDescent="0.15">
      <c r="C484" s="5"/>
      <c r="D484" s="5"/>
    </row>
    <row r="485" spans="3:4" ht="15.75" customHeight="1" x14ac:dyDescent="0.15">
      <c r="C485" s="5"/>
      <c r="D485" s="5"/>
    </row>
    <row r="486" spans="3:4" ht="15.75" customHeight="1" x14ac:dyDescent="0.15">
      <c r="C486" s="5"/>
      <c r="D486" s="5"/>
    </row>
    <row r="487" spans="3:4" ht="15.75" customHeight="1" x14ac:dyDescent="0.15">
      <c r="C487" s="5"/>
      <c r="D487" s="5"/>
    </row>
    <row r="488" spans="3:4" ht="15.75" customHeight="1" x14ac:dyDescent="0.15">
      <c r="C488" s="5"/>
      <c r="D488" s="5"/>
    </row>
    <row r="489" spans="3:4" ht="15.75" customHeight="1" x14ac:dyDescent="0.15">
      <c r="C489" s="5"/>
      <c r="D489" s="5"/>
    </row>
    <row r="490" spans="3:4" ht="15.75" customHeight="1" x14ac:dyDescent="0.15">
      <c r="C490" s="5"/>
      <c r="D490" s="5"/>
    </row>
    <row r="491" spans="3:4" ht="15.75" customHeight="1" x14ac:dyDescent="0.15">
      <c r="C491" s="5"/>
      <c r="D491" s="5"/>
    </row>
    <row r="492" spans="3:4" ht="15.75" customHeight="1" x14ac:dyDescent="0.15">
      <c r="C492" s="5"/>
      <c r="D492" s="5"/>
    </row>
    <row r="493" spans="3:4" ht="15.75" customHeight="1" x14ac:dyDescent="0.15">
      <c r="C493" s="5"/>
      <c r="D493" s="5"/>
    </row>
    <row r="494" spans="3:4" ht="15.75" customHeight="1" x14ac:dyDescent="0.15">
      <c r="C494" s="5"/>
      <c r="D494" s="5"/>
    </row>
    <row r="495" spans="3:4" ht="15.75" customHeight="1" x14ac:dyDescent="0.15">
      <c r="C495" s="5"/>
      <c r="D495" s="5"/>
    </row>
    <row r="496" spans="3:4" ht="15.75" customHeight="1" x14ac:dyDescent="0.15">
      <c r="C496" s="5"/>
      <c r="D496" s="5"/>
    </row>
    <row r="497" spans="3:4" ht="15.75" customHeight="1" x14ac:dyDescent="0.15">
      <c r="C497" s="5"/>
      <c r="D497" s="5"/>
    </row>
    <row r="498" spans="3:4" ht="15.75" customHeight="1" x14ac:dyDescent="0.15">
      <c r="C498" s="5"/>
      <c r="D498" s="5"/>
    </row>
    <row r="499" spans="3:4" ht="15.75" customHeight="1" x14ac:dyDescent="0.15">
      <c r="C499" s="5"/>
      <c r="D499" s="5"/>
    </row>
    <row r="500" spans="3:4" ht="15.75" customHeight="1" x14ac:dyDescent="0.15">
      <c r="C500" s="5"/>
      <c r="D500" s="5"/>
    </row>
    <row r="501" spans="3:4" ht="15.75" customHeight="1" x14ac:dyDescent="0.15">
      <c r="C501" s="5"/>
      <c r="D501" s="5"/>
    </row>
    <row r="502" spans="3:4" ht="15.75" customHeight="1" x14ac:dyDescent="0.15">
      <c r="C502" s="5"/>
      <c r="D502" s="5"/>
    </row>
    <row r="503" spans="3:4" ht="15.75" customHeight="1" x14ac:dyDescent="0.15">
      <c r="C503" s="5"/>
      <c r="D503" s="5"/>
    </row>
    <row r="504" spans="3:4" ht="15.75" customHeight="1" x14ac:dyDescent="0.15">
      <c r="C504" s="5"/>
      <c r="D504" s="5"/>
    </row>
    <row r="505" spans="3:4" ht="15.75" customHeight="1" x14ac:dyDescent="0.15">
      <c r="C505" s="5"/>
      <c r="D505" s="5"/>
    </row>
    <row r="506" spans="3:4" ht="15.75" customHeight="1" x14ac:dyDescent="0.15">
      <c r="C506" s="5"/>
      <c r="D506" s="5"/>
    </row>
    <row r="507" spans="3:4" ht="15.75" customHeight="1" x14ac:dyDescent="0.15">
      <c r="C507" s="5"/>
      <c r="D507" s="5"/>
    </row>
    <row r="508" spans="3:4" ht="15.75" customHeight="1" x14ac:dyDescent="0.15">
      <c r="C508" s="5"/>
      <c r="D508" s="5"/>
    </row>
    <row r="509" spans="3:4" ht="15.75" customHeight="1" x14ac:dyDescent="0.15">
      <c r="C509" s="5"/>
      <c r="D509" s="5"/>
    </row>
    <row r="510" spans="3:4" ht="15.75" customHeight="1" x14ac:dyDescent="0.15">
      <c r="C510" s="5"/>
      <c r="D510" s="5"/>
    </row>
    <row r="511" spans="3:4" ht="15.75" customHeight="1" x14ac:dyDescent="0.15">
      <c r="C511" s="5"/>
      <c r="D511" s="5"/>
    </row>
    <row r="512" spans="3:4" ht="15.75" customHeight="1" x14ac:dyDescent="0.15">
      <c r="C512" s="5"/>
      <c r="D512" s="5"/>
    </row>
    <row r="513" spans="3:4" ht="15.75" customHeight="1" x14ac:dyDescent="0.15">
      <c r="C513" s="5"/>
      <c r="D513" s="5"/>
    </row>
    <row r="514" spans="3:4" ht="15.75" customHeight="1" x14ac:dyDescent="0.15">
      <c r="C514" s="5"/>
      <c r="D514" s="5"/>
    </row>
    <row r="515" spans="3:4" ht="15.75" customHeight="1" x14ac:dyDescent="0.15">
      <c r="C515" s="5"/>
      <c r="D515" s="5"/>
    </row>
    <row r="516" spans="3:4" ht="15.75" customHeight="1" x14ac:dyDescent="0.15">
      <c r="C516" s="5"/>
      <c r="D516" s="5"/>
    </row>
    <row r="517" spans="3:4" ht="15.75" customHeight="1" x14ac:dyDescent="0.15">
      <c r="C517" s="5"/>
      <c r="D517" s="5"/>
    </row>
    <row r="518" spans="3:4" ht="15.75" customHeight="1" x14ac:dyDescent="0.15">
      <c r="C518" s="5"/>
      <c r="D518" s="5"/>
    </row>
    <row r="519" spans="3:4" ht="15.75" customHeight="1" x14ac:dyDescent="0.15">
      <c r="C519" s="5"/>
      <c r="D519" s="5"/>
    </row>
    <row r="520" spans="3:4" ht="15.75" customHeight="1" x14ac:dyDescent="0.15">
      <c r="C520" s="5"/>
      <c r="D520" s="5"/>
    </row>
    <row r="521" spans="3:4" ht="15.75" customHeight="1" x14ac:dyDescent="0.15">
      <c r="C521" s="5"/>
      <c r="D521" s="5"/>
    </row>
    <row r="522" spans="3:4" ht="15.75" customHeight="1" x14ac:dyDescent="0.15">
      <c r="C522" s="5"/>
      <c r="D522" s="5"/>
    </row>
    <row r="523" spans="3:4" ht="15.75" customHeight="1" x14ac:dyDescent="0.15">
      <c r="C523" s="5"/>
      <c r="D523" s="5"/>
    </row>
    <row r="524" spans="3:4" ht="15.75" customHeight="1" x14ac:dyDescent="0.15">
      <c r="C524" s="5"/>
      <c r="D524" s="5"/>
    </row>
    <row r="525" spans="3:4" ht="15.75" customHeight="1" x14ac:dyDescent="0.15">
      <c r="C525" s="5"/>
      <c r="D525" s="5"/>
    </row>
    <row r="526" spans="3:4" ht="15.75" customHeight="1" x14ac:dyDescent="0.15">
      <c r="C526" s="5"/>
      <c r="D526" s="5"/>
    </row>
    <row r="527" spans="3:4" ht="15.75" customHeight="1" x14ac:dyDescent="0.15">
      <c r="C527" s="5"/>
      <c r="D527" s="5"/>
    </row>
    <row r="528" spans="3:4" ht="15.75" customHeight="1" x14ac:dyDescent="0.15">
      <c r="C528" s="5"/>
      <c r="D528" s="5"/>
    </row>
    <row r="529" spans="3:4" ht="15.75" customHeight="1" x14ac:dyDescent="0.15">
      <c r="C529" s="5"/>
      <c r="D529" s="5"/>
    </row>
    <row r="530" spans="3:4" ht="15.75" customHeight="1" x14ac:dyDescent="0.15">
      <c r="C530" s="5"/>
      <c r="D530" s="5"/>
    </row>
    <row r="531" spans="3:4" ht="15.75" customHeight="1" x14ac:dyDescent="0.15">
      <c r="C531" s="5"/>
      <c r="D531" s="5"/>
    </row>
    <row r="532" spans="3:4" ht="15.75" customHeight="1" x14ac:dyDescent="0.15">
      <c r="C532" s="5"/>
      <c r="D532" s="5"/>
    </row>
    <row r="533" spans="3:4" ht="15.75" customHeight="1" x14ac:dyDescent="0.15">
      <c r="C533" s="5"/>
      <c r="D533" s="5"/>
    </row>
    <row r="534" spans="3:4" ht="15.75" customHeight="1" x14ac:dyDescent="0.15">
      <c r="C534" s="5"/>
      <c r="D534" s="5"/>
    </row>
    <row r="535" spans="3:4" ht="15.75" customHeight="1" x14ac:dyDescent="0.15">
      <c r="C535" s="5"/>
      <c r="D535" s="5"/>
    </row>
    <row r="536" spans="3:4" ht="15.75" customHeight="1" x14ac:dyDescent="0.15">
      <c r="C536" s="5"/>
      <c r="D536" s="5"/>
    </row>
    <row r="537" spans="3:4" ht="15.75" customHeight="1" x14ac:dyDescent="0.15">
      <c r="C537" s="5"/>
      <c r="D537" s="5"/>
    </row>
    <row r="538" spans="3:4" ht="15.75" customHeight="1" x14ac:dyDescent="0.15">
      <c r="C538" s="5"/>
      <c r="D538" s="5"/>
    </row>
    <row r="539" spans="3:4" ht="15.75" customHeight="1" x14ac:dyDescent="0.15">
      <c r="C539" s="5"/>
      <c r="D539" s="5"/>
    </row>
    <row r="540" spans="3:4" ht="15.75" customHeight="1" x14ac:dyDescent="0.15">
      <c r="C540" s="5"/>
      <c r="D540" s="5"/>
    </row>
    <row r="541" spans="3:4" ht="15.75" customHeight="1" x14ac:dyDescent="0.15">
      <c r="C541" s="5"/>
      <c r="D541" s="5"/>
    </row>
    <row r="542" spans="3:4" ht="15.75" customHeight="1" x14ac:dyDescent="0.15">
      <c r="C542" s="5"/>
      <c r="D542" s="5"/>
    </row>
    <row r="543" spans="3:4" ht="15.75" customHeight="1" x14ac:dyDescent="0.15">
      <c r="C543" s="5"/>
      <c r="D543" s="5"/>
    </row>
    <row r="544" spans="3:4" ht="15.75" customHeight="1" x14ac:dyDescent="0.15">
      <c r="C544" s="5"/>
      <c r="D544" s="5"/>
    </row>
    <row r="545" spans="3:4" ht="15.75" customHeight="1" x14ac:dyDescent="0.15">
      <c r="C545" s="5"/>
      <c r="D545" s="5"/>
    </row>
    <row r="546" spans="3:4" ht="15.75" customHeight="1" x14ac:dyDescent="0.15">
      <c r="C546" s="5"/>
      <c r="D546" s="5"/>
    </row>
    <row r="547" spans="3:4" ht="15.75" customHeight="1" x14ac:dyDescent="0.15">
      <c r="C547" s="5"/>
      <c r="D547" s="5"/>
    </row>
    <row r="548" spans="3:4" ht="15.75" customHeight="1" x14ac:dyDescent="0.15">
      <c r="C548" s="5"/>
      <c r="D548" s="5"/>
    </row>
    <row r="549" spans="3:4" ht="15.75" customHeight="1" x14ac:dyDescent="0.15">
      <c r="C549" s="5"/>
      <c r="D549" s="5"/>
    </row>
    <row r="550" spans="3:4" ht="15.75" customHeight="1" x14ac:dyDescent="0.15">
      <c r="C550" s="5"/>
      <c r="D550" s="5"/>
    </row>
    <row r="551" spans="3:4" ht="15.75" customHeight="1" x14ac:dyDescent="0.15">
      <c r="C551" s="5"/>
      <c r="D551" s="5"/>
    </row>
    <row r="552" spans="3:4" ht="15.75" customHeight="1" x14ac:dyDescent="0.15">
      <c r="C552" s="5"/>
      <c r="D552" s="5"/>
    </row>
    <row r="553" spans="3:4" ht="15.75" customHeight="1" x14ac:dyDescent="0.15">
      <c r="C553" s="5"/>
      <c r="D553" s="5"/>
    </row>
    <row r="554" spans="3:4" ht="15.75" customHeight="1" x14ac:dyDescent="0.15">
      <c r="C554" s="5"/>
      <c r="D554" s="5"/>
    </row>
    <row r="555" spans="3:4" ht="15.75" customHeight="1" x14ac:dyDescent="0.15">
      <c r="C555" s="5"/>
      <c r="D555" s="5"/>
    </row>
    <row r="556" spans="3:4" ht="15.75" customHeight="1" x14ac:dyDescent="0.15">
      <c r="C556" s="5"/>
      <c r="D556" s="5"/>
    </row>
    <row r="557" spans="3:4" ht="15.75" customHeight="1" x14ac:dyDescent="0.15">
      <c r="C557" s="5"/>
      <c r="D557" s="5"/>
    </row>
    <row r="558" spans="3:4" ht="15.75" customHeight="1" x14ac:dyDescent="0.15">
      <c r="C558" s="5"/>
      <c r="D558" s="5"/>
    </row>
    <row r="559" spans="3:4" ht="15.75" customHeight="1" x14ac:dyDescent="0.15">
      <c r="C559" s="5"/>
      <c r="D559" s="5"/>
    </row>
    <row r="560" spans="3:4" ht="15.75" customHeight="1" x14ac:dyDescent="0.15">
      <c r="C560" s="5"/>
      <c r="D560" s="5"/>
    </row>
    <row r="561" spans="3:4" ht="15.75" customHeight="1" x14ac:dyDescent="0.15">
      <c r="C561" s="5"/>
      <c r="D561" s="5"/>
    </row>
    <row r="562" spans="3:4" ht="15.75" customHeight="1" x14ac:dyDescent="0.15">
      <c r="C562" s="5"/>
      <c r="D562" s="5"/>
    </row>
    <row r="563" spans="3:4" ht="15.75" customHeight="1" x14ac:dyDescent="0.15">
      <c r="C563" s="5"/>
      <c r="D563" s="5"/>
    </row>
    <row r="564" spans="3:4" ht="15.75" customHeight="1" x14ac:dyDescent="0.15">
      <c r="C564" s="5"/>
      <c r="D564" s="5"/>
    </row>
    <row r="565" spans="3:4" ht="15.75" customHeight="1" x14ac:dyDescent="0.15">
      <c r="C565" s="5"/>
      <c r="D565" s="5"/>
    </row>
    <row r="566" spans="3:4" ht="15.75" customHeight="1" x14ac:dyDescent="0.15">
      <c r="C566" s="5"/>
      <c r="D566" s="5"/>
    </row>
    <row r="567" spans="3:4" ht="15.75" customHeight="1" x14ac:dyDescent="0.15">
      <c r="C567" s="5"/>
      <c r="D567" s="5"/>
    </row>
    <row r="568" spans="3:4" ht="15.75" customHeight="1" x14ac:dyDescent="0.15">
      <c r="C568" s="5"/>
      <c r="D568" s="5"/>
    </row>
    <row r="569" spans="3:4" ht="15.75" customHeight="1" x14ac:dyDescent="0.15">
      <c r="C569" s="5"/>
      <c r="D569" s="5"/>
    </row>
    <row r="570" spans="3:4" ht="15.75" customHeight="1" x14ac:dyDescent="0.15">
      <c r="C570" s="5"/>
      <c r="D570" s="5"/>
    </row>
    <row r="571" spans="3:4" ht="15.75" customHeight="1" x14ac:dyDescent="0.15">
      <c r="C571" s="5"/>
      <c r="D571" s="5"/>
    </row>
    <row r="572" spans="3:4" ht="15.75" customHeight="1" x14ac:dyDescent="0.15">
      <c r="C572" s="5"/>
      <c r="D572" s="5"/>
    </row>
    <row r="573" spans="3:4" ht="15.75" customHeight="1" x14ac:dyDescent="0.15">
      <c r="C573" s="5"/>
      <c r="D573" s="5"/>
    </row>
    <row r="574" spans="3:4" ht="15.75" customHeight="1" x14ac:dyDescent="0.15">
      <c r="C574" s="5"/>
      <c r="D574" s="5"/>
    </row>
    <row r="575" spans="3:4" ht="15.75" customHeight="1" x14ac:dyDescent="0.15">
      <c r="C575" s="5"/>
      <c r="D575" s="5"/>
    </row>
    <row r="576" spans="3:4" ht="15.75" customHeight="1" x14ac:dyDescent="0.15">
      <c r="C576" s="5"/>
      <c r="D576" s="5"/>
    </row>
    <row r="577" spans="3:4" ht="15.75" customHeight="1" x14ac:dyDescent="0.15">
      <c r="C577" s="5"/>
      <c r="D577" s="5"/>
    </row>
    <row r="578" spans="3:4" ht="15.75" customHeight="1" x14ac:dyDescent="0.15">
      <c r="C578" s="5"/>
      <c r="D578" s="5"/>
    </row>
    <row r="579" spans="3:4" ht="15.75" customHeight="1" x14ac:dyDescent="0.15">
      <c r="C579" s="5"/>
      <c r="D579" s="5"/>
    </row>
    <row r="580" spans="3:4" ht="15.75" customHeight="1" x14ac:dyDescent="0.15">
      <c r="C580" s="5"/>
      <c r="D580" s="5"/>
    </row>
    <row r="581" spans="3:4" ht="15.75" customHeight="1" x14ac:dyDescent="0.15">
      <c r="C581" s="5"/>
      <c r="D581" s="5"/>
    </row>
    <row r="582" spans="3:4" ht="15.75" customHeight="1" x14ac:dyDescent="0.15">
      <c r="C582" s="5"/>
      <c r="D582" s="5"/>
    </row>
    <row r="583" spans="3:4" ht="15.75" customHeight="1" x14ac:dyDescent="0.15">
      <c r="C583" s="5"/>
      <c r="D583" s="5"/>
    </row>
    <row r="584" spans="3:4" ht="15.75" customHeight="1" x14ac:dyDescent="0.15">
      <c r="C584" s="5"/>
      <c r="D584" s="5"/>
    </row>
    <row r="585" spans="3:4" ht="15.75" customHeight="1" x14ac:dyDescent="0.15">
      <c r="C585" s="5"/>
      <c r="D585" s="5"/>
    </row>
    <row r="586" spans="3:4" ht="15.75" customHeight="1" x14ac:dyDescent="0.15">
      <c r="C586" s="5"/>
      <c r="D586" s="5"/>
    </row>
    <row r="587" spans="3:4" ht="15.75" customHeight="1" x14ac:dyDescent="0.15">
      <c r="C587" s="5"/>
      <c r="D587" s="5"/>
    </row>
    <row r="588" spans="3:4" ht="15.75" customHeight="1" x14ac:dyDescent="0.15">
      <c r="C588" s="5"/>
      <c r="D588" s="5"/>
    </row>
    <row r="589" spans="3:4" ht="15.75" customHeight="1" x14ac:dyDescent="0.15">
      <c r="C589" s="5"/>
      <c r="D589" s="5"/>
    </row>
    <row r="590" spans="3:4" ht="15.75" customHeight="1" x14ac:dyDescent="0.15">
      <c r="C590" s="5"/>
      <c r="D590" s="5"/>
    </row>
    <row r="591" spans="3:4" ht="15.75" customHeight="1" x14ac:dyDescent="0.15">
      <c r="C591" s="5"/>
      <c r="D591" s="5"/>
    </row>
    <row r="592" spans="3:4" ht="15.75" customHeight="1" x14ac:dyDescent="0.15">
      <c r="C592" s="5"/>
      <c r="D592" s="5"/>
    </row>
    <row r="593" spans="3:4" ht="15.75" customHeight="1" x14ac:dyDescent="0.15">
      <c r="C593" s="5"/>
      <c r="D593" s="5"/>
    </row>
    <row r="594" spans="3:4" ht="15.75" customHeight="1" x14ac:dyDescent="0.15">
      <c r="C594" s="5"/>
      <c r="D594" s="5"/>
    </row>
    <row r="595" spans="3:4" ht="15.75" customHeight="1" x14ac:dyDescent="0.15">
      <c r="C595" s="5"/>
      <c r="D595" s="5"/>
    </row>
    <row r="596" spans="3:4" ht="15.75" customHeight="1" x14ac:dyDescent="0.15">
      <c r="C596" s="5"/>
      <c r="D596" s="5"/>
    </row>
    <row r="597" spans="3:4" ht="15.75" customHeight="1" x14ac:dyDescent="0.15">
      <c r="C597" s="5"/>
      <c r="D597" s="5"/>
    </row>
    <row r="598" spans="3:4" ht="15.75" customHeight="1" x14ac:dyDescent="0.15">
      <c r="C598" s="5"/>
      <c r="D598" s="5"/>
    </row>
    <row r="599" spans="3:4" ht="15.75" customHeight="1" x14ac:dyDescent="0.15">
      <c r="C599" s="5"/>
      <c r="D599" s="5"/>
    </row>
    <row r="600" spans="3:4" ht="15.75" customHeight="1" x14ac:dyDescent="0.15">
      <c r="C600" s="5"/>
      <c r="D600" s="5"/>
    </row>
    <row r="601" spans="3:4" ht="15.75" customHeight="1" x14ac:dyDescent="0.15">
      <c r="C601" s="5"/>
      <c r="D601" s="5"/>
    </row>
    <row r="602" spans="3:4" ht="15.75" customHeight="1" x14ac:dyDescent="0.15">
      <c r="C602" s="5"/>
      <c r="D602" s="5"/>
    </row>
    <row r="603" spans="3:4" ht="15.75" customHeight="1" x14ac:dyDescent="0.15">
      <c r="C603" s="5"/>
      <c r="D603" s="5"/>
    </row>
    <row r="604" spans="3:4" ht="15.75" customHeight="1" x14ac:dyDescent="0.15">
      <c r="C604" s="5"/>
      <c r="D604" s="5"/>
    </row>
    <row r="605" spans="3:4" ht="15.75" customHeight="1" x14ac:dyDescent="0.15">
      <c r="C605" s="5"/>
      <c r="D605" s="5"/>
    </row>
    <row r="606" spans="3:4" ht="15.75" customHeight="1" x14ac:dyDescent="0.15">
      <c r="C606" s="5"/>
      <c r="D606" s="5"/>
    </row>
    <row r="607" spans="3:4" ht="15.75" customHeight="1" x14ac:dyDescent="0.15">
      <c r="C607" s="5"/>
      <c r="D607" s="5"/>
    </row>
    <row r="608" spans="3:4" ht="15.75" customHeight="1" x14ac:dyDescent="0.15">
      <c r="C608" s="5"/>
      <c r="D608" s="5"/>
    </row>
    <row r="609" spans="3:4" ht="15.75" customHeight="1" x14ac:dyDescent="0.15">
      <c r="C609" s="5"/>
      <c r="D609" s="5"/>
    </row>
    <row r="610" spans="3:4" ht="15.75" customHeight="1" x14ac:dyDescent="0.15">
      <c r="C610" s="5"/>
      <c r="D610" s="5"/>
    </row>
    <row r="611" spans="3:4" ht="15.75" customHeight="1" x14ac:dyDescent="0.15">
      <c r="C611" s="5"/>
      <c r="D611" s="5"/>
    </row>
    <row r="612" spans="3:4" ht="15.75" customHeight="1" x14ac:dyDescent="0.15">
      <c r="C612" s="5"/>
      <c r="D612" s="5"/>
    </row>
    <row r="613" spans="3:4" ht="15.75" customHeight="1" x14ac:dyDescent="0.15">
      <c r="C613" s="5"/>
      <c r="D613" s="5"/>
    </row>
    <row r="614" spans="3:4" ht="15.75" customHeight="1" x14ac:dyDescent="0.15">
      <c r="C614" s="5"/>
      <c r="D614" s="5"/>
    </row>
    <row r="615" spans="3:4" ht="15.75" customHeight="1" x14ac:dyDescent="0.15">
      <c r="C615" s="5"/>
      <c r="D615" s="5"/>
    </row>
    <row r="616" spans="3:4" ht="15.75" customHeight="1" x14ac:dyDescent="0.15">
      <c r="C616" s="5"/>
      <c r="D616" s="5"/>
    </row>
    <row r="617" spans="3:4" ht="15.75" customHeight="1" x14ac:dyDescent="0.15">
      <c r="C617" s="5"/>
      <c r="D617" s="5"/>
    </row>
    <row r="618" spans="3:4" ht="15.75" customHeight="1" x14ac:dyDescent="0.15">
      <c r="C618" s="5"/>
      <c r="D618" s="5"/>
    </row>
    <row r="619" spans="3:4" ht="15.75" customHeight="1" x14ac:dyDescent="0.15">
      <c r="C619" s="5"/>
      <c r="D619" s="5"/>
    </row>
    <row r="620" spans="3:4" ht="15.75" customHeight="1" x14ac:dyDescent="0.15">
      <c r="C620" s="5"/>
      <c r="D620" s="5"/>
    </row>
    <row r="621" spans="3:4" ht="15.75" customHeight="1" x14ac:dyDescent="0.15">
      <c r="C621" s="5"/>
      <c r="D621" s="5"/>
    </row>
    <row r="622" spans="3:4" ht="15.75" customHeight="1" x14ac:dyDescent="0.15">
      <c r="C622" s="5"/>
      <c r="D622" s="5"/>
    </row>
    <row r="623" spans="3:4" ht="15.75" customHeight="1" x14ac:dyDescent="0.15">
      <c r="C623" s="5"/>
      <c r="D623" s="5"/>
    </row>
    <row r="624" spans="3:4" ht="15.75" customHeight="1" x14ac:dyDescent="0.15">
      <c r="C624" s="5"/>
      <c r="D624" s="5"/>
    </row>
    <row r="625" spans="3:4" ht="15.75" customHeight="1" x14ac:dyDescent="0.15">
      <c r="C625" s="5"/>
      <c r="D625" s="5"/>
    </row>
    <row r="626" spans="3:4" ht="15.75" customHeight="1" x14ac:dyDescent="0.15">
      <c r="C626" s="5"/>
      <c r="D626" s="5"/>
    </row>
    <row r="627" spans="3:4" ht="15.75" customHeight="1" x14ac:dyDescent="0.15">
      <c r="C627" s="5"/>
      <c r="D627" s="5"/>
    </row>
    <row r="628" spans="3:4" ht="15.75" customHeight="1" x14ac:dyDescent="0.15">
      <c r="C628" s="5"/>
      <c r="D628" s="5"/>
    </row>
    <row r="629" spans="3:4" ht="15.75" customHeight="1" x14ac:dyDescent="0.15">
      <c r="C629" s="5"/>
      <c r="D629" s="5"/>
    </row>
    <row r="630" spans="3:4" ht="15.75" customHeight="1" x14ac:dyDescent="0.15">
      <c r="C630" s="5"/>
      <c r="D630" s="5"/>
    </row>
    <row r="631" spans="3:4" ht="15.75" customHeight="1" x14ac:dyDescent="0.15">
      <c r="C631" s="5"/>
      <c r="D631" s="5"/>
    </row>
    <row r="632" spans="3:4" ht="15.75" customHeight="1" x14ac:dyDescent="0.15">
      <c r="C632" s="5"/>
      <c r="D632" s="5"/>
    </row>
    <row r="633" spans="3:4" ht="15.75" customHeight="1" x14ac:dyDescent="0.15">
      <c r="C633" s="5"/>
      <c r="D633" s="5"/>
    </row>
    <row r="634" spans="3:4" ht="15.75" customHeight="1" x14ac:dyDescent="0.15">
      <c r="C634" s="5"/>
      <c r="D634" s="5"/>
    </row>
    <row r="635" spans="3:4" ht="15.75" customHeight="1" x14ac:dyDescent="0.15">
      <c r="C635" s="5"/>
      <c r="D635" s="5"/>
    </row>
    <row r="636" spans="3:4" ht="15.75" customHeight="1" x14ac:dyDescent="0.15">
      <c r="C636" s="5"/>
      <c r="D636" s="5"/>
    </row>
    <row r="637" spans="3:4" ht="15.75" customHeight="1" x14ac:dyDescent="0.15">
      <c r="C637" s="5"/>
      <c r="D637" s="5"/>
    </row>
    <row r="638" spans="3:4" ht="15.75" customHeight="1" x14ac:dyDescent="0.15">
      <c r="C638" s="5"/>
      <c r="D638" s="5"/>
    </row>
    <row r="639" spans="3:4" ht="15.75" customHeight="1" x14ac:dyDescent="0.15">
      <c r="C639" s="5"/>
      <c r="D639" s="5"/>
    </row>
    <row r="640" spans="3:4" ht="15.75" customHeight="1" x14ac:dyDescent="0.15">
      <c r="C640" s="5"/>
      <c r="D640" s="5"/>
    </row>
    <row r="641" spans="3:4" ht="15.75" customHeight="1" x14ac:dyDescent="0.15">
      <c r="C641" s="5"/>
      <c r="D641" s="5"/>
    </row>
    <row r="642" spans="3:4" ht="15.75" customHeight="1" x14ac:dyDescent="0.15">
      <c r="C642" s="5"/>
      <c r="D642" s="5"/>
    </row>
    <row r="643" spans="3:4" ht="15.75" customHeight="1" x14ac:dyDescent="0.15">
      <c r="C643" s="5"/>
      <c r="D643" s="5"/>
    </row>
    <row r="644" spans="3:4" ht="15.75" customHeight="1" x14ac:dyDescent="0.15">
      <c r="C644" s="5"/>
      <c r="D644" s="5"/>
    </row>
    <row r="645" spans="3:4" ht="15.75" customHeight="1" x14ac:dyDescent="0.15">
      <c r="C645" s="5"/>
      <c r="D645" s="5"/>
    </row>
    <row r="646" spans="3:4" ht="15.75" customHeight="1" x14ac:dyDescent="0.15">
      <c r="C646" s="5"/>
      <c r="D646" s="5"/>
    </row>
    <row r="647" spans="3:4" ht="15.75" customHeight="1" x14ac:dyDescent="0.15">
      <c r="C647" s="5"/>
      <c r="D647" s="5"/>
    </row>
    <row r="648" spans="3:4" ht="15.75" customHeight="1" x14ac:dyDescent="0.15">
      <c r="C648" s="5"/>
      <c r="D648" s="5"/>
    </row>
    <row r="649" spans="3:4" ht="15.75" customHeight="1" x14ac:dyDescent="0.15">
      <c r="C649" s="5"/>
      <c r="D649" s="5"/>
    </row>
    <row r="650" spans="3:4" ht="15.75" customHeight="1" x14ac:dyDescent="0.15">
      <c r="C650" s="5"/>
      <c r="D650" s="5"/>
    </row>
    <row r="651" spans="3:4" ht="15.75" customHeight="1" x14ac:dyDescent="0.15">
      <c r="C651" s="5"/>
      <c r="D651" s="5"/>
    </row>
    <row r="652" spans="3:4" ht="15.75" customHeight="1" x14ac:dyDescent="0.15">
      <c r="C652" s="5"/>
      <c r="D652" s="5"/>
    </row>
    <row r="653" spans="3:4" ht="15.75" customHeight="1" x14ac:dyDescent="0.15">
      <c r="C653" s="5"/>
      <c r="D653" s="5"/>
    </row>
    <row r="654" spans="3:4" ht="15.75" customHeight="1" x14ac:dyDescent="0.15">
      <c r="C654" s="5"/>
      <c r="D654" s="5"/>
    </row>
    <row r="655" spans="3:4" ht="15.75" customHeight="1" x14ac:dyDescent="0.15">
      <c r="C655" s="5"/>
      <c r="D655" s="5"/>
    </row>
    <row r="656" spans="3:4" ht="15.75" customHeight="1" x14ac:dyDescent="0.15">
      <c r="C656" s="5"/>
      <c r="D656" s="5"/>
    </row>
    <row r="657" spans="3:4" ht="15.75" customHeight="1" x14ac:dyDescent="0.15">
      <c r="C657" s="5"/>
      <c r="D657" s="5"/>
    </row>
    <row r="658" spans="3:4" ht="15.75" customHeight="1" x14ac:dyDescent="0.15">
      <c r="C658" s="5"/>
      <c r="D658" s="5"/>
    </row>
    <row r="659" spans="3:4" ht="15.75" customHeight="1" x14ac:dyDescent="0.15">
      <c r="C659" s="5"/>
      <c r="D659" s="5"/>
    </row>
    <row r="660" spans="3:4" ht="15.75" customHeight="1" x14ac:dyDescent="0.15">
      <c r="C660" s="5"/>
      <c r="D660" s="5"/>
    </row>
    <row r="661" spans="3:4" ht="15.75" customHeight="1" x14ac:dyDescent="0.15">
      <c r="C661" s="5"/>
      <c r="D661" s="5"/>
    </row>
    <row r="662" spans="3:4" ht="15.75" customHeight="1" x14ac:dyDescent="0.15">
      <c r="C662" s="5"/>
      <c r="D662" s="5"/>
    </row>
    <row r="663" spans="3:4" ht="15.75" customHeight="1" x14ac:dyDescent="0.15">
      <c r="C663" s="5"/>
      <c r="D663" s="5"/>
    </row>
    <row r="664" spans="3:4" ht="15.75" customHeight="1" x14ac:dyDescent="0.15">
      <c r="C664" s="5"/>
      <c r="D664" s="5"/>
    </row>
    <row r="665" spans="3:4" ht="15.75" customHeight="1" x14ac:dyDescent="0.15">
      <c r="C665" s="5"/>
      <c r="D665" s="5"/>
    </row>
    <row r="666" spans="3:4" ht="15.75" customHeight="1" x14ac:dyDescent="0.15">
      <c r="C666" s="5"/>
      <c r="D666" s="5"/>
    </row>
    <row r="667" spans="3:4" ht="15.75" customHeight="1" x14ac:dyDescent="0.15">
      <c r="C667" s="5"/>
      <c r="D667" s="5"/>
    </row>
    <row r="668" spans="3:4" ht="15.75" customHeight="1" x14ac:dyDescent="0.15">
      <c r="C668" s="5"/>
      <c r="D668" s="5"/>
    </row>
    <row r="669" spans="3:4" ht="15.75" customHeight="1" x14ac:dyDescent="0.15">
      <c r="C669" s="5"/>
      <c r="D669" s="5"/>
    </row>
    <row r="670" spans="3:4" ht="15.75" customHeight="1" x14ac:dyDescent="0.15">
      <c r="C670" s="5"/>
      <c r="D670" s="5"/>
    </row>
    <row r="671" spans="3:4" ht="15.75" customHeight="1" x14ac:dyDescent="0.15">
      <c r="C671" s="5"/>
      <c r="D671" s="5"/>
    </row>
    <row r="672" spans="3:4" ht="15.75" customHeight="1" x14ac:dyDescent="0.15">
      <c r="C672" s="5"/>
      <c r="D672" s="5"/>
    </row>
    <row r="673" spans="3:4" ht="15.75" customHeight="1" x14ac:dyDescent="0.15">
      <c r="C673" s="5"/>
      <c r="D673" s="5"/>
    </row>
    <row r="674" spans="3:4" ht="15.75" customHeight="1" x14ac:dyDescent="0.15">
      <c r="C674" s="5"/>
      <c r="D674" s="5"/>
    </row>
    <row r="675" spans="3:4" ht="15.75" customHeight="1" x14ac:dyDescent="0.15">
      <c r="C675" s="5"/>
      <c r="D675" s="5"/>
    </row>
    <row r="676" spans="3:4" ht="15.75" customHeight="1" x14ac:dyDescent="0.15">
      <c r="C676" s="5"/>
      <c r="D676" s="5"/>
    </row>
    <row r="677" spans="3:4" ht="15.75" customHeight="1" x14ac:dyDescent="0.15">
      <c r="C677" s="5"/>
      <c r="D677" s="5"/>
    </row>
    <row r="678" spans="3:4" ht="15.75" customHeight="1" x14ac:dyDescent="0.15">
      <c r="C678" s="5"/>
      <c r="D678" s="5"/>
    </row>
    <row r="679" spans="3:4" ht="15.75" customHeight="1" x14ac:dyDescent="0.15">
      <c r="C679" s="5"/>
      <c r="D679" s="5"/>
    </row>
    <row r="680" spans="3:4" ht="15.75" customHeight="1" x14ac:dyDescent="0.15">
      <c r="C680" s="5"/>
      <c r="D680" s="5"/>
    </row>
    <row r="681" spans="3:4" ht="15.75" customHeight="1" x14ac:dyDescent="0.15">
      <c r="C681" s="5"/>
      <c r="D681" s="5"/>
    </row>
    <row r="682" spans="3:4" ht="15.75" customHeight="1" x14ac:dyDescent="0.15">
      <c r="C682" s="5"/>
      <c r="D682" s="5"/>
    </row>
    <row r="683" spans="3:4" ht="15.75" customHeight="1" x14ac:dyDescent="0.15">
      <c r="C683" s="5"/>
      <c r="D683" s="5"/>
    </row>
    <row r="684" spans="3:4" ht="15.75" customHeight="1" x14ac:dyDescent="0.15">
      <c r="C684" s="5"/>
      <c r="D684" s="5"/>
    </row>
    <row r="685" spans="3:4" ht="15.75" customHeight="1" x14ac:dyDescent="0.15">
      <c r="C685" s="5"/>
      <c r="D685" s="5"/>
    </row>
    <row r="686" spans="3:4" ht="15.75" customHeight="1" x14ac:dyDescent="0.15">
      <c r="C686" s="5"/>
      <c r="D686" s="5"/>
    </row>
    <row r="687" spans="3:4" ht="15.75" customHeight="1" x14ac:dyDescent="0.15">
      <c r="C687" s="5"/>
      <c r="D687" s="5"/>
    </row>
    <row r="688" spans="3:4" ht="15.75" customHeight="1" x14ac:dyDescent="0.15">
      <c r="C688" s="5"/>
      <c r="D688" s="5"/>
    </row>
    <row r="689" spans="3:4" ht="15.75" customHeight="1" x14ac:dyDescent="0.15">
      <c r="C689" s="5"/>
      <c r="D689" s="5"/>
    </row>
    <row r="690" spans="3:4" ht="15.75" customHeight="1" x14ac:dyDescent="0.15">
      <c r="C690" s="5"/>
      <c r="D690" s="5"/>
    </row>
    <row r="691" spans="3:4" ht="15.75" customHeight="1" x14ac:dyDescent="0.15">
      <c r="C691" s="5"/>
      <c r="D691" s="5"/>
    </row>
    <row r="692" spans="3:4" ht="15.75" customHeight="1" x14ac:dyDescent="0.15">
      <c r="C692" s="5"/>
      <c r="D692" s="5"/>
    </row>
    <row r="693" spans="3:4" ht="15.75" customHeight="1" x14ac:dyDescent="0.15">
      <c r="C693" s="5"/>
      <c r="D693" s="5"/>
    </row>
    <row r="694" spans="3:4" ht="15.75" customHeight="1" x14ac:dyDescent="0.15">
      <c r="C694" s="5"/>
      <c r="D694" s="5"/>
    </row>
    <row r="695" spans="3:4" ht="15.75" customHeight="1" x14ac:dyDescent="0.15">
      <c r="C695" s="5"/>
      <c r="D695" s="5"/>
    </row>
    <row r="696" spans="3:4" ht="15.75" customHeight="1" x14ac:dyDescent="0.15">
      <c r="C696" s="5"/>
      <c r="D696" s="5"/>
    </row>
    <row r="697" spans="3:4" ht="15.75" customHeight="1" x14ac:dyDescent="0.15">
      <c r="C697" s="5"/>
      <c r="D697" s="5"/>
    </row>
    <row r="698" spans="3:4" ht="15.75" customHeight="1" x14ac:dyDescent="0.15">
      <c r="C698" s="5"/>
      <c r="D698" s="5"/>
    </row>
    <row r="699" spans="3:4" ht="15.75" customHeight="1" x14ac:dyDescent="0.15">
      <c r="C699" s="5"/>
      <c r="D699" s="5"/>
    </row>
    <row r="700" spans="3:4" ht="15.75" customHeight="1" x14ac:dyDescent="0.15">
      <c r="C700" s="5"/>
      <c r="D700" s="5"/>
    </row>
    <row r="701" spans="3:4" ht="15.75" customHeight="1" x14ac:dyDescent="0.15">
      <c r="C701" s="5"/>
      <c r="D701" s="5"/>
    </row>
    <row r="702" spans="3:4" ht="15.75" customHeight="1" x14ac:dyDescent="0.15">
      <c r="C702" s="5"/>
      <c r="D702" s="5"/>
    </row>
    <row r="703" spans="3:4" ht="15.75" customHeight="1" x14ac:dyDescent="0.15">
      <c r="C703" s="5"/>
      <c r="D703" s="5"/>
    </row>
    <row r="704" spans="3:4" ht="15.75" customHeight="1" x14ac:dyDescent="0.15">
      <c r="C704" s="5"/>
      <c r="D704" s="5"/>
    </row>
    <row r="705" spans="3:4" ht="15.75" customHeight="1" x14ac:dyDescent="0.15">
      <c r="C705" s="5"/>
      <c r="D705" s="5"/>
    </row>
    <row r="706" spans="3:4" ht="15.75" customHeight="1" x14ac:dyDescent="0.15">
      <c r="C706" s="5"/>
      <c r="D706" s="5"/>
    </row>
    <row r="707" spans="3:4" ht="15.75" customHeight="1" x14ac:dyDescent="0.15">
      <c r="C707" s="5"/>
      <c r="D707" s="5"/>
    </row>
    <row r="708" spans="3:4" ht="15.75" customHeight="1" x14ac:dyDescent="0.15">
      <c r="C708" s="5"/>
      <c r="D708" s="5"/>
    </row>
    <row r="709" spans="3:4" ht="15.75" customHeight="1" x14ac:dyDescent="0.15">
      <c r="C709" s="5"/>
      <c r="D709" s="5"/>
    </row>
    <row r="710" spans="3:4" ht="15.75" customHeight="1" x14ac:dyDescent="0.15">
      <c r="C710" s="5"/>
      <c r="D710" s="5"/>
    </row>
    <row r="711" spans="3:4" ht="15.75" customHeight="1" x14ac:dyDescent="0.15">
      <c r="C711" s="5"/>
      <c r="D711" s="5"/>
    </row>
    <row r="712" spans="3:4" ht="15.75" customHeight="1" x14ac:dyDescent="0.15">
      <c r="C712" s="5"/>
      <c r="D712" s="5"/>
    </row>
    <row r="713" spans="3:4" ht="15.75" customHeight="1" x14ac:dyDescent="0.15">
      <c r="C713" s="5"/>
      <c r="D713" s="5"/>
    </row>
    <row r="714" spans="3:4" ht="15.75" customHeight="1" x14ac:dyDescent="0.15">
      <c r="C714" s="5"/>
      <c r="D714" s="5"/>
    </row>
    <row r="715" spans="3:4" ht="15.75" customHeight="1" x14ac:dyDescent="0.15">
      <c r="C715" s="5"/>
      <c r="D715" s="5"/>
    </row>
    <row r="716" spans="3:4" ht="15.75" customHeight="1" x14ac:dyDescent="0.15">
      <c r="C716" s="5"/>
      <c r="D716" s="5"/>
    </row>
    <row r="717" spans="3:4" ht="15.75" customHeight="1" x14ac:dyDescent="0.15">
      <c r="C717" s="5"/>
      <c r="D717" s="5"/>
    </row>
    <row r="718" spans="3:4" ht="15.75" customHeight="1" x14ac:dyDescent="0.15">
      <c r="C718" s="5"/>
      <c r="D718" s="5"/>
    </row>
    <row r="719" spans="3:4" ht="15.75" customHeight="1" x14ac:dyDescent="0.15">
      <c r="C719" s="5"/>
      <c r="D719" s="5"/>
    </row>
    <row r="720" spans="3:4" ht="15.75" customHeight="1" x14ac:dyDescent="0.15">
      <c r="C720" s="5"/>
      <c r="D720" s="5"/>
    </row>
    <row r="721" spans="3:4" ht="15.75" customHeight="1" x14ac:dyDescent="0.15">
      <c r="C721" s="5"/>
      <c r="D721" s="5"/>
    </row>
    <row r="722" spans="3:4" ht="15.75" customHeight="1" x14ac:dyDescent="0.15">
      <c r="C722" s="5"/>
      <c r="D722" s="5"/>
    </row>
    <row r="723" spans="3:4" ht="15.75" customHeight="1" x14ac:dyDescent="0.15">
      <c r="C723" s="5"/>
      <c r="D723" s="5"/>
    </row>
    <row r="724" spans="3:4" ht="15.75" customHeight="1" x14ac:dyDescent="0.15">
      <c r="C724" s="5"/>
      <c r="D724" s="5"/>
    </row>
    <row r="725" spans="3:4" ht="15.75" customHeight="1" x14ac:dyDescent="0.15">
      <c r="C725" s="5"/>
      <c r="D725" s="5"/>
    </row>
    <row r="726" spans="3:4" ht="15.75" customHeight="1" x14ac:dyDescent="0.15">
      <c r="C726" s="5"/>
      <c r="D726" s="5"/>
    </row>
    <row r="727" spans="3:4" ht="15.75" customHeight="1" x14ac:dyDescent="0.15">
      <c r="C727" s="5"/>
      <c r="D727" s="5"/>
    </row>
    <row r="728" spans="3:4" ht="15.75" customHeight="1" x14ac:dyDescent="0.15">
      <c r="C728" s="5"/>
      <c r="D728" s="5"/>
    </row>
    <row r="729" spans="3:4" ht="15.75" customHeight="1" x14ac:dyDescent="0.15">
      <c r="C729" s="5"/>
      <c r="D729" s="5"/>
    </row>
    <row r="730" spans="3:4" ht="15.75" customHeight="1" x14ac:dyDescent="0.15">
      <c r="C730" s="5"/>
      <c r="D730" s="5"/>
    </row>
    <row r="731" spans="3:4" ht="15.75" customHeight="1" x14ac:dyDescent="0.15">
      <c r="C731" s="5"/>
      <c r="D731" s="5"/>
    </row>
    <row r="732" spans="3:4" ht="15.75" customHeight="1" x14ac:dyDescent="0.15">
      <c r="C732" s="5"/>
      <c r="D732" s="5"/>
    </row>
    <row r="733" spans="3:4" ht="15.75" customHeight="1" x14ac:dyDescent="0.15">
      <c r="C733" s="5"/>
      <c r="D733" s="5"/>
    </row>
    <row r="734" spans="3:4" ht="15.75" customHeight="1" x14ac:dyDescent="0.15">
      <c r="C734" s="5"/>
      <c r="D734" s="5"/>
    </row>
    <row r="735" spans="3:4" ht="15.75" customHeight="1" x14ac:dyDescent="0.15">
      <c r="C735" s="5"/>
      <c r="D735" s="5"/>
    </row>
    <row r="736" spans="3:4" ht="15.75" customHeight="1" x14ac:dyDescent="0.15">
      <c r="C736" s="5"/>
      <c r="D736" s="5"/>
    </row>
    <row r="737" spans="3:4" ht="15.75" customHeight="1" x14ac:dyDescent="0.15">
      <c r="C737" s="5"/>
      <c r="D737" s="5"/>
    </row>
    <row r="738" spans="3:4" ht="15.75" customHeight="1" x14ac:dyDescent="0.15">
      <c r="C738" s="5"/>
      <c r="D738" s="5"/>
    </row>
    <row r="739" spans="3:4" ht="15.75" customHeight="1" x14ac:dyDescent="0.15">
      <c r="C739" s="5"/>
      <c r="D739" s="5"/>
    </row>
    <row r="740" spans="3:4" ht="15.75" customHeight="1" x14ac:dyDescent="0.15">
      <c r="C740" s="5"/>
      <c r="D740" s="5"/>
    </row>
    <row r="741" spans="3:4" ht="15.75" customHeight="1" x14ac:dyDescent="0.15">
      <c r="C741" s="5"/>
      <c r="D741" s="5"/>
    </row>
    <row r="742" spans="3:4" ht="15.75" customHeight="1" x14ac:dyDescent="0.15">
      <c r="C742" s="5"/>
      <c r="D742" s="5"/>
    </row>
    <row r="743" spans="3:4" ht="15.75" customHeight="1" x14ac:dyDescent="0.15">
      <c r="C743" s="5"/>
      <c r="D743" s="5"/>
    </row>
    <row r="744" spans="3:4" ht="15.75" customHeight="1" x14ac:dyDescent="0.15">
      <c r="C744" s="5"/>
      <c r="D744" s="5"/>
    </row>
    <row r="745" spans="3:4" ht="15.75" customHeight="1" x14ac:dyDescent="0.15">
      <c r="C745" s="5"/>
      <c r="D745" s="5"/>
    </row>
    <row r="746" spans="3:4" ht="15.75" customHeight="1" x14ac:dyDescent="0.15">
      <c r="C746" s="5"/>
      <c r="D746" s="5"/>
    </row>
    <row r="747" spans="3:4" ht="15.75" customHeight="1" x14ac:dyDescent="0.15">
      <c r="C747" s="5"/>
      <c r="D747" s="5"/>
    </row>
    <row r="748" spans="3:4" ht="15.75" customHeight="1" x14ac:dyDescent="0.15">
      <c r="C748" s="5"/>
      <c r="D748" s="5"/>
    </row>
    <row r="749" spans="3:4" ht="15.75" customHeight="1" x14ac:dyDescent="0.15">
      <c r="C749" s="5"/>
      <c r="D749" s="5"/>
    </row>
    <row r="750" spans="3:4" ht="15.75" customHeight="1" x14ac:dyDescent="0.15">
      <c r="C750" s="5"/>
      <c r="D750" s="5"/>
    </row>
    <row r="751" spans="3:4" ht="15.75" customHeight="1" x14ac:dyDescent="0.15">
      <c r="C751" s="5"/>
      <c r="D751" s="5"/>
    </row>
    <row r="752" spans="3:4" ht="15.75" customHeight="1" x14ac:dyDescent="0.15">
      <c r="C752" s="5"/>
      <c r="D752" s="5"/>
    </row>
    <row r="753" spans="3:4" ht="15.75" customHeight="1" x14ac:dyDescent="0.15">
      <c r="C753" s="5"/>
      <c r="D753" s="5"/>
    </row>
    <row r="754" spans="3:4" ht="15.75" customHeight="1" x14ac:dyDescent="0.15">
      <c r="C754" s="5"/>
      <c r="D754" s="5"/>
    </row>
    <row r="755" spans="3:4" ht="15.75" customHeight="1" x14ac:dyDescent="0.15">
      <c r="C755" s="5"/>
      <c r="D755" s="5"/>
    </row>
    <row r="756" spans="3:4" ht="15.75" customHeight="1" x14ac:dyDescent="0.15">
      <c r="C756" s="5"/>
      <c r="D756" s="5"/>
    </row>
    <row r="757" spans="3:4" ht="15.75" customHeight="1" x14ac:dyDescent="0.15">
      <c r="C757" s="5"/>
      <c r="D757" s="5"/>
    </row>
    <row r="758" spans="3:4" ht="15.75" customHeight="1" x14ac:dyDescent="0.15">
      <c r="C758" s="5"/>
      <c r="D758" s="5"/>
    </row>
    <row r="759" spans="3:4" ht="15.75" customHeight="1" x14ac:dyDescent="0.15">
      <c r="C759" s="5"/>
      <c r="D759" s="5"/>
    </row>
    <row r="760" spans="3:4" ht="15.75" customHeight="1" x14ac:dyDescent="0.15">
      <c r="C760" s="5"/>
      <c r="D760" s="5"/>
    </row>
    <row r="761" spans="3:4" ht="15.75" customHeight="1" x14ac:dyDescent="0.15">
      <c r="C761" s="5"/>
      <c r="D761" s="5"/>
    </row>
    <row r="762" spans="3:4" ht="15.75" customHeight="1" x14ac:dyDescent="0.15">
      <c r="C762" s="5"/>
      <c r="D762" s="5"/>
    </row>
    <row r="763" spans="3:4" ht="15.75" customHeight="1" x14ac:dyDescent="0.15">
      <c r="C763" s="5"/>
      <c r="D763" s="5"/>
    </row>
    <row r="764" spans="3:4" ht="15.75" customHeight="1" x14ac:dyDescent="0.15">
      <c r="C764" s="5"/>
      <c r="D764" s="5"/>
    </row>
    <row r="765" spans="3:4" ht="15.75" customHeight="1" x14ac:dyDescent="0.15">
      <c r="C765" s="5"/>
      <c r="D765" s="5"/>
    </row>
    <row r="766" spans="3:4" ht="15.75" customHeight="1" x14ac:dyDescent="0.15">
      <c r="C766" s="5"/>
      <c r="D766" s="5"/>
    </row>
    <row r="767" spans="3:4" ht="15.75" customHeight="1" x14ac:dyDescent="0.15">
      <c r="C767" s="5"/>
      <c r="D767" s="5"/>
    </row>
    <row r="768" spans="3:4" ht="15.75" customHeight="1" x14ac:dyDescent="0.15">
      <c r="C768" s="5"/>
      <c r="D768" s="5"/>
    </row>
    <row r="769" spans="3:4" ht="15.75" customHeight="1" x14ac:dyDescent="0.15">
      <c r="C769" s="5"/>
      <c r="D769" s="5"/>
    </row>
    <row r="770" spans="3:4" ht="15.75" customHeight="1" x14ac:dyDescent="0.15">
      <c r="C770" s="5"/>
      <c r="D770" s="5"/>
    </row>
    <row r="771" spans="3:4" ht="15.75" customHeight="1" x14ac:dyDescent="0.15">
      <c r="C771" s="5"/>
      <c r="D771" s="5"/>
    </row>
    <row r="772" spans="3:4" ht="15.75" customHeight="1" x14ac:dyDescent="0.15">
      <c r="C772" s="5"/>
      <c r="D772" s="5"/>
    </row>
    <row r="773" spans="3:4" ht="15.75" customHeight="1" x14ac:dyDescent="0.15">
      <c r="C773" s="5"/>
      <c r="D773" s="5"/>
    </row>
    <row r="774" spans="3:4" ht="15.75" customHeight="1" x14ac:dyDescent="0.15">
      <c r="C774" s="5"/>
      <c r="D774" s="5"/>
    </row>
    <row r="775" spans="3:4" ht="15.75" customHeight="1" x14ac:dyDescent="0.15">
      <c r="C775" s="5"/>
      <c r="D775" s="5"/>
    </row>
    <row r="776" spans="3:4" ht="15.75" customHeight="1" x14ac:dyDescent="0.15">
      <c r="C776" s="5"/>
      <c r="D776" s="5"/>
    </row>
    <row r="777" spans="3:4" ht="15.75" customHeight="1" x14ac:dyDescent="0.15">
      <c r="C777" s="5"/>
      <c r="D777" s="5"/>
    </row>
    <row r="778" spans="3:4" ht="15.75" customHeight="1" x14ac:dyDescent="0.15">
      <c r="C778" s="5"/>
      <c r="D778" s="5"/>
    </row>
    <row r="779" spans="3:4" ht="15.75" customHeight="1" x14ac:dyDescent="0.15">
      <c r="C779" s="5"/>
      <c r="D779" s="5"/>
    </row>
    <row r="780" spans="3:4" ht="15.75" customHeight="1" x14ac:dyDescent="0.15">
      <c r="C780" s="5"/>
      <c r="D780" s="5"/>
    </row>
    <row r="781" spans="3:4" ht="15.75" customHeight="1" x14ac:dyDescent="0.15">
      <c r="C781" s="5"/>
      <c r="D781" s="5"/>
    </row>
    <row r="782" spans="3:4" ht="15.75" customHeight="1" x14ac:dyDescent="0.15">
      <c r="C782" s="5"/>
      <c r="D782" s="5"/>
    </row>
    <row r="783" spans="3:4" ht="15.75" customHeight="1" x14ac:dyDescent="0.15">
      <c r="C783" s="5"/>
      <c r="D783" s="5"/>
    </row>
    <row r="784" spans="3:4" ht="15.75" customHeight="1" x14ac:dyDescent="0.15">
      <c r="C784" s="5"/>
      <c r="D784" s="5"/>
    </row>
    <row r="785" spans="3:4" ht="15.75" customHeight="1" x14ac:dyDescent="0.15">
      <c r="C785" s="5"/>
      <c r="D785" s="5"/>
    </row>
    <row r="786" spans="3:4" ht="15.75" customHeight="1" x14ac:dyDescent="0.15">
      <c r="C786" s="5"/>
      <c r="D786" s="5"/>
    </row>
    <row r="787" spans="3:4" ht="15.75" customHeight="1" x14ac:dyDescent="0.15">
      <c r="C787" s="5"/>
      <c r="D787" s="5"/>
    </row>
    <row r="788" spans="3:4" ht="15.75" customHeight="1" x14ac:dyDescent="0.15">
      <c r="C788" s="5"/>
      <c r="D788" s="5"/>
    </row>
    <row r="789" spans="3:4" ht="15.75" customHeight="1" x14ac:dyDescent="0.15">
      <c r="C789" s="5"/>
      <c r="D789" s="5"/>
    </row>
    <row r="790" spans="3:4" ht="15.75" customHeight="1" x14ac:dyDescent="0.15">
      <c r="C790" s="5"/>
      <c r="D790" s="5"/>
    </row>
    <row r="791" spans="3:4" ht="15.75" customHeight="1" x14ac:dyDescent="0.15">
      <c r="C791" s="5"/>
      <c r="D791" s="5"/>
    </row>
    <row r="792" spans="3:4" ht="15.75" customHeight="1" x14ac:dyDescent="0.15">
      <c r="C792" s="5"/>
      <c r="D792" s="5"/>
    </row>
    <row r="793" spans="3:4" ht="15.75" customHeight="1" x14ac:dyDescent="0.15">
      <c r="C793" s="5"/>
      <c r="D793" s="5"/>
    </row>
    <row r="794" spans="3:4" ht="15.75" customHeight="1" x14ac:dyDescent="0.15">
      <c r="C794" s="5"/>
      <c r="D794" s="5"/>
    </row>
    <row r="795" spans="3:4" ht="15.75" customHeight="1" x14ac:dyDescent="0.15">
      <c r="C795" s="5"/>
      <c r="D795" s="5"/>
    </row>
    <row r="796" spans="3:4" ht="15.75" customHeight="1" x14ac:dyDescent="0.15">
      <c r="C796" s="5"/>
      <c r="D796" s="5"/>
    </row>
    <row r="797" spans="3:4" ht="15.75" customHeight="1" x14ac:dyDescent="0.15">
      <c r="C797" s="5"/>
      <c r="D797" s="5"/>
    </row>
    <row r="798" spans="3:4" ht="15.75" customHeight="1" x14ac:dyDescent="0.15">
      <c r="C798" s="5"/>
      <c r="D798" s="5"/>
    </row>
    <row r="799" spans="3:4" ht="15.75" customHeight="1" x14ac:dyDescent="0.15">
      <c r="C799" s="5"/>
      <c r="D799" s="5"/>
    </row>
    <row r="800" spans="3:4" ht="15.75" customHeight="1" x14ac:dyDescent="0.15">
      <c r="C800" s="5"/>
      <c r="D800" s="5"/>
    </row>
    <row r="801" spans="3:4" ht="15.75" customHeight="1" x14ac:dyDescent="0.15">
      <c r="C801" s="5"/>
      <c r="D801" s="5"/>
    </row>
    <row r="802" spans="3:4" ht="15.75" customHeight="1" x14ac:dyDescent="0.15">
      <c r="C802" s="5"/>
      <c r="D802" s="5"/>
    </row>
    <row r="803" spans="3:4" ht="15.75" customHeight="1" x14ac:dyDescent="0.15">
      <c r="C803" s="5"/>
      <c r="D803" s="5"/>
    </row>
    <row r="804" spans="3:4" ht="15.75" customHeight="1" x14ac:dyDescent="0.15">
      <c r="C804" s="5"/>
      <c r="D804" s="5"/>
    </row>
    <row r="805" spans="3:4" ht="15.75" customHeight="1" x14ac:dyDescent="0.15">
      <c r="C805" s="5"/>
      <c r="D805" s="5"/>
    </row>
    <row r="806" spans="3:4" ht="15.75" customHeight="1" x14ac:dyDescent="0.15">
      <c r="C806" s="5"/>
      <c r="D806" s="5"/>
    </row>
    <row r="807" spans="3:4" ht="15.75" customHeight="1" x14ac:dyDescent="0.15">
      <c r="C807" s="5"/>
      <c r="D807" s="5"/>
    </row>
    <row r="808" spans="3:4" ht="15.75" customHeight="1" x14ac:dyDescent="0.15">
      <c r="C808" s="5"/>
      <c r="D808" s="5"/>
    </row>
    <row r="809" spans="3:4" ht="15.75" customHeight="1" x14ac:dyDescent="0.15">
      <c r="C809" s="5"/>
      <c r="D809" s="5"/>
    </row>
    <row r="810" spans="3:4" ht="15.75" customHeight="1" x14ac:dyDescent="0.15">
      <c r="C810" s="5"/>
      <c r="D810" s="5"/>
    </row>
    <row r="811" spans="3:4" ht="15.75" customHeight="1" x14ac:dyDescent="0.15">
      <c r="C811" s="5"/>
      <c r="D811" s="5"/>
    </row>
    <row r="812" spans="3:4" ht="15.75" customHeight="1" x14ac:dyDescent="0.15">
      <c r="C812" s="5"/>
      <c r="D812" s="5"/>
    </row>
    <row r="813" spans="3:4" ht="15.75" customHeight="1" x14ac:dyDescent="0.15">
      <c r="C813" s="5"/>
      <c r="D813" s="5"/>
    </row>
    <row r="814" spans="3:4" ht="15.75" customHeight="1" x14ac:dyDescent="0.15">
      <c r="C814" s="5"/>
      <c r="D814" s="5"/>
    </row>
    <row r="815" spans="3:4" ht="15.75" customHeight="1" x14ac:dyDescent="0.15">
      <c r="C815" s="5"/>
      <c r="D815" s="5"/>
    </row>
    <row r="816" spans="3:4" ht="15.75" customHeight="1" x14ac:dyDescent="0.15">
      <c r="C816" s="5"/>
      <c r="D816" s="5"/>
    </row>
    <row r="817" spans="3:4" ht="15.75" customHeight="1" x14ac:dyDescent="0.15">
      <c r="C817" s="5"/>
      <c r="D817" s="5"/>
    </row>
    <row r="818" spans="3:4" ht="15.75" customHeight="1" x14ac:dyDescent="0.15">
      <c r="C818" s="5"/>
      <c r="D818" s="5"/>
    </row>
    <row r="819" spans="3:4" ht="15.75" customHeight="1" x14ac:dyDescent="0.15">
      <c r="C819" s="5"/>
      <c r="D819" s="5"/>
    </row>
    <row r="820" spans="3:4" ht="15.75" customHeight="1" x14ac:dyDescent="0.15">
      <c r="C820" s="5"/>
      <c r="D820" s="5"/>
    </row>
    <row r="821" spans="3:4" ht="15.75" customHeight="1" x14ac:dyDescent="0.15">
      <c r="C821" s="5"/>
      <c r="D821" s="5"/>
    </row>
    <row r="822" spans="3:4" ht="15.75" customHeight="1" x14ac:dyDescent="0.15">
      <c r="C822" s="5"/>
      <c r="D822" s="5"/>
    </row>
    <row r="823" spans="3:4" ht="15.75" customHeight="1" x14ac:dyDescent="0.15">
      <c r="C823" s="5"/>
      <c r="D823" s="5"/>
    </row>
    <row r="824" spans="3:4" ht="15.75" customHeight="1" x14ac:dyDescent="0.15">
      <c r="C824" s="5"/>
      <c r="D824" s="5"/>
    </row>
    <row r="825" spans="3:4" ht="15.75" customHeight="1" x14ac:dyDescent="0.15">
      <c r="C825" s="5"/>
      <c r="D825" s="5"/>
    </row>
    <row r="826" spans="3:4" ht="15.75" customHeight="1" x14ac:dyDescent="0.15">
      <c r="C826" s="5"/>
      <c r="D826" s="5"/>
    </row>
    <row r="827" spans="3:4" ht="15.75" customHeight="1" x14ac:dyDescent="0.15">
      <c r="C827" s="5"/>
      <c r="D827" s="5"/>
    </row>
    <row r="828" spans="3:4" ht="15.75" customHeight="1" x14ac:dyDescent="0.15">
      <c r="C828" s="5"/>
      <c r="D828" s="5"/>
    </row>
    <row r="829" spans="3:4" ht="15.75" customHeight="1" x14ac:dyDescent="0.15">
      <c r="C829" s="5"/>
      <c r="D829" s="5"/>
    </row>
    <row r="830" spans="3:4" ht="15.75" customHeight="1" x14ac:dyDescent="0.15">
      <c r="C830" s="5"/>
      <c r="D830" s="5"/>
    </row>
    <row r="831" spans="3:4" ht="15.75" customHeight="1" x14ac:dyDescent="0.15">
      <c r="C831" s="5"/>
      <c r="D831" s="5"/>
    </row>
    <row r="832" spans="3:4" ht="15.75" customHeight="1" x14ac:dyDescent="0.15">
      <c r="C832" s="5"/>
      <c r="D832" s="5"/>
    </row>
    <row r="833" spans="3:4" ht="15.75" customHeight="1" x14ac:dyDescent="0.15">
      <c r="C833" s="5"/>
      <c r="D833" s="5"/>
    </row>
    <row r="834" spans="3:4" ht="15.75" customHeight="1" x14ac:dyDescent="0.15">
      <c r="C834" s="5"/>
      <c r="D834" s="5"/>
    </row>
    <row r="835" spans="3:4" ht="15.75" customHeight="1" x14ac:dyDescent="0.15">
      <c r="C835" s="5"/>
      <c r="D835" s="5"/>
    </row>
    <row r="836" spans="3:4" ht="15.75" customHeight="1" x14ac:dyDescent="0.15">
      <c r="C836" s="5"/>
      <c r="D836" s="5"/>
    </row>
    <row r="837" spans="3:4" ht="15.75" customHeight="1" x14ac:dyDescent="0.15">
      <c r="C837" s="5"/>
      <c r="D837" s="5"/>
    </row>
    <row r="838" spans="3:4" ht="15.75" customHeight="1" x14ac:dyDescent="0.15">
      <c r="C838" s="5"/>
      <c r="D838" s="5"/>
    </row>
    <row r="839" spans="3:4" ht="15.75" customHeight="1" x14ac:dyDescent="0.15">
      <c r="C839" s="5"/>
      <c r="D839" s="5"/>
    </row>
    <row r="840" spans="3:4" ht="15.75" customHeight="1" x14ac:dyDescent="0.15">
      <c r="C840" s="5"/>
      <c r="D840" s="5"/>
    </row>
    <row r="841" spans="3:4" ht="15.75" customHeight="1" x14ac:dyDescent="0.15">
      <c r="C841" s="5"/>
      <c r="D841" s="5"/>
    </row>
    <row r="842" spans="3:4" ht="15.75" customHeight="1" x14ac:dyDescent="0.15">
      <c r="C842" s="5"/>
      <c r="D842" s="5"/>
    </row>
    <row r="843" spans="3:4" ht="15.75" customHeight="1" x14ac:dyDescent="0.15">
      <c r="C843" s="5"/>
      <c r="D843" s="5"/>
    </row>
    <row r="844" spans="3:4" ht="15.75" customHeight="1" x14ac:dyDescent="0.15">
      <c r="C844" s="5"/>
      <c r="D844" s="5"/>
    </row>
    <row r="845" spans="3:4" ht="15.75" customHeight="1" x14ac:dyDescent="0.15">
      <c r="C845" s="5"/>
      <c r="D845" s="5"/>
    </row>
    <row r="846" spans="3:4" ht="15.75" customHeight="1" x14ac:dyDescent="0.15">
      <c r="C846" s="5"/>
      <c r="D846" s="5"/>
    </row>
    <row r="847" spans="3:4" ht="15.75" customHeight="1" x14ac:dyDescent="0.15">
      <c r="C847" s="5"/>
      <c r="D847" s="5"/>
    </row>
    <row r="848" spans="3:4" ht="15.75" customHeight="1" x14ac:dyDescent="0.15">
      <c r="C848" s="5"/>
      <c r="D848" s="5"/>
    </row>
    <row r="849" spans="3:4" ht="15.75" customHeight="1" x14ac:dyDescent="0.15">
      <c r="C849" s="5"/>
      <c r="D849" s="5"/>
    </row>
    <row r="850" spans="3:4" ht="15.75" customHeight="1" x14ac:dyDescent="0.15">
      <c r="C850" s="5"/>
      <c r="D850" s="5"/>
    </row>
    <row r="851" spans="3:4" ht="15.75" customHeight="1" x14ac:dyDescent="0.15">
      <c r="C851" s="5"/>
      <c r="D851" s="5"/>
    </row>
    <row r="852" spans="3:4" ht="15.75" customHeight="1" x14ac:dyDescent="0.15">
      <c r="C852" s="5"/>
      <c r="D852" s="5"/>
    </row>
    <row r="853" spans="3:4" ht="15.75" customHeight="1" x14ac:dyDescent="0.15">
      <c r="C853" s="5"/>
      <c r="D853" s="5"/>
    </row>
    <row r="854" spans="3:4" ht="15.75" customHeight="1" x14ac:dyDescent="0.15">
      <c r="C854" s="5"/>
      <c r="D854" s="5"/>
    </row>
    <row r="855" spans="3:4" ht="15.75" customHeight="1" x14ac:dyDescent="0.15">
      <c r="C855" s="5"/>
      <c r="D855" s="5"/>
    </row>
    <row r="856" spans="3:4" ht="15.75" customHeight="1" x14ac:dyDescent="0.15">
      <c r="C856" s="5"/>
      <c r="D856" s="5"/>
    </row>
    <row r="857" spans="3:4" ht="15.75" customHeight="1" x14ac:dyDescent="0.15">
      <c r="C857" s="5"/>
      <c r="D857" s="5"/>
    </row>
    <row r="858" spans="3:4" ht="15.75" customHeight="1" x14ac:dyDescent="0.15">
      <c r="C858" s="5"/>
      <c r="D858" s="5"/>
    </row>
    <row r="859" spans="3:4" ht="15.75" customHeight="1" x14ac:dyDescent="0.15">
      <c r="C859" s="5"/>
      <c r="D859" s="5"/>
    </row>
    <row r="860" spans="3:4" ht="15.75" customHeight="1" x14ac:dyDescent="0.15">
      <c r="C860" s="5"/>
      <c r="D860" s="5"/>
    </row>
    <row r="861" spans="3:4" ht="15.75" customHeight="1" x14ac:dyDescent="0.15">
      <c r="C861" s="5"/>
      <c r="D861" s="5"/>
    </row>
    <row r="862" spans="3:4" ht="15.75" customHeight="1" x14ac:dyDescent="0.15">
      <c r="C862" s="5"/>
      <c r="D862" s="5"/>
    </row>
    <row r="863" spans="3:4" ht="15.75" customHeight="1" x14ac:dyDescent="0.15">
      <c r="C863" s="5"/>
      <c r="D863" s="5"/>
    </row>
    <row r="864" spans="3:4" ht="15.75" customHeight="1" x14ac:dyDescent="0.15">
      <c r="C864" s="5"/>
      <c r="D864" s="5"/>
    </row>
    <row r="865" spans="3:4" ht="15.75" customHeight="1" x14ac:dyDescent="0.15">
      <c r="C865" s="5"/>
      <c r="D865" s="5"/>
    </row>
    <row r="866" spans="3:4" ht="15.75" customHeight="1" x14ac:dyDescent="0.15">
      <c r="C866" s="5"/>
      <c r="D866" s="5"/>
    </row>
    <row r="867" spans="3:4" ht="15.75" customHeight="1" x14ac:dyDescent="0.15">
      <c r="C867" s="5"/>
      <c r="D867" s="5"/>
    </row>
    <row r="868" spans="3:4" ht="15.75" customHeight="1" x14ac:dyDescent="0.15">
      <c r="C868" s="5"/>
      <c r="D868" s="5"/>
    </row>
    <row r="869" spans="3:4" ht="15.75" customHeight="1" x14ac:dyDescent="0.15">
      <c r="C869" s="5"/>
      <c r="D869" s="5"/>
    </row>
    <row r="870" spans="3:4" ht="15.75" customHeight="1" x14ac:dyDescent="0.15">
      <c r="C870" s="5"/>
      <c r="D870" s="5"/>
    </row>
    <row r="871" spans="3:4" ht="15.75" customHeight="1" x14ac:dyDescent="0.15">
      <c r="C871" s="5"/>
      <c r="D871" s="5"/>
    </row>
    <row r="872" spans="3:4" ht="15.75" customHeight="1" x14ac:dyDescent="0.15">
      <c r="C872" s="5"/>
      <c r="D872" s="5"/>
    </row>
    <row r="873" spans="3:4" ht="15.75" customHeight="1" x14ac:dyDescent="0.15">
      <c r="C873" s="5"/>
      <c r="D873" s="5"/>
    </row>
    <row r="874" spans="3:4" ht="15.75" customHeight="1" x14ac:dyDescent="0.15">
      <c r="C874" s="5"/>
      <c r="D874" s="5"/>
    </row>
    <row r="875" spans="3:4" ht="15.75" customHeight="1" x14ac:dyDescent="0.15">
      <c r="C875" s="5"/>
      <c r="D875" s="5"/>
    </row>
    <row r="876" spans="3:4" ht="15.75" customHeight="1" x14ac:dyDescent="0.15">
      <c r="C876" s="5"/>
      <c r="D876" s="5"/>
    </row>
    <row r="877" spans="3:4" ht="15.75" customHeight="1" x14ac:dyDescent="0.15">
      <c r="C877" s="5"/>
      <c r="D877" s="5"/>
    </row>
    <row r="878" spans="3:4" ht="15.75" customHeight="1" x14ac:dyDescent="0.15">
      <c r="C878" s="5"/>
      <c r="D878" s="5"/>
    </row>
    <row r="879" spans="3:4" ht="15.75" customHeight="1" x14ac:dyDescent="0.15">
      <c r="C879" s="5"/>
      <c r="D879" s="5"/>
    </row>
    <row r="880" spans="3:4" ht="15.75" customHeight="1" x14ac:dyDescent="0.15">
      <c r="C880" s="5"/>
      <c r="D880" s="5"/>
    </row>
    <row r="881" spans="3:4" ht="15.75" customHeight="1" x14ac:dyDescent="0.15">
      <c r="C881" s="5"/>
      <c r="D881" s="5"/>
    </row>
    <row r="882" spans="3:4" ht="15.75" customHeight="1" x14ac:dyDescent="0.15">
      <c r="C882" s="5"/>
      <c r="D882" s="5"/>
    </row>
    <row r="883" spans="3:4" ht="15.75" customHeight="1" x14ac:dyDescent="0.15">
      <c r="C883" s="5"/>
      <c r="D883" s="5"/>
    </row>
    <row r="884" spans="3:4" ht="15.75" customHeight="1" x14ac:dyDescent="0.15">
      <c r="C884" s="5"/>
      <c r="D884" s="5"/>
    </row>
    <row r="885" spans="3:4" ht="15.75" customHeight="1" x14ac:dyDescent="0.15">
      <c r="C885" s="5"/>
      <c r="D885" s="5"/>
    </row>
    <row r="886" spans="3:4" ht="15.75" customHeight="1" x14ac:dyDescent="0.15">
      <c r="C886" s="5"/>
      <c r="D886" s="5"/>
    </row>
    <row r="887" spans="3:4" ht="15.75" customHeight="1" x14ac:dyDescent="0.15">
      <c r="C887" s="5"/>
      <c r="D887" s="5"/>
    </row>
    <row r="888" spans="3:4" ht="15.75" customHeight="1" x14ac:dyDescent="0.15">
      <c r="C888" s="5"/>
      <c r="D888" s="5"/>
    </row>
    <row r="889" spans="3:4" ht="15.75" customHeight="1" x14ac:dyDescent="0.15">
      <c r="C889" s="5"/>
      <c r="D889" s="5"/>
    </row>
    <row r="890" spans="3:4" ht="15.75" customHeight="1" x14ac:dyDescent="0.15">
      <c r="C890" s="5"/>
      <c r="D890" s="5"/>
    </row>
    <row r="891" spans="3:4" ht="15.75" customHeight="1" x14ac:dyDescent="0.15">
      <c r="C891" s="5"/>
      <c r="D891" s="5"/>
    </row>
    <row r="892" spans="3:4" ht="15.75" customHeight="1" x14ac:dyDescent="0.15">
      <c r="C892" s="5"/>
      <c r="D892" s="5"/>
    </row>
    <row r="893" spans="3:4" ht="15.75" customHeight="1" x14ac:dyDescent="0.15">
      <c r="C893" s="5"/>
      <c r="D893" s="5"/>
    </row>
    <row r="894" spans="3:4" ht="15.75" customHeight="1" x14ac:dyDescent="0.15">
      <c r="C894" s="5"/>
      <c r="D894" s="5"/>
    </row>
    <row r="895" spans="3:4" ht="15.75" customHeight="1" x14ac:dyDescent="0.15">
      <c r="C895" s="5"/>
      <c r="D895" s="5"/>
    </row>
    <row r="896" spans="3:4" ht="15.75" customHeight="1" x14ac:dyDescent="0.15">
      <c r="C896" s="5"/>
      <c r="D896" s="5"/>
    </row>
    <row r="897" spans="3:4" ht="15.75" customHeight="1" x14ac:dyDescent="0.15">
      <c r="C897" s="5"/>
      <c r="D897" s="5"/>
    </row>
    <row r="898" spans="3:4" ht="15.75" customHeight="1" x14ac:dyDescent="0.15">
      <c r="C898" s="5"/>
      <c r="D898" s="5"/>
    </row>
    <row r="899" spans="3:4" ht="15.75" customHeight="1" x14ac:dyDescent="0.15">
      <c r="C899" s="5"/>
      <c r="D899" s="5"/>
    </row>
    <row r="900" spans="3:4" ht="15.75" customHeight="1" x14ac:dyDescent="0.15">
      <c r="C900" s="5"/>
      <c r="D900" s="5"/>
    </row>
    <row r="901" spans="3:4" ht="15.75" customHeight="1" x14ac:dyDescent="0.15">
      <c r="C901" s="5"/>
      <c r="D901" s="5"/>
    </row>
    <row r="902" spans="3:4" ht="15.75" customHeight="1" x14ac:dyDescent="0.15">
      <c r="C902" s="5"/>
      <c r="D902" s="5"/>
    </row>
    <row r="903" spans="3:4" ht="15.75" customHeight="1" x14ac:dyDescent="0.15">
      <c r="C903" s="5"/>
      <c r="D903" s="5"/>
    </row>
    <row r="904" spans="3:4" ht="15.75" customHeight="1" x14ac:dyDescent="0.15">
      <c r="C904" s="5"/>
      <c r="D904" s="5"/>
    </row>
    <row r="905" spans="3:4" ht="15.75" customHeight="1" x14ac:dyDescent="0.15">
      <c r="C905" s="5"/>
      <c r="D905" s="5"/>
    </row>
    <row r="906" spans="3:4" ht="15.75" customHeight="1" x14ac:dyDescent="0.15">
      <c r="C906" s="5"/>
      <c r="D906" s="5"/>
    </row>
    <row r="907" spans="3:4" ht="15.75" customHeight="1" x14ac:dyDescent="0.15">
      <c r="C907" s="5"/>
      <c r="D907" s="5"/>
    </row>
    <row r="908" spans="3:4" ht="15.75" customHeight="1" x14ac:dyDescent="0.15">
      <c r="C908" s="5"/>
      <c r="D908" s="5"/>
    </row>
    <row r="909" spans="3:4" ht="15.75" customHeight="1" x14ac:dyDescent="0.15">
      <c r="C909" s="5"/>
      <c r="D909" s="5"/>
    </row>
    <row r="910" spans="3:4" ht="15.75" customHeight="1" x14ac:dyDescent="0.15">
      <c r="C910" s="5"/>
      <c r="D910" s="5"/>
    </row>
    <row r="911" spans="3:4" ht="15.75" customHeight="1" x14ac:dyDescent="0.15">
      <c r="C911" s="5"/>
      <c r="D911" s="5"/>
    </row>
    <row r="912" spans="3:4" ht="15.75" customHeight="1" x14ac:dyDescent="0.15">
      <c r="C912" s="5"/>
      <c r="D912" s="5"/>
    </row>
    <row r="913" spans="3:4" ht="15.75" customHeight="1" x14ac:dyDescent="0.15">
      <c r="C913" s="5"/>
      <c r="D913" s="5"/>
    </row>
    <row r="914" spans="3:4" ht="15.75" customHeight="1" x14ac:dyDescent="0.15">
      <c r="C914" s="5"/>
      <c r="D914" s="5"/>
    </row>
    <row r="915" spans="3:4" ht="15.75" customHeight="1" x14ac:dyDescent="0.15">
      <c r="C915" s="5"/>
      <c r="D915" s="5"/>
    </row>
    <row r="916" spans="3:4" ht="15.75" customHeight="1" x14ac:dyDescent="0.15">
      <c r="C916" s="5"/>
      <c r="D916" s="5"/>
    </row>
    <row r="917" spans="3:4" ht="15.75" customHeight="1" x14ac:dyDescent="0.15">
      <c r="C917" s="5"/>
      <c r="D917" s="5"/>
    </row>
    <row r="918" spans="3:4" ht="15.75" customHeight="1" x14ac:dyDescent="0.15">
      <c r="C918" s="5"/>
      <c r="D918" s="5"/>
    </row>
    <row r="919" spans="3:4" ht="15.75" customHeight="1" x14ac:dyDescent="0.15">
      <c r="C919" s="5"/>
      <c r="D919" s="5"/>
    </row>
    <row r="920" spans="3:4" ht="15.75" customHeight="1" x14ac:dyDescent="0.15">
      <c r="C920" s="5"/>
      <c r="D920" s="5"/>
    </row>
    <row r="921" spans="3:4" ht="15.75" customHeight="1" x14ac:dyDescent="0.15">
      <c r="C921" s="5"/>
      <c r="D921" s="5"/>
    </row>
    <row r="922" spans="3:4" ht="15.75" customHeight="1" x14ac:dyDescent="0.15">
      <c r="C922" s="5"/>
      <c r="D922" s="5"/>
    </row>
    <row r="923" spans="3:4" ht="15.75" customHeight="1" x14ac:dyDescent="0.15">
      <c r="C923" s="5"/>
      <c r="D923" s="5"/>
    </row>
    <row r="924" spans="3:4" ht="15.75" customHeight="1" x14ac:dyDescent="0.15">
      <c r="C924" s="5"/>
      <c r="D924" s="5"/>
    </row>
    <row r="925" spans="3:4" ht="15.75" customHeight="1" x14ac:dyDescent="0.15">
      <c r="C925" s="5"/>
      <c r="D925" s="5"/>
    </row>
    <row r="926" spans="3:4" ht="15.75" customHeight="1" x14ac:dyDescent="0.15">
      <c r="C926" s="5"/>
      <c r="D926" s="5"/>
    </row>
    <row r="927" spans="3:4" ht="15.75" customHeight="1" x14ac:dyDescent="0.15">
      <c r="C927" s="5"/>
      <c r="D927" s="5"/>
    </row>
    <row r="928" spans="3:4" ht="15.75" customHeight="1" x14ac:dyDescent="0.15">
      <c r="C928" s="5"/>
      <c r="D928" s="5"/>
    </row>
    <row r="929" spans="3:4" ht="15.75" customHeight="1" x14ac:dyDescent="0.15">
      <c r="C929" s="5"/>
      <c r="D929" s="5"/>
    </row>
    <row r="930" spans="3:4" ht="15.75" customHeight="1" x14ac:dyDescent="0.15">
      <c r="C930" s="5"/>
      <c r="D930" s="5"/>
    </row>
    <row r="931" spans="3:4" ht="15.75" customHeight="1" x14ac:dyDescent="0.15">
      <c r="C931" s="5"/>
      <c r="D931" s="5"/>
    </row>
    <row r="932" spans="3:4" ht="15.75" customHeight="1" x14ac:dyDescent="0.15">
      <c r="C932" s="5"/>
      <c r="D932" s="5"/>
    </row>
    <row r="933" spans="3:4" ht="15.75" customHeight="1" x14ac:dyDescent="0.15">
      <c r="C933" s="5"/>
      <c r="D933" s="5"/>
    </row>
    <row r="934" spans="3:4" ht="15.75" customHeight="1" x14ac:dyDescent="0.15">
      <c r="C934" s="5"/>
      <c r="D934" s="5"/>
    </row>
    <row r="935" spans="3:4" ht="15.75" customHeight="1" x14ac:dyDescent="0.15">
      <c r="C935" s="5"/>
      <c r="D935" s="5"/>
    </row>
    <row r="936" spans="3:4" ht="15.75" customHeight="1" x14ac:dyDescent="0.15">
      <c r="C936" s="5"/>
      <c r="D936" s="5"/>
    </row>
    <row r="937" spans="3:4" ht="15.75" customHeight="1" x14ac:dyDescent="0.15">
      <c r="C937" s="5"/>
      <c r="D937" s="5"/>
    </row>
    <row r="938" spans="3:4" ht="15.75" customHeight="1" x14ac:dyDescent="0.15">
      <c r="C938" s="5"/>
      <c r="D938" s="5"/>
    </row>
    <row r="939" spans="3:4" ht="15.75" customHeight="1" x14ac:dyDescent="0.15">
      <c r="C939" s="5"/>
      <c r="D939" s="5"/>
    </row>
    <row r="940" spans="3:4" ht="15.75" customHeight="1" x14ac:dyDescent="0.15">
      <c r="C940" s="5"/>
      <c r="D940" s="5"/>
    </row>
    <row r="941" spans="3:4" ht="15.75" customHeight="1" x14ac:dyDescent="0.15">
      <c r="C941" s="5"/>
      <c r="D941" s="5"/>
    </row>
    <row r="942" spans="3:4" ht="15.75" customHeight="1" x14ac:dyDescent="0.15">
      <c r="C942" s="5"/>
      <c r="D942" s="5"/>
    </row>
    <row r="943" spans="3:4" ht="15.75" customHeight="1" x14ac:dyDescent="0.15">
      <c r="C943" s="5"/>
      <c r="D943" s="5"/>
    </row>
    <row r="944" spans="3:4" ht="15.75" customHeight="1" x14ac:dyDescent="0.15">
      <c r="C944" s="5"/>
      <c r="D944" s="5"/>
    </row>
    <row r="945" spans="3:4" ht="15.75" customHeight="1" x14ac:dyDescent="0.15">
      <c r="C945" s="5"/>
      <c r="D945" s="5"/>
    </row>
    <row r="946" spans="3:4" ht="15.75" customHeight="1" x14ac:dyDescent="0.15">
      <c r="C946" s="5"/>
      <c r="D946" s="5"/>
    </row>
    <row r="947" spans="3:4" ht="15.75" customHeight="1" x14ac:dyDescent="0.15">
      <c r="C947" s="5"/>
      <c r="D947" s="5"/>
    </row>
    <row r="948" spans="3:4" ht="15.75" customHeight="1" x14ac:dyDescent="0.15">
      <c r="C948" s="5"/>
      <c r="D948" s="5"/>
    </row>
    <row r="949" spans="3:4" ht="15.75" customHeight="1" x14ac:dyDescent="0.15">
      <c r="C949" s="5"/>
      <c r="D949" s="5"/>
    </row>
    <row r="950" spans="3:4" ht="15.75" customHeight="1" x14ac:dyDescent="0.15">
      <c r="C950" s="5"/>
      <c r="D950" s="5"/>
    </row>
    <row r="951" spans="3:4" ht="15.75" customHeight="1" x14ac:dyDescent="0.15">
      <c r="C951" s="5"/>
      <c r="D951" s="5"/>
    </row>
    <row r="952" spans="3:4" ht="15.75" customHeight="1" x14ac:dyDescent="0.15">
      <c r="C952" s="5"/>
      <c r="D952" s="5"/>
    </row>
    <row r="953" spans="3:4" ht="15.75" customHeight="1" x14ac:dyDescent="0.15">
      <c r="C953" s="5"/>
      <c r="D953" s="5"/>
    </row>
    <row r="954" spans="3:4" ht="15.75" customHeight="1" x14ac:dyDescent="0.15">
      <c r="C954" s="5"/>
      <c r="D954" s="5"/>
    </row>
    <row r="955" spans="3:4" ht="15.75" customHeight="1" x14ac:dyDescent="0.15">
      <c r="C955" s="5"/>
      <c r="D955" s="5"/>
    </row>
    <row r="956" spans="3:4" ht="15.75" customHeight="1" x14ac:dyDescent="0.15">
      <c r="C956" s="5"/>
      <c r="D956" s="5"/>
    </row>
    <row r="957" spans="3:4" ht="15.75" customHeight="1" x14ac:dyDescent="0.15">
      <c r="C957" s="5"/>
      <c r="D957" s="5"/>
    </row>
    <row r="958" spans="3:4" ht="15.75" customHeight="1" x14ac:dyDescent="0.15">
      <c r="C958" s="5"/>
      <c r="D958" s="5"/>
    </row>
    <row r="959" spans="3:4" ht="15.75" customHeight="1" x14ac:dyDescent="0.15">
      <c r="C959" s="5"/>
      <c r="D959" s="5"/>
    </row>
    <row r="960" spans="3:4" ht="15.75" customHeight="1" x14ac:dyDescent="0.15">
      <c r="C960" s="5"/>
      <c r="D960" s="5"/>
    </row>
    <row r="961" spans="3:4" ht="15.75" customHeight="1" x14ac:dyDescent="0.15">
      <c r="C961" s="5"/>
      <c r="D961" s="5"/>
    </row>
    <row r="962" spans="3:4" ht="15.75" customHeight="1" x14ac:dyDescent="0.15">
      <c r="C962" s="5"/>
      <c r="D962" s="5"/>
    </row>
    <row r="963" spans="3:4" ht="15.75" customHeight="1" x14ac:dyDescent="0.15">
      <c r="C963" s="5"/>
      <c r="D963" s="5"/>
    </row>
    <row r="964" spans="3:4" ht="15.75" customHeight="1" x14ac:dyDescent="0.15">
      <c r="C964" s="5"/>
      <c r="D964" s="5"/>
    </row>
    <row r="965" spans="3:4" ht="15.75" customHeight="1" x14ac:dyDescent="0.15">
      <c r="C965" s="5"/>
      <c r="D965" s="5"/>
    </row>
    <row r="966" spans="3:4" ht="15.75" customHeight="1" x14ac:dyDescent="0.15">
      <c r="C966" s="5"/>
      <c r="D966" s="5"/>
    </row>
    <row r="967" spans="3:4" ht="15.75" customHeight="1" x14ac:dyDescent="0.15">
      <c r="C967" s="5"/>
      <c r="D967" s="5"/>
    </row>
    <row r="968" spans="3:4" ht="15.75" customHeight="1" x14ac:dyDescent="0.15">
      <c r="C968" s="5"/>
      <c r="D968" s="5"/>
    </row>
    <row r="969" spans="3:4" ht="15.75" customHeight="1" x14ac:dyDescent="0.15">
      <c r="C969" s="5"/>
      <c r="D969" s="5"/>
    </row>
    <row r="970" spans="3:4" ht="15.75" customHeight="1" x14ac:dyDescent="0.15">
      <c r="C970" s="5"/>
      <c r="D970" s="5"/>
    </row>
    <row r="971" spans="3:4" ht="15.75" customHeight="1" x14ac:dyDescent="0.15">
      <c r="C971" s="5"/>
      <c r="D971" s="5"/>
    </row>
    <row r="972" spans="3:4" ht="15.75" customHeight="1" x14ac:dyDescent="0.15">
      <c r="C972" s="5"/>
      <c r="D972" s="5"/>
    </row>
    <row r="973" spans="3:4" ht="15.75" customHeight="1" x14ac:dyDescent="0.15">
      <c r="C973" s="5"/>
      <c r="D973" s="5"/>
    </row>
    <row r="974" spans="3:4" ht="15.75" customHeight="1" x14ac:dyDescent="0.15">
      <c r="C974" s="5"/>
      <c r="D974" s="5"/>
    </row>
    <row r="975" spans="3:4" ht="15.75" customHeight="1" x14ac:dyDescent="0.15">
      <c r="C975" s="5"/>
      <c r="D975" s="5"/>
    </row>
    <row r="976" spans="3:4" ht="15.75" customHeight="1" x14ac:dyDescent="0.15">
      <c r="C976" s="5"/>
      <c r="D976" s="5"/>
    </row>
    <row r="977" spans="3:4" ht="15.75" customHeight="1" x14ac:dyDescent="0.15">
      <c r="C977" s="5"/>
      <c r="D977" s="5"/>
    </row>
    <row r="978" spans="3:4" ht="15.75" customHeight="1" x14ac:dyDescent="0.15">
      <c r="C978" s="5"/>
      <c r="D978" s="5"/>
    </row>
    <row r="979" spans="3:4" ht="15.75" customHeight="1" x14ac:dyDescent="0.15">
      <c r="C979" s="5"/>
      <c r="D979" s="5"/>
    </row>
    <row r="980" spans="3:4" ht="15.75" customHeight="1" x14ac:dyDescent="0.15">
      <c r="C980" s="5"/>
      <c r="D980" s="5"/>
    </row>
    <row r="981" spans="3:4" ht="15.75" customHeight="1" x14ac:dyDescent="0.15">
      <c r="C981" s="5"/>
      <c r="D981" s="5"/>
    </row>
    <row r="982" spans="3:4" ht="15.75" customHeight="1" x14ac:dyDescent="0.15">
      <c r="C982" s="5"/>
      <c r="D982" s="5"/>
    </row>
    <row r="983" spans="3:4" ht="15.75" customHeight="1" x14ac:dyDescent="0.15">
      <c r="C983" s="5"/>
      <c r="D983" s="5"/>
    </row>
    <row r="984" spans="3:4" ht="15.75" customHeight="1" x14ac:dyDescent="0.15">
      <c r="C984" s="5"/>
      <c r="D984" s="5"/>
    </row>
    <row r="985" spans="3:4" ht="15.75" customHeight="1" x14ac:dyDescent="0.15">
      <c r="C985" s="5"/>
      <c r="D985" s="5"/>
    </row>
    <row r="986" spans="3:4" ht="15.75" customHeight="1" x14ac:dyDescent="0.15">
      <c r="C986" s="5"/>
      <c r="D986" s="5"/>
    </row>
    <row r="987" spans="3:4" ht="15.75" customHeight="1" x14ac:dyDescent="0.15">
      <c r="C987" s="5"/>
      <c r="D987" s="5"/>
    </row>
    <row r="988" spans="3:4" ht="15.75" customHeight="1" x14ac:dyDescent="0.15">
      <c r="C988" s="5"/>
      <c r="D988" s="5"/>
    </row>
    <row r="989" spans="3:4" ht="15.75" customHeight="1" x14ac:dyDescent="0.15">
      <c r="C989" s="5"/>
      <c r="D989" s="5"/>
    </row>
    <row r="990" spans="3:4" ht="15.75" customHeight="1" x14ac:dyDescent="0.15">
      <c r="C990" s="5"/>
      <c r="D990" s="5"/>
    </row>
    <row r="991" spans="3:4" ht="15.75" customHeight="1" x14ac:dyDescent="0.15">
      <c r="C991" s="5"/>
      <c r="D991" s="5"/>
    </row>
    <row r="992" spans="3:4" ht="15.75" customHeight="1" x14ac:dyDescent="0.15">
      <c r="C992" s="5"/>
      <c r="D992" s="5"/>
    </row>
    <row r="993" spans="3:4" ht="15.75" customHeight="1" x14ac:dyDescent="0.15">
      <c r="C993" s="5"/>
      <c r="D993" s="5"/>
    </row>
    <row r="994" spans="3:4" ht="15.75" customHeight="1" x14ac:dyDescent="0.15">
      <c r="C994" s="5"/>
      <c r="D994" s="5"/>
    </row>
    <row r="995" spans="3:4" ht="15.75" customHeight="1" x14ac:dyDescent="0.15">
      <c r="C995" s="5"/>
      <c r="D995" s="5"/>
    </row>
    <row r="996" spans="3:4" ht="15.75" customHeight="1" x14ac:dyDescent="0.15">
      <c r="C996" s="5"/>
      <c r="D996" s="5"/>
    </row>
    <row r="997" spans="3:4" ht="15.75" customHeight="1" x14ac:dyDescent="0.15">
      <c r="C997" s="5"/>
      <c r="D997" s="5"/>
    </row>
    <row r="998" spans="3:4" ht="15.75" customHeight="1" x14ac:dyDescent="0.15">
      <c r="C998" s="5"/>
      <c r="D998" s="5"/>
    </row>
    <row r="999" spans="3:4" ht="15.75" customHeight="1" x14ac:dyDescent="0.15">
      <c r="C999" s="5"/>
      <c r="D999" s="5"/>
    </row>
  </sheetData>
  <mergeCells count="133">
    <mergeCell ref="D2:E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23:E23"/>
    <mergeCell ref="D24:E24"/>
    <mergeCell ref="D25:E25"/>
    <mergeCell ref="D26:E26"/>
    <mergeCell ref="D27:E27"/>
    <mergeCell ref="D28:E28"/>
    <mergeCell ref="D29:E29"/>
    <mergeCell ref="D30:E30"/>
    <mergeCell ref="D31:E31"/>
    <mergeCell ref="D32:E32"/>
    <mergeCell ref="D33:E33"/>
    <mergeCell ref="D34:E34"/>
    <mergeCell ref="D36:E36"/>
    <mergeCell ref="D37:E37"/>
    <mergeCell ref="D38:E38"/>
    <mergeCell ref="D39:E39"/>
    <mergeCell ref="D40:E40"/>
    <mergeCell ref="D41:E41"/>
    <mergeCell ref="D42:E4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69:E169"/>
    <mergeCell ref="D170:E170"/>
    <mergeCell ref="D171:E171"/>
    <mergeCell ref="D172:E172"/>
    <mergeCell ref="D173:E173"/>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74:E174"/>
    <mergeCell ref="D177:E177"/>
    <mergeCell ref="D178:E178"/>
    <mergeCell ref="D179:E179"/>
    <mergeCell ref="D180:E180"/>
    <mergeCell ref="D181:E181"/>
    <mergeCell ref="D182:E182"/>
    <mergeCell ref="D183:E183"/>
    <mergeCell ref="D185:E185"/>
    <mergeCell ref="D186:E186"/>
    <mergeCell ref="D187:E187"/>
    <mergeCell ref="D191:E191"/>
    <mergeCell ref="D192:E192"/>
    <mergeCell ref="D194:E194"/>
    <mergeCell ref="D195:E195"/>
    <mergeCell ref="D196:E196"/>
    <mergeCell ref="D204:E204"/>
    <mergeCell ref="D206:E206"/>
    <mergeCell ref="D212:E212"/>
    <mergeCell ref="D215:E215"/>
    <mergeCell ref="D216:E216"/>
    <mergeCell ref="D219:E219"/>
    <mergeCell ref="D220:E220"/>
    <mergeCell ref="D197:E197"/>
    <mergeCell ref="D198:E198"/>
    <mergeCell ref="D199:E199"/>
    <mergeCell ref="D200:E200"/>
    <mergeCell ref="D201:E201"/>
    <mergeCell ref="D202:E202"/>
    <mergeCell ref="D203:E203"/>
    <mergeCell ref="D122:E122"/>
    <mergeCell ref="D123:E123"/>
    <mergeCell ref="D126:E126"/>
    <mergeCell ref="D129:E129"/>
    <mergeCell ref="D132:E132"/>
    <mergeCell ref="D133:E133"/>
    <mergeCell ref="D134:E134"/>
    <mergeCell ref="D135:E135"/>
    <mergeCell ref="D136:E136"/>
    <mergeCell ref="D137:E137"/>
    <mergeCell ref="D138:E138"/>
    <mergeCell ref="D140:E140"/>
    <mergeCell ref="D143:E143"/>
    <mergeCell ref="D144:E144"/>
    <mergeCell ref="D145:E145"/>
    <mergeCell ref="D147:E147"/>
    <mergeCell ref="D148:E148"/>
    <mergeCell ref="D149:E149"/>
    <mergeCell ref="D162:E162"/>
    <mergeCell ref="D163:E163"/>
    <mergeCell ref="D164:E164"/>
    <mergeCell ref="D165:E165"/>
    <mergeCell ref="D166:E166"/>
    <mergeCell ref="D167:E167"/>
    <mergeCell ref="D168:E168"/>
    <mergeCell ref="D150:E150"/>
    <mergeCell ref="D151:E151"/>
    <mergeCell ref="D155:E155"/>
    <mergeCell ref="D156:E156"/>
    <mergeCell ref="D157:E157"/>
    <mergeCell ref="D158:E158"/>
    <mergeCell ref="D159:E159"/>
    <mergeCell ref="D160:E160"/>
    <mergeCell ref="D161:E1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election activeCell="A13" sqref="A13:XFD13"/>
    </sheetView>
  </sheetViews>
  <sheetFormatPr baseColWidth="10" defaultColWidth="12.6640625" defaultRowHeight="15.75" customHeight="1" x14ac:dyDescent="0.15"/>
  <cols>
    <col min="1" max="1" width="4.6640625" customWidth="1"/>
    <col min="2" max="2" width="20.83203125" customWidth="1"/>
    <col min="4" max="4" width="46.83203125" customWidth="1"/>
    <col min="5" max="5" width="36.1640625" customWidth="1"/>
  </cols>
  <sheetData>
    <row r="1" spans="1:5" ht="15.75" customHeight="1" x14ac:dyDescent="0.15">
      <c r="B1" s="4" t="s">
        <v>0</v>
      </c>
      <c r="C1" s="5" t="s">
        <v>1</v>
      </c>
      <c r="D1" s="5" t="s">
        <v>2</v>
      </c>
      <c r="E1" s="5" t="s">
        <v>2</v>
      </c>
    </row>
    <row r="2" spans="1:5" ht="15.75" customHeight="1" x14ac:dyDescent="0.15">
      <c r="A2" s="4">
        <v>1</v>
      </c>
      <c r="B2" s="4" t="s">
        <v>4</v>
      </c>
      <c r="C2" s="5" t="s">
        <v>5</v>
      </c>
      <c r="D2" s="5" t="s">
        <v>6</v>
      </c>
      <c r="E2" s="5" t="s">
        <v>376</v>
      </c>
    </row>
    <row r="3" spans="1:5" ht="15.75" customHeight="1" x14ac:dyDescent="0.15">
      <c r="A3" s="4">
        <v>2</v>
      </c>
      <c r="B3" s="4" t="s">
        <v>4</v>
      </c>
      <c r="C3" s="5" t="s">
        <v>7</v>
      </c>
      <c r="D3" s="5" t="s">
        <v>8</v>
      </c>
      <c r="E3" s="5" t="s">
        <v>377</v>
      </c>
    </row>
    <row r="4" spans="1:5" ht="15.75" customHeight="1" x14ac:dyDescent="0.15">
      <c r="A4" s="4">
        <v>5</v>
      </c>
      <c r="B4" s="4" t="s">
        <v>4</v>
      </c>
      <c r="C4" s="5" t="s">
        <v>9</v>
      </c>
      <c r="D4" s="5" t="s">
        <v>10</v>
      </c>
      <c r="E4" s="5" t="s">
        <v>378</v>
      </c>
    </row>
    <row r="5" spans="1:5" ht="15.75" customHeight="1" x14ac:dyDescent="0.15">
      <c r="A5" s="4">
        <v>6</v>
      </c>
      <c r="B5" s="4" t="s">
        <v>4</v>
      </c>
      <c r="C5" s="5" t="s">
        <v>11</v>
      </c>
      <c r="D5" s="5" t="s">
        <v>12</v>
      </c>
      <c r="E5" s="5" t="s">
        <v>379</v>
      </c>
    </row>
    <row r="6" spans="1:5" ht="15.75" customHeight="1" x14ac:dyDescent="0.15">
      <c r="A6" s="4">
        <v>7</v>
      </c>
      <c r="B6" s="4" t="s">
        <v>4</v>
      </c>
      <c r="C6" s="5" t="s">
        <v>13</v>
      </c>
      <c r="D6" s="5" t="s">
        <v>14</v>
      </c>
      <c r="E6" s="5" t="s">
        <v>380</v>
      </c>
    </row>
    <row r="7" spans="1:5" ht="15.75" customHeight="1" x14ac:dyDescent="0.15">
      <c r="A7" s="4">
        <v>8</v>
      </c>
      <c r="B7" s="4" t="s">
        <v>4</v>
      </c>
      <c r="C7" s="5" t="s">
        <v>15</v>
      </c>
      <c r="D7" s="5" t="s">
        <v>16</v>
      </c>
      <c r="E7" s="5" t="s">
        <v>381</v>
      </c>
    </row>
    <row r="8" spans="1:5" ht="15.75" customHeight="1" x14ac:dyDescent="0.15">
      <c r="A8" s="4">
        <v>9</v>
      </c>
      <c r="B8" s="4" t="s">
        <v>4</v>
      </c>
      <c r="C8" s="5" t="s">
        <v>17</v>
      </c>
      <c r="D8" s="5" t="s">
        <v>18</v>
      </c>
      <c r="E8" s="5" t="s">
        <v>382</v>
      </c>
    </row>
    <row r="9" spans="1:5" ht="15.75" customHeight="1" x14ac:dyDescent="0.15">
      <c r="A9" s="4">
        <v>10</v>
      </c>
      <c r="B9" s="4" t="s">
        <v>4</v>
      </c>
      <c r="C9" s="5" t="s">
        <v>19</v>
      </c>
      <c r="D9" s="5" t="s">
        <v>20</v>
      </c>
      <c r="E9" s="5" t="s">
        <v>383</v>
      </c>
    </row>
    <row r="10" spans="1:5" ht="15.75" customHeight="1" x14ac:dyDescent="0.15">
      <c r="A10" s="4">
        <v>11</v>
      </c>
      <c r="B10" s="4" t="s">
        <v>4</v>
      </c>
      <c r="C10" s="5" t="s">
        <v>21</v>
      </c>
      <c r="D10" s="5" t="s">
        <v>22</v>
      </c>
      <c r="E10" s="5" t="s">
        <v>384</v>
      </c>
    </row>
    <row r="11" spans="1:5" ht="15.75" customHeight="1" x14ac:dyDescent="0.15">
      <c r="A11" s="4">
        <v>12</v>
      </c>
      <c r="B11" s="4" t="s">
        <v>4</v>
      </c>
      <c r="C11" s="5" t="s">
        <v>23</v>
      </c>
      <c r="D11" s="5" t="s">
        <v>24</v>
      </c>
      <c r="E11" s="5" t="s">
        <v>385</v>
      </c>
    </row>
    <row r="12" spans="1:5" ht="15.75" customHeight="1" x14ac:dyDescent="0.15">
      <c r="A12" s="4">
        <v>13</v>
      </c>
      <c r="B12" s="4" t="s">
        <v>4</v>
      </c>
      <c r="C12" s="5" t="s">
        <v>25</v>
      </c>
      <c r="D12" s="5" t="s">
        <v>26</v>
      </c>
      <c r="E12" s="5" t="s">
        <v>386</v>
      </c>
    </row>
    <row r="13" spans="1:5" ht="15.75" customHeight="1" x14ac:dyDescent="0.15">
      <c r="A13" s="4">
        <v>14</v>
      </c>
      <c r="B13" s="4" t="s">
        <v>4</v>
      </c>
      <c r="C13" s="5" t="s">
        <v>27</v>
      </c>
      <c r="D13" s="5" t="s">
        <v>28</v>
      </c>
      <c r="E13" s="5" t="s">
        <v>387</v>
      </c>
    </row>
    <row r="14" spans="1:5" ht="15.75" customHeight="1" x14ac:dyDescent="0.15">
      <c r="A14" s="4">
        <v>15</v>
      </c>
      <c r="B14" s="4" t="s">
        <v>4</v>
      </c>
      <c r="C14" s="5" t="s">
        <v>29</v>
      </c>
      <c r="D14" s="5" t="s">
        <v>30</v>
      </c>
      <c r="E14" s="5" t="s">
        <v>388</v>
      </c>
    </row>
    <row r="15" spans="1:5" ht="15.75" customHeight="1" x14ac:dyDescent="0.15">
      <c r="A15" s="4">
        <v>16</v>
      </c>
      <c r="B15" s="4" t="s">
        <v>4</v>
      </c>
      <c r="C15" s="5" t="s">
        <v>31</v>
      </c>
      <c r="D15" s="5" t="s">
        <v>32</v>
      </c>
      <c r="E15" s="5" t="s">
        <v>389</v>
      </c>
    </row>
    <row r="16" spans="1:5" ht="15.75" customHeight="1" x14ac:dyDescent="0.15">
      <c r="A16" s="4">
        <v>17</v>
      </c>
      <c r="B16" s="4" t="s">
        <v>4</v>
      </c>
      <c r="C16" s="5" t="s">
        <v>33</v>
      </c>
      <c r="D16" s="5" t="s">
        <v>34</v>
      </c>
      <c r="E16" s="5" t="s">
        <v>390</v>
      </c>
    </row>
    <row r="17" spans="1:5" ht="15.75" customHeight="1" x14ac:dyDescent="0.15">
      <c r="A17" s="4">
        <v>18</v>
      </c>
      <c r="B17" s="4" t="s">
        <v>4</v>
      </c>
      <c r="C17" s="5" t="s">
        <v>35</v>
      </c>
      <c r="D17" s="5" t="s">
        <v>36</v>
      </c>
      <c r="E17" s="5" t="s">
        <v>391</v>
      </c>
    </row>
    <row r="18" spans="1:5" ht="15.75" customHeight="1" x14ac:dyDescent="0.15">
      <c r="A18" s="4">
        <v>19</v>
      </c>
      <c r="B18" s="4" t="s">
        <v>4</v>
      </c>
      <c r="C18" s="5" t="s">
        <v>37</v>
      </c>
      <c r="D18" s="5" t="s">
        <v>38</v>
      </c>
      <c r="E18" s="5" t="s">
        <v>392</v>
      </c>
    </row>
    <row r="19" spans="1:5" ht="15.75" customHeight="1" x14ac:dyDescent="0.15">
      <c r="A19" s="4">
        <v>20</v>
      </c>
      <c r="B19" s="4" t="s">
        <v>4</v>
      </c>
      <c r="C19" s="5" t="s">
        <v>40</v>
      </c>
      <c r="D19" s="5" t="s">
        <v>41</v>
      </c>
      <c r="E19" s="5" t="s">
        <v>393</v>
      </c>
    </row>
    <row r="20" spans="1:5" ht="15.75" customHeight="1" x14ac:dyDescent="0.15">
      <c r="A20" s="4">
        <v>21</v>
      </c>
      <c r="B20" s="4" t="s">
        <v>4</v>
      </c>
      <c r="C20" s="5" t="s">
        <v>43</v>
      </c>
      <c r="D20" s="5" t="s">
        <v>44</v>
      </c>
      <c r="E20" s="5" t="s">
        <v>394</v>
      </c>
    </row>
    <row r="21" spans="1:5" ht="15.75" customHeight="1" x14ac:dyDescent="0.15">
      <c r="A21" s="4">
        <v>22</v>
      </c>
      <c r="B21" s="4" t="s">
        <v>4</v>
      </c>
      <c r="C21" s="5" t="s">
        <v>45</v>
      </c>
      <c r="D21" s="5" t="s">
        <v>46</v>
      </c>
      <c r="E21" s="5" t="s">
        <v>395</v>
      </c>
    </row>
    <row r="22" spans="1:5" ht="15.75" customHeight="1" x14ac:dyDescent="0.15">
      <c r="A22" s="4">
        <v>23</v>
      </c>
      <c r="B22" s="4" t="s">
        <v>4</v>
      </c>
      <c r="C22" s="5" t="s">
        <v>47</v>
      </c>
      <c r="D22" s="5" t="s">
        <v>48</v>
      </c>
      <c r="E22" s="5" t="s">
        <v>396</v>
      </c>
    </row>
    <row r="23" spans="1:5" ht="15.75" customHeight="1" x14ac:dyDescent="0.15">
      <c r="A23" s="4">
        <v>24</v>
      </c>
      <c r="B23" s="4" t="s">
        <v>4</v>
      </c>
      <c r="C23" s="5" t="s">
        <v>49</v>
      </c>
      <c r="D23" s="5" t="s">
        <v>50</v>
      </c>
      <c r="E23" s="5" t="s">
        <v>397</v>
      </c>
    </row>
    <row r="24" spans="1:5" ht="15.75" customHeight="1" x14ac:dyDescent="0.15">
      <c r="A24" s="4">
        <v>25</v>
      </c>
      <c r="B24" s="4" t="s">
        <v>4</v>
      </c>
      <c r="C24" s="5" t="s">
        <v>51</v>
      </c>
      <c r="D24" s="5" t="s">
        <v>52</v>
      </c>
      <c r="E24" s="5" t="s">
        <v>398</v>
      </c>
    </row>
    <row r="25" spans="1:5" ht="15.75" customHeight="1" x14ac:dyDescent="0.15">
      <c r="A25" s="4">
        <v>26</v>
      </c>
      <c r="B25" s="4" t="s">
        <v>4</v>
      </c>
      <c r="C25" s="5" t="s">
        <v>53</v>
      </c>
      <c r="D25" s="5" t="s">
        <v>54</v>
      </c>
      <c r="E25" s="5" t="s">
        <v>399</v>
      </c>
    </row>
    <row r="26" spans="1:5" ht="15.75" customHeight="1" x14ac:dyDescent="0.15">
      <c r="A26" s="4">
        <v>27</v>
      </c>
      <c r="B26" s="4" t="s">
        <v>4</v>
      </c>
      <c r="C26" s="5" t="s">
        <v>55</v>
      </c>
      <c r="D26" s="5" t="s">
        <v>56</v>
      </c>
      <c r="E26" s="5" t="s">
        <v>400</v>
      </c>
    </row>
    <row r="27" spans="1:5" ht="15.75" customHeight="1" x14ac:dyDescent="0.15">
      <c r="A27" s="4">
        <v>28</v>
      </c>
      <c r="B27" s="4" t="s">
        <v>4</v>
      </c>
      <c r="C27" s="5" t="s">
        <v>57</v>
      </c>
      <c r="D27" s="5" t="s">
        <v>58</v>
      </c>
      <c r="E27" s="5" t="s">
        <v>401</v>
      </c>
    </row>
    <row r="28" spans="1:5" ht="15.75" customHeight="1" x14ac:dyDescent="0.15">
      <c r="A28" s="4">
        <v>29</v>
      </c>
      <c r="B28" s="4" t="s">
        <v>4</v>
      </c>
      <c r="C28" s="5" t="s">
        <v>59</v>
      </c>
      <c r="D28" s="5" t="s">
        <v>56</v>
      </c>
      <c r="E28" s="5" t="s">
        <v>400</v>
      </c>
    </row>
    <row r="29" spans="1:5" ht="15.75" customHeight="1" x14ac:dyDescent="0.15">
      <c r="A29" s="4">
        <v>30</v>
      </c>
      <c r="B29" s="4" t="s">
        <v>4</v>
      </c>
      <c r="C29" s="5" t="s">
        <v>60</v>
      </c>
      <c r="D29" s="5" t="s">
        <v>61</v>
      </c>
      <c r="E29" s="5" t="s">
        <v>402</v>
      </c>
    </row>
    <row r="30" spans="1:5" ht="15.75" customHeight="1" x14ac:dyDescent="0.15">
      <c r="A30" s="4">
        <v>31</v>
      </c>
      <c r="B30" s="4" t="s">
        <v>4</v>
      </c>
      <c r="C30" s="5" t="s">
        <v>62</v>
      </c>
      <c r="D30" s="5" t="s">
        <v>63</v>
      </c>
      <c r="E30" s="5" t="s">
        <v>403</v>
      </c>
    </row>
    <row r="31" spans="1:5" ht="15.75" customHeight="1" x14ac:dyDescent="0.15">
      <c r="A31" s="4">
        <v>32</v>
      </c>
      <c r="B31" s="4" t="s">
        <v>4</v>
      </c>
      <c r="C31" s="5" t="s">
        <v>64</v>
      </c>
      <c r="D31" s="5" t="s">
        <v>65</v>
      </c>
      <c r="E31" s="5" t="s">
        <v>404</v>
      </c>
    </row>
    <row r="32" spans="1:5" ht="15.75" customHeight="1" x14ac:dyDescent="0.15">
      <c r="A32" s="4">
        <v>33</v>
      </c>
      <c r="B32" s="4" t="s">
        <v>4</v>
      </c>
      <c r="C32" s="5" t="s">
        <v>66</v>
      </c>
      <c r="D32" s="5" t="s">
        <v>67</v>
      </c>
      <c r="E32" s="5" t="s">
        <v>405</v>
      </c>
    </row>
    <row r="33" spans="1:5" ht="15.75" customHeight="1" x14ac:dyDescent="0.15">
      <c r="A33" s="4">
        <v>34</v>
      </c>
      <c r="B33" s="4" t="s">
        <v>4</v>
      </c>
      <c r="C33" s="5" t="s">
        <v>68</v>
      </c>
      <c r="D33" s="5" t="s">
        <v>69</v>
      </c>
      <c r="E33" s="5" t="s">
        <v>406</v>
      </c>
    </row>
    <row r="34" spans="1:5" ht="15.75" customHeight="1" x14ac:dyDescent="0.15">
      <c r="A34" s="4">
        <v>35</v>
      </c>
      <c r="B34" s="4" t="s">
        <v>4</v>
      </c>
      <c r="C34" s="5" t="s">
        <v>70</v>
      </c>
      <c r="D34" s="5" t="s">
        <v>71</v>
      </c>
      <c r="E34" s="5" t="s">
        <v>407</v>
      </c>
    </row>
    <row r="35" spans="1:5" ht="15.75" customHeight="1" x14ac:dyDescent="0.15">
      <c r="A35" s="4">
        <v>36</v>
      </c>
      <c r="B35" s="4" t="s">
        <v>4</v>
      </c>
      <c r="C35" s="5" t="s">
        <v>72</v>
      </c>
      <c r="D35" s="5" t="s">
        <v>73</v>
      </c>
      <c r="E35" s="5" t="s">
        <v>408</v>
      </c>
    </row>
    <row r="36" spans="1:5" ht="15.75" customHeight="1" x14ac:dyDescent="0.15">
      <c r="A36" s="4">
        <v>37</v>
      </c>
      <c r="B36" s="4" t="s">
        <v>4</v>
      </c>
      <c r="C36" s="5" t="s">
        <v>75</v>
      </c>
      <c r="D36" s="5" t="s">
        <v>76</v>
      </c>
      <c r="E36" s="5" t="s">
        <v>409</v>
      </c>
    </row>
    <row r="37" spans="1:5" ht="15.75" customHeight="1" x14ac:dyDescent="0.15">
      <c r="A37" s="4">
        <v>38</v>
      </c>
      <c r="B37" s="4" t="s">
        <v>4</v>
      </c>
      <c r="C37" s="5" t="s">
        <v>77</v>
      </c>
      <c r="D37" s="5" t="s">
        <v>78</v>
      </c>
      <c r="E37" s="5" t="s">
        <v>410</v>
      </c>
    </row>
    <row r="38" spans="1:5" ht="15.75" customHeight="1" x14ac:dyDescent="0.15">
      <c r="A38" s="4">
        <v>39</v>
      </c>
      <c r="B38" s="4" t="s">
        <v>4</v>
      </c>
      <c r="C38" s="5" t="s">
        <v>79</v>
      </c>
      <c r="D38" s="5" t="s">
        <v>80</v>
      </c>
      <c r="E38" s="5" t="s">
        <v>411</v>
      </c>
    </row>
    <row r="39" spans="1:5" ht="15.75" customHeight="1" x14ac:dyDescent="0.15">
      <c r="A39" s="4">
        <v>40</v>
      </c>
      <c r="B39" s="4" t="s">
        <v>4</v>
      </c>
      <c r="C39" s="5" t="s">
        <v>81</v>
      </c>
      <c r="D39" s="5" t="s">
        <v>82</v>
      </c>
      <c r="E39" s="5" t="s">
        <v>412</v>
      </c>
    </row>
    <row r="40" spans="1:5" ht="15.75" customHeight="1" x14ac:dyDescent="0.15">
      <c r="A40" s="4">
        <v>41</v>
      </c>
      <c r="B40" s="4" t="s">
        <v>4</v>
      </c>
      <c r="C40" s="5" t="s">
        <v>83</v>
      </c>
      <c r="D40" s="5" t="s">
        <v>84</v>
      </c>
      <c r="E40" s="5" t="s">
        <v>413</v>
      </c>
    </row>
    <row r="41" spans="1:5" ht="15.75" customHeight="1" x14ac:dyDescent="0.15">
      <c r="A41" s="4">
        <v>42</v>
      </c>
      <c r="B41" s="4" t="s">
        <v>4</v>
      </c>
      <c r="C41" s="5" t="s">
        <v>85</v>
      </c>
      <c r="D41" s="5" t="s">
        <v>86</v>
      </c>
      <c r="E41" s="5" t="s">
        <v>414</v>
      </c>
    </row>
    <row r="42" spans="1:5" ht="15.75" customHeight="1" x14ac:dyDescent="0.15">
      <c r="A42" s="4">
        <v>43</v>
      </c>
      <c r="B42" s="4" t="s">
        <v>4</v>
      </c>
      <c r="C42" s="5" t="s">
        <v>87</v>
      </c>
      <c r="D42" s="5" t="s">
        <v>88</v>
      </c>
      <c r="E42" s="5" t="s">
        <v>415</v>
      </c>
    </row>
    <row r="43" spans="1:5" ht="15.75" customHeight="1" x14ac:dyDescent="0.15">
      <c r="A43" s="4">
        <v>44</v>
      </c>
      <c r="B43" s="4" t="s">
        <v>4</v>
      </c>
      <c r="C43" s="5" t="s">
        <v>89</v>
      </c>
      <c r="D43" s="5" t="s">
        <v>90</v>
      </c>
      <c r="E43" s="5" t="s">
        <v>416</v>
      </c>
    </row>
    <row r="44" spans="1:5" ht="15.75" customHeight="1" x14ac:dyDescent="0.15">
      <c r="A44" s="4">
        <v>45</v>
      </c>
      <c r="B44" s="4" t="s">
        <v>4</v>
      </c>
      <c r="C44" s="5" t="s">
        <v>91</v>
      </c>
      <c r="D44" s="5" t="s">
        <v>90</v>
      </c>
      <c r="E44" s="5" t="s">
        <v>416</v>
      </c>
    </row>
    <row r="45" spans="1:5" ht="15.75" customHeight="1" x14ac:dyDescent="0.15">
      <c r="A45" s="4">
        <v>46</v>
      </c>
      <c r="B45" s="4" t="s">
        <v>4</v>
      </c>
      <c r="C45" s="5" t="s">
        <v>92</v>
      </c>
      <c r="D45" s="5" t="s">
        <v>90</v>
      </c>
      <c r="E45" s="5" t="s">
        <v>416</v>
      </c>
    </row>
    <row r="46" spans="1:5" ht="15.75" customHeight="1" x14ac:dyDescent="0.15">
      <c r="A46" s="4">
        <v>47</v>
      </c>
      <c r="B46" s="4" t="s">
        <v>4</v>
      </c>
      <c r="C46" s="5" t="s">
        <v>93</v>
      </c>
      <c r="D46" s="5" t="s">
        <v>94</v>
      </c>
      <c r="E46" s="5" t="s">
        <v>417</v>
      </c>
    </row>
    <row r="47" spans="1:5" ht="15.75" customHeight="1" x14ac:dyDescent="0.15">
      <c r="A47" s="4">
        <v>48</v>
      </c>
      <c r="B47" s="4" t="s">
        <v>4</v>
      </c>
      <c r="C47" s="5" t="s">
        <v>95</v>
      </c>
      <c r="D47" s="5" t="s">
        <v>94</v>
      </c>
      <c r="E47" s="5" t="s">
        <v>417</v>
      </c>
    </row>
    <row r="48" spans="1:5" ht="112" x14ac:dyDescent="0.15">
      <c r="A48" s="4">
        <v>49</v>
      </c>
      <c r="B48" s="4" t="s">
        <v>4</v>
      </c>
      <c r="C48" s="5" t="s">
        <v>96</v>
      </c>
      <c r="D48" s="5" t="s">
        <v>94</v>
      </c>
      <c r="E48" s="5" t="s">
        <v>417</v>
      </c>
    </row>
    <row r="49" spans="1:5" ht="112" x14ac:dyDescent="0.15">
      <c r="A49" s="4">
        <v>50</v>
      </c>
      <c r="B49" s="4" t="s">
        <v>4</v>
      </c>
      <c r="C49" s="5" t="s">
        <v>97</v>
      </c>
      <c r="D49" s="5" t="s">
        <v>94</v>
      </c>
      <c r="E49" s="5" t="s">
        <v>417</v>
      </c>
    </row>
    <row r="50" spans="1:5" ht="112" x14ac:dyDescent="0.15">
      <c r="A50" s="4">
        <v>51</v>
      </c>
      <c r="B50" s="4" t="s">
        <v>4</v>
      </c>
      <c r="C50" s="5" t="s">
        <v>98</v>
      </c>
      <c r="D50" s="5" t="s">
        <v>94</v>
      </c>
      <c r="E50" s="5" t="s">
        <v>417</v>
      </c>
    </row>
    <row r="51" spans="1:5" ht="112" x14ac:dyDescent="0.15">
      <c r="A51" s="4">
        <v>52</v>
      </c>
      <c r="B51" s="4" t="s">
        <v>4</v>
      </c>
      <c r="C51" s="5" t="s">
        <v>99</v>
      </c>
      <c r="D51" s="5" t="s">
        <v>94</v>
      </c>
      <c r="E51" s="5" t="s">
        <v>417</v>
      </c>
    </row>
    <row r="52" spans="1:5" ht="112" x14ac:dyDescent="0.15">
      <c r="A52" s="4">
        <v>53</v>
      </c>
      <c r="B52" s="4" t="s">
        <v>4</v>
      </c>
      <c r="C52" s="5" t="s">
        <v>100</v>
      </c>
      <c r="D52" s="5" t="s">
        <v>94</v>
      </c>
      <c r="E52" s="5" t="s">
        <v>417</v>
      </c>
    </row>
    <row r="53" spans="1:5" ht="112" x14ac:dyDescent="0.15">
      <c r="A53" s="4">
        <v>54</v>
      </c>
      <c r="B53" s="4" t="s">
        <v>4</v>
      </c>
      <c r="C53" s="5" t="s">
        <v>101</v>
      </c>
      <c r="D53" s="5" t="s">
        <v>94</v>
      </c>
      <c r="E53" s="5" t="s">
        <v>417</v>
      </c>
    </row>
    <row r="54" spans="1:5" ht="112" x14ac:dyDescent="0.15">
      <c r="A54" s="4">
        <v>55</v>
      </c>
      <c r="B54" s="4" t="s">
        <v>4</v>
      </c>
      <c r="C54" s="5" t="s">
        <v>102</v>
      </c>
      <c r="D54" s="5" t="s">
        <v>94</v>
      </c>
      <c r="E54" s="5" t="s">
        <v>417</v>
      </c>
    </row>
    <row r="55" spans="1:5" ht="112" x14ac:dyDescent="0.15">
      <c r="A55" s="4">
        <v>56</v>
      </c>
      <c r="B55" s="4" t="s">
        <v>4</v>
      </c>
      <c r="C55" s="5" t="s">
        <v>103</v>
      </c>
      <c r="D55" s="5" t="s">
        <v>94</v>
      </c>
      <c r="E55" s="5" t="s">
        <v>417</v>
      </c>
    </row>
    <row r="56" spans="1:5" ht="112" x14ac:dyDescent="0.15">
      <c r="A56" s="4">
        <v>57</v>
      </c>
      <c r="B56" s="4" t="s">
        <v>4</v>
      </c>
      <c r="C56" s="5" t="s">
        <v>104</v>
      </c>
      <c r="D56" s="5" t="s">
        <v>94</v>
      </c>
      <c r="E56" s="5" t="s">
        <v>417</v>
      </c>
    </row>
    <row r="57" spans="1:5" ht="112" x14ac:dyDescent="0.15">
      <c r="A57" s="4">
        <v>58</v>
      </c>
      <c r="B57" s="4" t="s">
        <v>4</v>
      </c>
      <c r="C57" s="5" t="s">
        <v>105</v>
      </c>
      <c r="D57" s="5" t="s">
        <v>94</v>
      </c>
      <c r="E57" s="5" t="s">
        <v>417</v>
      </c>
    </row>
    <row r="58" spans="1:5" ht="112" x14ac:dyDescent="0.15">
      <c r="A58" s="4">
        <v>59</v>
      </c>
      <c r="B58" s="4" t="s">
        <v>4</v>
      </c>
      <c r="C58" s="5" t="s">
        <v>106</v>
      </c>
      <c r="D58" s="5" t="s">
        <v>94</v>
      </c>
      <c r="E58" s="5" t="s">
        <v>417</v>
      </c>
    </row>
    <row r="59" spans="1:5" ht="112" x14ac:dyDescent="0.15">
      <c r="A59" s="4">
        <v>60</v>
      </c>
      <c r="B59" s="4" t="s">
        <v>4</v>
      </c>
      <c r="C59" s="5" t="s">
        <v>107</v>
      </c>
      <c r="D59" s="5" t="s">
        <v>94</v>
      </c>
      <c r="E59" s="5" t="s">
        <v>417</v>
      </c>
    </row>
    <row r="60" spans="1:5" ht="112" x14ac:dyDescent="0.15">
      <c r="A60" s="4">
        <v>61</v>
      </c>
      <c r="B60" s="4" t="s">
        <v>4</v>
      </c>
      <c r="C60" s="5" t="s">
        <v>108</v>
      </c>
      <c r="D60" s="5" t="s">
        <v>94</v>
      </c>
      <c r="E60" s="5" t="s">
        <v>417</v>
      </c>
    </row>
    <row r="61" spans="1:5" ht="112" x14ac:dyDescent="0.15">
      <c r="A61" s="4">
        <v>62</v>
      </c>
      <c r="B61" s="4" t="s">
        <v>4</v>
      </c>
      <c r="C61" s="5" t="s">
        <v>109</v>
      </c>
      <c r="D61" s="5" t="s">
        <v>94</v>
      </c>
      <c r="E61" s="5" t="s">
        <v>417</v>
      </c>
    </row>
    <row r="62" spans="1:5" ht="112" x14ac:dyDescent="0.15">
      <c r="A62" s="4">
        <v>63</v>
      </c>
      <c r="B62" s="4" t="s">
        <v>4</v>
      </c>
      <c r="C62" s="5" t="s">
        <v>110</v>
      </c>
      <c r="D62" s="5" t="s">
        <v>94</v>
      </c>
      <c r="E62" s="5" t="s">
        <v>417</v>
      </c>
    </row>
    <row r="63" spans="1:5" ht="112" x14ac:dyDescent="0.15">
      <c r="A63" s="4">
        <v>64</v>
      </c>
      <c r="B63" s="4" t="s">
        <v>4</v>
      </c>
      <c r="C63" s="5" t="s">
        <v>111</v>
      </c>
      <c r="D63" s="5" t="s">
        <v>94</v>
      </c>
      <c r="E63" s="5" t="s">
        <v>417</v>
      </c>
    </row>
    <row r="64" spans="1:5" ht="112" x14ac:dyDescent="0.15">
      <c r="A64" s="4">
        <v>65</v>
      </c>
      <c r="B64" s="4" t="s">
        <v>4</v>
      </c>
      <c r="C64" s="5" t="s">
        <v>112</v>
      </c>
      <c r="D64" s="5" t="s">
        <v>94</v>
      </c>
      <c r="E64" s="5" t="s">
        <v>417</v>
      </c>
    </row>
    <row r="65" spans="1:5" ht="112" x14ac:dyDescent="0.15">
      <c r="A65" s="4">
        <v>66</v>
      </c>
      <c r="B65" s="4" t="s">
        <v>4</v>
      </c>
      <c r="C65" s="5" t="s">
        <v>113</v>
      </c>
      <c r="D65" s="5" t="s">
        <v>94</v>
      </c>
      <c r="E65" s="5" t="s">
        <v>417</v>
      </c>
    </row>
    <row r="66" spans="1:5" ht="112" x14ac:dyDescent="0.15">
      <c r="A66" s="4">
        <v>67</v>
      </c>
      <c r="B66" s="4" t="s">
        <v>4</v>
      </c>
      <c r="C66" s="5" t="s">
        <v>114</v>
      </c>
      <c r="D66" s="5" t="s">
        <v>94</v>
      </c>
      <c r="E66" s="5" t="s">
        <v>417</v>
      </c>
    </row>
    <row r="67" spans="1:5" ht="112" x14ac:dyDescent="0.15">
      <c r="A67" s="4">
        <v>68</v>
      </c>
      <c r="B67" s="4" t="s">
        <v>4</v>
      </c>
      <c r="C67" s="5" t="s">
        <v>115</v>
      </c>
      <c r="D67" s="5" t="s">
        <v>94</v>
      </c>
      <c r="E67" s="5" t="s">
        <v>417</v>
      </c>
    </row>
    <row r="68" spans="1:5" ht="112" x14ac:dyDescent="0.15">
      <c r="A68" s="4">
        <v>69</v>
      </c>
      <c r="B68" s="4" t="s">
        <v>4</v>
      </c>
      <c r="C68" s="5" t="s">
        <v>116</v>
      </c>
      <c r="D68" s="5" t="s">
        <v>94</v>
      </c>
      <c r="E68" s="5" t="s">
        <v>417</v>
      </c>
    </row>
    <row r="69" spans="1:5" ht="112" x14ac:dyDescent="0.15">
      <c r="A69" s="4">
        <v>70</v>
      </c>
      <c r="B69" s="4" t="s">
        <v>4</v>
      </c>
      <c r="C69" s="5" t="s">
        <v>117</v>
      </c>
      <c r="D69" s="5" t="s">
        <v>94</v>
      </c>
      <c r="E69" s="5" t="s">
        <v>417</v>
      </c>
    </row>
    <row r="70" spans="1:5" ht="112" x14ac:dyDescent="0.15">
      <c r="A70" s="4">
        <v>71</v>
      </c>
      <c r="B70" s="4" t="s">
        <v>4</v>
      </c>
      <c r="C70" s="5" t="s">
        <v>118</v>
      </c>
      <c r="D70" s="5" t="s">
        <v>94</v>
      </c>
      <c r="E70" s="5" t="s">
        <v>417</v>
      </c>
    </row>
    <row r="71" spans="1:5" ht="112" x14ac:dyDescent="0.15">
      <c r="A71" s="4">
        <v>72</v>
      </c>
      <c r="B71" s="4" t="s">
        <v>4</v>
      </c>
      <c r="C71" s="5" t="s">
        <v>119</v>
      </c>
      <c r="D71" s="5" t="s">
        <v>94</v>
      </c>
      <c r="E71" s="5" t="s">
        <v>417</v>
      </c>
    </row>
    <row r="72" spans="1:5" ht="112" x14ac:dyDescent="0.15">
      <c r="A72" s="4">
        <v>73</v>
      </c>
      <c r="B72" s="4" t="s">
        <v>4</v>
      </c>
      <c r="C72" s="5" t="s">
        <v>120</v>
      </c>
      <c r="D72" s="5" t="s">
        <v>94</v>
      </c>
      <c r="E72" s="5" t="s">
        <v>417</v>
      </c>
    </row>
    <row r="73" spans="1:5" ht="112" x14ac:dyDescent="0.15">
      <c r="A73" s="4">
        <v>74</v>
      </c>
      <c r="B73" s="4" t="s">
        <v>4</v>
      </c>
      <c r="C73" s="5" t="s">
        <v>121</v>
      </c>
      <c r="D73" s="5" t="s">
        <v>94</v>
      </c>
      <c r="E73" s="5" t="s">
        <v>417</v>
      </c>
    </row>
    <row r="74" spans="1:5" ht="112" x14ac:dyDescent="0.15">
      <c r="A74" s="4">
        <v>75</v>
      </c>
      <c r="B74" s="4" t="s">
        <v>4</v>
      </c>
      <c r="C74" s="5" t="s">
        <v>122</v>
      </c>
      <c r="D74" s="5" t="s">
        <v>94</v>
      </c>
      <c r="E74" s="5" t="s">
        <v>417</v>
      </c>
    </row>
    <row r="75" spans="1:5" ht="112" x14ac:dyDescent="0.15">
      <c r="A75" s="4">
        <v>76</v>
      </c>
      <c r="B75" s="4" t="s">
        <v>4</v>
      </c>
      <c r="C75" s="5" t="s">
        <v>123</v>
      </c>
      <c r="D75" s="5" t="s">
        <v>94</v>
      </c>
      <c r="E75" s="5" t="s">
        <v>417</v>
      </c>
    </row>
    <row r="76" spans="1:5" ht="112" x14ac:dyDescent="0.15">
      <c r="A76" s="4">
        <v>77</v>
      </c>
      <c r="B76" s="4" t="s">
        <v>4</v>
      </c>
      <c r="C76" s="5" t="s">
        <v>124</v>
      </c>
      <c r="D76" s="5" t="s">
        <v>94</v>
      </c>
      <c r="E76" s="5" t="s">
        <v>417</v>
      </c>
    </row>
    <row r="77" spans="1:5" ht="112" x14ac:dyDescent="0.15">
      <c r="A77" s="4">
        <v>78</v>
      </c>
      <c r="B77" s="4" t="s">
        <v>4</v>
      </c>
      <c r="C77" s="5" t="s">
        <v>125</v>
      </c>
      <c r="D77" s="5" t="s">
        <v>94</v>
      </c>
      <c r="E77" s="5" t="s">
        <v>417</v>
      </c>
    </row>
    <row r="78" spans="1:5" ht="112" x14ac:dyDescent="0.15">
      <c r="A78" s="4">
        <v>79</v>
      </c>
      <c r="B78" s="4" t="s">
        <v>4</v>
      </c>
      <c r="C78" s="5" t="s">
        <v>126</v>
      </c>
      <c r="D78" s="5" t="s">
        <v>94</v>
      </c>
      <c r="E78" s="5" t="s">
        <v>417</v>
      </c>
    </row>
    <row r="79" spans="1:5" ht="112" x14ac:dyDescent="0.15">
      <c r="A79" s="4">
        <v>80</v>
      </c>
      <c r="B79" s="4" t="s">
        <v>4</v>
      </c>
      <c r="C79" s="5" t="s">
        <v>127</v>
      </c>
      <c r="D79" s="5" t="s">
        <v>94</v>
      </c>
      <c r="E79" s="5" t="s">
        <v>417</v>
      </c>
    </row>
    <row r="80" spans="1:5" ht="112" x14ac:dyDescent="0.15">
      <c r="A80" s="4">
        <v>81</v>
      </c>
      <c r="B80" s="4" t="s">
        <v>4</v>
      </c>
      <c r="C80" s="5" t="s">
        <v>128</v>
      </c>
      <c r="D80" s="5" t="s">
        <v>94</v>
      </c>
      <c r="E80" s="5" t="s">
        <v>417</v>
      </c>
    </row>
    <row r="81" spans="1:5" ht="112" x14ac:dyDescent="0.15">
      <c r="A81" s="4">
        <v>82</v>
      </c>
      <c r="B81" s="4" t="s">
        <v>4</v>
      </c>
      <c r="C81" s="5" t="s">
        <v>129</v>
      </c>
      <c r="D81" s="5" t="s">
        <v>94</v>
      </c>
      <c r="E81" s="5" t="s">
        <v>417</v>
      </c>
    </row>
    <row r="82" spans="1:5" ht="112" x14ac:dyDescent="0.15">
      <c r="A82" s="4">
        <v>83</v>
      </c>
      <c r="B82" s="4" t="s">
        <v>4</v>
      </c>
      <c r="C82" s="5" t="s">
        <v>130</v>
      </c>
      <c r="D82" s="5" t="s">
        <v>94</v>
      </c>
      <c r="E82" s="5" t="s">
        <v>417</v>
      </c>
    </row>
    <row r="83" spans="1:5" ht="112" x14ac:dyDescent="0.15">
      <c r="A83" s="4">
        <v>84</v>
      </c>
      <c r="B83" s="4" t="s">
        <v>4</v>
      </c>
      <c r="C83" s="5" t="s">
        <v>131</v>
      </c>
      <c r="D83" s="5" t="s">
        <v>94</v>
      </c>
      <c r="E83" s="5" t="s">
        <v>417</v>
      </c>
    </row>
    <row r="84" spans="1:5" ht="112" x14ac:dyDescent="0.15">
      <c r="A84" s="4">
        <v>85</v>
      </c>
      <c r="B84" s="4" t="s">
        <v>4</v>
      </c>
      <c r="C84" s="5" t="s">
        <v>132</v>
      </c>
      <c r="D84" s="5" t="s">
        <v>94</v>
      </c>
      <c r="E84" s="5" t="s">
        <v>417</v>
      </c>
    </row>
    <row r="85" spans="1:5" ht="112" x14ac:dyDescent="0.15">
      <c r="A85" s="4">
        <v>86</v>
      </c>
      <c r="B85" s="4" t="s">
        <v>4</v>
      </c>
      <c r="C85" s="5" t="s">
        <v>133</v>
      </c>
      <c r="D85" s="5" t="s">
        <v>94</v>
      </c>
      <c r="E85" s="5" t="s">
        <v>417</v>
      </c>
    </row>
    <row r="86" spans="1:5" ht="112" x14ac:dyDescent="0.15">
      <c r="A86" s="4">
        <v>87</v>
      </c>
      <c r="B86" s="4" t="s">
        <v>4</v>
      </c>
      <c r="C86" s="5" t="s">
        <v>134</v>
      </c>
      <c r="D86" s="5" t="s">
        <v>94</v>
      </c>
      <c r="E86" s="5" t="s">
        <v>417</v>
      </c>
    </row>
    <row r="87" spans="1:5" ht="112" x14ac:dyDescent="0.15">
      <c r="A87" s="4">
        <v>88</v>
      </c>
      <c r="B87" s="4" t="s">
        <v>4</v>
      </c>
      <c r="C87" s="5" t="s">
        <v>135</v>
      </c>
      <c r="D87" s="5" t="s">
        <v>94</v>
      </c>
      <c r="E87" s="5" t="s">
        <v>417</v>
      </c>
    </row>
    <row r="88" spans="1:5" ht="112" x14ac:dyDescent="0.15">
      <c r="A88" s="4">
        <v>89</v>
      </c>
      <c r="B88" s="4" t="s">
        <v>4</v>
      </c>
      <c r="C88" s="5" t="s">
        <v>136</v>
      </c>
      <c r="D88" s="5" t="s">
        <v>94</v>
      </c>
      <c r="E88" s="5" t="s">
        <v>417</v>
      </c>
    </row>
    <row r="89" spans="1:5" ht="112" x14ac:dyDescent="0.15">
      <c r="A89" s="4">
        <v>90</v>
      </c>
      <c r="B89" s="4" t="s">
        <v>4</v>
      </c>
      <c r="C89" s="5" t="s">
        <v>137</v>
      </c>
      <c r="D89" s="5" t="s">
        <v>94</v>
      </c>
      <c r="E89" s="5" t="s">
        <v>417</v>
      </c>
    </row>
    <row r="90" spans="1:5" ht="112" x14ac:dyDescent="0.15">
      <c r="A90" s="4">
        <v>91</v>
      </c>
      <c r="B90" s="4" t="s">
        <v>4</v>
      </c>
      <c r="C90" s="5" t="s">
        <v>138</v>
      </c>
      <c r="D90" s="5" t="s">
        <v>94</v>
      </c>
      <c r="E90" s="5" t="s">
        <v>417</v>
      </c>
    </row>
    <row r="91" spans="1:5" ht="112" x14ac:dyDescent="0.15">
      <c r="A91" s="4">
        <v>92</v>
      </c>
      <c r="B91" s="4" t="s">
        <v>4</v>
      </c>
      <c r="C91" s="5" t="s">
        <v>139</v>
      </c>
      <c r="D91" s="5" t="s">
        <v>94</v>
      </c>
      <c r="E91" s="5" t="s">
        <v>417</v>
      </c>
    </row>
    <row r="92" spans="1:5" ht="112" x14ac:dyDescent="0.15">
      <c r="A92" s="4">
        <v>93</v>
      </c>
      <c r="B92" s="4" t="s">
        <v>4</v>
      </c>
      <c r="C92" s="5" t="s">
        <v>140</v>
      </c>
      <c r="D92" s="5" t="s">
        <v>94</v>
      </c>
      <c r="E92" s="5" t="s">
        <v>417</v>
      </c>
    </row>
    <row r="93" spans="1:5" ht="42" x14ac:dyDescent="0.15">
      <c r="A93" s="4">
        <v>94</v>
      </c>
      <c r="B93" s="4" t="s">
        <v>4</v>
      </c>
      <c r="C93" s="5" t="s">
        <v>141</v>
      </c>
      <c r="D93" s="5" t="s">
        <v>142</v>
      </c>
      <c r="E93" s="5" t="s">
        <v>418</v>
      </c>
    </row>
    <row r="94" spans="1:5" ht="42" x14ac:dyDescent="0.15">
      <c r="A94" s="4">
        <v>95</v>
      </c>
      <c r="B94" s="4" t="s">
        <v>4</v>
      </c>
      <c r="C94" s="5" t="s">
        <v>143</v>
      </c>
      <c r="D94" s="5" t="s">
        <v>144</v>
      </c>
      <c r="E94" s="5" t="s">
        <v>419</v>
      </c>
    </row>
    <row r="95" spans="1:5" ht="42" x14ac:dyDescent="0.15">
      <c r="A95" s="4">
        <v>96</v>
      </c>
      <c r="B95" s="4" t="s">
        <v>4</v>
      </c>
      <c r="C95" s="5" t="s">
        <v>145</v>
      </c>
      <c r="D95" s="5" t="s">
        <v>146</v>
      </c>
      <c r="E95" s="5" t="s">
        <v>420</v>
      </c>
    </row>
    <row r="96" spans="1:5" ht="42" x14ac:dyDescent="0.15">
      <c r="A96" s="4">
        <v>97</v>
      </c>
      <c r="B96" s="4" t="s">
        <v>4</v>
      </c>
      <c r="C96" s="5" t="s">
        <v>147</v>
      </c>
      <c r="D96" s="5" t="s">
        <v>148</v>
      </c>
      <c r="E96" s="5" t="s">
        <v>421</v>
      </c>
    </row>
    <row r="97" spans="1:5" ht="42" x14ac:dyDescent="0.15">
      <c r="A97" s="4">
        <v>98</v>
      </c>
      <c r="B97" s="4" t="s">
        <v>4</v>
      </c>
      <c r="C97" s="5" t="s">
        <v>149</v>
      </c>
      <c r="D97" s="5" t="s">
        <v>150</v>
      </c>
      <c r="E97" s="5" t="s">
        <v>422</v>
      </c>
    </row>
    <row r="98" spans="1:5" ht="28" x14ac:dyDescent="0.15">
      <c r="A98" s="4">
        <v>99</v>
      </c>
      <c r="B98" s="4" t="s">
        <v>4</v>
      </c>
      <c r="C98" s="5" t="s">
        <v>151</v>
      </c>
      <c r="D98" s="5" t="s">
        <v>152</v>
      </c>
      <c r="E98" s="5" t="s">
        <v>423</v>
      </c>
    </row>
    <row r="99" spans="1:5" ht="28" x14ac:dyDescent="0.15">
      <c r="A99" s="4">
        <v>100</v>
      </c>
      <c r="B99" s="4" t="s">
        <v>4</v>
      </c>
      <c r="C99" s="5" t="s">
        <v>153</v>
      </c>
      <c r="D99" s="5" t="s">
        <v>154</v>
      </c>
      <c r="E99" s="5" t="s">
        <v>424</v>
      </c>
    </row>
    <row r="100" spans="1:5" ht="28" x14ac:dyDescent="0.15">
      <c r="A100" s="4">
        <v>101</v>
      </c>
      <c r="B100" s="4" t="s">
        <v>4</v>
      </c>
      <c r="C100" s="5" t="s">
        <v>155</v>
      </c>
      <c r="D100" s="5" t="s">
        <v>156</v>
      </c>
      <c r="E100" s="5" t="s">
        <v>425</v>
      </c>
    </row>
    <row r="101" spans="1:5" ht="28" x14ac:dyDescent="0.15">
      <c r="A101" s="4">
        <v>102</v>
      </c>
      <c r="B101" s="4" t="s">
        <v>4</v>
      </c>
      <c r="C101" s="5" t="s">
        <v>157</v>
      </c>
      <c r="D101" s="5" t="s">
        <v>158</v>
      </c>
      <c r="E101" s="5" t="s">
        <v>426</v>
      </c>
    </row>
    <row r="102" spans="1:5" ht="28" x14ac:dyDescent="0.15">
      <c r="A102" s="4">
        <v>103</v>
      </c>
      <c r="B102" s="4" t="s">
        <v>4</v>
      </c>
      <c r="C102" s="5" t="s">
        <v>159</v>
      </c>
      <c r="D102" s="5" t="s">
        <v>160</v>
      </c>
      <c r="E102" s="5" t="s">
        <v>427</v>
      </c>
    </row>
    <row r="103" spans="1:5" ht="28" x14ac:dyDescent="0.15">
      <c r="A103" s="4">
        <v>104</v>
      </c>
      <c r="B103" s="4" t="s">
        <v>4</v>
      </c>
      <c r="C103" s="5" t="s">
        <v>161</v>
      </c>
      <c r="D103" s="5" t="s">
        <v>162</v>
      </c>
      <c r="E103" s="5" t="s">
        <v>428</v>
      </c>
    </row>
    <row r="104" spans="1:5" ht="28" x14ac:dyDescent="0.15">
      <c r="A104" s="4">
        <v>105</v>
      </c>
      <c r="B104" s="4" t="s">
        <v>4</v>
      </c>
      <c r="C104" s="5" t="s">
        <v>163</v>
      </c>
      <c r="D104" s="5" t="s">
        <v>164</v>
      </c>
      <c r="E104" s="5" t="s">
        <v>429</v>
      </c>
    </row>
    <row r="105" spans="1:5" ht="28" x14ac:dyDescent="0.15">
      <c r="A105" s="4">
        <v>106</v>
      </c>
      <c r="B105" s="4" t="s">
        <v>4</v>
      </c>
      <c r="C105" s="5" t="s">
        <v>165</v>
      </c>
      <c r="D105" s="5" t="s">
        <v>166</v>
      </c>
      <c r="E105" s="5" t="s">
        <v>430</v>
      </c>
    </row>
    <row r="106" spans="1:5" ht="28" x14ac:dyDescent="0.15">
      <c r="A106" s="4">
        <v>107</v>
      </c>
      <c r="B106" s="4" t="s">
        <v>4</v>
      </c>
      <c r="C106" s="5" t="s">
        <v>167</v>
      </c>
      <c r="D106" s="5" t="s">
        <v>168</v>
      </c>
      <c r="E106" s="5" t="s">
        <v>431</v>
      </c>
    </row>
    <row r="107" spans="1:5" ht="28" x14ac:dyDescent="0.15">
      <c r="A107" s="4">
        <v>108</v>
      </c>
      <c r="B107" s="4" t="s">
        <v>4</v>
      </c>
      <c r="C107" s="5" t="s">
        <v>169</v>
      </c>
      <c r="D107" s="5" t="s">
        <v>170</v>
      </c>
      <c r="E107" s="5" t="s">
        <v>432</v>
      </c>
    </row>
    <row r="108" spans="1:5" ht="28" x14ac:dyDescent="0.15">
      <c r="A108" s="4">
        <v>109</v>
      </c>
      <c r="B108" s="4" t="s">
        <v>4</v>
      </c>
      <c r="C108" s="5" t="s">
        <v>171</v>
      </c>
      <c r="D108" s="5" t="s">
        <v>172</v>
      </c>
      <c r="E108" s="5" t="s">
        <v>433</v>
      </c>
    </row>
    <row r="109" spans="1:5" ht="28" x14ac:dyDescent="0.15">
      <c r="A109" s="4">
        <v>110</v>
      </c>
      <c r="B109" s="4" t="s">
        <v>4</v>
      </c>
      <c r="C109" s="5" t="s">
        <v>173</v>
      </c>
      <c r="D109" s="5" t="s">
        <v>174</v>
      </c>
      <c r="E109" s="5" t="s">
        <v>434</v>
      </c>
    </row>
    <row r="110" spans="1:5" ht="28" x14ac:dyDescent="0.15">
      <c r="A110" s="4">
        <v>111</v>
      </c>
      <c r="B110" s="4" t="s">
        <v>4</v>
      </c>
      <c r="C110" s="5" t="s">
        <v>175</v>
      </c>
      <c r="D110" s="5" t="s">
        <v>176</v>
      </c>
      <c r="E110" s="5" t="s">
        <v>435</v>
      </c>
    </row>
    <row r="111" spans="1:5" ht="28" x14ac:dyDescent="0.15">
      <c r="A111" s="4">
        <v>112</v>
      </c>
      <c r="B111" s="4" t="s">
        <v>4</v>
      </c>
      <c r="C111" s="5" t="s">
        <v>177</v>
      </c>
      <c r="D111" s="5" t="s">
        <v>178</v>
      </c>
      <c r="E111" s="5" t="s">
        <v>436</v>
      </c>
    </row>
    <row r="112" spans="1:5" ht="28" x14ac:dyDescent="0.15">
      <c r="A112" s="4">
        <v>113</v>
      </c>
      <c r="B112" s="4" t="s">
        <v>4</v>
      </c>
      <c r="C112" s="5" t="s">
        <v>179</v>
      </c>
      <c r="D112" s="5" t="s">
        <v>180</v>
      </c>
      <c r="E112" s="5" t="s">
        <v>437</v>
      </c>
    </row>
    <row r="113" spans="1:5" ht="28" x14ac:dyDescent="0.15">
      <c r="A113" s="4">
        <v>114</v>
      </c>
      <c r="B113" s="4" t="s">
        <v>4</v>
      </c>
      <c r="C113" s="5" t="s">
        <v>181</v>
      </c>
      <c r="D113" s="5" t="s">
        <v>182</v>
      </c>
      <c r="E113" s="5" t="s">
        <v>438</v>
      </c>
    </row>
    <row r="114" spans="1:5" ht="28" x14ac:dyDescent="0.15">
      <c r="A114" s="4">
        <v>115</v>
      </c>
      <c r="B114" s="4" t="s">
        <v>4</v>
      </c>
      <c r="C114" s="5" t="s">
        <v>183</v>
      </c>
      <c r="D114" s="5" t="s">
        <v>184</v>
      </c>
      <c r="E114" s="5" t="s">
        <v>439</v>
      </c>
    </row>
    <row r="115" spans="1:5" ht="28" x14ac:dyDescent="0.15">
      <c r="A115" s="4">
        <v>116</v>
      </c>
      <c r="B115" s="4" t="s">
        <v>4</v>
      </c>
      <c r="C115" s="5" t="s">
        <v>185</v>
      </c>
      <c r="D115" s="5" t="s">
        <v>186</v>
      </c>
      <c r="E115" s="5" t="s">
        <v>440</v>
      </c>
    </row>
    <row r="116" spans="1:5" ht="28" x14ac:dyDescent="0.15">
      <c r="A116" s="4">
        <v>117</v>
      </c>
      <c r="B116" s="4" t="s">
        <v>4</v>
      </c>
      <c r="C116" s="5" t="s">
        <v>187</v>
      </c>
      <c r="D116" s="5" t="s">
        <v>188</v>
      </c>
      <c r="E116" s="5" t="s">
        <v>441</v>
      </c>
    </row>
    <row r="117" spans="1:5" ht="28" x14ac:dyDescent="0.15">
      <c r="A117" s="4">
        <v>118</v>
      </c>
      <c r="B117" s="4" t="s">
        <v>4</v>
      </c>
      <c r="C117" s="5" t="s">
        <v>189</v>
      </c>
      <c r="D117" s="5" t="s">
        <v>190</v>
      </c>
      <c r="E117" s="5" t="s">
        <v>442</v>
      </c>
    </row>
    <row r="118" spans="1:5" ht="42" x14ac:dyDescent="0.15">
      <c r="A118" s="4">
        <v>119</v>
      </c>
      <c r="B118" s="4" t="s">
        <v>4</v>
      </c>
      <c r="C118" s="5" t="s">
        <v>191</v>
      </c>
      <c r="D118" s="5" t="s">
        <v>192</v>
      </c>
      <c r="E118" s="5" t="s">
        <v>443</v>
      </c>
    </row>
    <row r="119" spans="1:5" ht="56" x14ac:dyDescent="0.15">
      <c r="A119" s="4">
        <v>120</v>
      </c>
      <c r="B119" s="4" t="s">
        <v>4</v>
      </c>
      <c r="C119" s="5" t="s">
        <v>193</v>
      </c>
      <c r="D119" s="5" t="s">
        <v>194</v>
      </c>
      <c r="E119" s="5" t="s">
        <v>444</v>
      </c>
    </row>
    <row r="120" spans="1:5" ht="56" x14ac:dyDescent="0.15">
      <c r="A120" s="4">
        <v>121</v>
      </c>
      <c r="B120" s="4" t="s">
        <v>4</v>
      </c>
      <c r="C120" s="5" t="s">
        <v>195</v>
      </c>
      <c r="D120" s="5" t="s">
        <v>196</v>
      </c>
      <c r="E120" s="5" t="s">
        <v>445</v>
      </c>
    </row>
    <row r="121" spans="1:5" ht="56" x14ac:dyDescent="0.15">
      <c r="A121" s="4">
        <v>122</v>
      </c>
      <c r="B121" s="4" t="s">
        <v>4</v>
      </c>
      <c r="C121" s="5" t="s">
        <v>197</v>
      </c>
      <c r="D121" s="5" t="s">
        <v>198</v>
      </c>
      <c r="E121" s="5" t="s">
        <v>446</v>
      </c>
    </row>
    <row r="122" spans="1:5" ht="56" x14ac:dyDescent="0.15">
      <c r="A122" s="4">
        <v>123</v>
      </c>
      <c r="B122" s="4" t="s">
        <v>4</v>
      </c>
      <c r="C122" s="5" t="s">
        <v>199</v>
      </c>
      <c r="D122" s="5" t="s">
        <v>200</v>
      </c>
      <c r="E122" s="5" t="s">
        <v>447</v>
      </c>
    </row>
    <row r="123" spans="1:5" ht="56" x14ac:dyDescent="0.15">
      <c r="A123" s="4">
        <v>124</v>
      </c>
      <c r="B123" s="4" t="s">
        <v>4</v>
      </c>
      <c r="C123" s="5" t="s">
        <v>201</v>
      </c>
      <c r="D123" s="5" t="s">
        <v>202</v>
      </c>
      <c r="E123" s="5" t="s">
        <v>448</v>
      </c>
    </row>
    <row r="124" spans="1:5" ht="56" x14ac:dyDescent="0.15">
      <c r="A124" s="4">
        <v>125</v>
      </c>
      <c r="B124" s="4" t="s">
        <v>203</v>
      </c>
      <c r="C124" s="5" t="s">
        <v>5</v>
      </c>
      <c r="D124" s="5" t="s">
        <v>204</v>
      </c>
      <c r="E124" s="5" t="s">
        <v>449</v>
      </c>
    </row>
    <row r="125" spans="1:5" ht="42" x14ac:dyDescent="0.15">
      <c r="A125" s="4">
        <v>126</v>
      </c>
      <c r="B125" s="4" t="s">
        <v>203</v>
      </c>
      <c r="C125" s="5" t="s">
        <v>206</v>
      </c>
      <c r="D125" s="5" t="s">
        <v>207</v>
      </c>
      <c r="E125" s="5" t="s">
        <v>450</v>
      </c>
    </row>
    <row r="126" spans="1:5" ht="28" x14ac:dyDescent="0.15">
      <c r="A126" s="4">
        <v>127</v>
      </c>
      <c r="B126" s="4" t="s">
        <v>203</v>
      </c>
      <c r="C126" s="5" t="s">
        <v>208</v>
      </c>
      <c r="D126" s="5" t="s">
        <v>209</v>
      </c>
      <c r="E126" s="5" t="s">
        <v>451</v>
      </c>
    </row>
    <row r="127" spans="1:5" ht="28" x14ac:dyDescent="0.15">
      <c r="A127" s="4">
        <v>128</v>
      </c>
      <c r="B127" s="4" t="s">
        <v>203</v>
      </c>
      <c r="C127" s="5" t="s">
        <v>210</v>
      </c>
      <c r="D127" s="5" t="s">
        <v>211</v>
      </c>
      <c r="E127" s="5" t="s">
        <v>452</v>
      </c>
    </row>
    <row r="128" spans="1:5" ht="42" x14ac:dyDescent="0.15">
      <c r="A128" s="4">
        <v>129</v>
      </c>
      <c r="B128" s="4" t="s">
        <v>203</v>
      </c>
      <c r="C128" s="5" t="s">
        <v>213</v>
      </c>
      <c r="D128" s="5" t="s">
        <v>214</v>
      </c>
      <c r="E128" s="5" t="s">
        <v>453</v>
      </c>
    </row>
    <row r="129" spans="1:5" ht="42" x14ac:dyDescent="0.15">
      <c r="A129" s="4">
        <v>130</v>
      </c>
      <c r="B129" s="4" t="s">
        <v>203</v>
      </c>
      <c r="C129" s="5" t="s">
        <v>215</v>
      </c>
      <c r="D129" s="5" t="s">
        <v>216</v>
      </c>
      <c r="E129" s="5" t="s">
        <v>454</v>
      </c>
    </row>
    <row r="130" spans="1:5" ht="28" x14ac:dyDescent="0.15">
      <c r="A130" s="4">
        <v>131</v>
      </c>
      <c r="B130" s="4" t="s">
        <v>203</v>
      </c>
      <c r="C130" s="5" t="s">
        <v>217</v>
      </c>
      <c r="D130" s="5" t="s">
        <v>218</v>
      </c>
      <c r="E130" s="5" t="s">
        <v>455</v>
      </c>
    </row>
    <row r="131" spans="1:5" ht="42" x14ac:dyDescent="0.15">
      <c r="A131" s="4">
        <v>132</v>
      </c>
      <c r="B131" s="4" t="s">
        <v>203</v>
      </c>
      <c r="C131" s="5" t="s">
        <v>219</v>
      </c>
      <c r="D131" s="5" t="s">
        <v>220</v>
      </c>
      <c r="E131" s="5" t="s">
        <v>456</v>
      </c>
    </row>
    <row r="132" spans="1:5" ht="56" x14ac:dyDescent="0.15">
      <c r="A132" s="4">
        <v>133</v>
      </c>
      <c r="B132" s="4" t="s">
        <v>203</v>
      </c>
      <c r="C132" s="5" t="s">
        <v>221</v>
      </c>
      <c r="D132" s="5" t="s">
        <v>222</v>
      </c>
      <c r="E132" s="5" t="s">
        <v>457</v>
      </c>
    </row>
    <row r="133" spans="1:5" ht="28" x14ac:dyDescent="0.15">
      <c r="A133" s="4">
        <v>134</v>
      </c>
      <c r="B133" s="4" t="s">
        <v>203</v>
      </c>
      <c r="C133" s="5" t="s">
        <v>223</v>
      </c>
      <c r="D133" s="5" t="s">
        <v>224</v>
      </c>
      <c r="E133" s="5" t="s">
        <v>458</v>
      </c>
    </row>
    <row r="134" spans="1:5" ht="28" x14ac:dyDescent="0.15">
      <c r="A134" s="4">
        <v>135</v>
      </c>
      <c r="B134" s="4" t="s">
        <v>203</v>
      </c>
      <c r="C134" s="5" t="s">
        <v>225</v>
      </c>
      <c r="D134" s="5" t="s">
        <v>226</v>
      </c>
      <c r="E134" s="5" t="s">
        <v>459</v>
      </c>
    </row>
    <row r="135" spans="1:5" ht="28" x14ac:dyDescent="0.15">
      <c r="A135" s="4">
        <v>136</v>
      </c>
      <c r="B135" s="4" t="s">
        <v>203</v>
      </c>
      <c r="C135" s="5" t="s">
        <v>227</v>
      </c>
      <c r="D135" s="5" t="s">
        <v>228</v>
      </c>
      <c r="E135" s="5" t="s">
        <v>460</v>
      </c>
    </row>
    <row r="136" spans="1:5" ht="28" x14ac:dyDescent="0.15">
      <c r="A136" s="4">
        <v>137</v>
      </c>
      <c r="B136" s="4" t="s">
        <v>203</v>
      </c>
      <c r="C136" s="5" t="s">
        <v>229</v>
      </c>
      <c r="D136" s="5" t="s">
        <v>230</v>
      </c>
      <c r="E136" s="5" t="s">
        <v>461</v>
      </c>
    </row>
    <row r="137" spans="1:5" ht="42" x14ac:dyDescent="0.15">
      <c r="A137" s="4">
        <v>138</v>
      </c>
      <c r="B137" s="4" t="s">
        <v>203</v>
      </c>
      <c r="C137" s="5" t="s">
        <v>231</v>
      </c>
      <c r="D137" s="5" t="s">
        <v>232</v>
      </c>
      <c r="E137" s="5" t="s">
        <v>462</v>
      </c>
    </row>
    <row r="138" spans="1:5" ht="28" x14ac:dyDescent="0.15">
      <c r="A138" s="4">
        <v>139</v>
      </c>
      <c r="B138" s="4" t="s">
        <v>203</v>
      </c>
      <c r="C138" s="5" t="s">
        <v>233</v>
      </c>
      <c r="D138" s="5" t="s">
        <v>234</v>
      </c>
      <c r="E138" s="5" t="s">
        <v>463</v>
      </c>
    </row>
    <row r="139" spans="1:5" ht="42" x14ac:dyDescent="0.15">
      <c r="A139" s="4">
        <v>140</v>
      </c>
      <c r="B139" s="4" t="s">
        <v>203</v>
      </c>
      <c r="C139" s="5" t="s">
        <v>235</v>
      </c>
      <c r="D139" s="5" t="s">
        <v>236</v>
      </c>
      <c r="E139" s="5" t="s">
        <v>464</v>
      </c>
    </row>
    <row r="140" spans="1:5" ht="28" x14ac:dyDescent="0.15">
      <c r="A140" s="4">
        <v>141</v>
      </c>
      <c r="B140" s="4" t="s">
        <v>203</v>
      </c>
      <c r="C140" s="5" t="s">
        <v>23</v>
      </c>
      <c r="D140" s="5" t="s">
        <v>237</v>
      </c>
      <c r="E140" s="5" t="s">
        <v>465</v>
      </c>
    </row>
    <row r="141" spans="1:5" ht="56" x14ac:dyDescent="0.15">
      <c r="A141" s="4">
        <v>142</v>
      </c>
      <c r="B141" s="4" t="s">
        <v>238</v>
      </c>
      <c r="C141" s="5" t="s">
        <v>206</v>
      </c>
      <c r="D141" s="5" t="s">
        <v>239</v>
      </c>
      <c r="E141" s="5" t="s">
        <v>466</v>
      </c>
    </row>
    <row r="142" spans="1:5" ht="42" x14ac:dyDescent="0.15">
      <c r="A142" s="4">
        <v>143</v>
      </c>
      <c r="B142" s="4" t="s">
        <v>238</v>
      </c>
      <c r="C142" s="5" t="s">
        <v>240</v>
      </c>
      <c r="D142" s="5" t="s">
        <v>241</v>
      </c>
      <c r="E142" s="5" t="s">
        <v>467</v>
      </c>
    </row>
    <row r="143" spans="1:5" ht="84" x14ac:dyDescent="0.15">
      <c r="A143" s="4">
        <v>144</v>
      </c>
      <c r="B143" s="4" t="s">
        <v>238</v>
      </c>
      <c r="C143" s="5" t="s">
        <v>242</v>
      </c>
      <c r="D143" s="5" t="s">
        <v>243</v>
      </c>
      <c r="E143" s="5" t="s">
        <v>468</v>
      </c>
    </row>
    <row r="144" spans="1:5" ht="70" x14ac:dyDescent="0.15">
      <c r="A144" s="4">
        <v>145</v>
      </c>
      <c r="B144" s="4" t="s">
        <v>244</v>
      </c>
      <c r="C144" s="5" t="s">
        <v>245</v>
      </c>
      <c r="D144" s="5" t="s">
        <v>246</v>
      </c>
      <c r="E144" s="5" t="s">
        <v>469</v>
      </c>
    </row>
    <row r="145" spans="1:5" ht="14" x14ac:dyDescent="0.15">
      <c r="A145" s="4">
        <v>146</v>
      </c>
      <c r="B145" s="4" t="s">
        <v>244</v>
      </c>
      <c r="C145" s="5" t="s">
        <v>5</v>
      </c>
      <c r="D145" s="5" t="s">
        <v>6</v>
      </c>
      <c r="E145" s="5" t="s">
        <v>376</v>
      </c>
    </row>
    <row r="146" spans="1:5" ht="112" x14ac:dyDescent="0.15">
      <c r="A146" s="4">
        <v>147</v>
      </c>
      <c r="B146" s="4" t="s">
        <v>244</v>
      </c>
      <c r="C146" s="5" t="s">
        <v>240</v>
      </c>
      <c r="D146" s="5" t="s">
        <v>247</v>
      </c>
      <c r="E146" s="5" t="s">
        <v>470</v>
      </c>
    </row>
    <row r="147" spans="1:5" ht="28" x14ac:dyDescent="0.15">
      <c r="A147" s="4">
        <v>148</v>
      </c>
      <c r="B147" s="4" t="s">
        <v>244</v>
      </c>
      <c r="C147" s="5" t="s">
        <v>248</v>
      </c>
      <c r="D147" s="5" t="s">
        <v>249</v>
      </c>
      <c r="E147" s="5" t="s">
        <v>471</v>
      </c>
    </row>
    <row r="148" spans="1:5" ht="42" x14ac:dyDescent="0.15">
      <c r="A148" s="4">
        <v>149</v>
      </c>
      <c r="B148" s="4" t="s">
        <v>244</v>
      </c>
      <c r="C148" s="5" t="s">
        <v>250</v>
      </c>
      <c r="D148" s="5" t="s">
        <v>251</v>
      </c>
      <c r="E148" s="5" t="s">
        <v>472</v>
      </c>
    </row>
    <row r="149" spans="1:5" ht="42" x14ac:dyDescent="0.15">
      <c r="A149" s="4">
        <v>150</v>
      </c>
      <c r="B149" s="4" t="s">
        <v>244</v>
      </c>
      <c r="C149" s="5" t="s">
        <v>252</v>
      </c>
      <c r="D149" s="5" t="s">
        <v>253</v>
      </c>
      <c r="E149" s="5" t="s">
        <v>473</v>
      </c>
    </row>
    <row r="150" spans="1:5" ht="28" x14ac:dyDescent="0.15">
      <c r="A150" s="4">
        <v>151</v>
      </c>
      <c r="B150" s="4" t="s">
        <v>244</v>
      </c>
      <c r="C150" s="5" t="s">
        <v>254</v>
      </c>
      <c r="D150" s="5" t="s">
        <v>255</v>
      </c>
      <c r="E150" s="5" t="s">
        <v>474</v>
      </c>
    </row>
    <row r="151" spans="1:5" ht="42" x14ac:dyDescent="0.15">
      <c r="A151" s="4">
        <v>152</v>
      </c>
      <c r="B151" s="4" t="s">
        <v>244</v>
      </c>
      <c r="C151" s="5" t="s">
        <v>256</v>
      </c>
      <c r="D151" s="5" t="s">
        <v>257</v>
      </c>
      <c r="E151" s="5" t="s">
        <v>475</v>
      </c>
    </row>
    <row r="152" spans="1:5" ht="70" x14ac:dyDescent="0.15">
      <c r="A152" s="4">
        <v>153</v>
      </c>
      <c r="B152" s="4" t="s">
        <v>258</v>
      </c>
      <c r="C152" s="5" t="s">
        <v>245</v>
      </c>
      <c r="D152" s="5" t="s">
        <v>259</v>
      </c>
      <c r="E152" s="5" t="s">
        <v>469</v>
      </c>
    </row>
    <row r="153" spans="1:5" ht="14" x14ac:dyDescent="0.15">
      <c r="A153" s="4">
        <v>154</v>
      </c>
      <c r="B153" s="4" t="s">
        <v>258</v>
      </c>
      <c r="C153" s="5" t="s">
        <v>5</v>
      </c>
      <c r="D153" s="5" t="s">
        <v>6</v>
      </c>
      <c r="E153" s="5" t="s">
        <v>376</v>
      </c>
    </row>
    <row r="154" spans="1:5" ht="42" x14ac:dyDescent="0.15">
      <c r="A154" s="4">
        <v>155</v>
      </c>
      <c r="B154" s="4" t="s">
        <v>258</v>
      </c>
      <c r="C154" s="5" t="s">
        <v>240</v>
      </c>
      <c r="D154" s="5" t="s">
        <v>241</v>
      </c>
      <c r="E154" s="5" t="s">
        <v>467</v>
      </c>
    </row>
    <row r="155" spans="1:5" ht="28" x14ac:dyDescent="0.15">
      <c r="A155" s="4">
        <v>156</v>
      </c>
      <c r="B155" s="4" t="s">
        <v>258</v>
      </c>
      <c r="C155" s="5" t="s">
        <v>260</v>
      </c>
      <c r="D155" s="5" t="s">
        <v>261</v>
      </c>
      <c r="E155" s="5" t="s">
        <v>476</v>
      </c>
    </row>
    <row r="156" spans="1:5" ht="42" x14ac:dyDescent="0.15">
      <c r="A156" s="4">
        <v>157</v>
      </c>
      <c r="B156" s="4" t="s">
        <v>258</v>
      </c>
      <c r="C156" s="5" t="s">
        <v>262</v>
      </c>
      <c r="D156" s="5" t="s">
        <v>263</v>
      </c>
      <c r="E156" s="5" t="s">
        <v>477</v>
      </c>
    </row>
    <row r="157" spans="1:5" ht="42" x14ac:dyDescent="0.15">
      <c r="A157" s="4">
        <v>158</v>
      </c>
      <c r="B157" s="4" t="s">
        <v>258</v>
      </c>
      <c r="C157" s="5" t="s">
        <v>264</v>
      </c>
      <c r="D157" s="5" t="s">
        <v>265</v>
      </c>
      <c r="E157" s="5" t="s">
        <v>478</v>
      </c>
    </row>
    <row r="158" spans="1:5" ht="28" x14ac:dyDescent="0.15">
      <c r="A158" s="4">
        <v>159</v>
      </c>
      <c r="B158" s="4" t="s">
        <v>258</v>
      </c>
      <c r="C158" s="5" t="s">
        <v>266</v>
      </c>
      <c r="D158" s="5" t="s">
        <v>267</v>
      </c>
      <c r="E158" s="5" t="s">
        <v>479</v>
      </c>
    </row>
    <row r="159" spans="1:5" ht="42" x14ac:dyDescent="0.15">
      <c r="A159" s="4">
        <v>160</v>
      </c>
      <c r="B159" s="4" t="s">
        <v>258</v>
      </c>
      <c r="C159" s="5" t="s">
        <v>268</v>
      </c>
      <c r="D159" s="5" t="s">
        <v>269</v>
      </c>
      <c r="E159" s="5" t="s">
        <v>480</v>
      </c>
    </row>
    <row r="160" spans="1:5" ht="42" x14ac:dyDescent="0.15">
      <c r="A160" s="4">
        <v>161</v>
      </c>
      <c r="B160" s="4" t="s">
        <v>258</v>
      </c>
      <c r="C160" s="5" t="s">
        <v>270</v>
      </c>
      <c r="D160" s="5" t="s">
        <v>271</v>
      </c>
      <c r="E160" s="5" t="s">
        <v>481</v>
      </c>
    </row>
    <row r="161" spans="1:5" ht="42" x14ac:dyDescent="0.15">
      <c r="A161" s="4">
        <v>162</v>
      </c>
      <c r="B161" s="4" t="s">
        <v>258</v>
      </c>
      <c r="C161" s="5" t="s">
        <v>272</v>
      </c>
      <c r="D161" s="5" t="s">
        <v>273</v>
      </c>
      <c r="E161" s="5" t="s">
        <v>482</v>
      </c>
    </row>
    <row r="162" spans="1:5" ht="28" x14ac:dyDescent="0.15">
      <c r="A162" s="4">
        <v>163</v>
      </c>
      <c r="B162" s="4" t="s">
        <v>258</v>
      </c>
      <c r="C162" s="5" t="s">
        <v>274</v>
      </c>
      <c r="D162" s="5" t="s">
        <v>275</v>
      </c>
      <c r="E162" s="5" t="s">
        <v>483</v>
      </c>
    </row>
    <row r="163" spans="1:5" ht="42" x14ac:dyDescent="0.15">
      <c r="A163" s="4">
        <v>164</v>
      </c>
      <c r="B163" s="4" t="s">
        <v>258</v>
      </c>
      <c r="C163" s="5" t="s">
        <v>276</v>
      </c>
      <c r="D163" s="5" t="s">
        <v>277</v>
      </c>
      <c r="E163" s="5" t="s">
        <v>484</v>
      </c>
    </row>
    <row r="164" spans="1:5" ht="42" x14ac:dyDescent="0.15">
      <c r="A164" s="4">
        <v>165</v>
      </c>
      <c r="B164" s="4" t="s">
        <v>258</v>
      </c>
      <c r="C164" s="5" t="s">
        <v>278</v>
      </c>
      <c r="D164" s="5" t="s">
        <v>279</v>
      </c>
      <c r="E164" s="5" t="s">
        <v>485</v>
      </c>
    </row>
    <row r="165" spans="1:5" ht="28" x14ac:dyDescent="0.15">
      <c r="A165" s="4">
        <v>166</v>
      </c>
      <c r="B165" s="4" t="s">
        <v>258</v>
      </c>
      <c r="C165" s="5" t="s">
        <v>280</v>
      </c>
      <c r="D165" s="5" t="s">
        <v>281</v>
      </c>
      <c r="E165" s="5" t="s">
        <v>486</v>
      </c>
    </row>
    <row r="166" spans="1:5" ht="28" x14ac:dyDescent="0.15">
      <c r="A166" s="4">
        <v>167</v>
      </c>
      <c r="B166" s="4" t="s">
        <v>258</v>
      </c>
      <c r="C166" s="5" t="s">
        <v>282</v>
      </c>
      <c r="D166" s="5" t="s">
        <v>283</v>
      </c>
      <c r="E166" s="5" t="s">
        <v>487</v>
      </c>
    </row>
    <row r="167" spans="1:5" ht="42" x14ac:dyDescent="0.15">
      <c r="A167" s="4">
        <v>168</v>
      </c>
      <c r="B167" s="4" t="s">
        <v>258</v>
      </c>
      <c r="C167" s="5" t="s">
        <v>284</v>
      </c>
      <c r="D167" s="5" t="s">
        <v>285</v>
      </c>
      <c r="E167" s="5" t="s">
        <v>488</v>
      </c>
    </row>
    <row r="168" spans="1:5" ht="28" x14ac:dyDescent="0.15">
      <c r="A168" s="4">
        <v>169</v>
      </c>
      <c r="B168" s="4" t="s">
        <v>258</v>
      </c>
      <c r="C168" s="5" t="s">
        <v>286</v>
      </c>
      <c r="D168" s="5" t="s">
        <v>287</v>
      </c>
      <c r="E168" s="5" t="s">
        <v>489</v>
      </c>
    </row>
    <row r="169" spans="1:5" ht="42" x14ac:dyDescent="0.15">
      <c r="A169" s="4">
        <v>170</v>
      </c>
      <c r="B169" s="4" t="s">
        <v>258</v>
      </c>
      <c r="C169" s="5" t="s">
        <v>288</v>
      </c>
      <c r="D169" s="5" t="s">
        <v>289</v>
      </c>
      <c r="E169" s="5" t="s">
        <v>490</v>
      </c>
    </row>
    <row r="170" spans="1:5" ht="42" x14ac:dyDescent="0.15">
      <c r="A170" s="4">
        <v>171</v>
      </c>
      <c r="B170" s="4" t="s">
        <v>258</v>
      </c>
      <c r="C170" s="5" t="s">
        <v>290</v>
      </c>
      <c r="D170" s="5" t="s">
        <v>291</v>
      </c>
      <c r="E170" s="5" t="s">
        <v>491</v>
      </c>
    </row>
    <row r="171" spans="1:5" ht="42" x14ac:dyDescent="0.15">
      <c r="A171" s="4">
        <v>172</v>
      </c>
      <c r="B171" s="4" t="s">
        <v>258</v>
      </c>
      <c r="C171" s="5" t="s">
        <v>292</v>
      </c>
      <c r="D171" s="5" t="s">
        <v>293</v>
      </c>
      <c r="E171" s="5" t="s">
        <v>492</v>
      </c>
    </row>
    <row r="172" spans="1:5" ht="42" x14ac:dyDescent="0.15">
      <c r="A172" s="4">
        <v>173</v>
      </c>
      <c r="B172" s="4" t="s">
        <v>258</v>
      </c>
      <c r="C172" s="5" t="s">
        <v>252</v>
      </c>
      <c r="D172" s="5" t="s">
        <v>294</v>
      </c>
      <c r="E172" s="5" t="s">
        <v>493</v>
      </c>
    </row>
    <row r="173" spans="1:5" ht="28" x14ac:dyDescent="0.15">
      <c r="A173" s="4">
        <v>174</v>
      </c>
      <c r="B173" s="4" t="s">
        <v>258</v>
      </c>
      <c r="C173" s="5" t="s">
        <v>254</v>
      </c>
      <c r="D173" s="5" t="s">
        <v>295</v>
      </c>
      <c r="E173" s="5" t="s">
        <v>494</v>
      </c>
    </row>
    <row r="174" spans="1:5" ht="42" x14ac:dyDescent="0.15">
      <c r="A174" s="4">
        <v>175</v>
      </c>
      <c r="B174" s="4" t="s">
        <v>258</v>
      </c>
      <c r="C174" s="5" t="s">
        <v>256</v>
      </c>
      <c r="D174" s="5" t="s">
        <v>296</v>
      </c>
      <c r="E174" s="5" t="s">
        <v>495</v>
      </c>
    </row>
    <row r="175" spans="1:5" ht="98" x14ac:dyDescent="0.15">
      <c r="A175" s="4">
        <v>176</v>
      </c>
      <c r="B175" s="4" t="s">
        <v>297</v>
      </c>
      <c r="C175" s="5" t="s">
        <v>245</v>
      </c>
      <c r="D175" s="5" t="s">
        <v>298</v>
      </c>
      <c r="E175" s="5" t="s">
        <v>496</v>
      </c>
    </row>
    <row r="176" spans="1:5" ht="14" x14ac:dyDescent="0.15">
      <c r="A176" s="4">
        <v>177</v>
      </c>
      <c r="B176" s="4" t="s">
        <v>297</v>
      </c>
      <c r="C176" s="5" t="s">
        <v>5</v>
      </c>
      <c r="D176" s="5" t="s">
        <v>6</v>
      </c>
      <c r="E176" s="5" t="s">
        <v>376</v>
      </c>
    </row>
    <row r="177" spans="1:5" ht="42" x14ac:dyDescent="0.15">
      <c r="A177" s="4">
        <v>178</v>
      </c>
      <c r="B177" s="4" t="s">
        <v>297</v>
      </c>
      <c r="C177" s="5" t="s">
        <v>9</v>
      </c>
      <c r="D177" s="5" t="s">
        <v>299</v>
      </c>
      <c r="E177" s="5" t="s">
        <v>497</v>
      </c>
    </row>
    <row r="178" spans="1:5" ht="28" x14ac:dyDescent="0.15">
      <c r="A178" s="4">
        <v>179</v>
      </c>
      <c r="B178" s="4" t="s">
        <v>297</v>
      </c>
      <c r="C178" s="5" t="s">
        <v>23</v>
      </c>
      <c r="D178" s="5" t="s">
        <v>300</v>
      </c>
      <c r="E178" s="5" t="s">
        <v>498</v>
      </c>
    </row>
    <row r="179" spans="1:5" ht="28" x14ac:dyDescent="0.15">
      <c r="A179" s="4">
        <v>180</v>
      </c>
      <c r="B179" s="4" t="s">
        <v>297</v>
      </c>
      <c r="C179" s="5" t="s">
        <v>301</v>
      </c>
      <c r="D179" s="5" t="s">
        <v>302</v>
      </c>
      <c r="E179" s="5" t="s">
        <v>499</v>
      </c>
    </row>
    <row r="180" spans="1:5" ht="98" x14ac:dyDescent="0.15">
      <c r="A180" s="4">
        <v>181</v>
      </c>
      <c r="B180" s="4" t="s">
        <v>297</v>
      </c>
      <c r="C180" s="5" t="s">
        <v>21</v>
      </c>
      <c r="D180" s="5" t="s">
        <v>303</v>
      </c>
      <c r="E180" s="5" t="s">
        <v>500</v>
      </c>
    </row>
    <row r="181" spans="1:5" ht="28" x14ac:dyDescent="0.15">
      <c r="A181" s="4">
        <v>182</v>
      </c>
      <c r="B181" s="4" t="s">
        <v>297</v>
      </c>
      <c r="C181" s="5" t="s">
        <v>304</v>
      </c>
      <c r="D181" s="5" t="s">
        <v>305</v>
      </c>
      <c r="E181" s="5" t="s">
        <v>501</v>
      </c>
    </row>
    <row r="182" spans="1:5" ht="42" x14ac:dyDescent="0.15">
      <c r="A182" s="4">
        <v>183</v>
      </c>
      <c r="B182" s="4" t="s">
        <v>297</v>
      </c>
      <c r="C182" s="5" t="s">
        <v>25</v>
      </c>
      <c r="D182" s="5" t="s">
        <v>306</v>
      </c>
      <c r="E182" s="5" t="s">
        <v>502</v>
      </c>
    </row>
    <row r="183" spans="1:5" ht="42" x14ac:dyDescent="0.15">
      <c r="A183" s="4">
        <v>184</v>
      </c>
      <c r="B183" s="4" t="s">
        <v>297</v>
      </c>
      <c r="C183" s="5" t="s">
        <v>70</v>
      </c>
      <c r="D183" s="5" t="s">
        <v>307</v>
      </c>
      <c r="E183" s="5" t="s">
        <v>503</v>
      </c>
    </row>
    <row r="184" spans="1:5" ht="42" x14ac:dyDescent="0.15">
      <c r="A184" s="4">
        <v>185</v>
      </c>
      <c r="B184" s="4" t="s">
        <v>297</v>
      </c>
      <c r="C184" s="5" t="s">
        <v>72</v>
      </c>
      <c r="D184" s="5" t="s">
        <v>308</v>
      </c>
      <c r="E184" s="5" t="s">
        <v>504</v>
      </c>
    </row>
    <row r="185" spans="1:5" ht="56" x14ac:dyDescent="0.15">
      <c r="A185" s="4">
        <v>186</v>
      </c>
      <c r="B185" s="4" t="s">
        <v>297</v>
      </c>
      <c r="C185" s="5" t="s">
        <v>309</v>
      </c>
      <c r="D185" s="5" t="s">
        <v>310</v>
      </c>
      <c r="E185" s="5" t="s">
        <v>505</v>
      </c>
    </row>
    <row r="186" spans="1:5" ht="84" x14ac:dyDescent="0.15">
      <c r="A186" s="4">
        <v>187</v>
      </c>
      <c r="B186" s="4" t="s">
        <v>297</v>
      </c>
      <c r="C186" s="5" t="s">
        <v>311</v>
      </c>
      <c r="D186" s="5" t="s">
        <v>312</v>
      </c>
      <c r="E186" s="5" t="s">
        <v>506</v>
      </c>
    </row>
    <row r="187" spans="1:5" ht="28" x14ac:dyDescent="0.15">
      <c r="A187" s="4">
        <v>188</v>
      </c>
      <c r="B187" s="4" t="s">
        <v>297</v>
      </c>
      <c r="C187" s="5" t="s">
        <v>313</v>
      </c>
      <c r="D187" s="5" t="s">
        <v>314</v>
      </c>
      <c r="E187" s="5" t="s">
        <v>507</v>
      </c>
    </row>
    <row r="188" spans="1:5" ht="28" x14ac:dyDescent="0.15">
      <c r="A188" s="4">
        <v>189</v>
      </c>
      <c r="B188" s="4" t="s">
        <v>297</v>
      </c>
      <c r="C188" s="5" t="s">
        <v>315</v>
      </c>
      <c r="D188" s="5" t="s">
        <v>316</v>
      </c>
      <c r="E188" s="5" t="s">
        <v>508</v>
      </c>
    </row>
    <row r="189" spans="1:5" ht="42" x14ac:dyDescent="0.15">
      <c r="A189" s="4">
        <v>190</v>
      </c>
      <c r="B189" s="4" t="s">
        <v>297</v>
      </c>
      <c r="C189" s="5" t="s">
        <v>317</v>
      </c>
      <c r="D189" s="5" t="s">
        <v>318</v>
      </c>
      <c r="E189" s="5" t="s">
        <v>509</v>
      </c>
    </row>
    <row r="190" spans="1:5" ht="42" x14ac:dyDescent="0.15">
      <c r="A190" s="4">
        <v>191</v>
      </c>
      <c r="B190" s="4" t="s">
        <v>297</v>
      </c>
      <c r="C190" s="5" t="s">
        <v>319</v>
      </c>
      <c r="D190" s="5" t="s">
        <v>318</v>
      </c>
      <c r="E190" s="5" t="s">
        <v>509</v>
      </c>
    </row>
    <row r="191" spans="1:5" ht="42" x14ac:dyDescent="0.15">
      <c r="A191" s="4">
        <v>192</v>
      </c>
      <c r="B191" s="4" t="s">
        <v>297</v>
      </c>
      <c r="C191" s="5" t="s">
        <v>320</v>
      </c>
      <c r="D191" s="5" t="s">
        <v>321</v>
      </c>
      <c r="E191" s="5" t="s">
        <v>510</v>
      </c>
    </row>
    <row r="192" spans="1:5" ht="42" x14ac:dyDescent="0.15">
      <c r="A192" s="4">
        <v>193</v>
      </c>
      <c r="B192" s="4" t="s">
        <v>297</v>
      </c>
      <c r="C192" s="5" t="s">
        <v>252</v>
      </c>
      <c r="D192" s="5" t="s">
        <v>322</v>
      </c>
      <c r="E192" s="5" t="s">
        <v>511</v>
      </c>
    </row>
    <row r="193" spans="1:5" ht="42" x14ac:dyDescent="0.15">
      <c r="A193" s="4">
        <v>194</v>
      </c>
      <c r="B193" s="4" t="s">
        <v>297</v>
      </c>
      <c r="C193" s="5" t="s">
        <v>323</v>
      </c>
      <c r="D193" s="5" t="s">
        <v>324</v>
      </c>
      <c r="E193" s="5" t="s">
        <v>512</v>
      </c>
    </row>
    <row r="194" spans="1:5" ht="28" x14ac:dyDescent="0.15">
      <c r="A194" s="4">
        <v>195</v>
      </c>
      <c r="B194" s="4" t="s">
        <v>297</v>
      </c>
      <c r="C194" s="5" t="s">
        <v>325</v>
      </c>
      <c r="D194" s="5" t="s">
        <v>326</v>
      </c>
      <c r="E194" s="5" t="s">
        <v>513</v>
      </c>
    </row>
    <row r="195" spans="1:5" ht="28" x14ac:dyDescent="0.15">
      <c r="A195" s="4">
        <v>196</v>
      </c>
      <c r="B195" s="4" t="s">
        <v>297</v>
      </c>
      <c r="C195" s="5" t="s">
        <v>327</v>
      </c>
      <c r="D195" s="5" t="s">
        <v>328</v>
      </c>
      <c r="E195" s="5" t="s">
        <v>514</v>
      </c>
    </row>
    <row r="196" spans="1:5" ht="28" x14ac:dyDescent="0.15">
      <c r="A196" s="4">
        <v>197</v>
      </c>
      <c r="B196" s="4" t="s">
        <v>297</v>
      </c>
      <c r="C196" s="5" t="s">
        <v>27</v>
      </c>
      <c r="D196" s="5" t="s">
        <v>329</v>
      </c>
      <c r="E196" s="5" t="s">
        <v>515</v>
      </c>
    </row>
    <row r="197" spans="1:5" ht="42" x14ac:dyDescent="0.15">
      <c r="A197" s="4">
        <v>198</v>
      </c>
      <c r="B197" s="4" t="s">
        <v>297</v>
      </c>
      <c r="C197" s="5" t="s">
        <v>330</v>
      </c>
      <c r="D197" s="5" t="s">
        <v>331</v>
      </c>
      <c r="E197" s="5" t="s">
        <v>516</v>
      </c>
    </row>
    <row r="198" spans="1:5" ht="42" x14ac:dyDescent="0.15">
      <c r="A198" s="4">
        <v>199</v>
      </c>
      <c r="B198" s="4" t="s">
        <v>297</v>
      </c>
      <c r="C198" s="5" t="s">
        <v>332</v>
      </c>
      <c r="D198" s="5" t="s">
        <v>333</v>
      </c>
      <c r="E198" s="5" t="s">
        <v>517</v>
      </c>
    </row>
    <row r="199" spans="1:5" ht="28" x14ac:dyDescent="0.15">
      <c r="A199" s="4">
        <v>200</v>
      </c>
      <c r="B199" s="4" t="s">
        <v>297</v>
      </c>
      <c r="C199" s="5" t="s">
        <v>334</v>
      </c>
      <c r="D199" s="5" t="s">
        <v>335</v>
      </c>
      <c r="E199" s="5" t="s">
        <v>518</v>
      </c>
    </row>
    <row r="200" spans="1:5" ht="28" x14ac:dyDescent="0.15">
      <c r="A200" s="4">
        <v>201</v>
      </c>
      <c r="B200" s="4" t="s">
        <v>297</v>
      </c>
      <c r="C200" s="5" t="s">
        <v>336</v>
      </c>
      <c r="D200" s="5" t="s">
        <v>337</v>
      </c>
      <c r="E200" s="5" t="s">
        <v>519</v>
      </c>
    </row>
    <row r="201" spans="1:5" ht="28" x14ac:dyDescent="0.15">
      <c r="A201" s="4">
        <v>202</v>
      </c>
      <c r="B201" s="4" t="s">
        <v>297</v>
      </c>
      <c r="C201" s="5" t="s">
        <v>338</v>
      </c>
      <c r="D201" s="5" t="s">
        <v>339</v>
      </c>
      <c r="E201" s="5" t="s">
        <v>520</v>
      </c>
    </row>
    <row r="202" spans="1:5" ht="28" x14ac:dyDescent="0.15">
      <c r="A202" s="4">
        <v>203</v>
      </c>
      <c r="B202" s="4" t="s">
        <v>297</v>
      </c>
      <c r="C202" s="5" t="s">
        <v>340</v>
      </c>
      <c r="D202" s="5" t="s">
        <v>341</v>
      </c>
      <c r="E202" s="5" t="s">
        <v>521</v>
      </c>
    </row>
    <row r="203" spans="1:5" ht="28" x14ac:dyDescent="0.15">
      <c r="A203" s="4">
        <v>204</v>
      </c>
      <c r="B203" s="4" t="s">
        <v>297</v>
      </c>
      <c r="C203" s="5" t="s">
        <v>342</v>
      </c>
      <c r="D203" s="5" t="s">
        <v>343</v>
      </c>
      <c r="E203" s="5" t="s">
        <v>522</v>
      </c>
    </row>
    <row r="204" spans="1:5" ht="28" x14ac:dyDescent="0.15">
      <c r="A204" s="4">
        <v>205</v>
      </c>
      <c r="B204" s="4" t="s">
        <v>297</v>
      </c>
      <c r="C204" s="5" t="s">
        <v>344</v>
      </c>
      <c r="D204" s="5" t="s">
        <v>345</v>
      </c>
      <c r="E204" s="5" t="s">
        <v>523</v>
      </c>
    </row>
    <row r="205" spans="1:5" ht="28" x14ac:dyDescent="0.15">
      <c r="A205" s="4">
        <v>206</v>
      </c>
      <c r="B205" s="4" t="s">
        <v>297</v>
      </c>
      <c r="C205" s="5" t="s">
        <v>346</v>
      </c>
      <c r="D205" s="5" t="s">
        <v>347</v>
      </c>
      <c r="E205" s="5" t="s">
        <v>524</v>
      </c>
    </row>
    <row r="206" spans="1:5" ht="28" x14ac:dyDescent="0.15">
      <c r="A206" s="4">
        <v>207</v>
      </c>
      <c r="B206" s="4" t="s">
        <v>297</v>
      </c>
      <c r="C206" s="5" t="s">
        <v>349</v>
      </c>
      <c r="D206" s="5" t="s">
        <v>350</v>
      </c>
      <c r="E206" s="5" t="s">
        <v>525</v>
      </c>
    </row>
    <row r="207" spans="1:5" ht="42" x14ac:dyDescent="0.15">
      <c r="A207" s="4">
        <v>208</v>
      </c>
      <c r="B207" s="4" t="s">
        <v>297</v>
      </c>
      <c r="C207" s="5" t="s">
        <v>351</v>
      </c>
      <c r="D207" s="5" t="s">
        <v>352</v>
      </c>
      <c r="E207" s="5" t="s">
        <v>526</v>
      </c>
    </row>
    <row r="208" spans="1:5" ht="42" x14ac:dyDescent="0.15">
      <c r="A208" s="4">
        <v>209</v>
      </c>
      <c r="B208" s="4" t="s">
        <v>297</v>
      </c>
      <c r="C208" s="5" t="s">
        <v>353</v>
      </c>
      <c r="D208" s="5" t="s">
        <v>354</v>
      </c>
      <c r="E208" s="5" t="s">
        <v>527</v>
      </c>
    </row>
    <row r="209" spans="1:5" ht="42" x14ac:dyDescent="0.15">
      <c r="A209" s="4">
        <v>210</v>
      </c>
      <c r="B209" s="4" t="s">
        <v>297</v>
      </c>
      <c r="C209" s="5" t="s">
        <v>355</v>
      </c>
      <c r="D209" s="5" t="s">
        <v>356</v>
      </c>
      <c r="E209" s="5" t="s">
        <v>528</v>
      </c>
    </row>
    <row r="210" spans="1:5" ht="42" x14ac:dyDescent="0.15">
      <c r="A210" s="4">
        <v>211</v>
      </c>
      <c r="B210" s="4" t="s">
        <v>297</v>
      </c>
      <c r="C210" s="5" t="s">
        <v>357</v>
      </c>
      <c r="D210" s="5" t="s">
        <v>358</v>
      </c>
      <c r="E210" s="5" t="s">
        <v>529</v>
      </c>
    </row>
    <row r="211" spans="1:5" ht="42" x14ac:dyDescent="0.15">
      <c r="A211" s="4">
        <v>212</v>
      </c>
      <c r="B211" s="4" t="s">
        <v>297</v>
      </c>
      <c r="C211" s="5" t="s">
        <v>359</v>
      </c>
      <c r="D211" s="5" t="s">
        <v>360</v>
      </c>
      <c r="E211" s="5" t="s">
        <v>530</v>
      </c>
    </row>
    <row r="212" spans="1:5" ht="42" x14ac:dyDescent="0.15">
      <c r="A212" s="4">
        <v>213</v>
      </c>
      <c r="B212" s="4" t="s">
        <v>297</v>
      </c>
      <c r="C212" s="5" t="s">
        <v>361</v>
      </c>
      <c r="D212" s="5" t="s">
        <v>362</v>
      </c>
      <c r="E212" s="5" t="s">
        <v>531</v>
      </c>
    </row>
    <row r="213" spans="1:5" ht="70" x14ac:dyDescent="0.15">
      <c r="A213" s="4">
        <v>214</v>
      </c>
      <c r="B213" s="4" t="s">
        <v>363</v>
      </c>
      <c r="C213" s="5" t="s">
        <v>245</v>
      </c>
      <c r="D213" s="5" t="s">
        <v>259</v>
      </c>
      <c r="E213" s="5" t="s">
        <v>469</v>
      </c>
    </row>
    <row r="214" spans="1:5" ht="14" x14ac:dyDescent="0.15">
      <c r="A214" s="4">
        <v>215</v>
      </c>
      <c r="B214" s="4" t="s">
        <v>363</v>
      </c>
      <c r="C214" s="5" t="s">
        <v>5</v>
      </c>
      <c r="D214" s="5" t="s">
        <v>6</v>
      </c>
      <c r="E214" s="5" t="s">
        <v>376</v>
      </c>
    </row>
    <row r="215" spans="1:5" ht="84" x14ac:dyDescent="0.15">
      <c r="A215" s="4">
        <v>216</v>
      </c>
      <c r="B215" s="4" t="s">
        <v>363</v>
      </c>
      <c r="C215" s="5" t="s">
        <v>364</v>
      </c>
      <c r="D215" s="5" t="s">
        <v>365</v>
      </c>
      <c r="E215" s="5" t="s">
        <v>532</v>
      </c>
    </row>
    <row r="216" spans="1:5" ht="42" x14ac:dyDescent="0.15">
      <c r="A216" s="4">
        <v>217</v>
      </c>
      <c r="B216" s="4" t="s">
        <v>363</v>
      </c>
      <c r="C216" s="5" t="s">
        <v>366</v>
      </c>
      <c r="D216" s="5" t="s">
        <v>367</v>
      </c>
      <c r="E216" s="5" t="s">
        <v>533</v>
      </c>
    </row>
    <row r="217" spans="1:5" ht="42" x14ac:dyDescent="0.15">
      <c r="A217" s="4">
        <v>218</v>
      </c>
      <c r="B217" s="4" t="s">
        <v>363</v>
      </c>
      <c r="C217" s="5" t="s">
        <v>368</v>
      </c>
      <c r="D217" s="5" t="s">
        <v>369</v>
      </c>
      <c r="E217" s="5" t="s">
        <v>534</v>
      </c>
    </row>
    <row r="218" spans="1:5" ht="42" x14ac:dyDescent="0.15">
      <c r="A218" s="4">
        <v>219</v>
      </c>
      <c r="B218" s="4" t="s">
        <v>363</v>
      </c>
      <c r="C218" s="5" t="s">
        <v>370</v>
      </c>
      <c r="D218" s="5" t="s">
        <v>371</v>
      </c>
      <c r="E218" s="5" t="s">
        <v>535</v>
      </c>
    </row>
    <row r="219" spans="1:5" ht="28" x14ac:dyDescent="0.15">
      <c r="A219" s="4">
        <v>220</v>
      </c>
      <c r="B219" s="4" t="s">
        <v>363</v>
      </c>
      <c r="C219" s="5" t="s">
        <v>372</v>
      </c>
      <c r="D219" s="5" t="s">
        <v>373</v>
      </c>
      <c r="E219" s="5" t="s">
        <v>536</v>
      </c>
    </row>
    <row r="220" spans="1:5" ht="28" x14ac:dyDescent="0.15">
      <c r="A220" s="4">
        <v>221</v>
      </c>
      <c r="B220" s="4" t="s">
        <v>363</v>
      </c>
      <c r="C220" s="5" t="s">
        <v>374</v>
      </c>
      <c r="D220" s="5" t="s">
        <v>375</v>
      </c>
      <c r="E220" s="5" t="s">
        <v>537</v>
      </c>
    </row>
    <row r="221" spans="1:5" ht="13" x14ac:dyDescent="0.15">
      <c r="C221" s="5"/>
      <c r="D221" s="5"/>
      <c r="E221" s="5"/>
    </row>
    <row r="222" spans="1:5" ht="13" x14ac:dyDescent="0.15">
      <c r="C222" s="5"/>
      <c r="D222" s="5"/>
      <c r="E222" s="5"/>
    </row>
    <row r="223" spans="1:5" ht="13" x14ac:dyDescent="0.15">
      <c r="C223" s="5"/>
      <c r="D223" s="5"/>
      <c r="E223" s="5"/>
    </row>
    <row r="224" spans="1:5" ht="13" x14ac:dyDescent="0.15">
      <c r="C224" s="5"/>
      <c r="D224" s="5"/>
      <c r="E224" s="5"/>
    </row>
    <row r="225" spans="3:5" ht="13" x14ac:dyDescent="0.15">
      <c r="C225" s="5"/>
      <c r="D225" s="5"/>
      <c r="E225" s="5"/>
    </row>
    <row r="226" spans="3:5" ht="13" x14ac:dyDescent="0.15">
      <c r="C226" s="5"/>
      <c r="D226" s="5"/>
      <c r="E226" s="5"/>
    </row>
    <row r="227" spans="3:5" ht="13" x14ac:dyDescent="0.15">
      <c r="C227" s="5"/>
      <c r="D227" s="5"/>
      <c r="E227" s="5"/>
    </row>
    <row r="228" spans="3:5" ht="13" x14ac:dyDescent="0.15">
      <c r="C228" s="5"/>
      <c r="D228" s="5"/>
      <c r="E228" s="5"/>
    </row>
    <row r="229" spans="3:5" ht="13" x14ac:dyDescent="0.15">
      <c r="C229" s="5"/>
      <c r="D229" s="5"/>
      <c r="E229" s="5"/>
    </row>
    <row r="230" spans="3:5" ht="13" x14ac:dyDescent="0.15">
      <c r="C230" s="5"/>
      <c r="D230" s="5"/>
      <c r="E230" s="5"/>
    </row>
    <row r="231" spans="3:5" ht="13" x14ac:dyDescent="0.15">
      <c r="C231" s="5"/>
      <c r="D231" s="5"/>
      <c r="E231" s="5"/>
    </row>
    <row r="232" spans="3:5" ht="13" x14ac:dyDescent="0.15">
      <c r="C232" s="5"/>
      <c r="D232" s="5"/>
      <c r="E232" s="5"/>
    </row>
    <row r="233" spans="3:5" ht="13" x14ac:dyDescent="0.15">
      <c r="C233" s="5"/>
      <c r="D233" s="5"/>
      <c r="E233" s="5"/>
    </row>
    <row r="234" spans="3:5" ht="13" x14ac:dyDescent="0.15">
      <c r="C234" s="5"/>
      <c r="D234" s="5"/>
      <c r="E234" s="5"/>
    </row>
    <row r="235" spans="3:5" ht="13" x14ac:dyDescent="0.15">
      <c r="C235" s="5"/>
      <c r="D235" s="5"/>
      <c r="E235" s="5"/>
    </row>
    <row r="236" spans="3:5" ht="13" x14ac:dyDescent="0.15">
      <c r="C236" s="5"/>
      <c r="D236" s="5"/>
      <c r="E236" s="5"/>
    </row>
    <row r="237" spans="3:5" ht="13" x14ac:dyDescent="0.15">
      <c r="C237" s="5"/>
      <c r="D237" s="5"/>
      <c r="E237" s="5"/>
    </row>
    <row r="238" spans="3:5" ht="13" x14ac:dyDescent="0.15">
      <c r="C238" s="5"/>
      <c r="D238" s="5"/>
      <c r="E238" s="5"/>
    </row>
    <row r="239" spans="3:5" ht="13" x14ac:dyDescent="0.15">
      <c r="C239" s="5"/>
      <c r="D239" s="5"/>
      <c r="E239" s="5"/>
    </row>
    <row r="240" spans="3:5" ht="13" x14ac:dyDescent="0.15">
      <c r="C240" s="5"/>
      <c r="D240" s="5"/>
      <c r="E240" s="5"/>
    </row>
    <row r="241" spans="3:5" ht="13" x14ac:dyDescent="0.15">
      <c r="C241" s="5"/>
      <c r="D241" s="5"/>
      <c r="E241" s="5"/>
    </row>
    <row r="242" spans="3:5" ht="13" x14ac:dyDescent="0.15">
      <c r="C242" s="5"/>
      <c r="D242" s="5"/>
      <c r="E242" s="5"/>
    </row>
    <row r="243" spans="3:5" ht="13" x14ac:dyDescent="0.15">
      <c r="C243" s="5"/>
      <c r="D243" s="5"/>
      <c r="E243" s="5"/>
    </row>
    <row r="244" spans="3:5" ht="13" x14ac:dyDescent="0.15">
      <c r="C244" s="5"/>
      <c r="D244" s="5"/>
      <c r="E244" s="5"/>
    </row>
    <row r="245" spans="3:5" ht="13" x14ac:dyDescent="0.15">
      <c r="C245" s="5"/>
      <c r="D245" s="5"/>
      <c r="E245" s="5"/>
    </row>
    <row r="246" spans="3:5" ht="13" x14ac:dyDescent="0.15">
      <c r="C246" s="5"/>
      <c r="D246" s="5"/>
      <c r="E246" s="5"/>
    </row>
    <row r="247" spans="3:5" ht="13" x14ac:dyDescent="0.15">
      <c r="C247" s="5"/>
      <c r="D247" s="5"/>
      <c r="E247" s="5"/>
    </row>
    <row r="248" spans="3:5" ht="13" x14ac:dyDescent="0.15">
      <c r="C248" s="5"/>
      <c r="D248" s="5"/>
      <c r="E248" s="5"/>
    </row>
    <row r="249" spans="3:5" ht="13" x14ac:dyDescent="0.15">
      <c r="C249" s="5"/>
      <c r="D249" s="5"/>
      <c r="E249" s="5"/>
    </row>
    <row r="250" spans="3:5" ht="13" x14ac:dyDescent="0.15">
      <c r="C250" s="5"/>
      <c r="D250" s="5"/>
      <c r="E250" s="5"/>
    </row>
    <row r="251" spans="3:5" ht="13" x14ac:dyDescent="0.15">
      <c r="C251" s="5"/>
      <c r="D251" s="5"/>
      <c r="E251" s="5"/>
    </row>
    <row r="252" spans="3:5" ht="13" x14ac:dyDescent="0.15">
      <c r="C252" s="5"/>
      <c r="D252" s="5"/>
      <c r="E252" s="5"/>
    </row>
    <row r="253" spans="3:5" ht="13" x14ac:dyDescent="0.15">
      <c r="C253" s="5"/>
      <c r="D253" s="5"/>
      <c r="E253" s="5"/>
    </row>
    <row r="254" spans="3:5" ht="13" x14ac:dyDescent="0.15">
      <c r="C254" s="5"/>
      <c r="D254" s="5"/>
      <c r="E254" s="5"/>
    </row>
    <row r="255" spans="3:5" ht="13" x14ac:dyDescent="0.15">
      <c r="C255" s="5"/>
      <c r="D255" s="5"/>
      <c r="E255" s="5"/>
    </row>
    <row r="256" spans="3:5" ht="13" x14ac:dyDescent="0.15">
      <c r="C256" s="5"/>
      <c r="D256" s="5"/>
      <c r="E256" s="5"/>
    </row>
    <row r="257" spans="3:5" ht="13" x14ac:dyDescent="0.15">
      <c r="C257" s="5"/>
      <c r="D257" s="5"/>
      <c r="E257" s="5"/>
    </row>
    <row r="258" spans="3:5" ht="13" x14ac:dyDescent="0.15">
      <c r="C258" s="5"/>
      <c r="D258" s="5"/>
      <c r="E258" s="5"/>
    </row>
    <row r="259" spans="3:5" ht="13" x14ac:dyDescent="0.15">
      <c r="C259" s="5"/>
      <c r="D259" s="5"/>
      <c r="E259" s="5"/>
    </row>
    <row r="260" spans="3:5" ht="13" x14ac:dyDescent="0.15">
      <c r="C260" s="5"/>
      <c r="D260" s="5"/>
      <c r="E260" s="5"/>
    </row>
    <row r="261" spans="3:5" ht="13" x14ac:dyDescent="0.15">
      <c r="C261" s="5"/>
      <c r="D261" s="5"/>
      <c r="E261" s="5"/>
    </row>
    <row r="262" spans="3:5" ht="13" x14ac:dyDescent="0.15">
      <c r="C262" s="5"/>
      <c r="D262" s="5"/>
      <c r="E262" s="5"/>
    </row>
    <row r="263" spans="3:5" ht="13" x14ac:dyDescent="0.15">
      <c r="C263" s="5"/>
      <c r="D263" s="5"/>
      <c r="E263" s="5"/>
    </row>
    <row r="264" spans="3:5" ht="13" x14ac:dyDescent="0.15">
      <c r="C264" s="5"/>
      <c r="D264" s="5"/>
      <c r="E264" s="5"/>
    </row>
    <row r="265" spans="3:5" ht="13" x14ac:dyDescent="0.15">
      <c r="C265" s="5"/>
      <c r="D265" s="5"/>
      <c r="E265" s="5"/>
    </row>
    <row r="266" spans="3:5" ht="13" x14ac:dyDescent="0.15">
      <c r="C266" s="5"/>
      <c r="D266" s="5"/>
      <c r="E266" s="5"/>
    </row>
    <row r="267" spans="3:5" ht="13" x14ac:dyDescent="0.15">
      <c r="C267" s="5"/>
      <c r="D267" s="5"/>
      <c r="E267" s="5"/>
    </row>
    <row r="268" spans="3:5" ht="13" x14ac:dyDescent="0.15">
      <c r="C268" s="5"/>
      <c r="D268" s="5"/>
      <c r="E268" s="5"/>
    </row>
    <row r="269" spans="3:5" ht="13" x14ac:dyDescent="0.15">
      <c r="C269" s="5"/>
      <c r="D269" s="5"/>
      <c r="E269" s="5"/>
    </row>
    <row r="270" spans="3:5" ht="13" x14ac:dyDescent="0.15">
      <c r="C270" s="5"/>
      <c r="D270" s="5"/>
      <c r="E270" s="5"/>
    </row>
    <row r="271" spans="3:5" ht="13" x14ac:dyDescent="0.15">
      <c r="C271" s="5"/>
      <c r="D271" s="5"/>
      <c r="E271" s="5"/>
    </row>
    <row r="272" spans="3:5" ht="13" x14ac:dyDescent="0.15">
      <c r="C272" s="5"/>
      <c r="D272" s="5"/>
      <c r="E272" s="5"/>
    </row>
    <row r="273" spans="3:5" ht="13" x14ac:dyDescent="0.15">
      <c r="C273" s="5"/>
      <c r="D273" s="5"/>
      <c r="E273" s="5"/>
    </row>
    <row r="274" spans="3:5" ht="13" x14ac:dyDescent="0.15">
      <c r="C274" s="5"/>
      <c r="D274" s="5"/>
      <c r="E274" s="5"/>
    </row>
    <row r="275" spans="3:5" ht="13" x14ac:dyDescent="0.15">
      <c r="C275" s="5"/>
      <c r="D275" s="5"/>
      <c r="E275" s="5"/>
    </row>
    <row r="276" spans="3:5" ht="13" x14ac:dyDescent="0.15">
      <c r="C276" s="5"/>
      <c r="D276" s="5"/>
      <c r="E276" s="5"/>
    </row>
    <row r="277" spans="3:5" ht="13" x14ac:dyDescent="0.15">
      <c r="C277" s="5"/>
      <c r="D277" s="5"/>
      <c r="E277" s="5"/>
    </row>
    <row r="278" spans="3:5" ht="13" x14ac:dyDescent="0.15">
      <c r="C278" s="5"/>
      <c r="D278" s="5"/>
      <c r="E278" s="5"/>
    </row>
    <row r="279" spans="3:5" ht="13" x14ac:dyDescent="0.15">
      <c r="C279" s="5"/>
      <c r="D279" s="5"/>
      <c r="E279" s="5"/>
    </row>
    <row r="280" spans="3:5" ht="13" x14ac:dyDescent="0.15">
      <c r="C280" s="5"/>
      <c r="D280" s="5"/>
      <c r="E280" s="5"/>
    </row>
    <row r="281" spans="3:5" ht="13" x14ac:dyDescent="0.15">
      <c r="C281" s="5"/>
      <c r="D281" s="5"/>
      <c r="E281" s="5"/>
    </row>
    <row r="282" spans="3:5" ht="13" x14ac:dyDescent="0.15">
      <c r="C282" s="5"/>
      <c r="D282" s="5"/>
      <c r="E282" s="5"/>
    </row>
    <row r="283" spans="3:5" ht="13" x14ac:dyDescent="0.15">
      <c r="C283" s="5"/>
      <c r="D283" s="5"/>
      <c r="E283" s="5"/>
    </row>
    <row r="284" spans="3:5" ht="13" x14ac:dyDescent="0.15">
      <c r="C284" s="5"/>
      <c r="D284" s="5"/>
      <c r="E284" s="5"/>
    </row>
    <row r="285" spans="3:5" ht="13" x14ac:dyDescent="0.15">
      <c r="C285" s="5"/>
      <c r="D285" s="5"/>
      <c r="E285" s="5"/>
    </row>
    <row r="286" spans="3:5" ht="13" x14ac:dyDescent="0.15">
      <c r="C286" s="5"/>
      <c r="D286" s="5"/>
      <c r="E286" s="5"/>
    </row>
    <row r="287" spans="3:5" ht="13" x14ac:dyDescent="0.15">
      <c r="C287" s="5"/>
      <c r="D287" s="5"/>
      <c r="E287" s="5"/>
    </row>
    <row r="288" spans="3:5" ht="13" x14ac:dyDescent="0.15">
      <c r="C288" s="5"/>
      <c r="D288" s="5"/>
      <c r="E288" s="5"/>
    </row>
    <row r="289" spans="3:5" ht="13" x14ac:dyDescent="0.15">
      <c r="C289" s="5"/>
      <c r="D289" s="5"/>
      <c r="E289" s="5"/>
    </row>
    <row r="290" spans="3:5" ht="13" x14ac:dyDescent="0.15">
      <c r="C290" s="5"/>
      <c r="D290" s="5"/>
      <c r="E290" s="5"/>
    </row>
    <row r="291" spans="3:5" ht="13" x14ac:dyDescent="0.15">
      <c r="C291" s="5"/>
      <c r="D291" s="5"/>
      <c r="E291" s="5"/>
    </row>
    <row r="292" spans="3:5" ht="13" x14ac:dyDescent="0.15">
      <c r="C292" s="5"/>
      <c r="D292" s="5"/>
      <c r="E292" s="5"/>
    </row>
    <row r="293" spans="3:5" ht="13" x14ac:dyDescent="0.15">
      <c r="C293" s="5"/>
      <c r="D293" s="5"/>
      <c r="E293" s="5"/>
    </row>
    <row r="294" spans="3:5" ht="13" x14ac:dyDescent="0.15">
      <c r="C294" s="5"/>
      <c r="D294" s="5"/>
      <c r="E294" s="5"/>
    </row>
    <row r="295" spans="3:5" ht="13" x14ac:dyDescent="0.15">
      <c r="C295" s="5"/>
      <c r="D295" s="5"/>
      <c r="E295" s="5"/>
    </row>
    <row r="296" spans="3:5" ht="13" x14ac:dyDescent="0.15">
      <c r="C296" s="5"/>
      <c r="D296" s="5"/>
      <c r="E296" s="5"/>
    </row>
    <row r="297" spans="3:5" ht="13" x14ac:dyDescent="0.15">
      <c r="C297" s="5"/>
      <c r="D297" s="5"/>
      <c r="E297" s="5"/>
    </row>
    <row r="298" spans="3:5" ht="13" x14ac:dyDescent="0.15">
      <c r="C298" s="5"/>
      <c r="D298" s="5"/>
      <c r="E298" s="5"/>
    </row>
    <row r="299" spans="3:5" ht="13" x14ac:dyDescent="0.15">
      <c r="C299" s="5"/>
      <c r="D299" s="5"/>
      <c r="E299" s="5"/>
    </row>
    <row r="300" spans="3:5" ht="13" x14ac:dyDescent="0.15">
      <c r="C300" s="5"/>
      <c r="D300" s="5"/>
      <c r="E300" s="5"/>
    </row>
    <row r="301" spans="3:5" ht="13" x14ac:dyDescent="0.15">
      <c r="C301" s="5"/>
      <c r="D301" s="5"/>
      <c r="E301" s="5"/>
    </row>
    <row r="302" spans="3:5" ht="13" x14ac:dyDescent="0.15">
      <c r="C302" s="5"/>
      <c r="D302" s="5"/>
      <c r="E302" s="5"/>
    </row>
    <row r="303" spans="3:5" ht="13" x14ac:dyDescent="0.15">
      <c r="C303" s="5"/>
      <c r="D303" s="5"/>
      <c r="E303" s="5"/>
    </row>
    <row r="304" spans="3:5" ht="13" x14ac:dyDescent="0.15">
      <c r="C304" s="5"/>
      <c r="D304" s="5"/>
      <c r="E304" s="5"/>
    </row>
    <row r="305" spans="3:5" ht="13" x14ac:dyDescent="0.15">
      <c r="C305" s="5"/>
      <c r="D305" s="5"/>
      <c r="E305" s="5"/>
    </row>
    <row r="306" spans="3:5" ht="13" x14ac:dyDescent="0.15">
      <c r="C306" s="5"/>
      <c r="D306" s="5"/>
      <c r="E306" s="5"/>
    </row>
    <row r="307" spans="3:5" ht="13" x14ac:dyDescent="0.15">
      <c r="C307" s="5"/>
      <c r="D307" s="5"/>
      <c r="E307" s="5"/>
    </row>
    <row r="308" spans="3:5" ht="13" x14ac:dyDescent="0.15">
      <c r="C308" s="5"/>
      <c r="D308" s="5"/>
      <c r="E308" s="5"/>
    </row>
    <row r="309" spans="3:5" ht="13" x14ac:dyDescent="0.15">
      <c r="C309" s="5"/>
      <c r="D309" s="5"/>
      <c r="E309" s="5"/>
    </row>
    <row r="310" spans="3:5" ht="13" x14ac:dyDescent="0.15">
      <c r="C310" s="5"/>
      <c r="D310" s="5"/>
      <c r="E310" s="5"/>
    </row>
    <row r="311" spans="3:5" ht="13" x14ac:dyDescent="0.15">
      <c r="C311" s="5"/>
      <c r="D311" s="5"/>
      <c r="E311" s="5"/>
    </row>
    <row r="312" spans="3:5" ht="13" x14ac:dyDescent="0.15">
      <c r="C312" s="5"/>
      <c r="D312" s="5"/>
      <c r="E312" s="5"/>
    </row>
    <row r="313" spans="3:5" ht="13" x14ac:dyDescent="0.15">
      <c r="C313" s="5"/>
      <c r="D313" s="5"/>
      <c r="E313" s="5"/>
    </row>
    <row r="314" spans="3:5" ht="13" x14ac:dyDescent="0.15">
      <c r="C314" s="5"/>
      <c r="D314" s="5"/>
      <c r="E314" s="5"/>
    </row>
    <row r="315" spans="3:5" ht="13" x14ac:dyDescent="0.15">
      <c r="C315" s="5"/>
      <c r="D315" s="5"/>
      <c r="E315" s="5"/>
    </row>
    <row r="316" spans="3:5" ht="13" x14ac:dyDescent="0.15">
      <c r="C316" s="5"/>
      <c r="D316" s="5"/>
      <c r="E316" s="5"/>
    </row>
    <row r="317" spans="3:5" ht="13" x14ac:dyDescent="0.15">
      <c r="C317" s="5"/>
      <c r="D317" s="5"/>
      <c r="E317" s="5"/>
    </row>
    <row r="318" spans="3:5" ht="13" x14ac:dyDescent="0.15">
      <c r="C318" s="5"/>
      <c r="D318" s="5"/>
      <c r="E318" s="5"/>
    </row>
    <row r="319" spans="3:5" ht="13" x14ac:dyDescent="0.15">
      <c r="C319" s="5"/>
      <c r="D319" s="5"/>
      <c r="E319" s="5"/>
    </row>
    <row r="320" spans="3:5" ht="13" x14ac:dyDescent="0.15">
      <c r="C320" s="5"/>
      <c r="D320" s="5"/>
      <c r="E320" s="5"/>
    </row>
    <row r="321" spans="3:5" ht="13" x14ac:dyDescent="0.15">
      <c r="C321" s="5"/>
      <c r="D321" s="5"/>
      <c r="E321" s="5"/>
    </row>
    <row r="322" spans="3:5" ht="13" x14ac:dyDescent="0.15">
      <c r="C322" s="5"/>
      <c r="D322" s="5"/>
      <c r="E322" s="5"/>
    </row>
    <row r="323" spans="3:5" ht="13" x14ac:dyDescent="0.15">
      <c r="C323" s="5"/>
      <c r="D323" s="5"/>
      <c r="E323" s="5"/>
    </row>
    <row r="324" spans="3:5" ht="13" x14ac:dyDescent="0.15">
      <c r="C324" s="5"/>
      <c r="D324" s="5"/>
      <c r="E324" s="5"/>
    </row>
    <row r="325" spans="3:5" ht="13" x14ac:dyDescent="0.15">
      <c r="C325" s="5"/>
      <c r="D325" s="5"/>
      <c r="E325" s="5"/>
    </row>
    <row r="326" spans="3:5" ht="13" x14ac:dyDescent="0.15">
      <c r="C326" s="5"/>
      <c r="D326" s="5"/>
      <c r="E326" s="5"/>
    </row>
    <row r="327" spans="3:5" ht="13" x14ac:dyDescent="0.15">
      <c r="C327" s="5"/>
      <c r="D327" s="5"/>
      <c r="E327" s="5"/>
    </row>
    <row r="328" spans="3:5" ht="13" x14ac:dyDescent="0.15">
      <c r="C328" s="5"/>
      <c r="D328" s="5"/>
      <c r="E328" s="5"/>
    </row>
    <row r="329" spans="3:5" ht="13" x14ac:dyDescent="0.15">
      <c r="C329" s="5"/>
      <c r="D329" s="5"/>
      <c r="E329" s="5"/>
    </row>
    <row r="330" spans="3:5" ht="13" x14ac:dyDescent="0.15">
      <c r="C330" s="5"/>
      <c r="D330" s="5"/>
      <c r="E330" s="5"/>
    </row>
    <row r="331" spans="3:5" ht="13" x14ac:dyDescent="0.15">
      <c r="C331" s="5"/>
      <c r="D331" s="5"/>
      <c r="E331" s="5"/>
    </row>
    <row r="332" spans="3:5" ht="13" x14ac:dyDescent="0.15">
      <c r="C332" s="5"/>
      <c r="D332" s="5"/>
      <c r="E332" s="5"/>
    </row>
    <row r="333" spans="3:5" ht="13" x14ac:dyDescent="0.15">
      <c r="C333" s="5"/>
      <c r="D333" s="5"/>
      <c r="E333" s="5"/>
    </row>
    <row r="334" spans="3:5" ht="13" x14ac:dyDescent="0.15">
      <c r="C334" s="5"/>
      <c r="D334" s="5"/>
      <c r="E334" s="5"/>
    </row>
    <row r="335" spans="3:5" ht="13" x14ac:dyDescent="0.15">
      <c r="C335" s="5"/>
      <c r="D335" s="5"/>
      <c r="E335" s="5"/>
    </row>
    <row r="336" spans="3:5" ht="13" x14ac:dyDescent="0.15">
      <c r="C336" s="5"/>
      <c r="D336" s="5"/>
      <c r="E336" s="5"/>
    </row>
    <row r="337" spans="3:5" ht="13" x14ac:dyDescent="0.15">
      <c r="C337" s="5"/>
      <c r="D337" s="5"/>
      <c r="E337" s="5"/>
    </row>
    <row r="338" spans="3:5" ht="13" x14ac:dyDescent="0.15">
      <c r="C338" s="5"/>
      <c r="D338" s="5"/>
      <c r="E338" s="5"/>
    </row>
    <row r="339" spans="3:5" ht="13" x14ac:dyDescent="0.15">
      <c r="C339" s="5"/>
      <c r="D339" s="5"/>
      <c r="E339" s="5"/>
    </row>
    <row r="340" spans="3:5" ht="13" x14ac:dyDescent="0.15">
      <c r="C340" s="5"/>
      <c r="D340" s="5"/>
      <c r="E340" s="5"/>
    </row>
    <row r="341" spans="3:5" ht="13" x14ac:dyDescent="0.15">
      <c r="C341" s="5"/>
      <c r="D341" s="5"/>
      <c r="E341" s="5"/>
    </row>
    <row r="342" spans="3:5" ht="13" x14ac:dyDescent="0.15">
      <c r="C342" s="5"/>
      <c r="D342" s="5"/>
      <c r="E342" s="5"/>
    </row>
    <row r="343" spans="3:5" ht="13" x14ac:dyDescent="0.15">
      <c r="C343" s="5"/>
      <c r="D343" s="5"/>
      <c r="E343" s="5"/>
    </row>
    <row r="344" spans="3:5" ht="13" x14ac:dyDescent="0.15">
      <c r="C344" s="5"/>
      <c r="D344" s="5"/>
      <c r="E344" s="5"/>
    </row>
    <row r="345" spans="3:5" ht="13" x14ac:dyDescent="0.15">
      <c r="C345" s="5"/>
      <c r="D345" s="5"/>
      <c r="E345" s="5"/>
    </row>
    <row r="346" spans="3:5" ht="13" x14ac:dyDescent="0.15">
      <c r="C346" s="5"/>
      <c r="D346" s="5"/>
      <c r="E346" s="5"/>
    </row>
    <row r="347" spans="3:5" ht="13" x14ac:dyDescent="0.15">
      <c r="C347" s="5"/>
      <c r="D347" s="5"/>
      <c r="E347" s="5"/>
    </row>
    <row r="348" spans="3:5" ht="13" x14ac:dyDescent="0.15">
      <c r="C348" s="5"/>
      <c r="D348" s="5"/>
      <c r="E348" s="5"/>
    </row>
    <row r="349" spans="3:5" ht="13" x14ac:dyDescent="0.15">
      <c r="C349" s="5"/>
      <c r="D349" s="5"/>
      <c r="E349" s="5"/>
    </row>
    <row r="350" spans="3:5" ht="13" x14ac:dyDescent="0.15">
      <c r="C350" s="5"/>
      <c r="D350" s="5"/>
      <c r="E350" s="5"/>
    </row>
    <row r="351" spans="3:5" ht="13" x14ac:dyDescent="0.15">
      <c r="C351" s="5"/>
      <c r="D351" s="5"/>
      <c r="E351" s="5"/>
    </row>
    <row r="352" spans="3:5" ht="13" x14ac:dyDescent="0.15">
      <c r="C352" s="5"/>
      <c r="D352" s="5"/>
      <c r="E352" s="5"/>
    </row>
    <row r="353" spans="3:5" ht="13" x14ac:dyDescent="0.15">
      <c r="C353" s="5"/>
      <c r="D353" s="5"/>
      <c r="E353" s="5"/>
    </row>
    <row r="354" spans="3:5" ht="13" x14ac:dyDescent="0.15">
      <c r="C354" s="5"/>
      <c r="D354" s="5"/>
      <c r="E354" s="5"/>
    </row>
    <row r="355" spans="3:5" ht="13" x14ac:dyDescent="0.15">
      <c r="C355" s="5"/>
      <c r="D355" s="5"/>
      <c r="E355" s="5"/>
    </row>
    <row r="356" spans="3:5" ht="13" x14ac:dyDescent="0.15">
      <c r="C356" s="5"/>
      <c r="D356" s="5"/>
      <c r="E356" s="5"/>
    </row>
    <row r="357" spans="3:5" ht="13" x14ac:dyDescent="0.15">
      <c r="C357" s="5"/>
      <c r="D357" s="5"/>
      <c r="E357" s="5"/>
    </row>
    <row r="358" spans="3:5" ht="13" x14ac:dyDescent="0.15">
      <c r="C358" s="5"/>
      <c r="D358" s="5"/>
      <c r="E358" s="5"/>
    </row>
    <row r="359" spans="3:5" ht="13" x14ac:dyDescent="0.15">
      <c r="C359" s="5"/>
      <c r="D359" s="5"/>
      <c r="E359" s="5"/>
    </row>
    <row r="360" spans="3:5" ht="13" x14ac:dyDescent="0.15">
      <c r="C360" s="5"/>
      <c r="D360" s="5"/>
      <c r="E360" s="5"/>
    </row>
    <row r="361" spans="3:5" ht="13" x14ac:dyDescent="0.15">
      <c r="C361" s="5"/>
      <c r="D361" s="5"/>
      <c r="E361" s="5"/>
    </row>
    <row r="362" spans="3:5" ht="13" x14ac:dyDescent="0.15">
      <c r="C362" s="5"/>
      <c r="D362" s="5"/>
      <c r="E362" s="5"/>
    </row>
    <row r="363" spans="3:5" ht="13" x14ac:dyDescent="0.15">
      <c r="C363" s="5"/>
      <c r="D363" s="5"/>
      <c r="E363" s="5"/>
    </row>
    <row r="364" spans="3:5" ht="13" x14ac:dyDescent="0.15">
      <c r="C364" s="5"/>
      <c r="D364" s="5"/>
      <c r="E364" s="5"/>
    </row>
    <row r="365" spans="3:5" ht="13" x14ac:dyDescent="0.15">
      <c r="C365" s="5"/>
      <c r="D365" s="5"/>
      <c r="E365" s="5"/>
    </row>
    <row r="366" spans="3:5" ht="13" x14ac:dyDescent="0.15">
      <c r="C366" s="5"/>
      <c r="D366" s="5"/>
      <c r="E366" s="5"/>
    </row>
    <row r="367" spans="3:5" ht="13" x14ac:dyDescent="0.15">
      <c r="C367" s="5"/>
      <c r="D367" s="5"/>
      <c r="E367" s="5"/>
    </row>
    <row r="368" spans="3:5" ht="13" x14ac:dyDescent="0.15">
      <c r="C368" s="5"/>
      <c r="D368" s="5"/>
      <c r="E368" s="5"/>
    </row>
    <row r="369" spans="3:5" ht="13" x14ac:dyDescent="0.15">
      <c r="C369" s="5"/>
      <c r="D369" s="5"/>
      <c r="E369" s="5"/>
    </row>
    <row r="370" spans="3:5" ht="13" x14ac:dyDescent="0.15">
      <c r="C370" s="5"/>
      <c r="D370" s="5"/>
      <c r="E370" s="5"/>
    </row>
    <row r="371" spans="3:5" ht="13" x14ac:dyDescent="0.15">
      <c r="C371" s="5"/>
      <c r="D371" s="5"/>
      <c r="E371" s="5"/>
    </row>
    <row r="372" spans="3:5" ht="13" x14ac:dyDescent="0.15">
      <c r="C372" s="5"/>
      <c r="D372" s="5"/>
      <c r="E372" s="5"/>
    </row>
    <row r="373" spans="3:5" ht="13" x14ac:dyDescent="0.15">
      <c r="C373" s="5"/>
      <c r="D373" s="5"/>
      <c r="E373" s="5"/>
    </row>
    <row r="374" spans="3:5" ht="13" x14ac:dyDescent="0.15">
      <c r="C374" s="5"/>
      <c r="D374" s="5"/>
      <c r="E374" s="5"/>
    </row>
    <row r="375" spans="3:5" ht="13" x14ac:dyDescent="0.15">
      <c r="C375" s="5"/>
      <c r="D375" s="5"/>
      <c r="E375" s="5"/>
    </row>
    <row r="376" spans="3:5" ht="13" x14ac:dyDescent="0.15">
      <c r="C376" s="5"/>
      <c r="D376" s="5"/>
      <c r="E376" s="5"/>
    </row>
    <row r="377" spans="3:5" ht="13" x14ac:dyDescent="0.15">
      <c r="C377" s="5"/>
      <c r="D377" s="5"/>
      <c r="E377" s="5"/>
    </row>
    <row r="378" spans="3:5" ht="13" x14ac:dyDescent="0.15">
      <c r="C378" s="5"/>
      <c r="D378" s="5"/>
      <c r="E378" s="5"/>
    </row>
    <row r="379" spans="3:5" ht="13" x14ac:dyDescent="0.15">
      <c r="C379" s="5"/>
      <c r="D379" s="5"/>
      <c r="E379" s="5"/>
    </row>
    <row r="380" spans="3:5" ht="13" x14ac:dyDescent="0.15">
      <c r="C380" s="5"/>
      <c r="D380" s="5"/>
      <c r="E380" s="5"/>
    </row>
    <row r="381" spans="3:5" ht="13" x14ac:dyDescent="0.15">
      <c r="C381" s="5"/>
      <c r="D381" s="5"/>
      <c r="E381" s="5"/>
    </row>
    <row r="382" spans="3:5" ht="13" x14ac:dyDescent="0.15">
      <c r="C382" s="5"/>
      <c r="D382" s="5"/>
      <c r="E382" s="5"/>
    </row>
    <row r="383" spans="3:5" ht="13" x14ac:dyDescent="0.15">
      <c r="C383" s="5"/>
      <c r="D383" s="5"/>
      <c r="E383" s="5"/>
    </row>
    <row r="384" spans="3:5" ht="13" x14ac:dyDescent="0.15">
      <c r="C384" s="5"/>
      <c r="D384" s="5"/>
      <c r="E384" s="5"/>
    </row>
    <row r="385" spans="3:5" ht="13" x14ac:dyDescent="0.15">
      <c r="C385" s="5"/>
      <c r="D385" s="5"/>
      <c r="E385" s="5"/>
    </row>
    <row r="386" spans="3:5" ht="13" x14ac:dyDescent="0.15">
      <c r="C386" s="5"/>
      <c r="D386" s="5"/>
      <c r="E386" s="5"/>
    </row>
    <row r="387" spans="3:5" ht="13" x14ac:dyDescent="0.15">
      <c r="C387" s="5"/>
      <c r="D387" s="5"/>
      <c r="E387" s="5"/>
    </row>
    <row r="388" spans="3:5" ht="13" x14ac:dyDescent="0.15">
      <c r="C388" s="5"/>
      <c r="D388" s="5"/>
      <c r="E388" s="5"/>
    </row>
    <row r="389" spans="3:5" ht="13" x14ac:dyDescent="0.15">
      <c r="C389" s="5"/>
      <c r="D389" s="5"/>
      <c r="E389" s="5"/>
    </row>
    <row r="390" spans="3:5" ht="13" x14ac:dyDescent="0.15">
      <c r="C390" s="5"/>
      <c r="D390" s="5"/>
      <c r="E390" s="5"/>
    </row>
    <row r="391" spans="3:5" ht="13" x14ac:dyDescent="0.15">
      <c r="C391" s="5"/>
      <c r="D391" s="5"/>
      <c r="E391" s="5"/>
    </row>
    <row r="392" spans="3:5" ht="13" x14ac:dyDescent="0.15">
      <c r="C392" s="5"/>
      <c r="D392" s="5"/>
      <c r="E392" s="5"/>
    </row>
    <row r="393" spans="3:5" ht="13" x14ac:dyDescent="0.15">
      <c r="C393" s="5"/>
      <c r="D393" s="5"/>
      <c r="E393" s="5"/>
    </row>
    <row r="394" spans="3:5" ht="13" x14ac:dyDescent="0.15">
      <c r="C394" s="5"/>
      <c r="D394" s="5"/>
      <c r="E394" s="5"/>
    </row>
    <row r="395" spans="3:5" ht="13" x14ac:dyDescent="0.15">
      <c r="C395" s="5"/>
      <c r="D395" s="5"/>
      <c r="E395" s="5"/>
    </row>
    <row r="396" spans="3:5" ht="13" x14ac:dyDescent="0.15">
      <c r="C396" s="5"/>
      <c r="D396" s="5"/>
      <c r="E396" s="5"/>
    </row>
    <row r="397" spans="3:5" ht="13" x14ac:dyDescent="0.15">
      <c r="C397" s="5"/>
      <c r="D397" s="5"/>
      <c r="E397" s="5"/>
    </row>
    <row r="398" spans="3:5" ht="13" x14ac:dyDescent="0.15">
      <c r="C398" s="5"/>
      <c r="D398" s="5"/>
      <c r="E398" s="5"/>
    </row>
    <row r="399" spans="3:5" ht="13" x14ac:dyDescent="0.15">
      <c r="C399" s="5"/>
      <c r="D399" s="5"/>
      <c r="E399" s="5"/>
    </row>
    <row r="400" spans="3:5" ht="13" x14ac:dyDescent="0.15">
      <c r="C400" s="5"/>
      <c r="D400" s="5"/>
      <c r="E400" s="5"/>
    </row>
    <row r="401" spans="3:5" ht="13" x14ac:dyDescent="0.15">
      <c r="C401" s="5"/>
      <c r="D401" s="5"/>
      <c r="E401" s="5"/>
    </row>
    <row r="402" spans="3:5" ht="13" x14ac:dyDescent="0.15">
      <c r="C402" s="5"/>
      <c r="D402" s="5"/>
      <c r="E402" s="5"/>
    </row>
    <row r="403" spans="3:5" ht="13" x14ac:dyDescent="0.15">
      <c r="C403" s="5"/>
      <c r="D403" s="5"/>
      <c r="E403" s="5"/>
    </row>
    <row r="404" spans="3:5" ht="13" x14ac:dyDescent="0.15">
      <c r="C404" s="5"/>
      <c r="D404" s="5"/>
      <c r="E404" s="5"/>
    </row>
    <row r="405" spans="3:5" ht="13" x14ac:dyDescent="0.15">
      <c r="C405" s="5"/>
      <c r="D405" s="5"/>
      <c r="E405" s="5"/>
    </row>
    <row r="406" spans="3:5" ht="13" x14ac:dyDescent="0.15">
      <c r="C406" s="5"/>
      <c r="D406" s="5"/>
      <c r="E406" s="5"/>
    </row>
    <row r="407" spans="3:5" ht="13" x14ac:dyDescent="0.15">
      <c r="C407" s="5"/>
      <c r="D407" s="5"/>
      <c r="E407" s="5"/>
    </row>
    <row r="408" spans="3:5" ht="13" x14ac:dyDescent="0.15">
      <c r="C408" s="5"/>
      <c r="D408" s="5"/>
      <c r="E408" s="5"/>
    </row>
    <row r="409" spans="3:5" ht="13" x14ac:dyDescent="0.15">
      <c r="C409" s="5"/>
      <c r="D409" s="5"/>
      <c r="E409" s="5"/>
    </row>
    <row r="410" spans="3:5" ht="13" x14ac:dyDescent="0.15">
      <c r="C410" s="5"/>
      <c r="D410" s="5"/>
      <c r="E410" s="5"/>
    </row>
    <row r="411" spans="3:5" ht="13" x14ac:dyDescent="0.15">
      <c r="C411" s="5"/>
      <c r="D411" s="5"/>
      <c r="E411" s="5"/>
    </row>
    <row r="412" spans="3:5" ht="13" x14ac:dyDescent="0.15">
      <c r="C412" s="5"/>
      <c r="D412" s="5"/>
      <c r="E412" s="5"/>
    </row>
    <row r="413" spans="3:5" ht="13" x14ac:dyDescent="0.15">
      <c r="C413" s="5"/>
      <c r="D413" s="5"/>
      <c r="E413" s="5"/>
    </row>
    <row r="414" spans="3:5" ht="13" x14ac:dyDescent="0.15">
      <c r="C414" s="5"/>
      <c r="D414" s="5"/>
      <c r="E414" s="5"/>
    </row>
    <row r="415" spans="3:5" ht="13" x14ac:dyDescent="0.15">
      <c r="C415" s="5"/>
      <c r="D415" s="5"/>
      <c r="E415" s="5"/>
    </row>
    <row r="416" spans="3:5" ht="13" x14ac:dyDescent="0.15">
      <c r="C416" s="5"/>
      <c r="D416" s="5"/>
      <c r="E416" s="5"/>
    </row>
    <row r="417" spans="3:5" ht="13" x14ac:dyDescent="0.15">
      <c r="C417" s="5"/>
      <c r="D417" s="5"/>
      <c r="E417" s="5"/>
    </row>
    <row r="418" spans="3:5" ht="13" x14ac:dyDescent="0.15">
      <c r="C418" s="5"/>
      <c r="D418" s="5"/>
      <c r="E418" s="5"/>
    </row>
    <row r="419" spans="3:5" ht="13" x14ac:dyDescent="0.15">
      <c r="C419" s="5"/>
      <c r="D419" s="5"/>
      <c r="E419" s="5"/>
    </row>
    <row r="420" spans="3:5" ht="13" x14ac:dyDescent="0.15">
      <c r="C420" s="5"/>
      <c r="D420" s="5"/>
      <c r="E420" s="5"/>
    </row>
    <row r="421" spans="3:5" ht="13" x14ac:dyDescent="0.15">
      <c r="C421" s="5"/>
      <c r="D421" s="5"/>
      <c r="E421" s="5"/>
    </row>
    <row r="422" spans="3:5" ht="13" x14ac:dyDescent="0.15">
      <c r="C422" s="5"/>
      <c r="D422" s="5"/>
      <c r="E422" s="5"/>
    </row>
    <row r="423" spans="3:5" ht="13" x14ac:dyDescent="0.15">
      <c r="C423" s="5"/>
      <c r="D423" s="5"/>
      <c r="E423" s="5"/>
    </row>
    <row r="424" spans="3:5" ht="13" x14ac:dyDescent="0.15">
      <c r="C424" s="5"/>
      <c r="D424" s="5"/>
      <c r="E424" s="5"/>
    </row>
    <row r="425" spans="3:5" ht="13" x14ac:dyDescent="0.15">
      <c r="C425" s="5"/>
      <c r="D425" s="5"/>
      <c r="E425" s="5"/>
    </row>
    <row r="426" spans="3:5" ht="13" x14ac:dyDescent="0.15">
      <c r="C426" s="5"/>
      <c r="D426" s="5"/>
      <c r="E426" s="5"/>
    </row>
    <row r="427" spans="3:5" ht="13" x14ac:dyDescent="0.15">
      <c r="C427" s="5"/>
      <c r="D427" s="5"/>
      <c r="E427" s="5"/>
    </row>
    <row r="428" spans="3:5" ht="13" x14ac:dyDescent="0.15">
      <c r="C428" s="5"/>
      <c r="D428" s="5"/>
      <c r="E428" s="5"/>
    </row>
    <row r="429" spans="3:5" ht="13" x14ac:dyDescent="0.15">
      <c r="C429" s="5"/>
      <c r="D429" s="5"/>
      <c r="E429" s="5"/>
    </row>
    <row r="430" spans="3:5" ht="13" x14ac:dyDescent="0.15">
      <c r="C430" s="5"/>
      <c r="D430" s="5"/>
      <c r="E430" s="5"/>
    </row>
    <row r="431" spans="3:5" ht="13" x14ac:dyDescent="0.15">
      <c r="C431" s="5"/>
      <c r="D431" s="5"/>
      <c r="E431" s="5"/>
    </row>
    <row r="432" spans="3:5" ht="13" x14ac:dyDescent="0.15">
      <c r="C432" s="5"/>
      <c r="D432" s="5"/>
      <c r="E432" s="5"/>
    </row>
    <row r="433" spans="3:5" ht="13" x14ac:dyDescent="0.15">
      <c r="C433" s="5"/>
      <c r="D433" s="5"/>
      <c r="E433" s="5"/>
    </row>
    <row r="434" spans="3:5" ht="13" x14ac:dyDescent="0.15">
      <c r="C434" s="5"/>
      <c r="D434" s="5"/>
      <c r="E434" s="5"/>
    </row>
    <row r="435" spans="3:5" ht="13" x14ac:dyDescent="0.15">
      <c r="C435" s="5"/>
      <c r="D435" s="5"/>
      <c r="E435" s="5"/>
    </row>
    <row r="436" spans="3:5" ht="13" x14ac:dyDescent="0.15">
      <c r="C436" s="5"/>
      <c r="D436" s="5"/>
      <c r="E436" s="5"/>
    </row>
    <row r="437" spans="3:5" ht="13" x14ac:dyDescent="0.15">
      <c r="C437" s="5"/>
      <c r="D437" s="5"/>
      <c r="E437" s="5"/>
    </row>
    <row r="438" spans="3:5" ht="13" x14ac:dyDescent="0.15">
      <c r="C438" s="5"/>
      <c r="D438" s="5"/>
      <c r="E438" s="5"/>
    </row>
    <row r="439" spans="3:5" ht="13" x14ac:dyDescent="0.15">
      <c r="C439" s="5"/>
      <c r="D439" s="5"/>
      <c r="E439" s="5"/>
    </row>
    <row r="440" spans="3:5" ht="13" x14ac:dyDescent="0.15">
      <c r="C440" s="5"/>
      <c r="D440" s="5"/>
      <c r="E440" s="5"/>
    </row>
    <row r="441" spans="3:5" ht="13" x14ac:dyDescent="0.15">
      <c r="C441" s="5"/>
      <c r="D441" s="5"/>
      <c r="E441" s="5"/>
    </row>
    <row r="442" spans="3:5" ht="13" x14ac:dyDescent="0.15">
      <c r="C442" s="5"/>
      <c r="D442" s="5"/>
      <c r="E442" s="5"/>
    </row>
    <row r="443" spans="3:5" ht="13" x14ac:dyDescent="0.15">
      <c r="C443" s="5"/>
      <c r="D443" s="5"/>
      <c r="E443" s="5"/>
    </row>
    <row r="444" spans="3:5" ht="13" x14ac:dyDescent="0.15">
      <c r="C444" s="5"/>
      <c r="D444" s="5"/>
      <c r="E444" s="5"/>
    </row>
    <row r="445" spans="3:5" ht="13" x14ac:dyDescent="0.15">
      <c r="C445" s="5"/>
      <c r="D445" s="5"/>
      <c r="E445" s="5"/>
    </row>
    <row r="446" spans="3:5" ht="13" x14ac:dyDescent="0.15">
      <c r="C446" s="5"/>
      <c r="D446" s="5"/>
      <c r="E446" s="5"/>
    </row>
    <row r="447" spans="3:5" ht="13" x14ac:dyDescent="0.15">
      <c r="C447" s="5"/>
      <c r="D447" s="5"/>
      <c r="E447" s="5"/>
    </row>
    <row r="448" spans="3:5" ht="13" x14ac:dyDescent="0.15">
      <c r="C448" s="5"/>
      <c r="D448" s="5"/>
      <c r="E448" s="5"/>
    </row>
    <row r="449" spans="3:5" ht="13" x14ac:dyDescent="0.15">
      <c r="C449" s="5"/>
      <c r="D449" s="5"/>
      <c r="E449" s="5"/>
    </row>
    <row r="450" spans="3:5" ht="13" x14ac:dyDescent="0.15">
      <c r="C450" s="5"/>
      <c r="D450" s="5"/>
      <c r="E450" s="5"/>
    </row>
    <row r="451" spans="3:5" ht="13" x14ac:dyDescent="0.15">
      <c r="C451" s="5"/>
      <c r="D451" s="5"/>
      <c r="E451" s="5"/>
    </row>
    <row r="452" spans="3:5" ht="13" x14ac:dyDescent="0.15">
      <c r="C452" s="5"/>
      <c r="D452" s="5"/>
      <c r="E452" s="5"/>
    </row>
    <row r="453" spans="3:5" ht="13" x14ac:dyDescent="0.15">
      <c r="C453" s="5"/>
      <c r="D453" s="5"/>
      <c r="E453" s="5"/>
    </row>
    <row r="454" spans="3:5" ht="13" x14ac:dyDescent="0.15">
      <c r="C454" s="5"/>
      <c r="D454" s="5"/>
      <c r="E454" s="5"/>
    </row>
    <row r="455" spans="3:5" ht="13" x14ac:dyDescent="0.15">
      <c r="C455" s="5"/>
      <c r="D455" s="5"/>
      <c r="E455" s="5"/>
    </row>
    <row r="456" spans="3:5" ht="13" x14ac:dyDescent="0.15">
      <c r="C456" s="5"/>
      <c r="D456" s="5"/>
      <c r="E456" s="5"/>
    </row>
    <row r="457" spans="3:5" ht="13" x14ac:dyDescent="0.15">
      <c r="C457" s="5"/>
      <c r="D457" s="5"/>
      <c r="E457" s="5"/>
    </row>
    <row r="458" spans="3:5" ht="13" x14ac:dyDescent="0.15">
      <c r="C458" s="5"/>
      <c r="D458" s="5"/>
      <c r="E458" s="5"/>
    </row>
    <row r="459" spans="3:5" ht="13" x14ac:dyDescent="0.15">
      <c r="C459" s="5"/>
      <c r="D459" s="5"/>
      <c r="E459" s="5"/>
    </row>
    <row r="460" spans="3:5" ht="13" x14ac:dyDescent="0.15">
      <c r="C460" s="5"/>
      <c r="D460" s="5"/>
      <c r="E460" s="5"/>
    </row>
    <row r="461" spans="3:5" ht="13" x14ac:dyDescent="0.15">
      <c r="C461" s="5"/>
      <c r="D461" s="5"/>
      <c r="E461" s="5"/>
    </row>
    <row r="462" spans="3:5" ht="13" x14ac:dyDescent="0.15">
      <c r="C462" s="5"/>
      <c r="D462" s="5"/>
      <c r="E462" s="5"/>
    </row>
    <row r="463" spans="3:5" ht="13" x14ac:dyDescent="0.15">
      <c r="C463" s="5"/>
      <c r="D463" s="5"/>
      <c r="E463" s="5"/>
    </row>
    <row r="464" spans="3:5" ht="13" x14ac:dyDescent="0.15">
      <c r="C464" s="5"/>
      <c r="D464" s="5"/>
      <c r="E464" s="5"/>
    </row>
    <row r="465" spans="3:5" ht="13" x14ac:dyDescent="0.15">
      <c r="C465" s="5"/>
      <c r="D465" s="5"/>
      <c r="E465" s="5"/>
    </row>
    <row r="466" spans="3:5" ht="13" x14ac:dyDescent="0.15">
      <c r="C466" s="5"/>
      <c r="D466" s="5"/>
      <c r="E466" s="5"/>
    </row>
    <row r="467" spans="3:5" ht="13" x14ac:dyDescent="0.15">
      <c r="C467" s="5"/>
      <c r="D467" s="5"/>
      <c r="E467" s="5"/>
    </row>
    <row r="468" spans="3:5" ht="13" x14ac:dyDescent="0.15">
      <c r="C468" s="5"/>
      <c r="D468" s="5"/>
      <c r="E468" s="5"/>
    </row>
    <row r="469" spans="3:5" ht="13" x14ac:dyDescent="0.15">
      <c r="C469" s="5"/>
      <c r="D469" s="5"/>
      <c r="E469" s="5"/>
    </row>
    <row r="470" spans="3:5" ht="13" x14ac:dyDescent="0.15">
      <c r="C470" s="5"/>
      <c r="D470" s="5"/>
      <c r="E470" s="5"/>
    </row>
    <row r="471" spans="3:5" ht="13" x14ac:dyDescent="0.15">
      <c r="C471" s="5"/>
      <c r="D471" s="5"/>
      <c r="E471" s="5"/>
    </row>
    <row r="472" spans="3:5" ht="13" x14ac:dyDescent="0.15">
      <c r="C472" s="5"/>
      <c r="D472" s="5"/>
      <c r="E472" s="5"/>
    </row>
    <row r="473" spans="3:5" ht="13" x14ac:dyDescent="0.15">
      <c r="C473" s="5"/>
      <c r="D473" s="5"/>
      <c r="E473" s="5"/>
    </row>
    <row r="474" spans="3:5" ht="13" x14ac:dyDescent="0.15">
      <c r="C474" s="5"/>
      <c r="D474" s="5"/>
      <c r="E474" s="5"/>
    </row>
    <row r="475" spans="3:5" ht="13" x14ac:dyDescent="0.15">
      <c r="C475" s="5"/>
      <c r="D475" s="5"/>
      <c r="E475" s="5"/>
    </row>
    <row r="476" spans="3:5" ht="13" x14ac:dyDescent="0.15">
      <c r="C476" s="5"/>
      <c r="D476" s="5"/>
      <c r="E476" s="5"/>
    </row>
    <row r="477" spans="3:5" ht="13" x14ac:dyDescent="0.15">
      <c r="C477" s="5"/>
      <c r="D477" s="5"/>
      <c r="E477" s="5"/>
    </row>
    <row r="478" spans="3:5" ht="13" x14ac:dyDescent="0.15">
      <c r="C478" s="5"/>
      <c r="D478" s="5"/>
      <c r="E478" s="5"/>
    </row>
    <row r="479" spans="3:5" ht="13" x14ac:dyDescent="0.15">
      <c r="C479" s="5"/>
      <c r="D479" s="5"/>
      <c r="E479" s="5"/>
    </row>
    <row r="480" spans="3:5" ht="13" x14ac:dyDescent="0.15">
      <c r="C480" s="5"/>
      <c r="D480" s="5"/>
      <c r="E480" s="5"/>
    </row>
    <row r="481" spans="3:5" ht="13" x14ac:dyDescent="0.15">
      <c r="C481" s="5"/>
      <c r="D481" s="5"/>
      <c r="E481" s="5"/>
    </row>
    <row r="482" spans="3:5" ht="13" x14ac:dyDescent="0.15">
      <c r="C482" s="5"/>
      <c r="D482" s="5"/>
      <c r="E482" s="5"/>
    </row>
    <row r="483" spans="3:5" ht="13" x14ac:dyDescent="0.15">
      <c r="C483" s="5"/>
      <c r="D483" s="5"/>
      <c r="E483" s="5"/>
    </row>
    <row r="484" spans="3:5" ht="13" x14ac:dyDescent="0.15">
      <c r="C484" s="5"/>
      <c r="D484" s="5"/>
      <c r="E484" s="5"/>
    </row>
    <row r="485" spans="3:5" ht="13" x14ac:dyDescent="0.15">
      <c r="C485" s="5"/>
      <c r="D485" s="5"/>
      <c r="E485" s="5"/>
    </row>
    <row r="486" spans="3:5" ht="13" x14ac:dyDescent="0.15">
      <c r="C486" s="5"/>
      <c r="D486" s="5"/>
      <c r="E486" s="5"/>
    </row>
    <row r="487" spans="3:5" ht="13" x14ac:dyDescent="0.15">
      <c r="C487" s="5"/>
      <c r="D487" s="5"/>
      <c r="E487" s="5"/>
    </row>
    <row r="488" spans="3:5" ht="13" x14ac:dyDescent="0.15">
      <c r="C488" s="5"/>
      <c r="D488" s="5"/>
      <c r="E488" s="5"/>
    </row>
    <row r="489" spans="3:5" ht="13" x14ac:dyDescent="0.15">
      <c r="C489" s="5"/>
      <c r="D489" s="5"/>
      <c r="E489" s="5"/>
    </row>
    <row r="490" spans="3:5" ht="13" x14ac:dyDescent="0.15">
      <c r="C490" s="5"/>
      <c r="D490" s="5"/>
      <c r="E490" s="5"/>
    </row>
    <row r="491" spans="3:5" ht="13" x14ac:dyDescent="0.15">
      <c r="C491" s="5"/>
      <c r="D491" s="5"/>
      <c r="E491" s="5"/>
    </row>
    <row r="492" spans="3:5" ht="13" x14ac:dyDescent="0.15">
      <c r="C492" s="5"/>
      <c r="D492" s="5"/>
      <c r="E492" s="5"/>
    </row>
    <row r="493" spans="3:5" ht="13" x14ac:dyDescent="0.15">
      <c r="C493" s="5"/>
      <c r="D493" s="5"/>
      <c r="E493" s="5"/>
    </row>
    <row r="494" spans="3:5" ht="13" x14ac:dyDescent="0.15">
      <c r="C494" s="5"/>
      <c r="D494" s="5"/>
      <c r="E494" s="5"/>
    </row>
    <row r="495" spans="3:5" ht="13" x14ac:dyDescent="0.15">
      <c r="C495" s="5"/>
      <c r="D495" s="5"/>
      <c r="E495" s="5"/>
    </row>
    <row r="496" spans="3:5" ht="13" x14ac:dyDescent="0.15">
      <c r="C496" s="5"/>
      <c r="D496" s="5"/>
      <c r="E496" s="5"/>
    </row>
    <row r="497" spans="3:5" ht="13" x14ac:dyDescent="0.15">
      <c r="C497" s="5"/>
      <c r="D497" s="5"/>
      <c r="E497" s="5"/>
    </row>
    <row r="498" spans="3:5" ht="13" x14ac:dyDescent="0.15">
      <c r="C498" s="5"/>
      <c r="D498" s="5"/>
      <c r="E498" s="5"/>
    </row>
    <row r="499" spans="3:5" ht="13" x14ac:dyDescent="0.15">
      <c r="C499" s="5"/>
      <c r="D499" s="5"/>
      <c r="E499" s="5"/>
    </row>
    <row r="500" spans="3:5" ht="13" x14ac:dyDescent="0.15">
      <c r="C500" s="5"/>
      <c r="D500" s="5"/>
      <c r="E500" s="5"/>
    </row>
    <row r="501" spans="3:5" ht="13" x14ac:dyDescent="0.15">
      <c r="C501" s="5"/>
      <c r="D501" s="5"/>
      <c r="E501" s="5"/>
    </row>
    <row r="502" spans="3:5" ht="13" x14ac:dyDescent="0.15">
      <c r="C502" s="5"/>
      <c r="D502" s="5"/>
      <c r="E502" s="5"/>
    </row>
    <row r="503" spans="3:5" ht="13" x14ac:dyDescent="0.15">
      <c r="C503" s="5"/>
      <c r="D503" s="5"/>
      <c r="E503" s="5"/>
    </row>
    <row r="504" spans="3:5" ht="13" x14ac:dyDescent="0.15">
      <c r="C504" s="5"/>
      <c r="D504" s="5"/>
      <c r="E504" s="5"/>
    </row>
    <row r="505" spans="3:5" ht="13" x14ac:dyDescent="0.15">
      <c r="C505" s="5"/>
      <c r="D505" s="5"/>
      <c r="E505" s="5"/>
    </row>
    <row r="506" spans="3:5" ht="13" x14ac:dyDescent="0.15">
      <c r="C506" s="5"/>
      <c r="D506" s="5"/>
      <c r="E506" s="5"/>
    </row>
    <row r="507" spans="3:5" ht="13" x14ac:dyDescent="0.15">
      <c r="C507" s="5"/>
      <c r="D507" s="5"/>
      <c r="E507" s="5"/>
    </row>
    <row r="508" spans="3:5" ht="13" x14ac:dyDescent="0.15">
      <c r="C508" s="5"/>
      <c r="D508" s="5"/>
      <c r="E508" s="5"/>
    </row>
    <row r="509" spans="3:5" ht="13" x14ac:dyDescent="0.15">
      <c r="C509" s="5"/>
      <c r="D509" s="5"/>
      <c r="E509" s="5"/>
    </row>
    <row r="510" spans="3:5" ht="13" x14ac:dyDescent="0.15">
      <c r="C510" s="5"/>
      <c r="D510" s="5"/>
      <c r="E510" s="5"/>
    </row>
    <row r="511" spans="3:5" ht="13" x14ac:dyDescent="0.15">
      <c r="C511" s="5"/>
      <c r="D511" s="5"/>
      <c r="E511" s="5"/>
    </row>
    <row r="512" spans="3:5" ht="13" x14ac:dyDescent="0.15">
      <c r="C512" s="5"/>
      <c r="D512" s="5"/>
      <c r="E512" s="5"/>
    </row>
    <row r="513" spans="3:5" ht="13" x14ac:dyDescent="0.15">
      <c r="C513" s="5"/>
      <c r="D513" s="5"/>
      <c r="E513" s="5"/>
    </row>
    <row r="514" spans="3:5" ht="13" x14ac:dyDescent="0.15">
      <c r="C514" s="5"/>
      <c r="D514" s="5"/>
      <c r="E514" s="5"/>
    </row>
    <row r="515" spans="3:5" ht="13" x14ac:dyDescent="0.15">
      <c r="C515" s="5"/>
      <c r="D515" s="5"/>
      <c r="E515" s="5"/>
    </row>
    <row r="516" spans="3:5" ht="13" x14ac:dyDescent="0.15">
      <c r="C516" s="5"/>
      <c r="D516" s="5"/>
      <c r="E516" s="5"/>
    </row>
    <row r="517" spans="3:5" ht="13" x14ac:dyDescent="0.15">
      <c r="C517" s="5"/>
      <c r="D517" s="5"/>
      <c r="E517" s="5"/>
    </row>
    <row r="518" spans="3:5" ht="13" x14ac:dyDescent="0.15">
      <c r="C518" s="5"/>
      <c r="D518" s="5"/>
      <c r="E518" s="5"/>
    </row>
    <row r="519" spans="3:5" ht="13" x14ac:dyDescent="0.15">
      <c r="C519" s="5"/>
      <c r="D519" s="5"/>
      <c r="E519" s="5"/>
    </row>
    <row r="520" spans="3:5" ht="13" x14ac:dyDescent="0.15">
      <c r="C520" s="5"/>
      <c r="D520" s="5"/>
      <c r="E520" s="5"/>
    </row>
    <row r="521" spans="3:5" ht="13" x14ac:dyDescent="0.15">
      <c r="C521" s="5"/>
      <c r="D521" s="5"/>
      <c r="E521" s="5"/>
    </row>
    <row r="522" spans="3:5" ht="13" x14ac:dyDescent="0.15">
      <c r="C522" s="5"/>
      <c r="D522" s="5"/>
      <c r="E522" s="5"/>
    </row>
    <row r="523" spans="3:5" ht="13" x14ac:dyDescent="0.15">
      <c r="C523" s="5"/>
      <c r="D523" s="5"/>
      <c r="E523" s="5"/>
    </row>
    <row r="524" spans="3:5" ht="13" x14ac:dyDescent="0.15">
      <c r="C524" s="5"/>
      <c r="D524" s="5"/>
      <c r="E524" s="5"/>
    </row>
    <row r="525" spans="3:5" ht="13" x14ac:dyDescent="0.15">
      <c r="C525" s="5"/>
      <c r="D525" s="5"/>
      <c r="E525" s="5"/>
    </row>
    <row r="526" spans="3:5" ht="13" x14ac:dyDescent="0.15">
      <c r="C526" s="5"/>
      <c r="D526" s="5"/>
      <c r="E526" s="5"/>
    </row>
    <row r="527" spans="3:5" ht="13" x14ac:dyDescent="0.15">
      <c r="C527" s="5"/>
      <c r="D527" s="5"/>
      <c r="E527" s="5"/>
    </row>
    <row r="528" spans="3:5" ht="13" x14ac:dyDescent="0.15">
      <c r="C528" s="5"/>
      <c r="D528" s="5"/>
      <c r="E528" s="5"/>
    </row>
    <row r="529" spans="3:5" ht="13" x14ac:dyDescent="0.15">
      <c r="C529" s="5"/>
      <c r="D529" s="5"/>
      <c r="E529" s="5"/>
    </row>
    <row r="530" spans="3:5" ht="13" x14ac:dyDescent="0.15">
      <c r="C530" s="5"/>
      <c r="D530" s="5"/>
      <c r="E530" s="5"/>
    </row>
    <row r="531" spans="3:5" ht="13" x14ac:dyDescent="0.15">
      <c r="C531" s="5"/>
      <c r="D531" s="5"/>
      <c r="E531" s="5"/>
    </row>
    <row r="532" spans="3:5" ht="13" x14ac:dyDescent="0.15">
      <c r="C532" s="5"/>
      <c r="D532" s="5"/>
      <c r="E532" s="5"/>
    </row>
    <row r="533" spans="3:5" ht="13" x14ac:dyDescent="0.15">
      <c r="C533" s="5"/>
      <c r="D533" s="5"/>
      <c r="E533" s="5"/>
    </row>
    <row r="534" spans="3:5" ht="13" x14ac:dyDescent="0.15">
      <c r="C534" s="5"/>
      <c r="D534" s="5"/>
      <c r="E534" s="5"/>
    </row>
    <row r="535" spans="3:5" ht="13" x14ac:dyDescent="0.15">
      <c r="C535" s="5"/>
      <c r="D535" s="5"/>
      <c r="E535" s="5"/>
    </row>
    <row r="536" spans="3:5" ht="13" x14ac:dyDescent="0.15">
      <c r="C536" s="5"/>
      <c r="D536" s="5"/>
      <c r="E536" s="5"/>
    </row>
    <row r="537" spans="3:5" ht="13" x14ac:dyDescent="0.15">
      <c r="C537" s="5"/>
      <c r="D537" s="5"/>
      <c r="E537" s="5"/>
    </row>
    <row r="538" spans="3:5" ht="13" x14ac:dyDescent="0.15">
      <c r="C538" s="5"/>
      <c r="D538" s="5"/>
      <c r="E538" s="5"/>
    </row>
    <row r="539" spans="3:5" ht="13" x14ac:dyDescent="0.15">
      <c r="C539" s="5"/>
      <c r="D539" s="5"/>
      <c r="E539" s="5"/>
    </row>
    <row r="540" spans="3:5" ht="13" x14ac:dyDescent="0.15">
      <c r="C540" s="5"/>
      <c r="D540" s="5"/>
      <c r="E540" s="5"/>
    </row>
    <row r="541" spans="3:5" ht="13" x14ac:dyDescent="0.15">
      <c r="C541" s="5"/>
      <c r="D541" s="5"/>
      <c r="E541" s="5"/>
    </row>
    <row r="542" spans="3:5" ht="13" x14ac:dyDescent="0.15">
      <c r="C542" s="5"/>
      <c r="D542" s="5"/>
      <c r="E542" s="5"/>
    </row>
    <row r="543" spans="3:5" ht="13" x14ac:dyDescent="0.15">
      <c r="C543" s="5"/>
      <c r="D543" s="5"/>
      <c r="E543" s="5"/>
    </row>
    <row r="544" spans="3:5" ht="13" x14ac:dyDescent="0.15">
      <c r="C544" s="5"/>
      <c r="D544" s="5"/>
      <c r="E544" s="5"/>
    </row>
    <row r="545" spans="3:5" ht="13" x14ac:dyDescent="0.15">
      <c r="C545" s="5"/>
      <c r="D545" s="5"/>
      <c r="E545" s="5"/>
    </row>
    <row r="546" spans="3:5" ht="13" x14ac:dyDescent="0.15">
      <c r="C546" s="5"/>
      <c r="D546" s="5"/>
      <c r="E546" s="5"/>
    </row>
    <row r="547" spans="3:5" ht="13" x14ac:dyDescent="0.15">
      <c r="C547" s="5"/>
      <c r="D547" s="5"/>
      <c r="E547" s="5"/>
    </row>
    <row r="548" spans="3:5" ht="13" x14ac:dyDescent="0.15">
      <c r="C548" s="5"/>
      <c r="D548" s="5"/>
      <c r="E548" s="5"/>
    </row>
    <row r="549" spans="3:5" ht="13" x14ac:dyDescent="0.15">
      <c r="C549" s="5"/>
      <c r="D549" s="5"/>
      <c r="E549" s="5"/>
    </row>
    <row r="550" spans="3:5" ht="13" x14ac:dyDescent="0.15">
      <c r="C550" s="5"/>
      <c r="D550" s="5"/>
      <c r="E550" s="5"/>
    </row>
    <row r="551" spans="3:5" ht="13" x14ac:dyDescent="0.15">
      <c r="C551" s="5"/>
      <c r="D551" s="5"/>
      <c r="E551" s="5"/>
    </row>
    <row r="552" spans="3:5" ht="13" x14ac:dyDescent="0.15">
      <c r="C552" s="5"/>
      <c r="D552" s="5"/>
      <c r="E552" s="5"/>
    </row>
    <row r="553" spans="3:5" ht="13" x14ac:dyDescent="0.15">
      <c r="C553" s="5"/>
      <c r="D553" s="5"/>
      <c r="E553" s="5"/>
    </row>
    <row r="554" spans="3:5" ht="13" x14ac:dyDescent="0.15">
      <c r="C554" s="5"/>
      <c r="D554" s="5"/>
      <c r="E554" s="5"/>
    </row>
    <row r="555" spans="3:5" ht="13" x14ac:dyDescent="0.15">
      <c r="C555" s="5"/>
      <c r="D555" s="5"/>
      <c r="E555" s="5"/>
    </row>
    <row r="556" spans="3:5" ht="13" x14ac:dyDescent="0.15">
      <c r="C556" s="5"/>
      <c r="D556" s="5"/>
      <c r="E556" s="5"/>
    </row>
    <row r="557" spans="3:5" ht="13" x14ac:dyDescent="0.15">
      <c r="C557" s="5"/>
      <c r="D557" s="5"/>
      <c r="E557" s="5"/>
    </row>
    <row r="558" spans="3:5" ht="13" x14ac:dyDescent="0.15">
      <c r="C558" s="5"/>
      <c r="D558" s="5"/>
      <c r="E558" s="5"/>
    </row>
    <row r="559" spans="3:5" ht="13" x14ac:dyDescent="0.15">
      <c r="C559" s="5"/>
      <c r="D559" s="5"/>
      <c r="E559" s="5"/>
    </row>
    <row r="560" spans="3:5" ht="13" x14ac:dyDescent="0.15">
      <c r="C560" s="5"/>
      <c r="D560" s="5"/>
      <c r="E560" s="5"/>
    </row>
    <row r="561" spans="3:5" ht="13" x14ac:dyDescent="0.15">
      <c r="C561" s="5"/>
      <c r="D561" s="5"/>
      <c r="E561" s="5"/>
    </row>
    <row r="562" spans="3:5" ht="13" x14ac:dyDescent="0.15">
      <c r="C562" s="5"/>
      <c r="D562" s="5"/>
      <c r="E562" s="5"/>
    </row>
    <row r="563" spans="3:5" ht="13" x14ac:dyDescent="0.15">
      <c r="C563" s="5"/>
      <c r="D563" s="5"/>
      <c r="E563" s="5"/>
    </row>
    <row r="564" spans="3:5" ht="13" x14ac:dyDescent="0.15">
      <c r="C564" s="5"/>
      <c r="D564" s="5"/>
      <c r="E564" s="5"/>
    </row>
    <row r="565" spans="3:5" ht="13" x14ac:dyDescent="0.15">
      <c r="C565" s="5"/>
      <c r="D565" s="5"/>
      <c r="E565" s="5"/>
    </row>
    <row r="566" spans="3:5" ht="13" x14ac:dyDescent="0.15">
      <c r="C566" s="5"/>
      <c r="D566" s="5"/>
      <c r="E566" s="5"/>
    </row>
    <row r="567" spans="3:5" ht="13" x14ac:dyDescent="0.15">
      <c r="C567" s="5"/>
      <c r="D567" s="5"/>
      <c r="E567" s="5"/>
    </row>
    <row r="568" spans="3:5" ht="13" x14ac:dyDescent="0.15">
      <c r="C568" s="5"/>
      <c r="D568" s="5"/>
      <c r="E568" s="5"/>
    </row>
    <row r="569" spans="3:5" ht="13" x14ac:dyDescent="0.15">
      <c r="C569" s="5"/>
      <c r="D569" s="5"/>
      <c r="E569" s="5"/>
    </row>
    <row r="570" spans="3:5" ht="13" x14ac:dyDescent="0.15">
      <c r="C570" s="5"/>
      <c r="D570" s="5"/>
      <c r="E570" s="5"/>
    </row>
    <row r="571" spans="3:5" ht="13" x14ac:dyDescent="0.15">
      <c r="C571" s="5"/>
      <c r="D571" s="5"/>
      <c r="E571" s="5"/>
    </row>
    <row r="572" spans="3:5" ht="13" x14ac:dyDescent="0.15">
      <c r="C572" s="5"/>
      <c r="D572" s="5"/>
      <c r="E572" s="5"/>
    </row>
    <row r="573" spans="3:5" ht="13" x14ac:dyDescent="0.15">
      <c r="C573" s="5"/>
      <c r="D573" s="5"/>
      <c r="E573" s="5"/>
    </row>
    <row r="574" spans="3:5" ht="13" x14ac:dyDescent="0.15">
      <c r="C574" s="5"/>
      <c r="D574" s="5"/>
      <c r="E574" s="5"/>
    </row>
    <row r="575" spans="3:5" ht="13" x14ac:dyDescent="0.15">
      <c r="C575" s="5"/>
      <c r="D575" s="5"/>
      <c r="E575" s="5"/>
    </row>
    <row r="576" spans="3:5" ht="13" x14ac:dyDescent="0.15">
      <c r="C576" s="5"/>
      <c r="D576" s="5"/>
      <c r="E576" s="5"/>
    </row>
    <row r="577" spans="3:5" ht="13" x14ac:dyDescent="0.15">
      <c r="C577" s="5"/>
      <c r="D577" s="5"/>
      <c r="E577" s="5"/>
    </row>
    <row r="578" spans="3:5" ht="13" x14ac:dyDescent="0.15">
      <c r="C578" s="5"/>
      <c r="D578" s="5"/>
      <c r="E578" s="5"/>
    </row>
    <row r="579" spans="3:5" ht="13" x14ac:dyDescent="0.15">
      <c r="C579" s="5"/>
      <c r="D579" s="5"/>
      <c r="E579" s="5"/>
    </row>
    <row r="580" spans="3:5" ht="13" x14ac:dyDescent="0.15">
      <c r="C580" s="5"/>
      <c r="D580" s="5"/>
      <c r="E580" s="5"/>
    </row>
    <row r="581" spans="3:5" ht="13" x14ac:dyDescent="0.15">
      <c r="C581" s="5"/>
      <c r="D581" s="5"/>
      <c r="E581" s="5"/>
    </row>
    <row r="582" spans="3:5" ht="13" x14ac:dyDescent="0.15">
      <c r="C582" s="5"/>
      <c r="D582" s="5"/>
      <c r="E582" s="5"/>
    </row>
    <row r="583" spans="3:5" ht="13" x14ac:dyDescent="0.15">
      <c r="C583" s="5"/>
      <c r="D583" s="5"/>
      <c r="E583" s="5"/>
    </row>
    <row r="584" spans="3:5" ht="13" x14ac:dyDescent="0.15">
      <c r="C584" s="5"/>
      <c r="D584" s="5"/>
      <c r="E584" s="5"/>
    </row>
    <row r="585" spans="3:5" ht="13" x14ac:dyDescent="0.15">
      <c r="C585" s="5"/>
      <c r="D585" s="5"/>
      <c r="E585" s="5"/>
    </row>
    <row r="586" spans="3:5" ht="13" x14ac:dyDescent="0.15">
      <c r="C586" s="5"/>
      <c r="D586" s="5"/>
      <c r="E586" s="5"/>
    </row>
    <row r="587" spans="3:5" ht="13" x14ac:dyDescent="0.15">
      <c r="C587" s="5"/>
      <c r="D587" s="5"/>
      <c r="E587" s="5"/>
    </row>
    <row r="588" spans="3:5" ht="13" x14ac:dyDescent="0.15">
      <c r="C588" s="5"/>
      <c r="D588" s="5"/>
      <c r="E588" s="5"/>
    </row>
    <row r="589" spans="3:5" ht="13" x14ac:dyDescent="0.15">
      <c r="C589" s="5"/>
      <c r="D589" s="5"/>
      <c r="E589" s="5"/>
    </row>
    <row r="590" spans="3:5" ht="13" x14ac:dyDescent="0.15">
      <c r="C590" s="5"/>
      <c r="D590" s="5"/>
      <c r="E590" s="5"/>
    </row>
    <row r="591" spans="3:5" ht="13" x14ac:dyDescent="0.15">
      <c r="C591" s="5"/>
      <c r="D591" s="5"/>
      <c r="E591" s="5"/>
    </row>
    <row r="592" spans="3:5" ht="13" x14ac:dyDescent="0.15">
      <c r="C592" s="5"/>
      <c r="D592" s="5"/>
      <c r="E592" s="5"/>
    </row>
    <row r="593" spans="3:5" ht="13" x14ac:dyDescent="0.15">
      <c r="C593" s="5"/>
      <c r="D593" s="5"/>
      <c r="E593" s="5"/>
    </row>
    <row r="594" spans="3:5" ht="13" x14ac:dyDescent="0.15">
      <c r="C594" s="5"/>
      <c r="D594" s="5"/>
      <c r="E594" s="5"/>
    </row>
    <row r="595" spans="3:5" ht="13" x14ac:dyDescent="0.15">
      <c r="C595" s="5"/>
      <c r="D595" s="5"/>
      <c r="E595" s="5"/>
    </row>
    <row r="596" spans="3:5" ht="13" x14ac:dyDescent="0.15">
      <c r="C596" s="5"/>
      <c r="D596" s="5"/>
      <c r="E596" s="5"/>
    </row>
    <row r="597" spans="3:5" ht="13" x14ac:dyDescent="0.15">
      <c r="C597" s="5"/>
      <c r="D597" s="5"/>
      <c r="E597" s="5"/>
    </row>
    <row r="598" spans="3:5" ht="13" x14ac:dyDescent="0.15">
      <c r="C598" s="5"/>
      <c r="D598" s="5"/>
      <c r="E598" s="5"/>
    </row>
    <row r="599" spans="3:5" ht="13" x14ac:dyDescent="0.15">
      <c r="C599" s="5"/>
      <c r="D599" s="5"/>
      <c r="E599" s="5"/>
    </row>
    <row r="600" spans="3:5" ht="13" x14ac:dyDescent="0.15">
      <c r="C600" s="5"/>
      <c r="D600" s="5"/>
      <c r="E600" s="5"/>
    </row>
    <row r="601" spans="3:5" ht="13" x14ac:dyDescent="0.15">
      <c r="C601" s="5"/>
      <c r="D601" s="5"/>
      <c r="E601" s="5"/>
    </row>
    <row r="602" spans="3:5" ht="13" x14ac:dyDescent="0.15">
      <c r="C602" s="5"/>
      <c r="D602" s="5"/>
      <c r="E602" s="5"/>
    </row>
    <row r="603" spans="3:5" ht="13" x14ac:dyDescent="0.15">
      <c r="C603" s="5"/>
      <c r="D603" s="5"/>
      <c r="E603" s="5"/>
    </row>
    <row r="604" spans="3:5" ht="13" x14ac:dyDescent="0.15">
      <c r="C604" s="5"/>
      <c r="D604" s="5"/>
      <c r="E604" s="5"/>
    </row>
    <row r="605" spans="3:5" ht="13" x14ac:dyDescent="0.15">
      <c r="C605" s="5"/>
      <c r="D605" s="5"/>
      <c r="E605" s="5"/>
    </row>
    <row r="606" spans="3:5" ht="13" x14ac:dyDescent="0.15">
      <c r="C606" s="5"/>
      <c r="D606" s="5"/>
      <c r="E606" s="5"/>
    </row>
    <row r="607" spans="3:5" ht="13" x14ac:dyDescent="0.15">
      <c r="C607" s="5"/>
      <c r="D607" s="5"/>
      <c r="E607" s="5"/>
    </row>
    <row r="608" spans="3:5" ht="13" x14ac:dyDescent="0.15">
      <c r="C608" s="5"/>
      <c r="D608" s="5"/>
      <c r="E608" s="5"/>
    </row>
    <row r="609" spans="3:5" ht="13" x14ac:dyDescent="0.15">
      <c r="C609" s="5"/>
      <c r="D609" s="5"/>
      <c r="E609" s="5"/>
    </row>
    <row r="610" spans="3:5" ht="13" x14ac:dyDescent="0.15">
      <c r="C610" s="5"/>
      <c r="D610" s="5"/>
      <c r="E610" s="5"/>
    </row>
    <row r="611" spans="3:5" ht="13" x14ac:dyDescent="0.15">
      <c r="C611" s="5"/>
      <c r="D611" s="5"/>
      <c r="E611" s="5"/>
    </row>
    <row r="612" spans="3:5" ht="13" x14ac:dyDescent="0.15">
      <c r="C612" s="5"/>
      <c r="D612" s="5"/>
      <c r="E612" s="5"/>
    </row>
    <row r="613" spans="3:5" ht="13" x14ac:dyDescent="0.15">
      <c r="C613" s="5"/>
      <c r="D613" s="5"/>
      <c r="E613" s="5"/>
    </row>
    <row r="614" spans="3:5" ht="13" x14ac:dyDescent="0.15">
      <c r="C614" s="5"/>
      <c r="D614" s="5"/>
      <c r="E614" s="5"/>
    </row>
    <row r="615" spans="3:5" ht="13" x14ac:dyDescent="0.15">
      <c r="C615" s="5"/>
      <c r="D615" s="5"/>
      <c r="E615" s="5"/>
    </row>
    <row r="616" spans="3:5" ht="13" x14ac:dyDescent="0.15">
      <c r="C616" s="5"/>
      <c r="D616" s="5"/>
      <c r="E616" s="5"/>
    </row>
    <row r="617" spans="3:5" ht="13" x14ac:dyDescent="0.15">
      <c r="C617" s="5"/>
      <c r="D617" s="5"/>
      <c r="E617" s="5"/>
    </row>
    <row r="618" spans="3:5" ht="13" x14ac:dyDescent="0.15">
      <c r="C618" s="5"/>
      <c r="D618" s="5"/>
      <c r="E618" s="5"/>
    </row>
    <row r="619" spans="3:5" ht="13" x14ac:dyDescent="0.15">
      <c r="C619" s="5"/>
      <c r="D619" s="5"/>
      <c r="E619" s="5"/>
    </row>
    <row r="620" spans="3:5" ht="13" x14ac:dyDescent="0.15">
      <c r="C620" s="5"/>
      <c r="D620" s="5"/>
      <c r="E620" s="5"/>
    </row>
    <row r="621" spans="3:5" ht="13" x14ac:dyDescent="0.15">
      <c r="C621" s="5"/>
      <c r="D621" s="5"/>
      <c r="E621" s="5"/>
    </row>
    <row r="622" spans="3:5" ht="13" x14ac:dyDescent="0.15">
      <c r="C622" s="5"/>
      <c r="D622" s="5"/>
      <c r="E622" s="5"/>
    </row>
    <row r="623" spans="3:5" ht="13" x14ac:dyDescent="0.15">
      <c r="C623" s="5"/>
      <c r="D623" s="5"/>
      <c r="E623" s="5"/>
    </row>
    <row r="624" spans="3:5" ht="13" x14ac:dyDescent="0.15">
      <c r="C624" s="5"/>
      <c r="D624" s="5"/>
      <c r="E624" s="5"/>
    </row>
    <row r="625" spans="3:5" ht="13" x14ac:dyDescent="0.15">
      <c r="C625" s="5"/>
      <c r="D625" s="5"/>
      <c r="E625" s="5"/>
    </row>
    <row r="626" spans="3:5" ht="13" x14ac:dyDescent="0.15">
      <c r="C626" s="5"/>
      <c r="D626" s="5"/>
      <c r="E626" s="5"/>
    </row>
    <row r="627" spans="3:5" ht="13" x14ac:dyDescent="0.15">
      <c r="C627" s="5"/>
      <c r="D627" s="5"/>
      <c r="E627" s="5"/>
    </row>
    <row r="628" spans="3:5" ht="13" x14ac:dyDescent="0.15">
      <c r="C628" s="5"/>
      <c r="D628" s="5"/>
      <c r="E628" s="5"/>
    </row>
    <row r="629" spans="3:5" ht="13" x14ac:dyDescent="0.15">
      <c r="C629" s="5"/>
      <c r="D629" s="5"/>
      <c r="E629" s="5"/>
    </row>
    <row r="630" spans="3:5" ht="13" x14ac:dyDescent="0.15">
      <c r="C630" s="5"/>
      <c r="D630" s="5"/>
      <c r="E630" s="5"/>
    </row>
    <row r="631" spans="3:5" ht="13" x14ac:dyDescent="0.15">
      <c r="C631" s="5"/>
      <c r="D631" s="5"/>
      <c r="E631" s="5"/>
    </row>
    <row r="632" spans="3:5" ht="13" x14ac:dyDescent="0.15">
      <c r="C632" s="5"/>
      <c r="D632" s="5"/>
      <c r="E632" s="5"/>
    </row>
    <row r="633" spans="3:5" ht="13" x14ac:dyDescent="0.15">
      <c r="C633" s="5"/>
      <c r="D633" s="5"/>
      <c r="E633" s="5"/>
    </row>
    <row r="634" spans="3:5" ht="13" x14ac:dyDescent="0.15">
      <c r="C634" s="5"/>
      <c r="D634" s="5"/>
      <c r="E634" s="5"/>
    </row>
    <row r="635" spans="3:5" ht="13" x14ac:dyDescent="0.15">
      <c r="C635" s="5"/>
      <c r="D635" s="5"/>
      <c r="E635" s="5"/>
    </row>
    <row r="636" spans="3:5" ht="13" x14ac:dyDescent="0.15">
      <c r="C636" s="5"/>
      <c r="D636" s="5"/>
      <c r="E636" s="5"/>
    </row>
    <row r="637" spans="3:5" ht="13" x14ac:dyDescent="0.15">
      <c r="C637" s="5"/>
      <c r="D637" s="5"/>
      <c r="E637" s="5"/>
    </row>
    <row r="638" spans="3:5" ht="13" x14ac:dyDescent="0.15">
      <c r="C638" s="5"/>
      <c r="D638" s="5"/>
      <c r="E638" s="5"/>
    </row>
    <row r="639" spans="3:5" ht="13" x14ac:dyDescent="0.15">
      <c r="C639" s="5"/>
      <c r="D639" s="5"/>
      <c r="E639" s="5"/>
    </row>
    <row r="640" spans="3:5" ht="13" x14ac:dyDescent="0.15">
      <c r="C640" s="5"/>
      <c r="D640" s="5"/>
      <c r="E640" s="5"/>
    </row>
    <row r="641" spans="3:5" ht="13" x14ac:dyDescent="0.15">
      <c r="C641" s="5"/>
      <c r="D641" s="5"/>
      <c r="E641" s="5"/>
    </row>
    <row r="642" spans="3:5" ht="13" x14ac:dyDescent="0.15">
      <c r="C642" s="5"/>
      <c r="D642" s="5"/>
      <c r="E642" s="5"/>
    </row>
    <row r="643" spans="3:5" ht="13" x14ac:dyDescent="0.15">
      <c r="C643" s="5"/>
      <c r="D643" s="5"/>
      <c r="E643" s="5"/>
    </row>
    <row r="644" spans="3:5" ht="13" x14ac:dyDescent="0.15">
      <c r="C644" s="5"/>
      <c r="D644" s="5"/>
      <c r="E644" s="5"/>
    </row>
    <row r="645" spans="3:5" ht="13" x14ac:dyDescent="0.15">
      <c r="C645" s="5"/>
      <c r="D645" s="5"/>
      <c r="E645" s="5"/>
    </row>
    <row r="646" spans="3:5" ht="13" x14ac:dyDescent="0.15">
      <c r="C646" s="5"/>
      <c r="D646" s="5"/>
      <c r="E646" s="5"/>
    </row>
    <row r="647" spans="3:5" ht="13" x14ac:dyDescent="0.15">
      <c r="C647" s="5"/>
      <c r="D647" s="5"/>
      <c r="E647" s="5"/>
    </row>
    <row r="648" spans="3:5" ht="13" x14ac:dyDescent="0.15">
      <c r="C648" s="5"/>
      <c r="D648" s="5"/>
      <c r="E648" s="5"/>
    </row>
    <row r="649" spans="3:5" ht="13" x14ac:dyDescent="0.15">
      <c r="C649" s="5"/>
      <c r="D649" s="5"/>
      <c r="E649" s="5"/>
    </row>
    <row r="650" spans="3:5" ht="13" x14ac:dyDescent="0.15">
      <c r="C650" s="5"/>
      <c r="D650" s="5"/>
      <c r="E650" s="5"/>
    </row>
    <row r="651" spans="3:5" ht="13" x14ac:dyDescent="0.15">
      <c r="C651" s="5"/>
      <c r="D651" s="5"/>
      <c r="E651" s="5"/>
    </row>
    <row r="652" spans="3:5" ht="13" x14ac:dyDescent="0.15">
      <c r="C652" s="5"/>
      <c r="D652" s="5"/>
      <c r="E652" s="5"/>
    </row>
    <row r="653" spans="3:5" ht="13" x14ac:dyDescent="0.15">
      <c r="C653" s="5"/>
      <c r="D653" s="5"/>
      <c r="E653" s="5"/>
    </row>
    <row r="654" spans="3:5" ht="13" x14ac:dyDescent="0.15">
      <c r="C654" s="5"/>
      <c r="D654" s="5"/>
      <c r="E654" s="5"/>
    </row>
    <row r="655" spans="3:5" ht="13" x14ac:dyDescent="0.15">
      <c r="C655" s="5"/>
      <c r="D655" s="5"/>
      <c r="E655" s="5"/>
    </row>
    <row r="656" spans="3:5" ht="13" x14ac:dyDescent="0.15">
      <c r="C656" s="5"/>
      <c r="D656" s="5"/>
      <c r="E656" s="5"/>
    </row>
    <row r="657" spans="3:5" ht="13" x14ac:dyDescent="0.15">
      <c r="C657" s="5"/>
      <c r="D657" s="5"/>
      <c r="E657" s="5"/>
    </row>
    <row r="658" spans="3:5" ht="13" x14ac:dyDescent="0.15">
      <c r="C658" s="5"/>
      <c r="D658" s="5"/>
      <c r="E658" s="5"/>
    </row>
    <row r="659" spans="3:5" ht="13" x14ac:dyDescent="0.15">
      <c r="C659" s="5"/>
      <c r="D659" s="5"/>
      <c r="E659" s="5"/>
    </row>
    <row r="660" spans="3:5" ht="13" x14ac:dyDescent="0.15">
      <c r="C660" s="5"/>
      <c r="D660" s="5"/>
      <c r="E660" s="5"/>
    </row>
    <row r="661" spans="3:5" ht="13" x14ac:dyDescent="0.15">
      <c r="C661" s="5"/>
      <c r="D661" s="5"/>
      <c r="E661" s="5"/>
    </row>
    <row r="662" spans="3:5" ht="13" x14ac:dyDescent="0.15">
      <c r="C662" s="5"/>
      <c r="D662" s="5"/>
      <c r="E662" s="5"/>
    </row>
    <row r="663" spans="3:5" ht="13" x14ac:dyDescent="0.15">
      <c r="C663" s="5"/>
      <c r="D663" s="5"/>
      <c r="E663" s="5"/>
    </row>
    <row r="664" spans="3:5" ht="13" x14ac:dyDescent="0.15">
      <c r="C664" s="5"/>
      <c r="D664" s="5"/>
      <c r="E664" s="5"/>
    </row>
    <row r="665" spans="3:5" ht="13" x14ac:dyDescent="0.15">
      <c r="C665" s="5"/>
      <c r="D665" s="5"/>
      <c r="E665" s="5"/>
    </row>
    <row r="666" spans="3:5" ht="13" x14ac:dyDescent="0.15">
      <c r="C666" s="5"/>
      <c r="D666" s="5"/>
      <c r="E666" s="5"/>
    </row>
    <row r="667" spans="3:5" ht="13" x14ac:dyDescent="0.15">
      <c r="C667" s="5"/>
      <c r="D667" s="5"/>
      <c r="E667" s="5"/>
    </row>
    <row r="668" spans="3:5" ht="13" x14ac:dyDescent="0.15">
      <c r="C668" s="5"/>
      <c r="D668" s="5"/>
      <c r="E668" s="5"/>
    </row>
    <row r="669" spans="3:5" ht="13" x14ac:dyDescent="0.15">
      <c r="C669" s="5"/>
      <c r="D669" s="5"/>
      <c r="E669" s="5"/>
    </row>
    <row r="670" spans="3:5" ht="13" x14ac:dyDescent="0.15">
      <c r="C670" s="5"/>
      <c r="D670" s="5"/>
      <c r="E670" s="5"/>
    </row>
    <row r="671" spans="3:5" ht="13" x14ac:dyDescent="0.15">
      <c r="C671" s="5"/>
      <c r="D671" s="5"/>
      <c r="E671" s="5"/>
    </row>
    <row r="672" spans="3:5" ht="13" x14ac:dyDescent="0.15">
      <c r="C672" s="5"/>
      <c r="D672" s="5"/>
      <c r="E672" s="5"/>
    </row>
    <row r="673" spans="3:5" ht="13" x14ac:dyDescent="0.15">
      <c r="C673" s="5"/>
      <c r="D673" s="5"/>
      <c r="E673" s="5"/>
    </row>
    <row r="674" spans="3:5" ht="13" x14ac:dyDescent="0.15">
      <c r="C674" s="5"/>
      <c r="D674" s="5"/>
      <c r="E674" s="5"/>
    </row>
    <row r="675" spans="3:5" ht="13" x14ac:dyDescent="0.15">
      <c r="C675" s="5"/>
      <c r="D675" s="5"/>
      <c r="E675" s="5"/>
    </row>
    <row r="676" spans="3:5" ht="13" x14ac:dyDescent="0.15">
      <c r="C676" s="5"/>
      <c r="D676" s="5"/>
      <c r="E676" s="5"/>
    </row>
    <row r="677" spans="3:5" ht="13" x14ac:dyDescent="0.15">
      <c r="C677" s="5"/>
      <c r="D677" s="5"/>
      <c r="E677" s="5"/>
    </row>
    <row r="678" spans="3:5" ht="13" x14ac:dyDescent="0.15">
      <c r="C678" s="5"/>
      <c r="D678" s="5"/>
      <c r="E678" s="5"/>
    </row>
    <row r="679" spans="3:5" ht="13" x14ac:dyDescent="0.15">
      <c r="C679" s="5"/>
      <c r="D679" s="5"/>
      <c r="E679" s="5"/>
    </row>
    <row r="680" spans="3:5" ht="13" x14ac:dyDescent="0.15">
      <c r="C680" s="5"/>
      <c r="D680" s="5"/>
      <c r="E680" s="5"/>
    </row>
    <row r="681" spans="3:5" ht="13" x14ac:dyDescent="0.15">
      <c r="C681" s="5"/>
      <c r="D681" s="5"/>
      <c r="E681" s="5"/>
    </row>
    <row r="682" spans="3:5" ht="13" x14ac:dyDescent="0.15">
      <c r="C682" s="5"/>
      <c r="D682" s="5"/>
      <c r="E682" s="5"/>
    </row>
    <row r="683" spans="3:5" ht="13" x14ac:dyDescent="0.15">
      <c r="C683" s="5"/>
      <c r="D683" s="5"/>
      <c r="E683" s="5"/>
    </row>
    <row r="684" spans="3:5" ht="13" x14ac:dyDescent="0.15">
      <c r="C684" s="5"/>
      <c r="D684" s="5"/>
      <c r="E684" s="5"/>
    </row>
    <row r="685" spans="3:5" ht="13" x14ac:dyDescent="0.15">
      <c r="C685" s="5"/>
      <c r="D685" s="5"/>
      <c r="E685" s="5"/>
    </row>
    <row r="686" spans="3:5" ht="13" x14ac:dyDescent="0.15">
      <c r="C686" s="5"/>
      <c r="D686" s="5"/>
      <c r="E686" s="5"/>
    </row>
    <row r="687" spans="3:5" ht="13" x14ac:dyDescent="0.15">
      <c r="C687" s="5"/>
      <c r="D687" s="5"/>
      <c r="E687" s="5"/>
    </row>
    <row r="688" spans="3:5" ht="13" x14ac:dyDescent="0.15">
      <c r="C688" s="5"/>
      <c r="D688" s="5"/>
      <c r="E688" s="5"/>
    </row>
    <row r="689" spans="3:5" ht="13" x14ac:dyDescent="0.15">
      <c r="C689" s="5"/>
      <c r="D689" s="5"/>
      <c r="E689" s="5"/>
    </row>
    <row r="690" spans="3:5" ht="13" x14ac:dyDescent="0.15">
      <c r="C690" s="5"/>
      <c r="D690" s="5"/>
      <c r="E690" s="5"/>
    </row>
    <row r="691" spans="3:5" ht="13" x14ac:dyDescent="0.15">
      <c r="C691" s="5"/>
      <c r="D691" s="5"/>
      <c r="E691" s="5"/>
    </row>
    <row r="692" spans="3:5" ht="13" x14ac:dyDescent="0.15">
      <c r="C692" s="5"/>
      <c r="D692" s="5"/>
      <c r="E692" s="5"/>
    </row>
    <row r="693" spans="3:5" ht="13" x14ac:dyDescent="0.15">
      <c r="C693" s="5"/>
      <c r="D693" s="5"/>
      <c r="E693" s="5"/>
    </row>
    <row r="694" spans="3:5" ht="13" x14ac:dyDescent="0.15">
      <c r="C694" s="5"/>
      <c r="D694" s="5"/>
      <c r="E694" s="5"/>
    </row>
    <row r="695" spans="3:5" ht="13" x14ac:dyDescent="0.15">
      <c r="C695" s="5"/>
      <c r="D695" s="5"/>
      <c r="E695" s="5"/>
    </row>
    <row r="696" spans="3:5" ht="13" x14ac:dyDescent="0.15">
      <c r="C696" s="5"/>
      <c r="D696" s="5"/>
      <c r="E696" s="5"/>
    </row>
    <row r="697" spans="3:5" ht="13" x14ac:dyDescent="0.15">
      <c r="C697" s="5"/>
      <c r="D697" s="5"/>
      <c r="E697" s="5"/>
    </row>
    <row r="698" spans="3:5" ht="13" x14ac:dyDescent="0.15">
      <c r="C698" s="5"/>
      <c r="D698" s="5"/>
      <c r="E698" s="5"/>
    </row>
    <row r="699" spans="3:5" ht="13" x14ac:dyDescent="0.15">
      <c r="C699" s="5"/>
      <c r="D699" s="5"/>
      <c r="E699" s="5"/>
    </row>
    <row r="700" spans="3:5" ht="13" x14ac:dyDescent="0.15">
      <c r="C700" s="5"/>
      <c r="D700" s="5"/>
      <c r="E700" s="5"/>
    </row>
    <row r="701" spans="3:5" ht="13" x14ac:dyDescent="0.15">
      <c r="C701" s="5"/>
      <c r="D701" s="5"/>
      <c r="E701" s="5"/>
    </row>
    <row r="702" spans="3:5" ht="13" x14ac:dyDescent="0.15">
      <c r="C702" s="5"/>
      <c r="D702" s="5"/>
      <c r="E702" s="5"/>
    </row>
    <row r="703" spans="3:5" ht="13" x14ac:dyDescent="0.15">
      <c r="C703" s="5"/>
      <c r="D703" s="5"/>
      <c r="E703" s="5"/>
    </row>
    <row r="704" spans="3:5" ht="13" x14ac:dyDescent="0.15">
      <c r="C704" s="5"/>
      <c r="D704" s="5"/>
      <c r="E704" s="5"/>
    </row>
    <row r="705" spans="3:5" ht="13" x14ac:dyDescent="0.15">
      <c r="C705" s="5"/>
      <c r="D705" s="5"/>
      <c r="E705" s="5"/>
    </row>
    <row r="706" spans="3:5" ht="13" x14ac:dyDescent="0.15">
      <c r="C706" s="5"/>
      <c r="D706" s="5"/>
      <c r="E706" s="5"/>
    </row>
    <row r="707" spans="3:5" ht="13" x14ac:dyDescent="0.15">
      <c r="C707" s="5"/>
      <c r="D707" s="5"/>
      <c r="E707" s="5"/>
    </row>
    <row r="708" spans="3:5" ht="13" x14ac:dyDescent="0.15">
      <c r="C708" s="5"/>
      <c r="D708" s="5"/>
      <c r="E708" s="5"/>
    </row>
    <row r="709" spans="3:5" ht="13" x14ac:dyDescent="0.15">
      <c r="C709" s="5"/>
      <c r="D709" s="5"/>
      <c r="E709" s="5"/>
    </row>
    <row r="710" spans="3:5" ht="13" x14ac:dyDescent="0.15">
      <c r="C710" s="5"/>
      <c r="D710" s="5"/>
      <c r="E710" s="5"/>
    </row>
    <row r="711" spans="3:5" ht="13" x14ac:dyDescent="0.15">
      <c r="C711" s="5"/>
      <c r="D711" s="5"/>
      <c r="E711" s="5"/>
    </row>
    <row r="712" spans="3:5" ht="13" x14ac:dyDescent="0.15">
      <c r="C712" s="5"/>
      <c r="D712" s="5"/>
      <c r="E712" s="5"/>
    </row>
    <row r="713" spans="3:5" ht="13" x14ac:dyDescent="0.15">
      <c r="C713" s="5"/>
      <c r="D713" s="5"/>
      <c r="E713" s="5"/>
    </row>
    <row r="714" spans="3:5" ht="13" x14ac:dyDescent="0.15">
      <c r="C714" s="5"/>
      <c r="D714" s="5"/>
      <c r="E714" s="5"/>
    </row>
    <row r="715" spans="3:5" ht="13" x14ac:dyDescent="0.15">
      <c r="C715" s="5"/>
      <c r="D715" s="5"/>
      <c r="E715" s="5"/>
    </row>
    <row r="716" spans="3:5" ht="13" x14ac:dyDescent="0.15">
      <c r="C716" s="5"/>
      <c r="D716" s="5"/>
      <c r="E716" s="5"/>
    </row>
    <row r="717" spans="3:5" ht="13" x14ac:dyDescent="0.15">
      <c r="C717" s="5"/>
      <c r="D717" s="5"/>
      <c r="E717" s="5"/>
    </row>
    <row r="718" spans="3:5" ht="13" x14ac:dyDescent="0.15">
      <c r="C718" s="5"/>
      <c r="D718" s="5"/>
      <c r="E718" s="5"/>
    </row>
    <row r="719" spans="3:5" ht="13" x14ac:dyDescent="0.15">
      <c r="C719" s="5"/>
      <c r="D719" s="5"/>
      <c r="E719" s="5"/>
    </row>
    <row r="720" spans="3:5" ht="13" x14ac:dyDescent="0.15">
      <c r="C720" s="5"/>
      <c r="D720" s="5"/>
      <c r="E720" s="5"/>
    </row>
    <row r="721" spans="3:5" ht="13" x14ac:dyDescent="0.15">
      <c r="C721" s="5"/>
      <c r="D721" s="5"/>
      <c r="E721" s="5"/>
    </row>
    <row r="722" spans="3:5" ht="13" x14ac:dyDescent="0.15">
      <c r="C722" s="5"/>
      <c r="D722" s="5"/>
      <c r="E722" s="5"/>
    </row>
    <row r="723" spans="3:5" ht="13" x14ac:dyDescent="0.15">
      <c r="C723" s="5"/>
      <c r="D723" s="5"/>
      <c r="E723" s="5"/>
    </row>
    <row r="724" spans="3:5" ht="13" x14ac:dyDescent="0.15">
      <c r="C724" s="5"/>
      <c r="D724" s="5"/>
      <c r="E724" s="5"/>
    </row>
    <row r="725" spans="3:5" ht="13" x14ac:dyDescent="0.15">
      <c r="C725" s="5"/>
      <c r="D725" s="5"/>
      <c r="E725" s="5"/>
    </row>
    <row r="726" spans="3:5" ht="13" x14ac:dyDescent="0.15">
      <c r="C726" s="5"/>
      <c r="D726" s="5"/>
      <c r="E726" s="5"/>
    </row>
    <row r="727" spans="3:5" ht="13" x14ac:dyDescent="0.15">
      <c r="C727" s="5"/>
      <c r="D727" s="5"/>
      <c r="E727" s="5"/>
    </row>
    <row r="728" spans="3:5" ht="13" x14ac:dyDescent="0.15">
      <c r="C728" s="5"/>
      <c r="D728" s="5"/>
      <c r="E728" s="5"/>
    </row>
    <row r="729" spans="3:5" ht="13" x14ac:dyDescent="0.15">
      <c r="C729" s="5"/>
      <c r="D729" s="5"/>
      <c r="E729" s="5"/>
    </row>
    <row r="730" spans="3:5" ht="13" x14ac:dyDescent="0.15">
      <c r="C730" s="5"/>
      <c r="D730" s="5"/>
      <c r="E730" s="5"/>
    </row>
    <row r="731" spans="3:5" ht="13" x14ac:dyDescent="0.15">
      <c r="C731" s="5"/>
      <c r="D731" s="5"/>
      <c r="E731" s="5"/>
    </row>
    <row r="732" spans="3:5" ht="13" x14ac:dyDescent="0.15">
      <c r="C732" s="5"/>
      <c r="D732" s="5"/>
      <c r="E732" s="5"/>
    </row>
    <row r="733" spans="3:5" ht="13" x14ac:dyDescent="0.15">
      <c r="C733" s="5"/>
      <c r="D733" s="5"/>
      <c r="E733" s="5"/>
    </row>
    <row r="734" spans="3:5" ht="13" x14ac:dyDescent="0.15">
      <c r="C734" s="5"/>
      <c r="D734" s="5"/>
      <c r="E734" s="5"/>
    </row>
    <row r="735" spans="3:5" ht="13" x14ac:dyDescent="0.15">
      <c r="C735" s="5"/>
      <c r="D735" s="5"/>
      <c r="E735" s="5"/>
    </row>
    <row r="736" spans="3:5" ht="13" x14ac:dyDescent="0.15">
      <c r="C736" s="5"/>
      <c r="D736" s="5"/>
      <c r="E736" s="5"/>
    </row>
    <row r="737" spans="3:5" ht="13" x14ac:dyDescent="0.15">
      <c r="C737" s="5"/>
      <c r="D737" s="5"/>
      <c r="E737" s="5"/>
    </row>
    <row r="738" spans="3:5" ht="13" x14ac:dyDescent="0.15">
      <c r="C738" s="5"/>
      <c r="D738" s="5"/>
      <c r="E738" s="5"/>
    </row>
    <row r="739" spans="3:5" ht="13" x14ac:dyDescent="0.15">
      <c r="C739" s="5"/>
      <c r="D739" s="5"/>
      <c r="E739" s="5"/>
    </row>
    <row r="740" spans="3:5" ht="13" x14ac:dyDescent="0.15">
      <c r="C740" s="5"/>
      <c r="D740" s="5"/>
      <c r="E740" s="5"/>
    </row>
    <row r="741" spans="3:5" ht="13" x14ac:dyDescent="0.15">
      <c r="C741" s="5"/>
      <c r="D741" s="5"/>
      <c r="E741" s="5"/>
    </row>
    <row r="742" spans="3:5" ht="13" x14ac:dyDescent="0.15">
      <c r="C742" s="5"/>
      <c r="D742" s="5"/>
      <c r="E742" s="5"/>
    </row>
    <row r="743" spans="3:5" ht="13" x14ac:dyDescent="0.15">
      <c r="C743" s="5"/>
      <c r="D743" s="5"/>
      <c r="E743" s="5"/>
    </row>
    <row r="744" spans="3:5" ht="13" x14ac:dyDescent="0.15">
      <c r="C744" s="5"/>
      <c r="D744" s="5"/>
      <c r="E744" s="5"/>
    </row>
    <row r="745" spans="3:5" ht="13" x14ac:dyDescent="0.15">
      <c r="C745" s="5"/>
      <c r="D745" s="5"/>
      <c r="E745" s="5"/>
    </row>
    <row r="746" spans="3:5" ht="13" x14ac:dyDescent="0.15">
      <c r="C746" s="5"/>
      <c r="D746" s="5"/>
      <c r="E746" s="5"/>
    </row>
    <row r="747" spans="3:5" ht="13" x14ac:dyDescent="0.15">
      <c r="C747" s="5"/>
      <c r="D747" s="5"/>
      <c r="E747" s="5"/>
    </row>
    <row r="748" spans="3:5" ht="13" x14ac:dyDescent="0.15">
      <c r="C748" s="5"/>
      <c r="D748" s="5"/>
      <c r="E748" s="5"/>
    </row>
    <row r="749" spans="3:5" ht="13" x14ac:dyDescent="0.15">
      <c r="C749" s="5"/>
      <c r="D749" s="5"/>
      <c r="E749" s="5"/>
    </row>
    <row r="750" spans="3:5" ht="13" x14ac:dyDescent="0.15">
      <c r="C750" s="5"/>
      <c r="D750" s="5"/>
      <c r="E750" s="5"/>
    </row>
    <row r="751" spans="3:5" ht="13" x14ac:dyDescent="0.15">
      <c r="C751" s="5"/>
      <c r="D751" s="5"/>
      <c r="E751" s="5"/>
    </row>
    <row r="752" spans="3:5" ht="13" x14ac:dyDescent="0.15">
      <c r="C752" s="5"/>
      <c r="D752" s="5"/>
      <c r="E752" s="5"/>
    </row>
    <row r="753" spans="3:5" ht="13" x14ac:dyDescent="0.15">
      <c r="C753" s="5"/>
      <c r="D753" s="5"/>
      <c r="E753" s="5"/>
    </row>
    <row r="754" spans="3:5" ht="13" x14ac:dyDescent="0.15">
      <c r="C754" s="5"/>
      <c r="D754" s="5"/>
      <c r="E754" s="5"/>
    </row>
    <row r="755" spans="3:5" ht="13" x14ac:dyDescent="0.15">
      <c r="C755" s="5"/>
      <c r="D755" s="5"/>
      <c r="E755" s="5"/>
    </row>
    <row r="756" spans="3:5" ht="13" x14ac:dyDescent="0.15">
      <c r="C756" s="5"/>
      <c r="D756" s="5"/>
      <c r="E756" s="5"/>
    </row>
    <row r="757" spans="3:5" ht="13" x14ac:dyDescent="0.15">
      <c r="C757" s="5"/>
      <c r="D757" s="5"/>
      <c r="E757" s="5"/>
    </row>
    <row r="758" spans="3:5" ht="13" x14ac:dyDescent="0.15">
      <c r="C758" s="5"/>
      <c r="D758" s="5"/>
      <c r="E758" s="5"/>
    </row>
    <row r="759" spans="3:5" ht="13" x14ac:dyDescent="0.15">
      <c r="C759" s="5"/>
      <c r="D759" s="5"/>
      <c r="E759" s="5"/>
    </row>
    <row r="760" spans="3:5" ht="13" x14ac:dyDescent="0.15">
      <c r="C760" s="5"/>
      <c r="D760" s="5"/>
      <c r="E760" s="5"/>
    </row>
    <row r="761" spans="3:5" ht="13" x14ac:dyDescent="0.15">
      <c r="C761" s="5"/>
      <c r="D761" s="5"/>
      <c r="E761" s="5"/>
    </row>
    <row r="762" spans="3:5" ht="13" x14ac:dyDescent="0.15">
      <c r="C762" s="5"/>
      <c r="D762" s="5"/>
      <c r="E762" s="5"/>
    </row>
    <row r="763" spans="3:5" ht="13" x14ac:dyDescent="0.15">
      <c r="C763" s="5"/>
      <c r="D763" s="5"/>
      <c r="E763" s="5"/>
    </row>
    <row r="764" spans="3:5" ht="13" x14ac:dyDescent="0.15">
      <c r="C764" s="5"/>
      <c r="D764" s="5"/>
      <c r="E764" s="5"/>
    </row>
    <row r="765" spans="3:5" ht="13" x14ac:dyDescent="0.15">
      <c r="C765" s="5"/>
      <c r="D765" s="5"/>
      <c r="E765" s="5"/>
    </row>
    <row r="766" spans="3:5" ht="13" x14ac:dyDescent="0.15">
      <c r="C766" s="5"/>
      <c r="D766" s="5"/>
      <c r="E766" s="5"/>
    </row>
    <row r="767" spans="3:5" ht="13" x14ac:dyDescent="0.15">
      <c r="C767" s="5"/>
      <c r="D767" s="5"/>
      <c r="E767" s="5"/>
    </row>
    <row r="768" spans="3:5" ht="13" x14ac:dyDescent="0.15">
      <c r="C768" s="5"/>
      <c r="D768" s="5"/>
      <c r="E768" s="5"/>
    </row>
    <row r="769" spans="3:5" ht="13" x14ac:dyDescent="0.15">
      <c r="C769" s="5"/>
      <c r="D769" s="5"/>
      <c r="E769" s="5"/>
    </row>
    <row r="770" spans="3:5" ht="13" x14ac:dyDescent="0.15">
      <c r="C770" s="5"/>
      <c r="D770" s="5"/>
      <c r="E770" s="5"/>
    </row>
    <row r="771" spans="3:5" ht="13" x14ac:dyDescent="0.15">
      <c r="C771" s="5"/>
      <c r="D771" s="5"/>
      <c r="E771" s="5"/>
    </row>
    <row r="772" spans="3:5" ht="13" x14ac:dyDescent="0.15">
      <c r="C772" s="5"/>
      <c r="D772" s="5"/>
      <c r="E772" s="5"/>
    </row>
    <row r="773" spans="3:5" ht="13" x14ac:dyDescent="0.15">
      <c r="C773" s="5"/>
      <c r="D773" s="5"/>
      <c r="E773" s="5"/>
    </row>
    <row r="774" spans="3:5" ht="13" x14ac:dyDescent="0.15">
      <c r="C774" s="5"/>
      <c r="D774" s="5"/>
      <c r="E774" s="5"/>
    </row>
    <row r="775" spans="3:5" ht="13" x14ac:dyDescent="0.15">
      <c r="C775" s="5"/>
      <c r="D775" s="5"/>
      <c r="E775" s="5"/>
    </row>
    <row r="776" spans="3:5" ht="13" x14ac:dyDescent="0.15">
      <c r="C776" s="5"/>
      <c r="D776" s="5"/>
      <c r="E776" s="5"/>
    </row>
    <row r="777" spans="3:5" ht="13" x14ac:dyDescent="0.15">
      <c r="C777" s="5"/>
      <c r="D777" s="5"/>
      <c r="E777" s="5"/>
    </row>
    <row r="778" spans="3:5" ht="13" x14ac:dyDescent="0.15">
      <c r="C778" s="5"/>
      <c r="D778" s="5"/>
      <c r="E778" s="5"/>
    </row>
    <row r="779" spans="3:5" ht="13" x14ac:dyDescent="0.15">
      <c r="C779" s="5"/>
      <c r="D779" s="5"/>
      <c r="E779" s="5"/>
    </row>
    <row r="780" spans="3:5" ht="13" x14ac:dyDescent="0.15">
      <c r="C780" s="5"/>
      <c r="D780" s="5"/>
      <c r="E780" s="5"/>
    </row>
    <row r="781" spans="3:5" ht="13" x14ac:dyDescent="0.15">
      <c r="C781" s="5"/>
      <c r="D781" s="5"/>
      <c r="E781" s="5"/>
    </row>
    <row r="782" spans="3:5" ht="13" x14ac:dyDescent="0.15">
      <c r="C782" s="5"/>
      <c r="D782" s="5"/>
      <c r="E782" s="5"/>
    </row>
    <row r="783" spans="3:5" ht="13" x14ac:dyDescent="0.15">
      <c r="C783" s="5"/>
      <c r="D783" s="5"/>
      <c r="E783" s="5"/>
    </row>
    <row r="784" spans="3:5" ht="13" x14ac:dyDescent="0.15">
      <c r="C784" s="5"/>
      <c r="D784" s="5"/>
      <c r="E784" s="5"/>
    </row>
    <row r="785" spans="3:5" ht="13" x14ac:dyDescent="0.15">
      <c r="C785" s="5"/>
      <c r="D785" s="5"/>
      <c r="E785" s="5"/>
    </row>
    <row r="786" spans="3:5" ht="13" x14ac:dyDescent="0.15">
      <c r="C786" s="5"/>
      <c r="D786" s="5"/>
      <c r="E786" s="5"/>
    </row>
    <row r="787" spans="3:5" ht="13" x14ac:dyDescent="0.15">
      <c r="C787" s="5"/>
      <c r="D787" s="5"/>
      <c r="E787" s="5"/>
    </row>
    <row r="788" spans="3:5" ht="13" x14ac:dyDescent="0.15">
      <c r="C788" s="5"/>
      <c r="D788" s="5"/>
      <c r="E788" s="5"/>
    </row>
    <row r="789" spans="3:5" ht="13" x14ac:dyDescent="0.15">
      <c r="C789" s="5"/>
      <c r="D789" s="5"/>
      <c r="E789" s="5"/>
    </row>
    <row r="790" spans="3:5" ht="13" x14ac:dyDescent="0.15">
      <c r="C790" s="5"/>
      <c r="D790" s="5"/>
      <c r="E790" s="5"/>
    </row>
    <row r="791" spans="3:5" ht="13" x14ac:dyDescent="0.15">
      <c r="C791" s="5"/>
      <c r="D791" s="5"/>
      <c r="E791" s="5"/>
    </row>
    <row r="792" spans="3:5" ht="13" x14ac:dyDescent="0.15">
      <c r="C792" s="5"/>
      <c r="D792" s="5"/>
      <c r="E792" s="5"/>
    </row>
    <row r="793" spans="3:5" ht="13" x14ac:dyDescent="0.15">
      <c r="C793" s="5"/>
      <c r="D793" s="5"/>
      <c r="E793" s="5"/>
    </row>
    <row r="794" spans="3:5" ht="13" x14ac:dyDescent="0.15">
      <c r="C794" s="5"/>
      <c r="D794" s="5"/>
      <c r="E794" s="5"/>
    </row>
    <row r="795" spans="3:5" ht="13" x14ac:dyDescent="0.15">
      <c r="C795" s="5"/>
      <c r="D795" s="5"/>
      <c r="E795" s="5"/>
    </row>
    <row r="796" spans="3:5" ht="13" x14ac:dyDescent="0.15">
      <c r="C796" s="5"/>
      <c r="D796" s="5"/>
      <c r="E796" s="5"/>
    </row>
    <row r="797" spans="3:5" ht="13" x14ac:dyDescent="0.15">
      <c r="C797" s="5"/>
      <c r="D797" s="5"/>
      <c r="E797" s="5"/>
    </row>
    <row r="798" spans="3:5" ht="13" x14ac:dyDescent="0.15">
      <c r="C798" s="5"/>
      <c r="D798" s="5"/>
      <c r="E798" s="5"/>
    </row>
    <row r="799" spans="3:5" ht="13" x14ac:dyDescent="0.15">
      <c r="C799" s="5"/>
      <c r="D799" s="5"/>
      <c r="E799" s="5"/>
    </row>
    <row r="800" spans="3:5" ht="13" x14ac:dyDescent="0.15">
      <c r="C800" s="5"/>
      <c r="D800" s="5"/>
      <c r="E800" s="5"/>
    </row>
    <row r="801" spans="3:5" ht="13" x14ac:dyDescent="0.15">
      <c r="C801" s="5"/>
      <c r="D801" s="5"/>
      <c r="E801" s="5"/>
    </row>
    <row r="802" spans="3:5" ht="13" x14ac:dyDescent="0.15">
      <c r="C802" s="5"/>
      <c r="D802" s="5"/>
      <c r="E802" s="5"/>
    </row>
    <row r="803" spans="3:5" ht="13" x14ac:dyDescent="0.15">
      <c r="C803" s="5"/>
      <c r="D803" s="5"/>
      <c r="E803" s="5"/>
    </row>
    <row r="804" spans="3:5" ht="13" x14ac:dyDescent="0.15">
      <c r="C804" s="5"/>
      <c r="D804" s="5"/>
      <c r="E804" s="5"/>
    </row>
    <row r="805" spans="3:5" ht="13" x14ac:dyDescent="0.15">
      <c r="C805" s="5"/>
      <c r="D805" s="5"/>
      <c r="E805" s="5"/>
    </row>
    <row r="806" spans="3:5" ht="13" x14ac:dyDescent="0.15">
      <c r="C806" s="5"/>
      <c r="D806" s="5"/>
      <c r="E806" s="5"/>
    </row>
    <row r="807" spans="3:5" ht="13" x14ac:dyDescent="0.15">
      <c r="C807" s="5"/>
      <c r="D807" s="5"/>
      <c r="E807" s="5"/>
    </row>
    <row r="808" spans="3:5" ht="13" x14ac:dyDescent="0.15">
      <c r="C808" s="5"/>
      <c r="D808" s="5"/>
      <c r="E808" s="5"/>
    </row>
    <row r="809" spans="3:5" ht="13" x14ac:dyDescent="0.15">
      <c r="C809" s="5"/>
      <c r="D809" s="5"/>
      <c r="E809" s="5"/>
    </row>
    <row r="810" spans="3:5" ht="13" x14ac:dyDescent="0.15">
      <c r="C810" s="5"/>
      <c r="D810" s="5"/>
      <c r="E810" s="5"/>
    </row>
    <row r="811" spans="3:5" ht="13" x14ac:dyDescent="0.15">
      <c r="C811" s="5"/>
      <c r="D811" s="5"/>
      <c r="E811" s="5"/>
    </row>
    <row r="812" spans="3:5" ht="13" x14ac:dyDescent="0.15">
      <c r="C812" s="5"/>
      <c r="D812" s="5"/>
      <c r="E812" s="5"/>
    </row>
    <row r="813" spans="3:5" ht="13" x14ac:dyDescent="0.15">
      <c r="C813" s="5"/>
      <c r="D813" s="5"/>
      <c r="E813" s="5"/>
    </row>
    <row r="814" spans="3:5" ht="13" x14ac:dyDescent="0.15">
      <c r="C814" s="5"/>
      <c r="D814" s="5"/>
      <c r="E814" s="5"/>
    </row>
    <row r="815" spans="3:5" ht="13" x14ac:dyDescent="0.15">
      <c r="C815" s="5"/>
      <c r="D815" s="5"/>
      <c r="E815" s="5"/>
    </row>
    <row r="816" spans="3:5" ht="13" x14ac:dyDescent="0.15">
      <c r="C816" s="5"/>
      <c r="D816" s="5"/>
      <c r="E816" s="5"/>
    </row>
    <row r="817" spans="3:5" ht="13" x14ac:dyDescent="0.15">
      <c r="C817" s="5"/>
      <c r="D817" s="5"/>
      <c r="E817" s="5"/>
    </row>
    <row r="818" spans="3:5" ht="13" x14ac:dyDescent="0.15">
      <c r="C818" s="5"/>
      <c r="D818" s="5"/>
      <c r="E818" s="5"/>
    </row>
    <row r="819" spans="3:5" ht="13" x14ac:dyDescent="0.15">
      <c r="C819" s="5"/>
      <c r="D819" s="5"/>
      <c r="E819" s="5"/>
    </row>
    <row r="820" spans="3:5" ht="13" x14ac:dyDescent="0.15">
      <c r="C820" s="5"/>
      <c r="D820" s="5"/>
      <c r="E820" s="5"/>
    </row>
    <row r="821" spans="3:5" ht="13" x14ac:dyDescent="0.15">
      <c r="C821" s="5"/>
      <c r="D821" s="5"/>
      <c r="E821" s="5"/>
    </row>
    <row r="822" spans="3:5" ht="13" x14ac:dyDescent="0.15">
      <c r="C822" s="5"/>
      <c r="D822" s="5"/>
      <c r="E822" s="5"/>
    </row>
    <row r="823" spans="3:5" ht="13" x14ac:dyDescent="0.15">
      <c r="C823" s="5"/>
      <c r="D823" s="5"/>
      <c r="E823" s="5"/>
    </row>
    <row r="824" spans="3:5" ht="13" x14ac:dyDescent="0.15">
      <c r="C824" s="5"/>
      <c r="D824" s="5"/>
      <c r="E824" s="5"/>
    </row>
    <row r="825" spans="3:5" ht="13" x14ac:dyDescent="0.15">
      <c r="C825" s="5"/>
      <c r="D825" s="5"/>
      <c r="E825" s="5"/>
    </row>
    <row r="826" spans="3:5" ht="13" x14ac:dyDescent="0.15">
      <c r="C826" s="5"/>
      <c r="D826" s="5"/>
      <c r="E826" s="5"/>
    </row>
    <row r="827" spans="3:5" ht="13" x14ac:dyDescent="0.15">
      <c r="C827" s="5"/>
      <c r="D827" s="5"/>
      <c r="E827" s="5"/>
    </row>
    <row r="828" spans="3:5" ht="13" x14ac:dyDescent="0.15">
      <c r="C828" s="5"/>
      <c r="D828" s="5"/>
      <c r="E828" s="5"/>
    </row>
    <row r="829" spans="3:5" ht="13" x14ac:dyDescent="0.15">
      <c r="C829" s="5"/>
      <c r="D829" s="5"/>
      <c r="E829" s="5"/>
    </row>
    <row r="830" spans="3:5" ht="13" x14ac:dyDescent="0.15">
      <c r="C830" s="5"/>
      <c r="D830" s="5"/>
      <c r="E830" s="5"/>
    </row>
    <row r="831" spans="3:5" ht="13" x14ac:dyDescent="0.15">
      <c r="C831" s="5"/>
      <c r="D831" s="5"/>
      <c r="E831" s="5"/>
    </row>
    <row r="832" spans="3:5" ht="13" x14ac:dyDescent="0.15">
      <c r="C832" s="5"/>
      <c r="D832" s="5"/>
      <c r="E832" s="5"/>
    </row>
    <row r="833" spans="3:5" ht="13" x14ac:dyDescent="0.15">
      <c r="C833" s="5"/>
      <c r="D833" s="5"/>
      <c r="E833" s="5"/>
    </row>
    <row r="834" spans="3:5" ht="13" x14ac:dyDescent="0.15">
      <c r="C834" s="5"/>
      <c r="D834" s="5"/>
      <c r="E834" s="5"/>
    </row>
    <row r="835" spans="3:5" ht="13" x14ac:dyDescent="0.15">
      <c r="C835" s="5"/>
      <c r="D835" s="5"/>
      <c r="E835" s="5"/>
    </row>
    <row r="836" spans="3:5" ht="13" x14ac:dyDescent="0.15">
      <c r="C836" s="5"/>
      <c r="D836" s="5"/>
      <c r="E836" s="5"/>
    </row>
    <row r="837" spans="3:5" ht="13" x14ac:dyDescent="0.15">
      <c r="C837" s="5"/>
      <c r="D837" s="5"/>
      <c r="E837" s="5"/>
    </row>
    <row r="838" spans="3:5" ht="13" x14ac:dyDescent="0.15">
      <c r="C838" s="5"/>
      <c r="D838" s="5"/>
      <c r="E838" s="5"/>
    </row>
    <row r="839" spans="3:5" ht="13" x14ac:dyDescent="0.15">
      <c r="C839" s="5"/>
      <c r="D839" s="5"/>
      <c r="E839" s="5"/>
    </row>
    <row r="840" spans="3:5" ht="13" x14ac:dyDescent="0.15">
      <c r="C840" s="5"/>
      <c r="D840" s="5"/>
      <c r="E840" s="5"/>
    </row>
    <row r="841" spans="3:5" ht="13" x14ac:dyDescent="0.15">
      <c r="C841" s="5"/>
      <c r="D841" s="5"/>
      <c r="E841" s="5"/>
    </row>
    <row r="842" spans="3:5" ht="13" x14ac:dyDescent="0.15">
      <c r="C842" s="5"/>
      <c r="D842" s="5"/>
      <c r="E842" s="5"/>
    </row>
    <row r="843" spans="3:5" ht="13" x14ac:dyDescent="0.15">
      <c r="C843" s="5"/>
      <c r="D843" s="5"/>
      <c r="E843" s="5"/>
    </row>
    <row r="844" spans="3:5" ht="13" x14ac:dyDescent="0.15">
      <c r="C844" s="5"/>
      <c r="D844" s="5"/>
      <c r="E844" s="5"/>
    </row>
    <row r="845" spans="3:5" ht="13" x14ac:dyDescent="0.15">
      <c r="C845" s="5"/>
      <c r="D845" s="5"/>
      <c r="E845" s="5"/>
    </row>
    <row r="846" spans="3:5" ht="13" x14ac:dyDescent="0.15">
      <c r="C846" s="5"/>
      <c r="D846" s="5"/>
      <c r="E846" s="5"/>
    </row>
    <row r="847" spans="3:5" ht="13" x14ac:dyDescent="0.15">
      <c r="C847" s="5"/>
      <c r="D847" s="5"/>
      <c r="E847" s="5"/>
    </row>
    <row r="848" spans="3:5" ht="13" x14ac:dyDescent="0.15">
      <c r="C848" s="5"/>
      <c r="D848" s="5"/>
      <c r="E848" s="5"/>
    </row>
    <row r="849" spans="3:5" ht="13" x14ac:dyDescent="0.15">
      <c r="C849" s="5"/>
      <c r="D849" s="5"/>
      <c r="E849" s="5"/>
    </row>
    <row r="850" spans="3:5" ht="13" x14ac:dyDescent="0.15">
      <c r="C850" s="5"/>
      <c r="D850" s="5"/>
      <c r="E850" s="5"/>
    </row>
    <row r="851" spans="3:5" ht="13" x14ac:dyDescent="0.15">
      <c r="C851" s="5"/>
      <c r="D851" s="5"/>
      <c r="E851" s="5"/>
    </row>
    <row r="852" spans="3:5" ht="13" x14ac:dyDescent="0.15">
      <c r="C852" s="5"/>
      <c r="D852" s="5"/>
      <c r="E852" s="5"/>
    </row>
    <row r="853" spans="3:5" ht="13" x14ac:dyDescent="0.15">
      <c r="C853" s="5"/>
      <c r="D853" s="5"/>
      <c r="E853" s="5"/>
    </row>
    <row r="854" spans="3:5" ht="13" x14ac:dyDescent="0.15">
      <c r="C854" s="5"/>
      <c r="D854" s="5"/>
      <c r="E854" s="5"/>
    </row>
    <row r="855" spans="3:5" ht="13" x14ac:dyDescent="0.15">
      <c r="C855" s="5"/>
      <c r="D855" s="5"/>
      <c r="E855" s="5"/>
    </row>
    <row r="856" spans="3:5" ht="13" x14ac:dyDescent="0.15">
      <c r="C856" s="5"/>
      <c r="D856" s="5"/>
      <c r="E856" s="5"/>
    </row>
    <row r="857" spans="3:5" ht="13" x14ac:dyDescent="0.15">
      <c r="C857" s="5"/>
      <c r="D857" s="5"/>
      <c r="E857" s="5"/>
    </row>
    <row r="858" spans="3:5" ht="13" x14ac:dyDescent="0.15">
      <c r="C858" s="5"/>
      <c r="D858" s="5"/>
      <c r="E858" s="5"/>
    </row>
    <row r="859" spans="3:5" ht="13" x14ac:dyDescent="0.15">
      <c r="C859" s="5"/>
      <c r="D859" s="5"/>
      <c r="E859" s="5"/>
    </row>
    <row r="860" spans="3:5" ht="13" x14ac:dyDescent="0.15">
      <c r="C860" s="5"/>
      <c r="D860" s="5"/>
      <c r="E860" s="5"/>
    </row>
    <row r="861" spans="3:5" ht="13" x14ac:dyDescent="0.15">
      <c r="C861" s="5"/>
      <c r="D861" s="5"/>
      <c r="E861" s="5"/>
    </row>
    <row r="862" spans="3:5" ht="13" x14ac:dyDescent="0.15">
      <c r="C862" s="5"/>
      <c r="D862" s="5"/>
      <c r="E862" s="5"/>
    </row>
    <row r="863" spans="3:5" ht="13" x14ac:dyDescent="0.15">
      <c r="C863" s="5"/>
      <c r="D863" s="5"/>
      <c r="E863" s="5"/>
    </row>
    <row r="864" spans="3:5" ht="13" x14ac:dyDescent="0.15">
      <c r="C864" s="5"/>
      <c r="D864" s="5"/>
      <c r="E864" s="5"/>
    </row>
    <row r="865" spans="3:5" ht="13" x14ac:dyDescent="0.15">
      <c r="C865" s="5"/>
      <c r="D865" s="5"/>
      <c r="E865" s="5"/>
    </row>
    <row r="866" spans="3:5" ht="13" x14ac:dyDescent="0.15">
      <c r="C866" s="5"/>
      <c r="D866" s="5"/>
      <c r="E866" s="5"/>
    </row>
    <row r="867" spans="3:5" ht="13" x14ac:dyDescent="0.15">
      <c r="C867" s="5"/>
      <c r="D867" s="5"/>
      <c r="E867" s="5"/>
    </row>
    <row r="868" spans="3:5" ht="13" x14ac:dyDescent="0.15">
      <c r="C868" s="5"/>
      <c r="D868" s="5"/>
      <c r="E868" s="5"/>
    </row>
    <row r="869" spans="3:5" ht="13" x14ac:dyDescent="0.15">
      <c r="C869" s="5"/>
      <c r="D869" s="5"/>
      <c r="E869" s="5"/>
    </row>
    <row r="870" spans="3:5" ht="13" x14ac:dyDescent="0.15">
      <c r="C870" s="5"/>
      <c r="D870" s="5"/>
      <c r="E870" s="5"/>
    </row>
    <row r="871" spans="3:5" ht="13" x14ac:dyDescent="0.15">
      <c r="C871" s="5"/>
      <c r="D871" s="5"/>
      <c r="E871" s="5"/>
    </row>
    <row r="872" spans="3:5" ht="13" x14ac:dyDescent="0.15">
      <c r="C872" s="5"/>
      <c r="D872" s="5"/>
      <c r="E872" s="5"/>
    </row>
    <row r="873" spans="3:5" ht="13" x14ac:dyDescent="0.15">
      <c r="C873" s="5"/>
      <c r="D873" s="5"/>
      <c r="E873" s="5"/>
    </row>
    <row r="874" spans="3:5" ht="13" x14ac:dyDescent="0.15">
      <c r="C874" s="5"/>
      <c r="D874" s="5"/>
      <c r="E874" s="5"/>
    </row>
    <row r="875" spans="3:5" ht="13" x14ac:dyDescent="0.15">
      <c r="C875" s="5"/>
      <c r="D875" s="5"/>
      <c r="E875" s="5"/>
    </row>
    <row r="876" spans="3:5" ht="13" x14ac:dyDescent="0.15">
      <c r="C876" s="5"/>
      <c r="D876" s="5"/>
      <c r="E876" s="5"/>
    </row>
    <row r="877" spans="3:5" ht="13" x14ac:dyDescent="0.15">
      <c r="C877" s="5"/>
      <c r="D877" s="5"/>
      <c r="E877" s="5"/>
    </row>
    <row r="878" spans="3:5" ht="13" x14ac:dyDescent="0.15">
      <c r="C878" s="5"/>
      <c r="D878" s="5"/>
      <c r="E878" s="5"/>
    </row>
    <row r="879" spans="3:5" ht="13" x14ac:dyDescent="0.15">
      <c r="C879" s="5"/>
      <c r="D879" s="5"/>
      <c r="E879" s="5"/>
    </row>
    <row r="880" spans="3:5" ht="13" x14ac:dyDescent="0.15">
      <c r="C880" s="5"/>
      <c r="D880" s="5"/>
      <c r="E880" s="5"/>
    </row>
    <row r="881" spans="3:5" ht="13" x14ac:dyDescent="0.15">
      <c r="C881" s="5"/>
      <c r="D881" s="5"/>
      <c r="E881" s="5"/>
    </row>
    <row r="882" spans="3:5" ht="13" x14ac:dyDescent="0.15">
      <c r="C882" s="5"/>
      <c r="D882" s="5"/>
      <c r="E882" s="5"/>
    </row>
    <row r="883" spans="3:5" ht="13" x14ac:dyDescent="0.15">
      <c r="C883" s="5"/>
      <c r="D883" s="5"/>
      <c r="E883" s="5"/>
    </row>
    <row r="884" spans="3:5" ht="13" x14ac:dyDescent="0.15">
      <c r="C884" s="5"/>
      <c r="D884" s="5"/>
      <c r="E884" s="5"/>
    </row>
    <row r="885" spans="3:5" ht="13" x14ac:dyDescent="0.15">
      <c r="C885" s="5"/>
      <c r="D885" s="5"/>
      <c r="E885" s="5"/>
    </row>
    <row r="886" spans="3:5" ht="13" x14ac:dyDescent="0.15">
      <c r="C886" s="5"/>
      <c r="D886" s="5"/>
      <c r="E886" s="5"/>
    </row>
    <row r="887" spans="3:5" ht="13" x14ac:dyDescent="0.15">
      <c r="C887" s="5"/>
      <c r="D887" s="5"/>
      <c r="E887" s="5"/>
    </row>
    <row r="888" spans="3:5" ht="13" x14ac:dyDescent="0.15">
      <c r="C888" s="5"/>
      <c r="D888" s="5"/>
      <c r="E888" s="5"/>
    </row>
    <row r="889" spans="3:5" ht="13" x14ac:dyDescent="0.15">
      <c r="C889" s="5"/>
      <c r="D889" s="5"/>
      <c r="E889" s="5"/>
    </row>
    <row r="890" spans="3:5" ht="13" x14ac:dyDescent="0.15">
      <c r="C890" s="5"/>
      <c r="D890" s="5"/>
      <c r="E890" s="5"/>
    </row>
    <row r="891" spans="3:5" ht="13" x14ac:dyDescent="0.15">
      <c r="C891" s="5"/>
      <c r="D891" s="5"/>
      <c r="E891" s="5"/>
    </row>
    <row r="892" spans="3:5" ht="13" x14ac:dyDescent="0.15">
      <c r="C892" s="5"/>
      <c r="D892" s="5"/>
      <c r="E892" s="5"/>
    </row>
    <row r="893" spans="3:5" ht="13" x14ac:dyDescent="0.15">
      <c r="C893" s="5"/>
      <c r="D893" s="5"/>
      <c r="E893" s="5"/>
    </row>
    <row r="894" spans="3:5" ht="13" x14ac:dyDescent="0.15">
      <c r="C894" s="5"/>
      <c r="D894" s="5"/>
      <c r="E894" s="5"/>
    </row>
    <row r="895" spans="3:5" ht="13" x14ac:dyDescent="0.15">
      <c r="C895" s="5"/>
      <c r="D895" s="5"/>
      <c r="E895" s="5"/>
    </row>
    <row r="896" spans="3:5" ht="13" x14ac:dyDescent="0.15">
      <c r="C896" s="5"/>
      <c r="D896" s="5"/>
      <c r="E896" s="5"/>
    </row>
    <row r="897" spans="3:5" ht="13" x14ac:dyDescent="0.15">
      <c r="C897" s="5"/>
      <c r="D897" s="5"/>
      <c r="E897" s="5"/>
    </row>
    <row r="898" spans="3:5" ht="13" x14ac:dyDescent="0.15">
      <c r="C898" s="5"/>
      <c r="D898" s="5"/>
      <c r="E898" s="5"/>
    </row>
    <row r="899" spans="3:5" ht="13" x14ac:dyDescent="0.15">
      <c r="C899" s="5"/>
      <c r="D899" s="5"/>
      <c r="E899" s="5"/>
    </row>
    <row r="900" spans="3:5" ht="13" x14ac:dyDescent="0.15">
      <c r="C900" s="5"/>
      <c r="D900" s="5"/>
      <c r="E900" s="5"/>
    </row>
    <row r="901" spans="3:5" ht="13" x14ac:dyDescent="0.15">
      <c r="C901" s="5"/>
      <c r="D901" s="5"/>
      <c r="E901" s="5"/>
    </row>
    <row r="902" spans="3:5" ht="13" x14ac:dyDescent="0.15">
      <c r="C902" s="5"/>
      <c r="D902" s="5"/>
      <c r="E902" s="5"/>
    </row>
    <row r="903" spans="3:5" ht="13" x14ac:dyDescent="0.15">
      <c r="C903" s="5"/>
      <c r="D903" s="5"/>
      <c r="E903" s="5"/>
    </row>
    <row r="904" spans="3:5" ht="13" x14ac:dyDescent="0.15">
      <c r="C904" s="5"/>
      <c r="D904" s="5"/>
      <c r="E904" s="5"/>
    </row>
    <row r="905" spans="3:5" ht="13" x14ac:dyDescent="0.15">
      <c r="C905" s="5"/>
      <c r="D905" s="5"/>
      <c r="E905" s="5"/>
    </row>
    <row r="906" spans="3:5" ht="13" x14ac:dyDescent="0.15">
      <c r="C906" s="5"/>
      <c r="D906" s="5"/>
      <c r="E906" s="5"/>
    </row>
    <row r="907" spans="3:5" ht="13" x14ac:dyDescent="0.15">
      <c r="C907" s="5"/>
      <c r="D907" s="5"/>
      <c r="E907" s="5"/>
    </row>
    <row r="908" spans="3:5" ht="13" x14ac:dyDescent="0.15">
      <c r="C908" s="5"/>
      <c r="D908" s="5"/>
      <c r="E908" s="5"/>
    </row>
    <row r="909" spans="3:5" ht="13" x14ac:dyDescent="0.15">
      <c r="C909" s="5"/>
      <c r="D909" s="5"/>
      <c r="E909" s="5"/>
    </row>
    <row r="910" spans="3:5" ht="13" x14ac:dyDescent="0.15">
      <c r="C910" s="5"/>
      <c r="D910" s="5"/>
      <c r="E910" s="5"/>
    </row>
    <row r="911" spans="3:5" ht="13" x14ac:dyDescent="0.15">
      <c r="C911" s="5"/>
      <c r="D911" s="5"/>
      <c r="E911" s="5"/>
    </row>
    <row r="912" spans="3:5" ht="13" x14ac:dyDescent="0.15">
      <c r="C912" s="5"/>
      <c r="D912" s="5"/>
      <c r="E912" s="5"/>
    </row>
    <row r="913" spans="3:5" ht="13" x14ac:dyDescent="0.15">
      <c r="C913" s="5"/>
      <c r="D913" s="5"/>
      <c r="E913" s="5"/>
    </row>
    <row r="914" spans="3:5" ht="13" x14ac:dyDescent="0.15">
      <c r="C914" s="5"/>
      <c r="D914" s="5"/>
      <c r="E914" s="5"/>
    </row>
    <row r="915" spans="3:5" ht="13" x14ac:dyDescent="0.15">
      <c r="C915" s="5"/>
      <c r="D915" s="5"/>
      <c r="E915" s="5"/>
    </row>
    <row r="916" spans="3:5" ht="13" x14ac:dyDescent="0.15">
      <c r="C916" s="5"/>
      <c r="D916" s="5"/>
      <c r="E916" s="5"/>
    </row>
    <row r="917" spans="3:5" ht="13" x14ac:dyDescent="0.15">
      <c r="C917" s="5"/>
      <c r="D917" s="5"/>
      <c r="E917" s="5"/>
    </row>
    <row r="918" spans="3:5" ht="13" x14ac:dyDescent="0.15">
      <c r="C918" s="5"/>
      <c r="D918" s="5"/>
      <c r="E918" s="5"/>
    </row>
    <row r="919" spans="3:5" ht="13" x14ac:dyDescent="0.15">
      <c r="C919" s="5"/>
      <c r="D919" s="5"/>
      <c r="E919" s="5"/>
    </row>
    <row r="920" spans="3:5" ht="13" x14ac:dyDescent="0.15">
      <c r="C920" s="5"/>
      <c r="D920" s="5"/>
      <c r="E920" s="5"/>
    </row>
    <row r="921" spans="3:5" ht="13" x14ac:dyDescent="0.15">
      <c r="C921" s="5"/>
      <c r="D921" s="5"/>
      <c r="E921" s="5"/>
    </row>
    <row r="922" spans="3:5" ht="13" x14ac:dyDescent="0.15">
      <c r="C922" s="5"/>
      <c r="D922" s="5"/>
      <c r="E922" s="5"/>
    </row>
    <row r="923" spans="3:5" ht="13" x14ac:dyDescent="0.15">
      <c r="C923" s="5"/>
      <c r="D923" s="5"/>
      <c r="E923" s="5"/>
    </row>
    <row r="924" spans="3:5" ht="13" x14ac:dyDescent="0.15">
      <c r="C924" s="5"/>
      <c r="D924" s="5"/>
      <c r="E924" s="5"/>
    </row>
    <row r="925" spans="3:5" ht="13" x14ac:dyDescent="0.15">
      <c r="C925" s="5"/>
      <c r="D925" s="5"/>
      <c r="E925" s="5"/>
    </row>
    <row r="926" spans="3:5" ht="13" x14ac:dyDescent="0.15">
      <c r="C926" s="5"/>
      <c r="D926" s="5"/>
      <c r="E926" s="5"/>
    </row>
    <row r="927" spans="3:5" ht="13" x14ac:dyDescent="0.15">
      <c r="C927" s="5"/>
      <c r="D927" s="5"/>
      <c r="E927" s="5"/>
    </row>
    <row r="928" spans="3:5" ht="13" x14ac:dyDescent="0.15">
      <c r="C928" s="5"/>
      <c r="D928" s="5"/>
      <c r="E928" s="5"/>
    </row>
    <row r="929" spans="3:5" ht="13" x14ac:dyDescent="0.15">
      <c r="C929" s="5"/>
      <c r="D929" s="5"/>
      <c r="E929" s="5"/>
    </row>
    <row r="930" spans="3:5" ht="13" x14ac:dyDescent="0.15">
      <c r="C930" s="5"/>
      <c r="D930" s="5"/>
      <c r="E930" s="5"/>
    </row>
    <row r="931" spans="3:5" ht="13" x14ac:dyDescent="0.15">
      <c r="C931" s="5"/>
      <c r="D931" s="5"/>
      <c r="E931" s="5"/>
    </row>
    <row r="932" spans="3:5" ht="13" x14ac:dyDescent="0.15">
      <c r="C932" s="5"/>
      <c r="D932" s="5"/>
      <c r="E932" s="5"/>
    </row>
    <row r="933" spans="3:5" ht="13" x14ac:dyDescent="0.15">
      <c r="C933" s="5"/>
      <c r="D933" s="5"/>
      <c r="E933" s="5"/>
    </row>
    <row r="934" spans="3:5" ht="13" x14ac:dyDescent="0.15">
      <c r="C934" s="5"/>
      <c r="D934" s="5"/>
      <c r="E934" s="5"/>
    </row>
    <row r="935" spans="3:5" ht="13" x14ac:dyDescent="0.15">
      <c r="C935" s="5"/>
      <c r="D935" s="5"/>
      <c r="E935" s="5"/>
    </row>
    <row r="936" spans="3:5" ht="13" x14ac:dyDescent="0.15">
      <c r="C936" s="5"/>
      <c r="D936" s="5"/>
      <c r="E936" s="5"/>
    </row>
    <row r="937" spans="3:5" ht="13" x14ac:dyDescent="0.15">
      <c r="C937" s="5"/>
      <c r="D937" s="5"/>
      <c r="E937" s="5"/>
    </row>
    <row r="938" spans="3:5" ht="13" x14ac:dyDescent="0.15">
      <c r="C938" s="5"/>
      <c r="D938" s="5"/>
      <c r="E938" s="5"/>
    </row>
    <row r="939" spans="3:5" ht="13" x14ac:dyDescent="0.15">
      <c r="C939" s="5"/>
      <c r="D939" s="5"/>
      <c r="E939" s="5"/>
    </row>
    <row r="940" spans="3:5" ht="13" x14ac:dyDescent="0.15">
      <c r="C940" s="5"/>
      <c r="D940" s="5"/>
      <c r="E940" s="5"/>
    </row>
    <row r="941" spans="3:5" ht="13" x14ac:dyDescent="0.15">
      <c r="C941" s="5"/>
      <c r="D941" s="5"/>
      <c r="E941" s="5"/>
    </row>
    <row r="942" spans="3:5" ht="13" x14ac:dyDescent="0.15">
      <c r="C942" s="5"/>
      <c r="D942" s="5"/>
      <c r="E942" s="5"/>
    </row>
    <row r="943" spans="3:5" ht="13" x14ac:dyDescent="0.15">
      <c r="C943" s="5"/>
      <c r="D943" s="5"/>
      <c r="E943" s="5"/>
    </row>
    <row r="944" spans="3:5" ht="13" x14ac:dyDescent="0.15">
      <c r="C944" s="5"/>
      <c r="D944" s="5"/>
      <c r="E944" s="5"/>
    </row>
    <row r="945" spans="3:5" ht="13" x14ac:dyDescent="0.15">
      <c r="C945" s="5"/>
      <c r="D945" s="5"/>
      <c r="E945" s="5"/>
    </row>
    <row r="946" spans="3:5" ht="13" x14ac:dyDescent="0.15">
      <c r="C946" s="5"/>
      <c r="D946" s="5"/>
      <c r="E946" s="5"/>
    </row>
    <row r="947" spans="3:5" ht="13" x14ac:dyDescent="0.15">
      <c r="C947" s="5"/>
      <c r="D947" s="5"/>
      <c r="E947" s="5"/>
    </row>
    <row r="948" spans="3:5" ht="13" x14ac:dyDescent="0.15">
      <c r="C948" s="5"/>
      <c r="D948" s="5"/>
      <c r="E948" s="5"/>
    </row>
    <row r="949" spans="3:5" ht="13" x14ac:dyDescent="0.15">
      <c r="C949" s="5"/>
      <c r="D949" s="5"/>
      <c r="E949" s="5"/>
    </row>
    <row r="950" spans="3:5" ht="13" x14ac:dyDescent="0.15">
      <c r="C950" s="5"/>
      <c r="D950" s="5"/>
      <c r="E950" s="5"/>
    </row>
    <row r="951" spans="3:5" ht="13" x14ac:dyDescent="0.15">
      <c r="C951" s="5"/>
      <c r="D951" s="5"/>
      <c r="E951" s="5"/>
    </row>
    <row r="952" spans="3:5" ht="13" x14ac:dyDescent="0.15">
      <c r="C952" s="5"/>
      <c r="D952" s="5"/>
      <c r="E952" s="5"/>
    </row>
    <row r="953" spans="3:5" ht="13" x14ac:dyDescent="0.15">
      <c r="C953" s="5"/>
      <c r="D953" s="5"/>
      <c r="E953" s="5"/>
    </row>
    <row r="954" spans="3:5" ht="13" x14ac:dyDescent="0.15">
      <c r="C954" s="5"/>
      <c r="D954" s="5"/>
      <c r="E954" s="5"/>
    </row>
    <row r="955" spans="3:5" ht="13" x14ac:dyDescent="0.15">
      <c r="C955" s="5"/>
      <c r="D955" s="5"/>
      <c r="E955" s="5"/>
    </row>
    <row r="956" spans="3:5" ht="13" x14ac:dyDescent="0.15">
      <c r="C956" s="5"/>
      <c r="D956" s="5"/>
      <c r="E956" s="5"/>
    </row>
    <row r="957" spans="3:5" ht="13" x14ac:dyDescent="0.15">
      <c r="C957" s="5"/>
      <c r="D957" s="5"/>
      <c r="E957" s="5"/>
    </row>
    <row r="958" spans="3:5" ht="13" x14ac:dyDescent="0.15">
      <c r="C958" s="5"/>
      <c r="D958" s="5"/>
      <c r="E958" s="5"/>
    </row>
    <row r="959" spans="3:5" ht="13" x14ac:dyDescent="0.15">
      <c r="C959" s="5"/>
      <c r="D959" s="5"/>
      <c r="E959" s="5"/>
    </row>
    <row r="960" spans="3:5" ht="13" x14ac:dyDescent="0.15">
      <c r="C960" s="5"/>
      <c r="D960" s="5"/>
      <c r="E960" s="5"/>
    </row>
    <row r="961" spans="3:5" ht="13" x14ac:dyDescent="0.15">
      <c r="C961" s="5"/>
      <c r="D961" s="5"/>
      <c r="E961" s="5"/>
    </row>
    <row r="962" spans="3:5" ht="13" x14ac:dyDescent="0.15">
      <c r="C962" s="5"/>
      <c r="D962" s="5"/>
      <c r="E962" s="5"/>
    </row>
    <row r="963" spans="3:5" ht="13" x14ac:dyDescent="0.15">
      <c r="C963" s="5"/>
      <c r="D963" s="5"/>
      <c r="E963" s="5"/>
    </row>
    <row r="964" spans="3:5" ht="13" x14ac:dyDescent="0.15">
      <c r="C964" s="5"/>
      <c r="D964" s="5"/>
      <c r="E964" s="5"/>
    </row>
    <row r="965" spans="3:5" ht="13" x14ac:dyDescent="0.15">
      <c r="C965" s="5"/>
      <c r="D965" s="5"/>
      <c r="E965" s="5"/>
    </row>
    <row r="966" spans="3:5" ht="13" x14ac:dyDescent="0.15">
      <c r="C966" s="5"/>
      <c r="D966" s="5"/>
      <c r="E966" s="5"/>
    </row>
    <row r="967" spans="3:5" ht="13" x14ac:dyDescent="0.15">
      <c r="C967" s="5"/>
      <c r="D967" s="5"/>
      <c r="E967" s="5"/>
    </row>
    <row r="968" spans="3:5" ht="13" x14ac:dyDescent="0.15">
      <c r="C968" s="5"/>
      <c r="D968" s="5"/>
      <c r="E968" s="5"/>
    </row>
    <row r="969" spans="3:5" ht="13" x14ac:dyDescent="0.15">
      <c r="C969" s="5"/>
      <c r="D969" s="5"/>
      <c r="E969" s="5"/>
    </row>
    <row r="970" spans="3:5" ht="13" x14ac:dyDescent="0.15">
      <c r="C970" s="5"/>
      <c r="D970" s="5"/>
      <c r="E970" s="5"/>
    </row>
    <row r="971" spans="3:5" ht="13" x14ac:dyDescent="0.15">
      <c r="C971" s="5"/>
      <c r="D971" s="5"/>
      <c r="E971" s="5"/>
    </row>
    <row r="972" spans="3:5" ht="13" x14ac:dyDescent="0.15">
      <c r="C972" s="5"/>
      <c r="D972" s="5"/>
      <c r="E972" s="5"/>
    </row>
    <row r="973" spans="3:5" ht="13" x14ac:dyDescent="0.15">
      <c r="C973" s="5"/>
      <c r="D973" s="5"/>
      <c r="E973" s="5"/>
    </row>
    <row r="974" spans="3:5" ht="13" x14ac:dyDescent="0.15">
      <c r="C974" s="5"/>
      <c r="D974" s="5"/>
      <c r="E974" s="5"/>
    </row>
    <row r="975" spans="3:5" ht="13" x14ac:dyDescent="0.15">
      <c r="C975" s="5"/>
      <c r="D975" s="5"/>
      <c r="E975" s="5"/>
    </row>
    <row r="976" spans="3:5" ht="13" x14ac:dyDescent="0.15">
      <c r="C976" s="5"/>
      <c r="D976" s="5"/>
      <c r="E976" s="5"/>
    </row>
    <row r="977" spans="3:5" ht="13" x14ac:dyDescent="0.15">
      <c r="C977" s="5"/>
      <c r="D977" s="5"/>
      <c r="E977" s="5"/>
    </row>
    <row r="978" spans="3:5" ht="13" x14ac:dyDescent="0.15">
      <c r="C978" s="5"/>
      <c r="D978" s="5"/>
      <c r="E978" s="5"/>
    </row>
    <row r="979" spans="3:5" ht="13" x14ac:dyDescent="0.15">
      <c r="C979" s="5"/>
      <c r="D979" s="5"/>
      <c r="E979" s="5"/>
    </row>
    <row r="980" spans="3:5" ht="13" x14ac:dyDescent="0.15">
      <c r="C980" s="5"/>
      <c r="D980" s="5"/>
      <c r="E980" s="5"/>
    </row>
    <row r="981" spans="3:5" ht="13" x14ac:dyDescent="0.15">
      <c r="C981" s="5"/>
      <c r="D981" s="5"/>
      <c r="E981" s="5"/>
    </row>
    <row r="982" spans="3:5" ht="13" x14ac:dyDescent="0.15">
      <c r="C982" s="5"/>
      <c r="D982" s="5"/>
      <c r="E982" s="5"/>
    </row>
    <row r="983" spans="3:5" ht="13" x14ac:dyDescent="0.15">
      <c r="C983" s="5"/>
      <c r="D983" s="5"/>
      <c r="E983" s="5"/>
    </row>
    <row r="984" spans="3:5" ht="13" x14ac:dyDescent="0.15">
      <c r="C984" s="5"/>
      <c r="D984" s="5"/>
      <c r="E984" s="5"/>
    </row>
    <row r="985" spans="3:5" ht="13" x14ac:dyDescent="0.15">
      <c r="C985" s="5"/>
      <c r="D985" s="5"/>
      <c r="E985" s="5"/>
    </row>
    <row r="986" spans="3:5" ht="13" x14ac:dyDescent="0.15">
      <c r="C986" s="5"/>
      <c r="D986" s="5"/>
      <c r="E986" s="5"/>
    </row>
    <row r="987" spans="3:5" ht="13" x14ac:dyDescent="0.15">
      <c r="C987" s="5"/>
      <c r="D987" s="5"/>
      <c r="E987" s="5"/>
    </row>
    <row r="988" spans="3:5" ht="13" x14ac:dyDescent="0.15">
      <c r="C988" s="5"/>
      <c r="D988" s="5"/>
      <c r="E988" s="5"/>
    </row>
    <row r="989" spans="3:5" ht="13" x14ac:dyDescent="0.15">
      <c r="C989" s="5"/>
      <c r="D989" s="5"/>
      <c r="E989" s="5"/>
    </row>
    <row r="990" spans="3:5" ht="13" x14ac:dyDescent="0.15">
      <c r="C990" s="5"/>
      <c r="D990" s="5"/>
      <c r="E990" s="5"/>
    </row>
    <row r="991" spans="3:5" ht="13" x14ac:dyDescent="0.15">
      <c r="C991" s="5"/>
      <c r="D991" s="5"/>
      <c r="E991" s="5"/>
    </row>
    <row r="992" spans="3:5" ht="13" x14ac:dyDescent="0.15">
      <c r="C992" s="5"/>
      <c r="D992" s="5"/>
      <c r="E992" s="5"/>
    </row>
    <row r="993" spans="3:5" ht="13" x14ac:dyDescent="0.15">
      <c r="C993" s="5"/>
      <c r="D993" s="5"/>
      <c r="E993" s="5"/>
    </row>
    <row r="994" spans="3:5" ht="13" x14ac:dyDescent="0.15">
      <c r="C994" s="5"/>
      <c r="D994" s="5"/>
      <c r="E994" s="5"/>
    </row>
    <row r="995" spans="3:5" ht="13" x14ac:dyDescent="0.15">
      <c r="C995" s="5"/>
      <c r="D995" s="5"/>
      <c r="E995" s="5"/>
    </row>
    <row r="996" spans="3:5" ht="13" x14ac:dyDescent="0.15">
      <c r="C996" s="5"/>
      <c r="D996" s="5"/>
      <c r="E996" s="5"/>
    </row>
    <row r="997" spans="3:5" ht="13" x14ac:dyDescent="0.15">
      <c r="C997" s="5"/>
      <c r="D997" s="5"/>
      <c r="E997" s="5"/>
    </row>
    <row r="998" spans="3:5" ht="13" x14ac:dyDescent="0.15">
      <c r="C998" s="5"/>
      <c r="D998" s="5"/>
      <c r="E998" s="5"/>
    </row>
    <row r="999" spans="3:5" ht="13" x14ac:dyDescent="0.15">
      <c r="C999" s="5"/>
      <c r="D999" s="5"/>
      <c r="E999" s="5"/>
    </row>
    <row r="1000" spans="3:5" ht="13" x14ac:dyDescent="0.15">
      <c r="C1000" s="5"/>
      <c r="D1000" s="5"/>
      <c r="E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20"/>
  <sheetViews>
    <sheetView tabSelected="1" topLeftCell="A26" zoomScale="215" workbookViewId="0">
      <selection activeCell="B6" sqref="B6"/>
    </sheetView>
  </sheetViews>
  <sheetFormatPr baseColWidth="10" defaultColWidth="12.6640625" defaultRowHeight="15.75" customHeight="1" x14ac:dyDescent="0.15"/>
  <cols>
    <col min="1" max="1" width="3.6640625" customWidth="1"/>
    <col min="2" max="2" width="20.83203125" customWidth="1"/>
    <col min="3" max="3" width="22.33203125" customWidth="1"/>
    <col min="4" max="4" width="42.5" customWidth="1"/>
  </cols>
  <sheetData>
    <row r="1" spans="1:4" ht="14" x14ac:dyDescent="0.15">
      <c r="A1" s="6"/>
      <c r="B1" s="5" t="s">
        <v>0</v>
      </c>
      <c r="C1" s="5" t="s">
        <v>1</v>
      </c>
      <c r="D1" s="5" t="s">
        <v>2</v>
      </c>
    </row>
    <row r="2" spans="1:4" ht="28" x14ac:dyDescent="0.15">
      <c r="A2" s="5">
        <v>1</v>
      </c>
      <c r="B2" s="5" t="s">
        <v>4</v>
      </c>
      <c r="C2" s="5" t="s">
        <v>5</v>
      </c>
      <c r="D2" s="5" t="s">
        <v>376</v>
      </c>
    </row>
    <row r="3" spans="1:4" ht="56" x14ac:dyDescent="0.15">
      <c r="A3" s="5">
        <v>2</v>
      </c>
      <c r="B3" s="5" t="s">
        <v>4</v>
      </c>
      <c r="C3" s="5" t="s">
        <v>7</v>
      </c>
      <c r="D3" s="5" t="s">
        <v>377</v>
      </c>
    </row>
    <row r="4" spans="1:4" ht="28" x14ac:dyDescent="0.15">
      <c r="A4" s="5">
        <v>5</v>
      </c>
      <c r="B4" s="5" t="s">
        <v>4</v>
      </c>
      <c r="C4" s="5" t="s">
        <v>9</v>
      </c>
      <c r="D4" s="5" t="s">
        <v>378</v>
      </c>
    </row>
    <row r="5" spans="1:4" ht="28" x14ac:dyDescent="0.15">
      <c r="A5" s="5">
        <v>6</v>
      </c>
      <c r="B5" s="5" t="s">
        <v>4</v>
      </c>
      <c r="C5" s="5" t="s">
        <v>11</v>
      </c>
      <c r="D5" s="5" t="s">
        <v>379</v>
      </c>
    </row>
    <row r="6" spans="1:4" ht="28" x14ac:dyDescent="0.15">
      <c r="A6" s="5">
        <v>7</v>
      </c>
      <c r="B6" s="5" t="s">
        <v>4</v>
      </c>
      <c r="C6" s="5" t="s">
        <v>13</v>
      </c>
      <c r="D6" s="5" t="s">
        <v>380</v>
      </c>
    </row>
    <row r="7" spans="1:4" ht="28" x14ac:dyDescent="0.15">
      <c r="A7" s="5">
        <v>8</v>
      </c>
      <c r="B7" s="5" t="s">
        <v>4</v>
      </c>
      <c r="C7" s="5" t="s">
        <v>15</v>
      </c>
      <c r="D7" s="5" t="s">
        <v>381</v>
      </c>
    </row>
    <row r="8" spans="1:4" ht="28" x14ac:dyDescent="0.15">
      <c r="A8" s="5">
        <v>9</v>
      </c>
      <c r="B8" s="5" t="s">
        <v>4</v>
      </c>
      <c r="C8" s="5" t="s">
        <v>17</v>
      </c>
      <c r="D8" s="5" t="s">
        <v>382</v>
      </c>
    </row>
    <row r="9" spans="1:4" ht="28" x14ac:dyDescent="0.15">
      <c r="A9" s="5">
        <v>10</v>
      </c>
      <c r="B9" s="5" t="s">
        <v>4</v>
      </c>
      <c r="C9" s="5" t="s">
        <v>19</v>
      </c>
      <c r="D9" s="5" t="s">
        <v>383</v>
      </c>
    </row>
    <row r="10" spans="1:4" ht="28" x14ac:dyDescent="0.15">
      <c r="A10" s="5">
        <v>11</v>
      </c>
      <c r="B10" s="5" t="s">
        <v>4</v>
      </c>
      <c r="C10" s="5" t="s">
        <v>21</v>
      </c>
      <c r="D10" s="5" t="s">
        <v>384</v>
      </c>
    </row>
    <row r="11" spans="1:4" ht="28" x14ac:dyDescent="0.15">
      <c r="A11" s="5">
        <v>12</v>
      </c>
      <c r="B11" s="5" t="s">
        <v>4</v>
      </c>
      <c r="C11" s="5" t="s">
        <v>23</v>
      </c>
      <c r="D11" s="5" t="s">
        <v>385</v>
      </c>
    </row>
    <row r="12" spans="1:4" ht="28" x14ac:dyDescent="0.15">
      <c r="A12" s="5">
        <v>13</v>
      </c>
      <c r="B12" s="5" t="s">
        <v>4</v>
      </c>
      <c r="C12" s="5" t="s">
        <v>25</v>
      </c>
      <c r="D12" s="5" t="s">
        <v>538</v>
      </c>
    </row>
    <row r="13" spans="1:4" ht="28" x14ac:dyDescent="0.15">
      <c r="A13" s="5">
        <v>14</v>
      </c>
      <c r="B13" s="5" t="s">
        <v>4</v>
      </c>
      <c r="C13" s="5" t="s">
        <v>27</v>
      </c>
      <c r="D13" s="5" t="s">
        <v>387</v>
      </c>
    </row>
    <row r="14" spans="1:4" ht="28" x14ac:dyDescent="0.15">
      <c r="A14" s="5">
        <v>15</v>
      </c>
      <c r="B14" s="5" t="s">
        <v>4</v>
      </c>
      <c r="C14" s="5" t="s">
        <v>29</v>
      </c>
      <c r="D14" s="5" t="s">
        <v>388</v>
      </c>
    </row>
    <row r="15" spans="1:4" ht="28" x14ac:dyDescent="0.15">
      <c r="A15" s="5">
        <v>16</v>
      </c>
      <c r="B15" s="5" t="s">
        <v>4</v>
      </c>
      <c r="C15" s="5" t="s">
        <v>31</v>
      </c>
      <c r="D15" s="5" t="s">
        <v>389</v>
      </c>
    </row>
    <row r="16" spans="1:4" ht="28" x14ac:dyDescent="0.15">
      <c r="A16" s="5">
        <v>17</v>
      </c>
      <c r="B16" s="5" t="s">
        <v>4</v>
      </c>
      <c r="C16" s="5" t="s">
        <v>33</v>
      </c>
      <c r="D16" s="5" t="s">
        <v>390</v>
      </c>
    </row>
    <row r="17" spans="1:4" ht="28" x14ac:dyDescent="0.15">
      <c r="A17" s="5">
        <v>18</v>
      </c>
      <c r="B17" s="5" t="s">
        <v>4</v>
      </c>
      <c r="C17" s="5" t="s">
        <v>35</v>
      </c>
      <c r="D17" s="5" t="s">
        <v>391</v>
      </c>
    </row>
    <row r="18" spans="1:4" ht="42" x14ac:dyDescent="0.15">
      <c r="A18" s="5">
        <v>19</v>
      </c>
      <c r="B18" s="5" t="s">
        <v>4</v>
      </c>
      <c r="C18" s="5" t="s">
        <v>37</v>
      </c>
      <c r="D18" s="5" t="s">
        <v>392</v>
      </c>
    </row>
    <row r="19" spans="1:4" ht="28" x14ac:dyDescent="0.15">
      <c r="A19" s="5">
        <v>20</v>
      </c>
      <c r="B19" s="5" t="s">
        <v>4</v>
      </c>
      <c r="C19" s="5" t="s">
        <v>40</v>
      </c>
      <c r="D19" s="5" t="s">
        <v>393</v>
      </c>
    </row>
    <row r="20" spans="1:4" ht="28" x14ac:dyDescent="0.15">
      <c r="A20" s="5">
        <v>21</v>
      </c>
      <c r="B20" s="5" t="s">
        <v>4</v>
      </c>
      <c r="C20" s="5" t="s">
        <v>43</v>
      </c>
      <c r="D20" s="5" t="s">
        <v>394</v>
      </c>
    </row>
    <row r="21" spans="1:4" ht="28" x14ac:dyDescent="0.15">
      <c r="A21" s="5">
        <v>22</v>
      </c>
      <c r="B21" s="5" t="s">
        <v>4</v>
      </c>
      <c r="C21" s="5" t="s">
        <v>45</v>
      </c>
      <c r="D21" s="5" t="s">
        <v>395</v>
      </c>
    </row>
    <row r="22" spans="1:4" ht="42" x14ac:dyDescent="0.15">
      <c r="A22" s="5">
        <v>23</v>
      </c>
      <c r="B22" s="5" t="s">
        <v>4</v>
      </c>
      <c r="C22" s="5" t="s">
        <v>47</v>
      </c>
      <c r="D22" s="5" t="s">
        <v>396</v>
      </c>
    </row>
    <row r="23" spans="1:4" ht="28" x14ac:dyDescent="0.15">
      <c r="A23" s="5">
        <v>24</v>
      </c>
      <c r="B23" s="5" t="s">
        <v>4</v>
      </c>
      <c r="C23" s="5" t="s">
        <v>49</v>
      </c>
      <c r="D23" s="5" t="s">
        <v>397</v>
      </c>
    </row>
    <row r="24" spans="1:4" ht="28" x14ac:dyDescent="0.15">
      <c r="A24" s="5">
        <v>25</v>
      </c>
      <c r="B24" s="5" t="s">
        <v>4</v>
      </c>
      <c r="C24" s="5" t="s">
        <v>51</v>
      </c>
      <c r="D24" s="5" t="s">
        <v>398</v>
      </c>
    </row>
    <row r="25" spans="1:4" ht="28" x14ac:dyDescent="0.15">
      <c r="A25" s="5">
        <v>26</v>
      </c>
      <c r="B25" s="5" t="s">
        <v>4</v>
      </c>
      <c r="C25" s="5" t="s">
        <v>53</v>
      </c>
      <c r="D25" s="5" t="s">
        <v>399</v>
      </c>
    </row>
    <row r="26" spans="1:4" ht="28" x14ac:dyDescent="0.15">
      <c r="A26" s="5">
        <v>27</v>
      </c>
      <c r="B26" s="5" t="s">
        <v>4</v>
      </c>
      <c r="C26" s="5" t="s">
        <v>55</v>
      </c>
      <c r="D26" s="5" t="s">
        <v>400</v>
      </c>
    </row>
    <row r="27" spans="1:4" ht="28" x14ac:dyDescent="0.15">
      <c r="A27" s="5">
        <v>28</v>
      </c>
      <c r="B27" s="5" t="s">
        <v>4</v>
      </c>
      <c r="C27" s="5" t="s">
        <v>57</v>
      </c>
      <c r="D27" s="5" t="s">
        <v>401</v>
      </c>
    </row>
    <row r="28" spans="1:4" ht="28" x14ac:dyDescent="0.15">
      <c r="A28" s="5">
        <v>29</v>
      </c>
      <c r="B28" s="5" t="s">
        <v>4</v>
      </c>
      <c r="C28" s="5" t="s">
        <v>59</v>
      </c>
      <c r="D28" s="5" t="s">
        <v>400</v>
      </c>
    </row>
    <row r="29" spans="1:4" ht="28" x14ac:dyDescent="0.15">
      <c r="A29" s="5">
        <v>30</v>
      </c>
      <c r="B29" s="5" t="s">
        <v>4</v>
      </c>
      <c r="C29" s="5" t="s">
        <v>60</v>
      </c>
      <c r="D29" s="5" t="s">
        <v>402</v>
      </c>
    </row>
    <row r="30" spans="1:4" ht="28" x14ac:dyDescent="0.15">
      <c r="A30" s="5">
        <v>31</v>
      </c>
      <c r="B30" s="5" t="s">
        <v>4</v>
      </c>
      <c r="C30" s="5" t="s">
        <v>62</v>
      </c>
      <c r="D30" s="5" t="s">
        <v>403</v>
      </c>
    </row>
    <row r="31" spans="1:4" ht="28" x14ac:dyDescent="0.15">
      <c r="A31" s="5">
        <v>32</v>
      </c>
      <c r="B31" s="5" t="s">
        <v>4</v>
      </c>
      <c r="C31" s="5" t="s">
        <v>64</v>
      </c>
      <c r="D31" s="5" t="s">
        <v>404</v>
      </c>
    </row>
    <row r="32" spans="1:4" ht="28" x14ac:dyDescent="0.15">
      <c r="A32" s="5">
        <v>33</v>
      </c>
      <c r="B32" s="5" t="s">
        <v>4</v>
      </c>
      <c r="C32" s="5" t="s">
        <v>66</v>
      </c>
      <c r="D32" s="5" t="s">
        <v>405</v>
      </c>
    </row>
    <row r="33" spans="1:4" ht="28" x14ac:dyDescent="0.15">
      <c r="A33" s="5">
        <v>34</v>
      </c>
      <c r="B33" s="5" t="s">
        <v>4</v>
      </c>
      <c r="C33" s="5" t="s">
        <v>68</v>
      </c>
      <c r="D33" s="5" t="s">
        <v>406</v>
      </c>
    </row>
    <row r="34" spans="1:4" ht="28" x14ac:dyDescent="0.15">
      <c r="A34" s="5">
        <v>35</v>
      </c>
      <c r="B34" s="5" t="s">
        <v>4</v>
      </c>
      <c r="C34" s="5" t="s">
        <v>70</v>
      </c>
      <c r="D34" s="5" t="s">
        <v>407</v>
      </c>
    </row>
    <row r="35" spans="1:4" ht="28" x14ac:dyDescent="0.15">
      <c r="A35" s="5">
        <v>36</v>
      </c>
      <c r="B35" s="5" t="s">
        <v>4</v>
      </c>
      <c r="C35" s="5" t="s">
        <v>72</v>
      </c>
      <c r="D35" s="5" t="s">
        <v>408</v>
      </c>
    </row>
    <row r="36" spans="1:4" ht="42" x14ac:dyDescent="0.15">
      <c r="A36" s="5">
        <v>37</v>
      </c>
      <c r="B36" s="5" t="s">
        <v>4</v>
      </c>
      <c r="C36" s="5" t="s">
        <v>75</v>
      </c>
      <c r="D36" s="5" t="s">
        <v>409</v>
      </c>
    </row>
    <row r="37" spans="1:4" ht="42" x14ac:dyDescent="0.15">
      <c r="A37" s="5">
        <v>38</v>
      </c>
      <c r="B37" s="5" t="s">
        <v>4</v>
      </c>
      <c r="C37" s="5" t="s">
        <v>77</v>
      </c>
      <c r="D37" s="5" t="s">
        <v>410</v>
      </c>
    </row>
    <row r="38" spans="1:4" ht="42" x14ac:dyDescent="0.15">
      <c r="A38" s="5">
        <v>39</v>
      </c>
      <c r="B38" s="5" t="s">
        <v>4</v>
      </c>
      <c r="C38" s="5" t="s">
        <v>79</v>
      </c>
      <c r="D38" s="5" t="s">
        <v>411</v>
      </c>
    </row>
    <row r="39" spans="1:4" ht="42" x14ac:dyDescent="0.15">
      <c r="A39" s="5">
        <v>40</v>
      </c>
      <c r="B39" s="5" t="s">
        <v>4</v>
      </c>
      <c r="C39" s="5" t="s">
        <v>81</v>
      </c>
      <c r="D39" s="5" t="s">
        <v>412</v>
      </c>
    </row>
    <row r="40" spans="1:4" ht="42" x14ac:dyDescent="0.15">
      <c r="A40" s="5">
        <v>41</v>
      </c>
      <c r="B40" s="5" t="s">
        <v>4</v>
      </c>
      <c r="C40" s="5" t="s">
        <v>83</v>
      </c>
      <c r="D40" s="5" t="s">
        <v>413</v>
      </c>
    </row>
    <row r="41" spans="1:4" ht="42" x14ac:dyDescent="0.15">
      <c r="A41" s="5">
        <v>42</v>
      </c>
      <c r="B41" s="5" t="s">
        <v>4</v>
      </c>
      <c r="C41" s="5" t="s">
        <v>85</v>
      </c>
      <c r="D41" s="5" t="s">
        <v>414</v>
      </c>
    </row>
    <row r="42" spans="1:4" ht="28" x14ac:dyDescent="0.15">
      <c r="A42" s="5">
        <v>43</v>
      </c>
      <c r="B42" s="5" t="s">
        <v>4</v>
      </c>
      <c r="C42" s="5" t="s">
        <v>87</v>
      </c>
      <c r="D42" s="5" t="s">
        <v>415</v>
      </c>
    </row>
    <row r="43" spans="1:4" ht="28" x14ac:dyDescent="0.15">
      <c r="A43" s="5">
        <v>44</v>
      </c>
      <c r="B43" s="5" t="s">
        <v>4</v>
      </c>
      <c r="C43" s="5" t="s">
        <v>89</v>
      </c>
      <c r="D43" s="5" t="s">
        <v>416</v>
      </c>
    </row>
    <row r="44" spans="1:4" ht="28" x14ac:dyDescent="0.15">
      <c r="A44" s="5">
        <v>45</v>
      </c>
      <c r="B44" s="5" t="s">
        <v>4</v>
      </c>
      <c r="C44" s="5" t="s">
        <v>91</v>
      </c>
      <c r="D44" s="5" t="s">
        <v>416</v>
      </c>
    </row>
    <row r="45" spans="1:4" ht="28" x14ac:dyDescent="0.15">
      <c r="A45" s="5">
        <v>46</v>
      </c>
      <c r="B45" s="5" t="s">
        <v>4</v>
      </c>
      <c r="C45" s="5" t="s">
        <v>92</v>
      </c>
      <c r="D45" s="5" t="s">
        <v>416</v>
      </c>
    </row>
    <row r="46" spans="1:4" ht="98" x14ac:dyDescent="0.15">
      <c r="A46" s="5">
        <v>47</v>
      </c>
      <c r="B46" s="5" t="s">
        <v>4</v>
      </c>
      <c r="C46" s="5" t="s">
        <v>93</v>
      </c>
      <c r="D46" s="5" t="s">
        <v>417</v>
      </c>
    </row>
    <row r="47" spans="1:4" ht="98" x14ac:dyDescent="0.15">
      <c r="A47" s="5">
        <v>48</v>
      </c>
      <c r="B47" s="5" t="s">
        <v>4</v>
      </c>
      <c r="C47" s="5" t="s">
        <v>95</v>
      </c>
      <c r="D47" s="5" t="s">
        <v>417</v>
      </c>
    </row>
    <row r="48" spans="1:4" ht="98" x14ac:dyDescent="0.15">
      <c r="A48" s="5">
        <v>49</v>
      </c>
      <c r="B48" s="5" t="s">
        <v>4</v>
      </c>
      <c r="C48" s="5" t="s">
        <v>96</v>
      </c>
      <c r="D48" s="5" t="s">
        <v>417</v>
      </c>
    </row>
    <row r="49" spans="1:4" ht="98" x14ac:dyDescent="0.15">
      <c r="A49" s="5">
        <v>50</v>
      </c>
      <c r="B49" s="5" t="s">
        <v>4</v>
      </c>
      <c r="C49" s="5" t="s">
        <v>97</v>
      </c>
      <c r="D49" s="5" t="s">
        <v>417</v>
      </c>
    </row>
    <row r="50" spans="1:4" ht="98" x14ac:dyDescent="0.15">
      <c r="A50" s="5">
        <v>51</v>
      </c>
      <c r="B50" s="5" t="s">
        <v>4</v>
      </c>
      <c r="C50" s="5" t="s">
        <v>98</v>
      </c>
      <c r="D50" s="5" t="s">
        <v>417</v>
      </c>
    </row>
    <row r="51" spans="1:4" ht="98" x14ac:dyDescent="0.15">
      <c r="A51" s="5">
        <v>52</v>
      </c>
      <c r="B51" s="5" t="s">
        <v>4</v>
      </c>
      <c r="C51" s="5" t="s">
        <v>99</v>
      </c>
      <c r="D51" s="5" t="s">
        <v>417</v>
      </c>
    </row>
    <row r="52" spans="1:4" ht="98" x14ac:dyDescent="0.15">
      <c r="A52" s="5">
        <v>53</v>
      </c>
      <c r="B52" s="5" t="s">
        <v>4</v>
      </c>
      <c r="C52" s="5" t="s">
        <v>100</v>
      </c>
      <c r="D52" s="5" t="s">
        <v>417</v>
      </c>
    </row>
    <row r="53" spans="1:4" ht="98" x14ac:dyDescent="0.15">
      <c r="A53" s="5">
        <v>54</v>
      </c>
      <c r="B53" s="5" t="s">
        <v>4</v>
      </c>
      <c r="C53" s="5" t="s">
        <v>101</v>
      </c>
      <c r="D53" s="5" t="s">
        <v>417</v>
      </c>
    </row>
    <row r="54" spans="1:4" ht="98" x14ac:dyDescent="0.15">
      <c r="A54" s="5">
        <v>55</v>
      </c>
      <c r="B54" s="5" t="s">
        <v>4</v>
      </c>
      <c r="C54" s="5" t="s">
        <v>102</v>
      </c>
      <c r="D54" s="5" t="s">
        <v>417</v>
      </c>
    </row>
    <row r="55" spans="1:4" ht="98" x14ac:dyDescent="0.15">
      <c r="A55" s="5">
        <v>56</v>
      </c>
      <c r="B55" s="5" t="s">
        <v>4</v>
      </c>
      <c r="C55" s="5" t="s">
        <v>103</v>
      </c>
      <c r="D55" s="5" t="s">
        <v>417</v>
      </c>
    </row>
    <row r="56" spans="1:4" ht="98" x14ac:dyDescent="0.15">
      <c r="A56" s="5">
        <v>57</v>
      </c>
      <c r="B56" s="5" t="s">
        <v>4</v>
      </c>
      <c r="C56" s="5" t="s">
        <v>104</v>
      </c>
      <c r="D56" s="5" t="s">
        <v>417</v>
      </c>
    </row>
    <row r="57" spans="1:4" ht="98" x14ac:dyDescent="0.15">
      <c r="A57" s="5">
        <v>58</v>
      </c>
      <c r="B57" s="5" t="s">
        <v>4</v>
      </c>
      <c r="C57" s="5" t="s">
        <v>105</v>
      </c>
      <c r="D57" s="5" t="s">
        <v>417</v>
      </c>
    </row>
    <row r="58" spans="1:4" ht="98" x14ac:dyDescent="0.15">
      <c r="A58" s="5">
        <v>59</v>
      </c>
      <c r="B58" s="5" t="s">
        <v>4</v>
      </c>
      <c r="C58" s="5" t="s">
        <v>106</v>
      </c>
      <c r="D58" s="5" t="s">
        <v>417</v>
      </c>
    </row>
    <row r="59" spans="1:4" ht="98" x14ac:dyDescent="0.15">
      <c r="A59" s="5">
        <v>60</v>
      </c>
      <c r="B59" s="5" t="s">
        <v>4</v>
      </c>
      <c r="C59" s="5" t="s">
        <v>107</v>
      </c>
      <c r="D59" s="5" t="s">
        <v>417</v>
      </c>
    </row>
    <row r="60" spans="1:4" ht="98" x14ac:dyDescent="0.15">
      <c r="A60" s="5">
        <v>61</v>
      </c>
      <c r="B60" s="5" t="s">
        <v>4</v>
      </c>
      <c r="C60" s="5" t="s">
        <v>108</v>
      </c>
      <c r="D60" s="5" t="s">
        <v>417</v>
      </c>
    </row>
    <row r="61" spans="1:4" ht="98" x14ac:dyDescent="0.15">
      <c r="A61" s="5">
        <v>62</v>
      </c>
      <c r="B61" s="5" t="s">
        <v>4</v>
      </c>
      <c r="C61" s="5" t="s">
        <v>109</v>
      </c>
      <c r="D61" s="5" t="s">
        <v>417</v>
      </c>
    </row>
    <row r="62" spans="1:4" ht="98" x14ac:dyDescent="0.15">
      <c r="A62" s="5">
        <v>63</v>
      </c>
      <c r="B62" s="5" t="s">
        <v>4</v>
      </c>
      <c r="C62" s="5" t="s">
        <v>110</v>
      </c>
      <c r="D62" s="5" t="s">
        <v>417</v>
      </c>
    </row>
    <row r="63" spans="1:4" ht="98" x14ac:dyDescent="0.15">
      <c r="A63" s="5">
        <v>64</v>
      </c>
      <c r="B63" s="5" t="s">
        <v>4</v>
      </c>
      <c r="C63" s="5" t="s">
        <v>111</v>
      </c>
      <c r="D63" s="5" t="s">
        <v>417</v>
      </c>
    </row>
    <row r="64" spans="1:4" ht="98" x14ac:dyDescent="0.15">
      <c r="A64" s="5">
        <v>65</v>
      </c>
      <c r="B64" s="5" t="s">
        <v>4</v>
      </c>
      <c r="C64" s="5" t="s">
        <v>112</v>
      </c>
      <c r="D64" s="5" t="s">
        <v>417</v>
      </c>
    </row>
    <row r="65" spans="1:4" ht="98" x14ac:dyDescent="0.15">
      <c r="A65" s="5">
        <v>66</v>
      </c>
      <c r="B65" s="5" t="s">
        <v>4</v>
      </c>
      <c r="C65" s="5" t="s">
        <v>113</v>
      </c>
      <c r="D65" s="5" t="s">
        <v>417</v>
      </c>
    </row>
    <row r="66" spans="1:4" ht="98" x14ac:dyDescent="0.15">
      <c r="A66" s="5">
        <v>67</v>
      </c>
      <c r="B66" s="5" t="s">
        <v>4</v>
      </c>
      <c r="C66" s="5" t="s">
        <v>114</v>
      </c>
      <c r="D66" s="5" t="s">
        <v>417</v>
      </c>
    </row>
    <row r="67" spans="1:4" ht="98" x14ac:dyDescent="0.15">
      <c r="A67" s="5">
        <v>68</v>
      </c>
      <c r="B67" s="5" t="s">
        <v>4</v>
      </c>
      <c r="C67" s="5" t="s">
        <v>115</v>
      </c>
      <c r="D67" s="5" t="s">
        <v>417</v>
      </c>
    </row>
    <row r="68" spans="1:4" ht="98" x14ac:dyDescent="0.15">
      <c r="A68" s="5">
        <v>69</v>
      </c>
      <c r="B68" s="5" t="s">
        <v>4</v>
      </c>
      <c r="C68" s="5" t="s">
        <v>116</v>
      </c>
      <c r="D68" s="5" t="s">
        <v>417</v>
      </c>
    </row>
    <row r="69" spans="1:4" ht="98" x14ac:dyDescent="0.15">
      <c r="A69" s="5">
        <v>70</v>
      </c>
      <c r="B69" s="5" t="s">
        <v>4</v>
      </c>
      <c r="C69" s="5" t="s">
        <v>117</v>
      </c>
      <c r="D69" s="5" t="s">
        <v>417</v>
      </c>
    </row>
    <row r="70" spans="1:4" ht="98" x14ac:dyDescent="0.15">
      <c r="A70" s="5">
        <v>71</v>
      </c>
      <c r="B70" s="5" t="s">
        <v>4</v>
      </c>
      <c r="C70" s="5" t="s">
        <v>118</v>
      </c>
      <c r="D70" s="5" t="s">
        <v>417</v>
      </c>
    </row>
    <row r="71" spans="1:4" ht="98" x14ac:dyDescent="0.15">
      <c r="A71" s="5">
        <v>72</v>
      </c>
      <c r="B71" s="5" t="s">
        <v>4</v>
      </c>
      <c r="C71" s="5" t="s">
        <v>119</v>
      </c>
      <c r="D71" s="5" t="s">
        <v>417</v>
      </c>
    </row>
    <row r="72" spans="1:4" ht="98" x14ac:dyDescent="0.15">
      <c r="A72" s="5">
        <v>73</v>
      </c>
      <c r="B72" s="5" t="s">
        <v>4</v>
      </c>
      <c r="C72" s="5" t="s">
        <v>120</v>
      </c>
      <c r="D72" s="5" t="s">
        <v>417</v>
      </c>
    </row>
    <row r="73" spans="1:4" ht="98" x14ac:dyDescent="0.15">
      <c r="A73" s="5">
        <v>74</v>
      </c>
      <c r="B73" s="5" t="s">
        <v>4</v>
      </c>
      <c r="C73" s="5" t="s">
        <v>121</v>
      </c>
      <c r="D73" s="5" t="s">
        <v>417</v>
      </c>
    </row>
    <row r="74" spans="1:4" ht="98" x14ac:dyDescent="0.15">
      <c r="A74" s="5">
        <v>75</v>
      </c>
      <c r="B74" s="5" t="s">
        <v>4</v>
      </c>
      <c r="C74" s="5" t="s">
        <v>122</v>
      </c>
      <c r="D74" s="5" t="s">
        <v>417</v>
      </c>
    </row>
    <row r="75" spans="1:4" ht="98" x14ac:dyDescent="0.15">
      <c r="A75" s="5">
        <v>76</v>
      </c>
      <c r="B75" s="5" t="s">
        <v>4</v>
      </c>
      <c r="C75" s="5" t="s">
        <v>123</v>
      </c>
      <c r="D75" s="5" t="s">
        <v>417</v>
      </c>
    </row>
    <row r="76" spans="1:4" ht="98" x14ac:dyDescent="0.15">
      <c r="A76" s="5">
        <v>77</v>
      </c>
      <c r="B76" s="5" t="s">
        <v>4</v>
      </c>
      <c r="C76" s="5" t="s">
        <v>124</v>
      </c>
      <c r="D76" s="5" t="s">
        <v>417</v>
      </c>
    </row>
    <row r="77" spans="1:4" ht="98" x14ac:dyDescent="0.15">
      <c r="A77" s="5">
        <v>78</v>
      </c>
      <c r="B77" s="5" t="s">
        <v>4</v>
      </c>
      <c r="C77" s="5" t="s">
        <v>125</v>
      </c>
      <c r="D77" s="5" t="s">
        <v>417</v>
      </c>
    </row>
    <row r="78" spans="1:4" ht="98" x14ac:dyDescent="0.15">
      <c r="A78" s="5">
        <v>79</v>
      </c>
      <c r="B78" s="5" t="s">
        <v>4</v>
      </c>
      <c r="C78" s="5" t="s">
        <v>126</v>
      </c>
      <c r="D78" s="5" t="s">
        <v>417</v>
      </c>
    </row>
    <row r="79" spans="1:4" ht="98" x14ac:dyDescent="0.15">
      <c r="A79" s="5">
        <v>80</v>
      </c>
      <c r="B79" s="5" t="s">
        <v>4</v>
      </c>
      <c r="C79" s="5" t="s">
        <v>127</v>
      </c>
      <c r="D79" s="5" t="s">
        <v>417</v>
      </c>
    </row>
    <row r="80" spans="1:4" ht="98" x14ac:dyDescent="0.15">
      <c r="A80" s="5">
        <v>81</v>
      </c>
      <c r="B80" s="5" t="s">
        <v>4</v>
      </c>
      <c r="C80" s="5" t="s">
        <v>128</v>
      </c>
      <c r="D80" s="5" t="s">
        <v>417</v>
      </c>
    </row>
    <row r="81" spans="1:4" ht="98" x14ac:dyDescent="0.15">
      <c r="A81" s="5">
        <v>82</v>
      </c>
      <c r="B81" s="5" t="s">
        <v>4</v>
      </c>
      <c r="C81" s="5" t="s">
        <v>129</v>
      </c>
      <c r="D81" s="5" t="s">
        <v>417</v>
      </c>
    </row>
    <row r="82" spans="1:4" ht="98" x14ac:dyDescent="0.15">
      <c r="A82" s="5">
        <v>83</v>
      </c>
      <c r="B82" s="5" t="s">
        <v>4</v>
      </c>
      <c r="C82" s="5" t="s">
        <v>130</v>
      </c>
      <c r="D82" s="5" t="s">
        <v>417</v>
      </c>
    </row>
    <row r="83" spans="1:4" ht="98" x14ac:dyDescent="0.15">
      <c r="A83" s="5">
        <v>84</v>
      </c>
      <c r="B83" s="5" t="s">
        <v>4</v>
      </c>
      <c r="C83" s="5" t="s">
        <v>131</v>
      </c>
      <c r="D83" s="5" t="s">
        <v>417</v>
      </c>
    </row>
    <row r="84" spans="1:4" ht="98" x14ac:dyDescent="0.15">
      <c r="A84" s="5">
        <v>85</v>
      </c>
      <c r="B84" s="5" t="s">
        <v>4</v>
      </c>
      <c r="C84" s="5" t="s">
        <v>132</v>
      </c>
      <c r="D84" s="5" t="s">
        <v>417</v>
      </c>
    </row>
    <row r="85" spans="1:4" ht="98" x14ac:dyDescent="0.15">
      <c r="A85" s="5">
        <v>86</v>
      </c>
      <c r="B85" s="5" t="s">
        <v>4</v>
      </c>
      <c r="C85" s="5" t="s">
        <v>133</v>
      </c>
      <c r="D85" s="5" t="s">
        <v>417</v>
      </c>
    </row>
    <row r="86" spans="1:4" ht="98" x14ac:dyDescent="0.15">
      <c r="A86" s="5">
        <v>87</v>
      </c>
      <c r="B86" s="5" t="s">
        <v>4</v>
      </c>
      <c r="C86" s="5" t="s">
        <v>134</v>
      </c>
      <c r="D86" s="5" t="s">
        <v>417</v>
      </c>
    </row>
    <row r="87" spans="1:4" ht="98" x14ac:dyDescent="0.15">
      <c r="A87" s="5">
        <v>88</v>
      </c>
      <c r="B87" s="5" t="s">
        <v>4</v>
      </c>
      <c r="C87" s="5" t="s">
        <v>135</v>
      </c>
      <c r="D87" s="5" t="s">
        <v>417</v>
      </c>
    </row>
    <row r="88" spans="1:4" ht="98" x14ac:dyDescent="0.15">
      <c r="A88" s="5">
        <v>89</v>
      </c>
      <c r="B88" s="5" t="s">
        <v>4</v>
      </c>
      <c r="C88" s="5" t="s">
        <v>136</v>
      </c>
      <c r="D88" s="5" t="s">
        <v>417</v>
      </c>
    </row>
    <row r="89" spans="1:4" ht="98" x14ac:dyDescent="0.15">
      <c r="A89" s="5">
        <v>90</v>
      </c>
      <c r="B89" s="5" t="s">
        <v>4</v>
      </c>
      <c r="C89" s="5" t="s">
        <v>137</v>
      </c>
      <c r="D89" s="5" t="s">
        <v>417</v>
      </c>
    </row>
    <row r="90" spans="1:4" ht="98" x14ac:dyDescent="0.15">
      <c r="A90" s="5">
        <v>91</v>
      </c>
      <c r="B90" s="5" t="s">
        <v>4</v>
      </c>
      <c r="C90" s="5" t="s">
        <v>138</v>
      </c>
      <c r="D90" s="5" t="s">
        <v>417</v>
      </c>
    </row>
    <row r="91" spans="1:4" ht="98" x14ac:dyDescent="0.15">
      <c r="A91" s="5">
        <v>92</v>
      </c>
      <c r="B91" s="5" t="s">
        <v>4</v>
      </c>
      <c r="C91" s="5" t="s">
        <v>139</v>
      </c>
      <c r="D91" s="5" t="s">
        <v>417</v>
      </c>
    </row>
    <row r="92" spans="1:4" ht="98" x14ac:dyDescent="0.15">
      <c r="A92" s="5">
        <v>93</v>
      </c>
      <c r="B92" s="5" t="s">
        <v>4</v>
      </c>
      <c r="C92" s="5" t="s">
        <v>140</v>
      </c>
      <c r="D92" s="5" t="s">
        <v>417</v>
      </c>
    </row>
    <row r="93" spans="1:4" ht="28" x14ac:dyDescent="0.15">
      <c r="A93" s="5">
        <v>94</v>
      </c>
      <c r="B93" s="5" t="s">
        <v>4</v>
      </c>
      <c r="C93" s="5" t="s">
        <v>141</v>
      </c>
      <c r="D93" s="5" t="s">
        <v>418</v>
      </c>
    </row>
    <row r="94" spans="1:4" ht="28" x14ac:dyDescent="0.15">
      <c r="A94" s="5">
        <v>95</v>
      </c>
      <c r="B94" s="5" t="s">
        <v>4</v>
      </c>
      <c r="C94" s="5" t="s">
        <v>143</v>
      </c>
      <c r="D94" s="5" t="s">
        <v>419</v>
      </c>
    </row>
    <row r="95" spans="1:4" ht="42" x14ac:dyDescent="0.15">
      <c r="A95" s="5">
        <v>96</v>
      </c>
      <c r="B95" s="5" t="s">
        <v>4</v>
      </c>
      <c r="C95" s="5" t="s">
        <v>145</v>
      </c>
      <c r="D95" s="5" t="s">
        <v>420</v>
      </c>
    </row>
    <row r="96" spans="1:4" ht="28" x14ac:dyDescent="0.15">
      <c r="A96" s="5">
        <v>97</v>
      </c>
      <c r="B96" s="5" t="s">
        <v>4</v>
      </c>
      <c r="C96" s="5" t="s">
        <v>147</v>
      </c>
      <c r="D96" s="5" t="s">
        <v>421</v>
      </c>
    </row>
    <row r="97" spans="1:4" ht="28" x14ac:dyDescent="0.15">
      <c r="A97" s="5">
        <v>98</v>
      </c>
      <c r="B97" s="5" t="s">
        <v>4</v>
      </c>
      <c r="C97" s="5" t="s">
        <v>149</v>
      </c>
      <c r="D97" s="5" t="s">
        <v>422</v>
      </c>
    </row>
    <row r="98" spans="1:4" ht="28" x14ac:dyDescent="0.15">
      <c r="A98" s="5">
        <v>99</v>
      </c>
      <c r="B98" s="5" t="s">
        <v>4</v>
      </c>
      <c r="C98" s="5" t="s">
        <v>151</v>
      </c>
      <c r="D98" s="5" t="s">
        <v>423</v>
      </c>
    </row>
    <row r="99" spans="1:4" ht="28" x14ac:dyDescent="0.15">
      <c r="A99" s="5">
        <v>100</v>
      </c>
      <c r="B99" s="5" t="s">
        <v>4</v>
      </c>
      <c r="C99" s="5" t="s">
        <v>153</v>
      </c>
      <c r="D99" s="5" t="s">
        <v>424</v>
      </c>
    </row>
    <row r="100" spans="1:4" ht="28" x14ac:dyDescent="0.15">
      <c r="A100" s="5">
        <v>101</v>
      </c>
      <c r="B100" s="5" t="s">
        <v>4</v>
      </c>
      <c r="C100" s="5" t="s">
        <v>155</v>
      </c>
      <c r="D100" s="5" t="s">
        <v>425</v>
      </c>
    </row>
    <row r="101" spans="1:4" ht="28" x14ac:dyDescent="0.15">
      <c r="A101" s="5">
        <v>102</v>
      </c>
      <c r="B101" s="5" t="s">
        <v>4</v>
      </c>
      <c r="C101" s="5" t="s">
        <v>157</v>
      </c>
      <c r="D101" s="5" t="s">
        <v>426</v>
      </c>
    </row>
    <row r="102" spans="1:4" ht="28" x14ac:dyDescent="0.15">
      <c r="A102" s="5">
        <v>103</v>
      </c>
      <c r="B102" s="5" t="s">
        <v>4</v>
      </c>
      <c r="C102" s="5" t="s">
        <v>159</v>
      </c>
      <c r="D102" s="5" t="s">
        <v>427</v>
      </c>
    </row>
    <row r="103" spans="1:4" ht="28" x14ac:dyDescent="0.15">
      <c r="A103" s="5">
        <v>104</v>
      </c>
      <c r="B103" s="5" t="s">
        <v>4</v>
      </c>
      <c r="C103" s="5" t="s">
        <v>161</v>
      </c>
      <c r="D103" s="5" t="s">
        <v>428</v>
      </c>
    </row>
    <row r="104" spans="1:4" ht="28" x14ac:dyDescent="0.15">
      <c r="A104" s="5">
        <v>105</v>
      </c>
      <c r="B104" s="5" t="s">
        <v>4</v>
      </c>
      <c r="C104" s="5" t="s">
        <v>163</v>
      </c>
      <c r="D104" s="5" t="s">
        <v>429</v>
      </c>
    </row>
    <row r="105" spans="1:4" ht="28" x14ac:dyDescent="0.15">
      <c r="A105" s="5">
        <v>106</v>
      </c>
      <c r="B105" s="5" t="s">
        <v>4</v>
      </c>
      <c r="C105" s="5" t="s">
        <v>165</v>
      </c>
      <c r="D105" s="5" t="s">
        <v>430</v>
      </c>
    </row>
    <row r="106" spans="1:4" ht="28" x14ac:dyDescent="0.15">
      <c r="A106" s="5">
        <v>107</v>
      </c>
      <c r="B106" s="5" t="s">
        <v>4</v>
      </c>
      <c r="C106" s="5" t="s">
        <v>167</v>
      </c>
      <c r="D106" s="5" t="s">
        <v>431</v>
      </c>
    </row>
    <row r="107" spans="1:4" ht="28" x14ac:dyDescent="0.15">
      <c r="A107" s="5">
        <v>108</v>
      </c>
      <c r="B107" s="5" t="s">
        <v>4</v>
      </c>
      <c r="C107" s="5" t="s">
        <v>169</v>
      </c>
      <c r="D107" s="5" t="s">
        <v>432</v>
      </c>
    </row>
    <row r="108" spans="1:4" ht="28" x14ac:dyDescent="0.15">
      <c r="A108" s="5">
        <v>109</v>
      </c>
      <c r="B108" s="5" t="s">
        <v>4</v>
      </c>
      <c r="C108" s="5" t="s">
        <v>171</v>
      </c>
      <c r="D108" s="5" t="s">
        <v>433</v>
      </c>
    </row>
    <row r="109" spans="1:4" ht="28" x14ac:dyDescent="0.15">
      <c r="A109" s="5">
        <v>110</v>
      </c>
      <c r="B109" s="5" t="s">
        <v>4</v>
      </c>
      <c r="C109" s="5" t="s">
        <v>173</v>
      </c>
      <c r="D109" s="5" t="s">
        <v>434</v>
      </c>
    </row>
    <row r="110" spans="1:4" ht="28" x14ac:dyDescent="0.15">
      <c r="A110" s="5">
        <v>111</v>
      </c>
      <c r="B110" s="5" t="s">
        <v>4</v>
      </c>
      <c r="C110" s="5" t="s">
        <v>175</v>
      </c>
      <c r="D110" s="5" t="s">
        <v>435</v>
      </c>
    </row>
    <row r="111" spans="1:4" ht="28" x14ac:dyDescent="0.15">
      <c r="A111" s="5">
        <v>112</v>
      </c>
      <c r="B111" s="5" t="s">
        <v>4</v>
      </c>
      <c r="C111" s="5" t="s">
        <v>177</v>
      </c>
      <c r="D111" s="5" t="s">
        <v>436</v>
      </c>
    </row>
    <row r="112" spans="1:4" ht="28" x14ac:dyDescent="0.15">
      <c r="A112" s="5">
        <v>113</v>
      </c>
      <c r="B112" s="5" t="s">
        <v>4</v>
      </c>
      <c r="C112" s="5" t="s">
        <v>179</v>
      </c>
      <c r="D112" s="5" t="s">
        <v>437</v>
      </c>
    </row>
    <row r="113" spans="1:4" ht="28" x14ac:dyDescent="0.15">
      <c r="A113" s="5">
        <v>114</v>
      </c>
      <c r="B113" s="5" t="s">
        <v>4</v>
      </c>
      <c r="C113" s="5" t="s">
        <v>181</v>
      </c>
      <c r="D113" s="5" t="s">
        <v>438</v>
      </c>
    </row>
    <row r="114" spans="1:4" ht="28" x14ac:dyDescent="0.15">
      <c r="A114" s="5">
        <v>115</v>
      </c>
      <c r="B114" s="5" t="s">
        <v>4</v>
      </c>
      <c r="C114" s="5" t="s">
        <v>183</v>
      </c>
      <c r="D114" s="5" t="s">
        <v>439</v>
      </c>
    </row>
    <row r="115" spans="1:4" ht="28" x14ac:dyDescent="0.15">
      <c r="A115" s="5">
        <v>116</v>
      </c>
      <c r="B115" s="5" t="s">
        <v>4</v>
      </c>
      <c r="C115" s="5" t="s">
        <v>185</v>
      </c>
      <c r="D115" s="5" t="s">
        <v>440</v>
      </c>
    </row>
    <row r="116" spans="1:4" ht="28" x14ac:dyDescent="0.15">
      <c r="A116" s="5">
        <v>117</v>
      </c>
      <c r="B116" s="5" t="s">
        <v>4</v>
      </c>
      <c r="C116" s="5" t="s">
        <v>187</v>
      </c>
      <c r="D116" s="5" t="s">
        <v>441</v>
      </c>
    </row>
    <row r="117" spans="1:4" ht="28" x14ac:dyDescent="0.15">
      <c r="A117" s="5">
        <v>118</v>
      </c>
      <c r="B117" s="5" t="s">
        <v>4</v>
      </c>
      <c r="C117" s="5" t="s">
        <v>189</v>
      </c>
      <c r="D117" s="5" t="s">
        <v>442</v>
      </c>
    </row>
    <row r="118" spans="1:4" ht="42" x14ac:dyDescent="0.15">
      <c r="A118" s="5">
        <v>119</v>
      </c>
      <c r="B118" s="5" t="s">
        <v>4</v>
      </c>
      <c r="C118" s="5" t="s">
        <v>191</v>
      </c>
      <c r="D118" s="5" t="s">
        <v>443</v>
      </c>
    </row>
    <row r="119" spans="1:4" ht="42" x14ac:dyDescent="0.15">
      <c r="A119" s="5">
        <v>120</v>
      </c>
      <c r="B119" s="5" t="s">
        <v>4</v>
      </c>
      <c r="C119" s="5" t="s">
        <v>193</v>
      </c>
      <c r="D119" s="5" t="s">
        <v>444</v>
      </c>
    </row>
    <row r="120" spans="1:4" ht="42" x14ac:dyDescent="0.15">
      <c r="A120" s="5">
        <v>121</v>
      </c>
      <c r="B120" s="5" t="s">
        <v>4</v>
      </c>
      <c r="C120" s="5" t="s">
        <v>195</v>
      </c>
      <c r="D120" s="5" t="s">
        <v>445</v>
      </c>
    </row>
    <row r="121" spans="1:4" ht="56" x14ac:dyDescent="0.15">
      <c r="A121" s="5">
        <v>122</v>
      </c>
      <c r="B121" s="5" t="s">
        <v>4</v>
      </c>
      <c r="C121" s="5" t="s">
        <v>197</v>
      </c>
      <c r="D121" s="5" t="s">
        <v>446</v>
      </c>
    </row>
    <row r="122" spans="1:4" ht="42" x14ac:dyDescent="0.15">
      <c r="A122" s="5">
        <v>123</v>
      </c>
      <c r="B122" s="5" t="s">
        <v>4</v>
      </c>
      <c r="C122" s="5" t="s">
        <v>199</v>
      </c>
      <c r="D122" s="5" t="s">
        <v>447</v>
      </c>
    </row>
    <row r="123" spans="1:4" ht="42" x14ac:dyDescent="0.15">
      <c r="A123" s="5">
        <v>124</v>
      </c>
      <c r="B123" s="5" t="s">
        <v>4</v>
      </c>
      <c r="C123" s="5" t="s">
        <v>201</v>
      </c>
      <c r="D123" s="5" t="s">
        <v>448</v>
      </c>
    </row>
    <row r="124" spans="1:4" ht="42" x14ac:dyDescent="0.15">
      <c r="A124" s="5">
        <v>125</v>
      </c>
      <c r="B124" s="5" t="s">
        <v>203</v>
      </c>
      <c r="C124" s="5" t="s">
        <v>5</v>
      </c>
      <c r="D124" s="5" t="s">
        <v>449</v>
      </c>
    </row>
    <row r="125" spans="1:4" ht="42" x14ac:dyDescent="0.15">
      <c r="A125" s="5">
        <v>126</v>
      </c>
      <c r="B125" s="5" t="s">
        <v>203</v>
      </c>
      <c r="C125" s="5" t="s">
        <v>206</v>
      </c>
      <c r="D125" s="5" t="s">
        <v>450</v>
      </c>
    </row>
    <row r="126" spans="1:4" ht="28" x14ac:dyDescent="0.15">
      <c r="A126" s="5">
        <v>127</v>
      </c>
      <c r="B126" s="5" t="s">
        <v>203</v>
      </c>
      <c r="C126" s="5" t="s">
        <v>208</v>
      </c>
      <c r="D126" s="5" t="s">
        <v>451</v>
      </c>
    </row>
    <row r="127" spans="1:4" ht="28" x14ac:dyDescent="0.15">
      <c r="A127" s="5">
        <v>128</v>
      </c>
      <c r="B127" s="5" t="s">
        <v>203</v>
      </c>
      <c r="C127" s="5" t="s">
        <v>210</v>
      </c>
      <c r="D127" s="5" t="s">
        <v>452</v>
      </c>
    </row>
    <row r="128" spans="1:4" ht="28" x14ac:dyDescent="0.15">
      <c r="A128" s="5">
        <v>129</v>
      </c>
      <c r="B128" s="5" t="s">
        <v>203</v>
      </c>
      <c r="C128" s="5" t="s">
        <v>213</v>
      </c>
      <c r="D128" s="5" t="s">
        <v>453</v>
      </c>
    </row>
    <row r="129" spans="1:4" ht="42" x14ac:dyDescent="0.15">
      <c r="A129" s="5">
        <v>130</v>
      </c>
      <c r="B129" s="5" t="s">
        <v>203</v>
      </c>
      <c r="C129" s="5" t="s">
        <v>215</v>
      </c>
      <c r="D129" s="5" t="s">
        <v>454</v>
      </c>
    </row>
    <row r="130" spans="1:4" ht="28" x14ac:dyDescent="0.15">
      <c r="A130" s="5">
        <v>131</v>
      </c>
      <c r="B130" s="5" t="s">
        <v>203</v>
      </c>
      <c r="C130" s="5" t="s">
        <v>217</v>
      </c>
      <c r="D130" s="5" t="s">
        <v>455</v>
      </c>
    </row>
    <row r="131" spans="1:4" ht="42" x14ac:dyDescent="0.15">
      <c r="A131" s="5">
        <v>132</v>
      </c>
      <c r="B131" s="5" t="s">
        <v>203</v>
      </c>
      <c r="C131" s="5" t="s">
        <v>219</v>
      </c>
      <c r="D131" s="5" t="s">
        <v>456</v>
      </c>
    </row>
    <row r="132" spans="1:4" ht="42" x14ac:dyDescent="0.15">
      <c r="A132" s="5">
        <v>133</v>
      </c>
      <c r="B132" s="5" t="s">
        <v>203</v>
      </c>
      <c r="C132" s="5" t="s">
        <v>221</v>
      </c>
      <c r="D132" s="5" t="s">
        <v>457</v>
      </c>
    </row>
    <row r="133" spans="1:4" ht="28" x14ac:dyDescent="0.15">
      <c r="A133" s="5">
        <v>134</v>
      </c>
      <c r="B133" s="5" t="s">
        <v>203</v>
      </c>
      <c r="C133" s="5" t="s">
        <v>223</v>
      </c>
      <c r="D133" s="5" t="s">
        <v>458</v>
      </c>
    </row>
    <row r="134" spans="1:4" ht="28" x14ac:dyDescent="0.15">
      <c r="A134" s="5">
        <v>135</v>
      </c>
      <c r="B134" s="5" t="s">
        <v>203</v>
      </c>
      <c r="C134" s="5" t="s">
        <v>225</v>
      </c>
      <c r="D134" s="5" t="s">
        <v>459</v>
      </c>
    </row>
    <row r="135" spans="1:4" ht="14" x14ac:dyDescent="0.15">
      <c r="A135" s="5">
        <v>136</v>
      </c>
      <c r="B135" s="5" t="s">
        <v>203</v>
      </c>
      <c r="C135" s="5" t="s">
        <v>227</v>
      </c>
      <c r="D135" s="5" t="s">
        <v>460</v>
      </c>
    </row>
    <row r="136" spans="1:4" ht="28" x14ac:dyDescent="0.15">
      <c r="A136" s="5">
        <v>137</v>
      </c>
      <c r="B136" s="5" t="s">
        <v>203</v>
      </c>
      <c r="C136" s="5" t="s">
        <v>229</v>
      </c>
      <c r="D136" s="5" t="s">
        <v>461</v>
      </c>
    </row>
    <row r="137" spans="1:4" ht="28" x14ac:dyDescent="0.15">
      <c r="A137" s="5">
        <v>138</v>
      </c>
      <c r="B137" s="5" t="s">
        <v>203</v>
      </c>
      <c r="C137" s="5" t="s">
        <v>231</v>
      </c>
      <c r="D137" s="5" t="s">
        <v>462</v>
      </c>
    </row>
    <row r="138" spans="1:4" ht="28" x14ac:dyDescent="0.15">
      <c r="A138" s="5">
        <v>139</v>
      </c>
      <c r="B138" s="5" t="s">
        <v>203</v>
      </c>
      <c r="C138" s="5" t="s">
        <v>233</v>
      </c>
      <c r="D138" s="5" t="s">
        <v>463</v>
      </c>
    </row>
    <row r="139" spans="1:4" ht="42" x14ac:dyDescent="0.15">
      <c r="A139" s="5">
        <v>140</v>
      </c>
      <c r="B139" s="5" t="s">
        <v>203</v>
      </c>
      <c r="C139" s="5" t="s">
        <v>235</v>
      </c>
      <c r="D139" s="5" t="s">
        <v>464</v>
      </c>
    </row>
    <row r="140" spans="1:4" ht="14" x14ac:dyDescent="0.15">
      <c r="A140" s="5">
        <v>141</v>
      </c>
      <c r="B140" s="5" t="s">
        <v>203</v>
      </c>
      <c r="C140" s="5" t="s">
        <v>23</v>
      </c>
      <c r="D140" s="5" t="s">
        <v>465</v>
      </c>
    </row>
    <row r="141" spans="1:4" ht="42" x14ac:dyDescent="0.15">
      <c r="A141" s="5">
        <v>142</v>
      </c>
      <c r="B141" s="5" t="s">
        <v>238</v>
      </c>
      <c r="C141" s="5" t="s">
        <v>206</v>
      </c>
      <c r="D141" s="5" t="s">
        <v>466</v>
      </c>
    </row>
    <row r="142" spans="1:4" ht="28" x14ac:dyDescent="0.15">
      <c r="A142" s="5">
        <v>143</v>
      </c>
      <c r="B142" s="5" t="s">
        <v>238</v>
      </c>
      <c r="C142" s="5" t="s">
        <v>240</v>
      </c>
      <c r="D142" s="5" t="s">
        <v>467</v>
      </c>
    </row>
    <row r="143" spans="1:4" ht="70" x14ac:dyDescent="0.15">
      <c r="A143" s="5">
        <v>144</v>
      </c>
      <c r="B143" s="5" t="s">
        <v>238</v>
      </c>
      <c r="C143" s="5" t="s">
        <v>242</v>
      </c>
      <c r="D143" s="5" t="s">
        <v>468</v>
      </c>
    </row>
    <row r="144" spans="1:4" ht="56" x14ac:dyDescent="0.15">
      <c r="A144" s="5">
        <v>145</v>
      </c>
      <c r="B144" s="5" t="s">
        <v>244</v>
      </c>
      <c r="C144" s="5" t="s">
        <v>245</v>
      </c>
      <c r="D144" s="5" t="s">
        <v>469</v>
      </c>
    </row>
    <row r="145" spans="1:4" ht="14" x14ac:dyDescent="0.15">
      <c r="A145" s="5">
        <v>146</v>
      </c>
      <c r="B145" s="5" t="s">
        <v>244</v>
      </c>
      <c r="C145" s="5" t="s">
        <v>5</v>
      </c>
      <c r="D145" s="5" t="s">
        <v>376</v>
      </c>
    </row>
    <row r="146" spans="1:4" ht="98" x14ac:dyDescent="0.15">
      <c r="A146" s="5">
        <v>147</v>
      </c>
      <c r="B146" s="5" t="s">
        <v>244</v>
      </c>
      <c r="C146" s="5" t="s">
        <v>240</v>
      </c>
      <c r="D146" s="5" t="s">
        <v>470</v>
      </c>
    </row>
    <row r="147" spans="1:4" ht="28" x14ac:dyDescent="0.15">
      <c r="A147" s="5">
        <v>148</v>
      </c>
      <c r="B147" s="5" t="s">
        <v>244</v>
      </c>
      <c r="C147" s="5" t="s">
        <v>248</v>
      </c>
      <c r="D147" s="5" t="s">
        <v>471</v>
      </c>
    </row>
    <row r="148" spans="1:4" ht="28" x14ac:dyDescent="0.15">
      <c r="A148" s="5">
        <v>149</v>
      </c>
      <c r="B148" s="5" t="s">
        <v>244</v>
      </c>
      <c r="C148" s="5" t="s">
        <v>250</v>
      </c>
      <c r="D148" s="5" t="s">
        <v>472</v>
      </c>
    </row>
    <row r="149" spans="1:4" ht="28" x14ac:dyDescent="0.15">
      <c r="A149" s="5">
        <v>150</v>
      </c>
      <c r="B149" s="5" t="s">
        <v>244</v>
      </c>
      <c r="C149" s="5" t="s">
        <v>252</v>
      </c>
      <c r="D149" s="5" t="s">
        <v>473</v>
      </c>
    </row>
    <row r="150" spans="1:4" ht="28" x14ac:dyDescent="0.15">
      <c r="A150" s="5">
        <v>151</v>
      </c>
      <c r="B150" s="5" t="s">
        <v>244</v>
      </c>
      <c r="C150" s="5" t="s">
        <v>254</v>
      </c>
      <c r="D150" s="5" t="s">
        <v>474</v>
      </c>
    </row>
    <row r="151" spans="1:4" ht="42" x14ac:dyDescent="0.15">
      <c r="A151" s="5">
        <v>152</v>
      </c>
      <c r="B151" s="5" t="s">
        <v>244</v>
      </c>
      <c r="C151" s="5" t="s">
        <v>256</v>
      </c>
      <c r="D151" s="5" t="s">
        <v>475</v>
      </c>
    </row>
    <row r="152" spans="1:4" ht="56" x14ac:dyDescent="0.15">
      <c r="A152" s="5">
        <v>153</v>
      </c>
      <c r="B152" s="5" t="s">
        <v>258</v>
      </c>
      <c r="C152" s="5" t="s">
        <v>245</v>
      </c>
      <c r="D152" s="5" t="s">
        <v>469</v>
      </c>
    </row>
    <row r="153" spans="1:4" ht="14" x14ac:dyDescent="0.15">
      <c r="A153" s="5">
        <v>154</v>
      </c>
      <c r="B153" s="5" t="s">
        <v>258</v>
      </c>
      <c r="C153" s="5" t="s">
        <v>5</v>
      </c>
      <c r="D153" s="5" t="s">
        <v>376</v>
      </c>
    </row>
    <row r="154" spans="1:4" ht="28" x14ac:dyDescent="0.15">
      <c r="A154" s="5">
        <v>155</v>
      </c>
      <c r="B154" s="5" t="s">
        <v>258</v>
      </c>
      <c r="C154" s="5" t="s">
        <v>240</v>
      </c>
      <c r="D154" s="5" t="s">
        <v>467</v>
      </c>
    </row>
    <row r="155" spans="1:4" ht="14" x14ac:dyDescent="0.15">
      <c r="A155" s="5">
        <v>156</v>
      </c>
      <c r="B155" s="5" t="s">
        <v>258</v>
      </c>
      <c r="C155" s="5" t="s">
        <v>260</v>
      </c>
      <c r="D155" s="5" t="s">
        <v>476</v>
      </c>
    </row>
    <row r="156" spans="1:4" ht="28" x14ac:dyDescent="0.15">
      <c r="A156" s="5">
        <v>157</v>
      </c>
      <c r="B156" s="5" t="s">
        <v>258</v>
      </c>
      <c r="C156" s="5" t="s">
        <v>262</v>
      </c>
      <c r="D156" s="5" t="s">
        <v>477</v>
      </c>
    </row>
    <row r="157" spans="1:4" ht="28" x14ac:dyDescent="0.15">
      <c r="A157" s="5">
        <v>158</v>
      </c>
      <c r="B157" s="5" t="s">
        <v>258</v>
      </c>
      <c r="C157" s="5" t="s">
        <v>264</v>
      </c>
      <c r="D157" s="5" t="s">
        <v>478</v>
      </c>
    </row>
    <row r="158" spans="1:4" ht="28" x14ac:dyDescent="0.15">
      <c r="A158" s="5">
        <v>159</v>
      </c>
      <c r="B158" s="5" t="s">
        <v>258</v>
      </c>
      <c r="C158" s="5" t="s">
        <v>266</v>
      </c>
      <c r="D158" s="5" t="s">
        <v>479</v>
      </c>
    </row>
    <row r="159" spans="1:4" ht="28" x14ac:dyDescent="0.15">
      <c r="A159" s="5">
        <v>160</v>
      </c>
      <c r="B159" s="5" t="s">
        <v>258</v>
      </c>
      <c r="C159" s="5" t="s">
        <v>268</v>
      </c>
      <c r="D159" s="5" t="s">
        <v>480</v>
      </c>
    </row>
    <row r="160" spans="1:4" ht="28" x14ac:dyDescent="0.15">
      <c r="A160" s="5">
        <v>161</v>
      </c>
      <c r="B160" s="5" t="s">
        <v>258</v>
      </c>
      <c r="C160" s="5" t="s">
        <v>270</v>
      </c>
      <c r="D160" s="5" t="s">
        <v>481</v>
      </c>
    </row>
    <row r="161" spans="1:4" ht="28" x14ac:dyDescent="0.15">
      <c r="A161" s="5">
        <v>162</v>
      </c>
      <c r="B161" s="5" t="s">
        <v>258</v>
      </c>
      <c r="C161" s="5" t="s">
        <v>272</v>
      </c>
      <c r="D161" s="5" t="s">
        <v>482</v>
      </c>
    </row>
    <row r="162" spans="1:4" ht="28" x14ac:dyDescent="0.15">
      <c r="A162" s="5">
        <v>163</v>
      </c>
      <c r="B162" s="5" t="s">
        <v>258</v>
      </c>
      <c r="C162" s="5" t="s">
        <v>274</v>
      </c>
      <c r="D162" s="5" t="s">
        <v>483</v>
      </c>
    </row>
    <row r="163" spans="1:4" ht="28" x14ac:dyDescent="0.15">
      <c r="A163" s="5">
        <v>164</v>
      </c>
      <c r="B163" s="5" t="s">
        <v>258</v>
      </c>
      <c r="C163" s="5" t="s">
        <v>276</v>
      </c>
      <c r="D163" s="5" t="s">
        <v>484</v>
      </c>
    </row>
    <row r="164" spans="1:4" ht="28" x14ac:dyDescent="0.15">
      <c r="A164" s="5">
        <v>165</v>
      </c>
      <c r="B164" s="5" t="s">
        <v>258</v>
      </c>
      <c r="C164" s="5" t="s">
        <v>278</v>
      </c>
      <c r="D164" s="5" t="s">
        <v>485</v>
      </c>
    </row>
    <row r="165" spans="1:4" ht="14" x14ac:dyDescent="0.15">
      <c r="A165" s="5">
        <v>166</v>
      </c>
      <c r="B165" s="5" t="s">
        <v>258</v>
      </c>
      <c r="C165" s="5" t="s">
        <v>280</v>
      </c>
      <c r="D165" s="5" t="s">
        <v>486</v>
      </c>
    </row>
    <row r="166" spans="1:4" ht="28" x14ac:dyDescent="0.15">
      <c r="A166" s="5">
        <v>167</v>
      </c>
      <c r="B166" s="5" t="s">
        <v>258</v>
      </c>
      <c r="C166" s="5" t="s">
        <v>282</v>
      </c>
      <c r="D166" s="5" t="s">
        <v>487</v>
      </c>
    </row>
    <row r="167" spans="1:4" ht="28" x14ac:dyDescent="0.15">
      <c r="A167" s="5">
        <v>168</v>
      </c>
      <c r="B167" s="5" t="s">
        <v>258</v>
      </c>
      <c r="C167" s="5" t="s">
        <v>284</v>
      </c>
      <c r="D167" s="5" t="s">
        <v>488</v>
      </c>
    </row>
    <row r="168" spans="1:4" ht="28" x14ac:dyDescent="0.15">
      <c r="A168" s="5">
        <v>169</v>
      </c>
      <c r="B168" s="5" t="s">
        <v>258</v>
      </c>
      <c r="C168" s="5" t="s">
        <v>286</v>
      </c>
      <c r="D168" s="5" t="s">
        <v>489</v>
      </c>
    </row>
    <row r="169" spans="1:4" ht="28" x14ac:dyDescent="0.15">
      <c r="A169" s="5">
        <v>170</v>
      </c>
      <c r="B169" s="5" t="s">
        <v>258</v>
      </c>
      <c r="C169" s="5" t="s">
        <v>288</v>
      </c>
      <c r="D169" s="5" t="s">
        <v>490</v>
      </c>
    </row>
    <row r="170" spans="1:4" ht="28" x14ac:dyDescent="0.15">
      <c r="A170" s="5">
        <v>171</v>
      </c>
      <c r="B170" s="5" t="s">
        <v>258</v>
      </c>
      <c r="C170" s="5" t="s">
        <v>290</v>
      </c>
      <c r="D170" s="5" t="s">
        <v>491</v>
      </c>
    </row>
    <row r="171" spans="1:4" ht="28" x14ac:dyDescent="0.15">
      <c r="A171" s="5">
        <v>172</v>
      </c>
      <c r="B171" s="5" t="s">
        <v>258</v>
      </c>
      <c r="C171" s="5" t="s">
        <v>292</v>
      </c>
      <c r="D171" s="5" t="s">
        <v>492</v>
      </c>
    </row>
    <row r="172" spans="1:4" ht="28" x14ac:dyDescent="0.15">
      <c r="A172" s="5">
        <v>173</v>
      </c>
      <c r="B172" s="5" t="s">
        <v>258</v>
      </c>
      <c r="C172" s="5" t="s">
        <v>252</v>
      </c>
      <c r="D172" s="5" t="s">
        <v>493</v>
      </c>
    </row>
    <row r="173" spans="1:4" ht="28" x14ac:dyDescent="0.15">
      <c r="A173" s="5">
        <v>174</v>
      </c>
      <c r="B173" s="5" t="s">
        <v>258</v>
      </c>
      <c r="C173" s="5" t="s">
        <v>254</v>
      </c>
      <c r="D173" s="5" t="s">
        <v>494</v>
      </c>
    </row>
    <row r="174" spans="1:4" ht="42" x14ac:dyDescent="0.15">
      <c r="A174" s="5">
        <v>175</v>
      </c>
      <c r="B174" s="5" t="s">
        <v>258</v>
      </c>
      <c r="C174" s="5" t="s">
        <v>256</v>
      </c>
      <c r="D174" s="5" t="s">
        <v>495</v>
      </c>
    </row>
    <row r="175" spans="1:4" ht="84" x14ac:dyDescent="0.15">
      <c r="A175" s="5">
        <v>176</v>
      </c>
      <c r="B175" s="5" t="s">
        <v>297</v>
      </c>
      <c r="C175" s="5" t="s">
        <v>245</v>
      </c>
      <c r="D175" s="5" t="s">
        <v>496</v>
      </c>
    </row>
    <row r="176" spans="1:4" ht="14" x14ac:dyDescent="0.15">
      <c r="A176" s="5">
        <v>177</v>
      </c>
      <c r="B176" s="5" t="s">
        <v>297</v>
      </c>
      <c r="C176" s="5" t="s">
        <v>5</v>
      </c>
      <c r="D176" s="5" t="s">
        <v>376</v>
      </c>
    </row>
    <row r="177" spans="1:4" ht="42" x14ac:dyDescent="0.15">
      <c r="A177" s="5">
        <v>178</v>
      </c>
      <c r="B177" s="5" t="s">
        <v>297</v>
      </c>
      <c r="C177" s="5" t="s">
        <v>9</v>
      </c>
      <c r="D177" s="5" t="s">
        <v>497</v>
      </c>
    </row>
    <row r="178" spans="1:4" ht="14" x14ac:dyDescent="0.15">
      <c r="A178" s="5">
        <v>179</v>
      </c>
      <c r="B178" s="5" t="s">
        <v>297</v>
      </c>
      <c r="C178" s="5" t="s">
        <v>23</v>
      </c>
      <c r="D178" s="5" t="s">
        <v>498</v>
      </c>
    </row>
    <row r="179" spans="1:4" ht="28" x14ac:dyDescent="0.15">
      <c r="A179" s="5">
        <v>180</v>
      </c>
      <c r="B179" s="5" t="s">
        <v>297</v>
      </c>
      <c r="C179" s="5" t="s">
        <v>301</v>
      </c>
      <c r="D179" s="5" t="s">
        <v>499</v>
      </c>
    </row>
    <row r="180" spans="1:4" ht="84" x14ac:dyDescent="0.15">
      <c r="A180" s="5">
        <v>181</v>
      </c>
      <c r="B180" s="5" t="s">
        <v>297</v>
      </c>
      <c r="C180" s="5" t="s">
        <v>21</v>
      </c>
      <c r="D180" s="5" t="s">
        <v>500</v>
      </c>
    </row>
    <row r="181" spans="1:4" ht="14" x14ac:dyDescent="0.15">
      <c r="A181" s="5">
        <v>182</v>
      </c>
      <c r="B181" s="5" t="s">
        <v>297</v>
      </c>
      <c r="C181" s="5" t="s">
        <v>304</v>
      </c>
      <c r="D181" s="5" t="s">
        <v>501</v>
      </c>
    </row>
    <row r="182" spans="1:4" ht="42" x14ac:dyDescent="0.15">
      <c r="A182" s="5">
        <v>183</v>
      </c>
      <c r="B182" s="5" t="s">
        <v>297</v>
      </c>
      <c r="C182" s="5" t="s">
        <v>25</v>
      </c>
      <c r="D182" s="5" t="s">
        <v>502</v>
      </c>
    </row>
    <row r="183" spans="1:4" ht="28" x14ac:dyDescent="0.15">
      <c r="A183" s="5">
        <v>184</v>
      </c>
      <c r="B183" s="5" t="s">
        <v>297</v>
      </c>
      <c r="C183" s="5" t="s">
        <v>70</v>
      </c>
      <c r="D183" s="5" t="s">
        <v>503</v>
      </c>
    </row>
    <row r="184" spans="1:4" ht="28" x14ac:dyDescent="0.15">
      <c r="A184" s="5">
        <v>185</v>
      </c>
      <c r="B184" s="5" t="s">
        <v>297</v>
      </c>
      <c r="C184" s="5" t="s">
        <v>72</v>
      </c>
      <c r="D184" s="5" t="s">
        <v>504</v>
      </c>
    </row>
    <row r="185" spans="1:4" ht="56" x14ac:dyDescent="0.15">
      <c r="A185" s="5">
        <v>186</v>
      </c>
      <c r="B185" s="5" t="s">
        <v>297</v>
      </c>
      <c r="C185" s="5" t="s">
        <v>309</v>
      </c>
      <c r="D185" s="5" t="s">
        <v>505</v>
      </c>
    </row>
    <row r="186" spans="1:4" ht="70" x14ac:dyDescent="0.15">
      <c r="A186" s="5">
        <v>187</v>
      </c>
      <c r="B186" s="5" t="s">
        <v>297</v>
      </c>
      <c r="C186" s="5" t="s">
        <v>311</v>
      </c>
      <c r="D186" s="5" t="s">
        <v>506</v>
      </c>
    </row>
    <row r="187" spans="1:4" ht="14" x14ac:dyDescent="0.15">
      <c r="A187" s="5">
        <v>188</v>
      </c>
      <c r="B187" s="5" t="s">
        <v>297</v>
      </c>
      <c r="C187" s="5" t="s">
        <v>313</v>
      </c>
      <c r="D187" s="5" t="s">
        <v>507</v>
      </c>
    </row>
    <row r="188" spans="1:4" ht="14" x14ac:dyDescent="0.15">
      <c r="A188" s="5">
        <v>189</v>
      </c>
      <c r="B188" s="5" t="s">
        <v>297</v>
      </c>
      <c r="C188" s="5" t="s">
        <v>315</v>
      </c>
      <c r="D188" s="5" t="s">
        <v>508</v>
      </c>
    </row>
    <row r="189" spans="1:4" ht="28" x14ac:dyDescent="0.15">
      <c r="A189" s="5">
        <v>190</v>
      </c>
      <c r="B189" s="5" t="s">
        <v>297</v>
      </c>
      <c r="C189" s="5" t="s">
        <v>317</v>
      </c>
      <c r="D189" s="5" t="s">
        <v>509</v>
      </c>
    </row>
    <row r="190" spans="1:4" ht="28" x14ac:dyDescent="0.15">
      <c r="A190" s="5">
        <v>191</v>
      </c>
      <c r="B190" s="5" t="s">
        <v>297</v>
      </c>
      <c r="C190" s="5" t="s">
        <v>319</v>
      </c>
      <c r="D190" s="5" t="s">
        <v>509</v>
      </c>
    </row>
    <row r="191" spans="1:4" ht="28" x14ac:dyDescent="0.15">
      <c r="A191" s="5">
        <v>192</v>
      </c>
      <c r="B191" s="5" t="s">
        <v>297</v>
      </c>
      <c r="C191" s="5" t="s">
        <v>320</v>
      </c>
      <c r="D191" s="5" t="s">
        <v>510</v>
      </c>
    </row>
    <row r="192" spans="1:4" ht="28" x14ac:dyDescent="0.15">
      <c r="A192" s="5">
        <v>193</v>
      </c>
      <c r="B192" s="5" t="s">
        <v>297</v>
      </c>
      <c r="C192" s="5" t="s">
        <v>252</v>
      </c>
      <c r="D192" s="5" t="s">
        <v>511</v>
      </c>
    </row>
    <row r="193" spans="1:4" ht="28" x14ac:dyDescent="0.15">
      <c r="A193" s="5">
        <v>194</v>
      </c>
      <c r="B193" s="5" t="s">
        <v>297</v>
      </c>
      <c r="C193" s="5" t="s">
        <v>323</v>
      </c>
      <c r="D193" s="5" t="s">
        <v>512</v>
      </c>
    </row>
    <row r="194" spans="1:4" ht="28" x14ac:dyDescent="0.15">
      <c r="A194" s="5">
        <v>195</v>
      </c>
      <c r="B194" s="5" t="s">
        <v>297</v>
      </c>
      <c r="C194" s="5" t="s">
        <v>325</v>
      </c>
      <c r="D194" s="5" t="s">
        <v>513</v>
      </c>
    </row>
    <row r="195" spans="1:4" ht="14" x14ac:dyDescent="0.15">
      <c r="A195" s="5">
        <v>196</v>
      </c>
      <c r="B195" s="5" t="s">
        <v>297</v>
      </c>
      <c r="C195" s="5" t="s">
        <v>327</v>
      </c>
      <c r="D195" s="5" t="s">
        <v>514</v>
      </c>
    </row>
    <row r="196" spans="1:4" ht="28" x14ac:dyDescent="0.15">
      <c r="A196" s="5">
        <v>197</v>
      </c>
      <c r="B196" s="5" t="s">
        <v>297</v>
      </c>
      <c r="C196" s="5" t="s">
        <v>27</v>
      </c>
      <c r="D196" s="5" t="s">
        <v>515</v>
      </c>
    </row>
    <row r="197" spans="1:4" ht="28" x14ac:dyDescent="0.15">
      <c r="A197" s="5">
        <v>198</v>
      </c>
      <c r="B197" s="5" t="s">
        <v>297</v>
      </c>
      <c r="C197" s="5" t="s">
        <v>330</v>
      </c>
      <c r="D197" s="5" t="s">
        <v>516</v>
      </c>
    </row>
    <row r="198" spans="1:4" ht="28" x14ac:dyDescent="0.15">
      <c r="A198" s="5">
        <v>199</v>
      </c>
      <c r="B198" s="5" t="s">
        <v>297</v>
      </c>
      <c r="C198" s="5" t="s">
        <v>332</v>
      </c>
      <c r="D198" s="5" t="s">
        <v>517</v>
      </c>
    </row>
    <row r="199" spans="1:4" ht="28" x14ac:dyDescent="0.15">
      <c r="A199" s="5">
        <v>200</v>
      </c>
      <c r="B199" s="5" t="s">
        <v>297</v>
      </c>
      <c r="C199" s="5" t="s">
        <v>334</v>
      </c>
      <c r="D199" s="5" t="s">
        <v>518</v>
      </c>
    </row>
    <row r="200" spans="1:4" ht="14" x14ac:dyDescent="0.15">
      <c r="A200" s="5">
        <v>201</v>
      </c>
      <c r="B200" s="5" t="s">
        <v>297</v>
      </c>
      <c r="C200" s="5" t="s">
        <v>336</v>
      </c>
      <c r="D200" s="5" t="s">
        <v>519</v>
      </c>
    </row>
    <row r="201" spans="1:4" ht="28" x14ac:dyDescent="0.15">
      <c r="A201" s="5">
        <v>202</v>
      </c>
      <c r="B201" s="5" t="s">
        <v>297</v>
      </c>
      <c r="C201" s="5" t="s">
        <v>338</v>
      </c>
      <c r="D201" s="5" t="s">
        <v>520</v>
      </c>
    </row>
    <row r="202" spans="1:4" ht="28" x14ac:dyDescent="0.15">
      <c r="A202" s="5">
        <v>203</v>
      </c>
      <c r="B202" s="5" t="s">
        <v>297</v>
      </c>
      <c r="C202" s="5" t="s">
        <v>340</v>
      </c>
      <c r="D202" s="5" t="s">
        <v>521</v>
      </c>
    </row>
    <row r="203" spans="1:4" ht="28" x14ac:dyDescent="0.15">
      <c r="A203" s="5">
        <v>204</v>
      </c>
      <c r="B203" s="5" t="s">
        <v>297</v>
      </c>
      <c r="C203" s="5" t="s">
        <v>342</v>
      </c>
      <c r="D203" s="5" t="s">
        <v>522</v>
      </c>
    </row>
    <row r="204" spans="1:4" ht="28" x14ac:dyDescent="0.15">
      <c r="A204" s="5">
        <v>205</v>
      </c>
      <c r="B204" s="5" t="s">
        <v>297</v>
      </c>
      <c r="C204" s="5" t="s">
        <v>344</v>
      </c>
      <c r="D204" s="5" t="s">
        <v>523</v>
      </c>
    </row>
    <row r="205" spans="1:4" ht="28" x14ac:dyDescent="0.15">
      <c r="A205" s="5">
        <v>206</v>
      </c>
      <c r="B205" s="5" t="s">
        <v>297</v>
      </c>
      <c r="C205" s="5" t="s">
        <v>346</v>
      </c>
      <c r="D205" s="5" t="s">
        <v>524</v>
      </c>
    </row>
    <row r="206" spans="1:4" ht="28" x14ac:dyDescent="0.15">
      <c r="A206" s="5">
        <v>207</v>
      </c>
      <c r="B206" s="5" t="s">
        <v>297</v>
      </c>
      <c r="C206" s="5" t="s">
        <v>349</v>
      </c>
      <c r="D206" s="5" t="s">
        <v>525</v>
      </c>
    </row>
    <row r="207" spans="1:4" ht="42" x14ac:dyDescent="0.15">
      <c r="A207" s="5">
        <v>208</v>
      </c>
      <c r="B207" s="5" t="s">
        <v>297</v>
      </c>
      <c r="C207" s="5" t="s">
        <v>351</v>
      </c>
      <c r="D207" s="5" t="s">
        <v>526</v>
      </c>
    </row>
    <row r="208" spans="1:4" ht="42" x14ac:dyDescent="0.15">
      <c r="A208" s="5">
        <v>209</v>
      </c>
      <c r="B208" s="5" t="s">
        <v>297</v>
      </c>
      <c r="C208" s="5" t="s">
        <v>353</v>
      </c>
      <c r="D208" s="5" t="s">
        <v>527</v>
      </c>
    </row>
    <row r="209" spans="1:4" ht="42" x14ac:dyDescent="0.15">
      <c r="A209" s="5">
        <v>210</v>
      </c>
      <c r="B209" s="5" t="s">
        <v>297</v>
      </c>
      <c r="C209" s="5" t="s">
        <v>355</v>
      </c>
      <c r="D209" s="5" t="s">
        <v>528</v>
      </c>
    </row>
    <row r="210" spans="1:4" ht="42" x14ac:dyDescent="0.15">
      <c r="A210" s="5">
        <v>211</v>
      </c>
      <c r="B210" s="5" t="s">
        <v>297</v>
      </c>
      <c r="C210" s="5" t="s">
        <v>357</v>
      </c>
      <c r="D210" s="5" t="s">
        <v>529</v>
      </c>
    </row>
    <row r="211" spans="1:4" ht="42" x14ac:dyDescent="0.15">
      <c r="A211" s="5">
        <v>212</v>
      </c>
      <c r="B211" s="5" t="s">
        <v>297</v>
      </c>
      <c r="C211" s="5" t="s">
        <v>359</v>
      </c>
      <c r="D211" s="5" t="s">
        <v>530</v>
      </c>
    </row>
    <row r="212" spans="1:4" ht="28" x14ac:dyDescent="0.15">
      <c r="A212" s="5">
        <v>213</v>
      </c>
      <c r="B212" s="5" t="s">
        <v>297</v>
      </c>
      <c r="C212" s="5" t="s">
        <v>361</v>
      </c>
      <c r="D212" s="5" t="s">
        <v>531</v>
      </c>
    </row>
    <row r="213" spans="1:4" ht="56" x14ac:dyDescent="0.15">
      <c r="A213" s="5">
        <v>214</v>
      </c>
      <c r="B213" s="5" t="s">
        <v>363</v>
      </c>
      <c r="C213" s="5" t="s">
        <v>245</v>
      </c>
      <c r="D213" s="5" t="s">
        <v>469</v>
      </c>
    </row>
    <row r="214" spans="1:4" ht="28" x14ac:dyDescent="0.15">
      <c r="A214" s="5">
        <v>215</v>
      </c>
      <c r="B214" s="5" t="s">
        <v>363</v>
      </c>
      <c r="C214" s="5" t="s">
        <v>5</v>
      </c>
      <c r="D214" s="5" t="s">
        <v>376</v>
      </c>
    </row>
    <row r="215" spans="1:4" ht="70" x14ac:dyDescent="0.15">
      <c r="A215" s="5">
        <v>216</v>
      </c>
      <c r="B215" s="5" t="s">
        <v>363</v>
      </c>
      <c r="C215" s="5" t="s">
        <v>364</v>
      </c>
      <c r="D215" s="5" t="s">
        <v>532</v>
      </c>
    </row>
    <row r="216" spans="1:4" ht="28" x14ac:dyDescent="0.15">
      <c r="A216" s="5">
        <v>217</v>
      </c>
      <c r="B216" s="5" t="s">
        <v>363</v>
      </c>
      <c r="C216" s="5" t="s">
        <v>366</v>
      </c>
      <c r="D216" s="5" t="s">
        <v>533</v>
      </c>
    </row>
    <row r="217" spans="1:4" ht="42" x14ac:dyDescent="0.15">
      <c r="A217" s="5">
        <v>218</v>
      </c>
      <c r="B217" s="5" t="s">
        <v>363</v>
      </c>
      <c r="C217" s="5" t="s">
        <v>368</v>
      </c>
      <c r="D217" s="5" t="s">
        <v>534</v>
      </c>
    </row>
    <row r="218" spans="1:4" ht="42" x14ac:dyDescent="0.15">
      <c r="A218" s="5">
        <v>219</v>
      </c>
      <c r="B218" s="5" t="s">
        <v>363</v>
      </c>
      <c r="C218" s="5" t="s">
        <v>370</v>
      </c>
      <c r="D218" s="5" t="s">
        <v>535</v>
      </c>
    </row>
    <row r="219" spans="1:4" ht="28" x14ac:dyDescent="0.15">
      <c r="A219" s="5">
        <v>220</v>
      </c>
      <c r="B219" s="5" t="s">
        <v>363</v>
      </c>
      <c r="C219" s="5" t="s">
        <v>372</v>
      </c>
      <c r="D219" s="5" t="s">
        <v>536</v>
      </c>
    </row>
    <row r="220" spans="1:4" ht="28" x14ac:dyDescent="0.15">
      <c r="A220" s="5">
        <v>221</v>
      </c>
      <c r="B220" s="5" t="s">
        <v>363</v>
      </c>
      <c r="C220" s="5" t="s">
        <v>374</v>
      </c>
      <c r="D220" s="5" t="s">
        <v>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Feuille 1</vt:lpstr>
      <vt:lpstr>Feuille 2</vt:lpstr>
      <vt:lpstr>Feuille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EVILAFO</cp:lastModifiedBy>
  <dcterms:created xsi:type="dcterms:W3CDTF">2024-03-14T05:25:19Z</dcterms:created>
  <dcterms:modified xsi:type="dcterms:W3CDTF">2024-03-14T05:26:44Z</dcterms:modified>
</cp:coreProperties>
</file>