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MAX7000CPU-GEN2.5\KICAD\"/>
    </mc:Choice>
  </mc:AlternateContent>
  <xr:revisionPtr revIDLastSave="0" documentId="13_ncr:1_{6B1A5524-DE2A-40C7-8490-7AE0797FADA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MAX7000CPU-Gen2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1" l="1"/>
  <c r="F38" i="1" s="1"/>
  <c r="E24" i="1"/>
  <c r="E23" i="1"/>
  <c r="E22" i="1"/>
  <c r="E21" i="1"/>
  <c r="E20" i="1"/>
  <c r="E14" i="1"/>
  <c r="F14" i="1" s="1"/>
  <c r="E13" i="1"/>
  <c r="F13" i="1" s="1"/>
  <c r="E12" i="1"/>
  <c r="F12" i="1" s="1"/>
  <c r="E11" i="1"/>
  <c r="F11" i="1" s="1"/>
  <c r="E10" i="1"/>
  <c r="F10" i="1" s="1"/>
  <c r="E19" i="1"/>
  <c r="E33" i="1"/>
  <c r="F33" i="1" s="1"/>
  <c r="E34" i="1"/>
  <c r="F34" i="1" s="1"/>
  <c r="F37" i="1"/>
  <c r="E36" i="1"/>
  <c r="F36" i="1" s="1"/>
  <c r="E31" i="1"/>
  <c r="F31" i="1" s="1"/>
  <c r="E25" i="1"/>
  <c r="F25" i="1" s="1"/>
  <c r="E26" i="1"/>
  <c r="E27" i="1"/>
  <c r="F27" i="1" s="1"/>
  <c r="E32" i="1"/>
  <c r="F32" i="1" s="1"/>
  <c r="E28" i="1"/>
  <c r="F28" i="1" s="1"/>
  <c r="F15" i="1"/>
  <c r="F16" i="1"/>
  <c r="F17" i="1"/>
  <c r="F18" i="1"/>
  <c r="F19" i="1"/>
  <c r="F20" i="1"/>
  <c r="F21" i="1"/>
  <c r="F22" i="1"/>
  <c r="F23" i="1"/>
  <c r="F24" i="1"/>
  <c r="F26" i="1"/>
  <c r="E29" i="1"/>
  <c r="F29" i="1" s="1"/>
  <c r="E30" i="1"/>
  <c r="F30" i="1" s="1"/>
  <c r="C40" i="1" l="1"/>
  <c r="C41" i="1" s="1" a="1"/>
  <c r="C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<sst xmlns="http://schemas.openxmlformats.org/spreadsheetml/2006/main" count="104" uniqueCount="94">
  <si>
    <t>Source:</t>
  </si>
  <si>
    <t>E:\Libraries\Documents\MAX7000CPU-GEN2.5\KICAD\MAX7000CPU-Gen2_5.sch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</si>
  <si>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</si>
  <si>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</si>
  <si>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</si>
  <si>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</si>
  <si>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</si>
  <si>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</si>
  <si>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Item</t>
  </si>
  <si>
    <t>Qty</t>
  </si>
  <si>
    <t>Reference(s)</t>
  </si>
  <si>
    <t>Value</t>
  </si>
  <si>
    <t>100n</t>
  </si>
  <si>
    <t>10u</t>
  </si>
  <si>
    <t>10n</t>
  </si>
  <si>
    <t>33p</t>
  </si>
  <si>
    <t>LED</t>
  </si>
  <si>
    <t>J1</t>
  </si>
  <si>
    <t>Conn_02x05_Odd_Even</t>
  </si>
  <si>
    <t>Conn_01x16_Male</t>
  </si>
  <si>
    <t>Conn_01x04_Male</t>
  </si>
  <si>
    <t>J5</t>
  </si>
  <si>
    <t>Conn_01x05_Male</t>
  </si>
  <si>
    <t>J9</t>
  </si>
  <si>
    <t>Mini-DIN-6</t>
  </si>
  <si>
    <t>1M</t>
  </si>
  <si>
    <t>1K</t>
  </si>
  <si>
    <t>R6</t>
  </si>
  <si>
    <t>4.7K</t>
  </si>
  <si>
    <t>50K</t>
  </si>
  <si>
    <t>SW_Push</t>
  </si>
  <si>
    <t>NE555P</t>
  </si>
  <si>
    <t>U3</t>
  </si>
  <si>
    <t>74HC00</t>
  </si>
  <si>
    <t>CD4029BEE4</t>
  </si>
  <si>
    <t>74LS541</t>
  </si>
  <si>
    <t>74LS574</t>
  </si>
  <si>
    <t>AS6C1008-55PCN</t>
  </si>
  <si>
    <t>U45</t>
  </si>
  <si>
    <t>EPM7128slc84-15n</t>
  </si>
  <si>
    <t>AT28C64B-15PU</t>
  </si>
  <si>
    <t>Y1</t>
  </si>
  <si>
    <t>Crystal</t>
  </si>
  <si>
    <t>Collated Components: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</si>
  <si>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C74, C76</t>
  </si>
  <si>
    <t>C65, C66, C67, C68, C69, C70, C71, C72</t>
  </si>
  <si>
    <t>C73, C75</t>
  </si>
  <si>
    <t>C77, C78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</si>
  <si>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</si>
  <si>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J2, J3, J7, J8</t>
  </si>
  <si>
    <t>J4, J6</t>
  </si>
  <si>
    <t>R3, R4</t>
  </si>
  <si>
    <t>R7, R8, R9, R10, R11, R12, R13, R14, R15, R16, R17, R18, R31, R33, R42, R44, R74, R75, R76, R77, R78, R79, R80, R81, R82, R83, R84, R85, R86, R87, R104, R105, R106, R107, R108, R125, R126, R127, R128, R129, R130, R131, R132, R133, R134, R135, R136, R137, R138, R139, R140, R141, R142, R143, R144, R145, R146, R147, R148, R149, R150</t>
  </si>
  <si>
    <t>R19, R20, R21, R22, R23, R24, R25, R26, R27, R28, R29, R30, R32, R34, R35, R36, R37, R38, R39, R40, R41, R43, R45, R46, R47, R48, R49, R50, R51, R52, R53, R54, R55, R56, R57, R58, R59, R60, R61, R62, R63, R64, R65, R66, R67, R68, R69, R70, R71, R72, R73, R88, R89, R90, R91, R92, R93, R94, R95, R96, R97, R98, R99, R100, R101, R102, R103, R109, R110, R111, R112, R113, R114, R115, R116, R117, R118, R119, R120, R121, R122, R123, R124</t>
  </si>
  <si>
    <t>SW1, SW2</t>
  </si>
  <si>
    <t>U1, U2</t>
  </si>
  <si>
    <t>U4, U9, U10, U15, U16, U50, U52, U53, U55</t>
  </si>
  <si>
    <t>U5, U6, U8, U11, U12, U14, U18, U20, U22, U23, U24, U28, U29, U30, U31, U32, U41, U42, U43, U44, U48, U49, U51, U54</t>
  </si>
  <si>
    <t>U7, U13, U17, U19, U25, U27, U33, U34, U35, U36, U37, U38, U39, U40</t>
  </si>
  <si>
    <t>U21, U26</t>
  </si>
  <si>
    <t>U46, U47</t>
  </si>
  <si>
    <t>330 .</t>
  </si>
  <si>
    <t>Total</t>
  </si>
  <si>
    <t>Location</t>
  </si>
  <si>
    <t>Unit Price (USD)</t>
  </si>
  <si>
    <t>Total (USD)</t>
  </si>
  <si>
    <t>Inventory</t>
  </si>
  <si>
    <t>https://www.aliexpress.com/item/1005002119796388.html?spm=a2g0o.cart.0.0.52eb3c008ZMewM&amp;mp=1</t>
  </si>
  <si>
    <t>https://www.aliexpress.com/item/1005002119723623.html?spm=a2g0o.cart.0.0.52eb3c008ZMewM&amp;mp=1</t>
  </si>
  <si>
    <t>https://www.aliexpress.com/item/32545018073.html?spm=a2g0o.cart.0.0.52eb3c008ZMewM&amp;mp=1</t>
  </si>
  <si>
    <t>https://www.ebay.com.au/itm/401600686549</t>
  </si>
  <si>
    <t>27*</t>
  </si>
  <si>
    <t>28*</t>
  </si>
  <si>
    <t>https://www.aliexpress.com/item/1005002606088465.html?spm=a2g0o.productlist.0.0.1958418bsEBg0T&amp;algo_pvid=b7b2c108-f4c5-4248-837a-7942256f53a4&amp;aem_p4p_detail=20220302054315247056788751920043355985&amp;algo_exp_id=b7b2c108-f4c5-4248-837a-7942256f53a4-13&amp;pdp_ext_f=%7B%22sku_id%22%3A%2212000022389564116%22%7D&amp;pdp_pi=-1%3B0.56%3B-1%3B-1%40salePrice%3BUSD%3Bsearch-mainSearch</t>
  </si>
  <si>
    <t>Dip 32 Socket</t>
  </si>
  <si>
    <t>https://www.aliexpress.com/item/4001000401517.html?spm=a2g0o.9042311.0.0.549a4c4d6iLkuO</t>
  </si>
  <si>
    <t>https://www.aliexpress.com/item/1005001726382472.html?spm=a2g0o.9042311.0.0.549a4c4d6iLkuO</t>
  </si>
  <si>
    <t>Dip 28 Socket</t>
  </si>
  <si>
    <t>https://www.aliexpress.com/item/32620439167.html?spm=a2g0o.productlist.0.0.2e0333c3igVtFJ&amp;algo_pvid=f2011624-9979-47de-ab30-b46379c9f6b0&amp;aem_p4p_detail=202203020546483559055896917290043379985&amp;algo_exp_id=f2011624-9979-47de-ab30-b46379c9f6b0-8&amp;pdp_ext_f=%7B%22sku_id%22%3A%2259327031598%22%7D&amp;pdp_pi=-1%3B1.52%3B-1%3B-1%40salePrice%3BUSD%3Bsearch-mainSearch</t>
  </si>
  <si>
    <t>https://www.aliexpress.com/item/32657892064.html?spm=a2g0o.9042311.0.0.549a4c4d6iLkuO</t>
  </si>
  <si>
    <t>https://www.aliexpress.com/item/1005001436948748.html?spm=a2g0o.9042311.0.0.549a4c4d6iLkuO</t>
  </si>
  <si>
    <t>Total (Backorder)</t>
  </si>
  <si>
    <t>https://www.aliexpress.com/item/32670970932.html?spm=a2g0o.9042311.0.0.549a4c4d6iLkuO</t>
  </si>
  <si>
    <t>https://www.aliexpress.com/item/1005002059804323.html?spm=a2g0o.9042311.0.0.27424c4dUIvSkH</t>
  </si>
  <si>
    <t>https://www.aliexpress.com/item/1005001769865560.html?spm=a2g0s.8937460.0.0.6a412e0eFvF9j6</t>
  </si>
  <si>
    <t>MDC-6-02</t>
  </si>
  <si>
    <t>https://www.aliexpress.com/item/32964553793.html?spm=a2g0o.9042311.0.0.5f944c4dOVzxy4</t>
  </si>
  <si>
    <t>https://www.aliexpress.com/item/4000927747306.html?spm=a2g0o.9042311.0.0.5f944c4dOVzxy4</t>
  </si>
  <si>
    <t>https://www.aliexpress.com/item/32865947306.html?spm=a2g0o.9042311.0.0.5f944c4dOVzxy4</t>
  </si>
  <si>
    <t>PLCC-84 Socket</t>
  </si>
  <si>
    <t>R1, R2, R5</t>
  </si>
  <si>
    <t>26*</t>
  </si>
  <si>
    <t>https://www.aliexpress.com/item/4000272069732.html?spm=a2g0o.9042311.0.0.27424c4dgoCNoO</t>
  </si>
  <si>
    <t>https://www.aliexpress.com/item/32917069084.html?spm=a2g0o.cart.0.0.715d3c003q6R4A&amp;mp=1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</si>
</sst>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="130" zoomScaleNormal="130" workbookViewId="0">
      <selection activeCell="K40" sqref="K40"/>
    </sheetView>
  </sheetViews>
  <sheetFormatPr defaultRowHeight="15" x14ac:dyDescent="0.25"/>
  <cols>
    <col min="2" max="2" width="27.28515625" customWidth="1"/>
    <col min="3" max="3" width="17.5703125" customWidth="1"/>
    <col min="4" max="4" width="52.7109375" customWidth="1"/>
    <col min="5" max="5" width="18.85546875" customWidth="1"/>
    <col min="6" max="6" width="1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44622.676400462966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>
        <v>378</v>
      </c>
    </row>
    <row r="7" spans="1:8" x14ac:dyDescent="0.25">
      <c r="A7" t="s">
        <v>43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64</v>
      </c>
      <c r="F9" t="s">
        <v>65</v>
      </c>
      <c r="G9" t="s">
        <v>66</v>
      </c>
      <c r="H9" t="s">
        <v>63</v>
      </c>
    </row>
    <row r="10" spans="1:8" x14ac:dyDescent="0.25">
      <c r="A10">
        <v>1</v>
      </c>
      <c r="B10">
        <v>66</v>
      </c>
      <c r="C10" t="s">
        <v>44</v>
      </c>
      <c r="D10" t="s">
        <v>12</v>
      </c>
      <c r="E10">
        <f>0.77*1.1/100</f>
        <v>8.4700000000000001E-3</v>
      </c>
      <c r="F10">
        <f>E10*B10</f>
        <v>0.55901999999999996</v>
      </c>
      <c r="G10">
        <v>0</v>
      </c>
      <c r="H10" t="s">
        <v>86</v>
      </c>
    </row>
    <row r="11" spans="1:8" x14ac:dyDescent="0.25">
      <c r="A11">
        <v>2</v>
      </c>
      <c r="B11">
        <v>8</v>
      </c>
      <c r="C11" t="s">
        <v>45</v>
      </c>
      <c r="D11" t="s">
        <v>13</v>
      </c>
      <c r="E11">
        <f>1.26*1.1/100</f>
        <v>1.3860000000000001E-2</v>
      </c>
      <c r="F11">
        <f t="shared" ref="F11:F21" si="0">E11*B11</f>
        <v>0.11088000000000001</v>
      </c>
      <c r="G11">
        <v>0</v>
      </c>
      <c r="H11" t="s">
        <v>86</v>
      </c>
    </row>
    <row r="12" spans="1:8" x14ac:dyDescent="0.25">
      <c r="A12">
        <v>3</v>
      </c>
      <c r="B12">
        <v>2</v>
      </c>
      <c r="C12" t="s">
        <v>46</v>
      </c>
      <c r="D12" t="s">
        <v>14</v>
      </c>
      <c r="E12">
        <f>0.77*1.1/100</f>
        <v>8.4700000000000001E-3</v>
      </c>
      <c r="F12">
        <f t="shared" si="0"/>
        <v>1.694E-2</v>
      </c>
      <c r="G12">
        <v>0</v>
      </c>
      <c r="H12" t="s">
        <v>86</v>
      </c>
    </row>
    <row r="13" spans="1:8" x14ac:dyDescent="0.25">
      <c r="A13">
        <v>4</v>
      </c>
      <c r="B13">
        <v>2</v>
      </c>
      <c r="C13" t="s">
        <v>47</v>
      </c>
      <c r="D13" t="s">
        <v>15</v>
      </c>
      <c r="E13">
        <f>0.77*1.1/100</f>
        <v>8.4700000000000001E-3</v>
      </c>
      <c r="F13">
        <f t="shared" si="0"/>
        <v>1.694E-2</v>
      </c>
      <c r="G13">
        <v>1</v>
      </c>
      <c r="H13" t="s">
        <v>86</v>
      </c>
    </row>
    <row r="14" spans="1:8" x14ac:dyDescent="0.25">
      <c r="A14">
        <v>5</v>
      </c>
      <c r="B14">
        <v>83</v>
      </c>
      <c r="C14" t="s">
        <v>48</v>
      </c>
      <c r="D14" t="s">
        <v>16</v>
      </c>
      <c r="E14">
        <f>(1.81+1.16)*1.1/(83*5)</f>
        <v>7.8722891566265062E-3</v>
      </c>
      <c r="F14">
        <f t="shared" si="0"/>
        <v>0.65339999999999998</v>
      </c>
      <c r="G14">
        <v>1</v>
      </c>
      <c r="H14" t="s">
        <v>87</v>
      </c>
    </row>
    <row r="15" spans="1:8" x14ac:dyDescent="0.25">
      <c r="A15">
        <v>6</v>
      </c>
      <c r="B15">
        <v>1</v>
      </c>
      <c r="C15" t="s">
        <v>17</v>
      </c>
      <c r="D15" t="s">
        <v>18</v>
      </c>
      <c r="E15">
        <v>0</v>
      </c>
      <c r="F15">
        <f t="shared" si="0"/>
        <v>0</v>
      </c>
      <c r="G15">
        <v>1</v>
      </c>
      <c r="H15" t="s">
        <v>82</v>
      </c>
    </row>
    <row r="16" spans="1:8" x14ac:dyDescent="0.25">
      <c r="A16">
        <v>7</v>
      </c>
      <c r="B16">
        <v>4</v>
      </c>
      <c r="C16" t="s">
        <v>49</v>
      </c>
      <c r="D16" t="s">
        <v>19</v>
      </c>
      <c r="E16">
        <v>0</v>
      </c>
      <c r="F16">
        <f t="shared" si="0"/>
        <v>0</v>
      </c>
      <c r="G16">
        <v>1</v>
      </c>
      <c r="H16" t="s">
        <v>82</v>
      </c>
    </row>
    <row r="17" spans="1:19" x14ac:dyDescent="0.25">
      <c r="A17">
        <v>8</v>
      </c>
      <c r="B17">
        <v>2</v>
      </c>
      <c r="C17" t="s">
        <v>50</v>
      </c>
      <c r="D17" t="s">
        <v>20</v>
      </c>
      <c r="E17">
        <v>0</v>
      </c>
      <c r="F17">
        <f t="shared" si="0"/>
        <v>0</v>
      </c>
      <c r="G17">
        <v>1</v>
      </c>
      <c r="H17" t="s">
        <v>82</v>
      </c>
    </row>
    <row r="18" spans="1:19" x14ac:dyDescent="0.25">
      <c r="A18">
        <v>9</v>
      </c>
      <c r="B18">
        <v>1</v>
      </c>
      <c r="C18" t="s">
        <v>21</v>
      </c>
      <c r="D18" t="s">
        <v>22</v>
      </c>
      <c r="E18">
        <v>0</v>
      </c>
      <c r="F18">
        <f t="shared" si="0"/>
        <v>0</v>
      </c>
      <c r="G18">
        <v>1</v>
      </c>
      <c r="H18" t="s">
        <v>82</v>
      </c>
    </row>
    <row r="19" spans="1:19" x14ac:dyDescent="0.25">
      <c r="A19">
        <v>10</v>
      </c>
      <c r="B19">
        <v>1</v>
      </c>
      <c r="C19" t="s">
        <v>23</v>
      </c>
      <c r="D19" t="s">
        <v>24</v>
      </c>
      <c r="E19">
        <f>2.82*1.1</f>
        <v>3.1019999999999999</v>
      </c>
      <c r="F19">
        <f t="shared" si="0"/>
        <v>3.1019999999999999</v>
      </c>
      <c r="G19">
        <v>0</v>
      </c>
      <c r="H19" t="s">
        <v>84</v>
      </c>
      <c r="S19" t="s">
        <v>85</v>
      </c>
    </row>
    <row r="20" spans="1:19" x14ac:dyDescent="0.25">
      <c r="A20">
        <v>11</v>
      </c>
      <c r="B20">
        <v>3</v>
      </c>
      <c r="C20" t="s">
        <v>90</v>
      </c>
      <c r="D20" t="s">
        <v>25</v>
      </c>
      <c r="E20">
        <f>0.41*1.1/100</f>
        <v>4.5100000000000001E-3</v>
      </c>
      <c r="F20">
        <f t="shared" si="0"/>
        <v>1.353E-2</v>
      </c>
      <c r="G20">
        <v>0</v>
      </c>
      <c r="H20" t="s">
        <v>88</v>
      </c>
    </row>
    <row r="21" spans="1:19" x14ac:dyDescent="0.25">
      <c r="A21">
        <v>12</v>
      </c>
      <c r="B21">
        <v>2</v>
      </c>
      <c r="C21" t="s">
        <v>51</v>
      </c>
      <c r="D21" t="s">
        <v>26</v>
      </c>
      <c r="E21">
        <f>0.41*1.1/100</f>
        <v>4.5100000000000001E-3</v>
      </c>
      <c r="F21">
        <f t="shared" si="0"/>
        <v>9.0200000000000002E-3</v>
      </c>
      <c r="G21">
        <v>1</v>
      </c>
      <c r="H21" t="s">
        <v>88</v>
      </c>
    </row>
    <row r="22" spans="1:19" x14ac:dyDescent="0.25">
      <c r="A22">
        <v>13</v>
      </c>
      <c r="B22">
        <v>1</v>
      </c>
      <c r="C22" t="s">
        <v>27</v>
      </c>
      <c r="D22" t="s">
        <v>28</v>
      </c>
      <c r="E22">
        <f>0.41*1.1/100</f>
        <v>4.5100000000000001E-3</v>
      </c>
      <c r="F22">
        <f t="shared" ref="F22:F30" si="1">E22*B22</f>
        <v>4.5100000000000001E-3</v>
      </c>
      <c r="G22">
        <v>0</v>
      </c>
      <c r="H22" t="s">
        <v>88</v>
      </c>
    </row>
    <row r="23" spans="1:19" x14ac:dyDescent="0.25">
      <c r="A23">
        <v>14</v>
      </c>
      <c r="B23">
        <v>61</v>
      </c>
      <c r="C23" t="s">
        <v>52</v>
      </c>
      <c r="D23" t="s">
        <v>29</v>
      </c>
      <c r="E23">
        <f>0.41*1.1/100</f>
        <v>4.5100000000000001E-3</v>
      </c>
      <c r="F23">
        <f t="shared" si="1"/>
        <v>0.27511000000000002</v>
      </c>
      <c r="G23">
        <v>0</v>
      </c>
      <c r="H23" t="s">
        <v>88</v>
      </c>
    </row>
    <row r="24" spans="1:19" x14ac:dyDescent="0.25">
      <c r="A24">
        <v>15</v>
      </c>
      <c r="B24">
        <v>83</v>
      </c>
      <c r="C24" t="s">
        <v>53</v>
      </c>
      <c r="D24" t="s">
        <v>61</v>
      </c>
      <c r="E24">
        <f>0.41*1.1/100</f>
        <v>4.5100000000000001E-3</v>
      </c>
      <c r="F24">
        <f t="shared" si="1"/>
        <v>0.37433</v>
      </c>
      <c r="G24">
        <v>1</v>
      </c>
      <c r="H24" t="s">
        <v>88</v>
      </c>
    </row>
    <row r="25" spans="1:19" x14ac:dyDescent="0.25">
      <c r="A25">
        <v>16</v>
      </c>
      <c r="B25">
        <v>2</v>
      </c>
      <c r="C25" t="s">
        <v>54</v>
      </c>
      <c r="D25" t="s">
        <v>30</v>
      </c>
      <c r="E25">
        <f>((0.08+1.29)*1.1/20)</f>
        <v>7.5350000000000014E-2</v>
      </c>
      <c r="F25">
        <f t="shared" si="1"/>
        <v>0.15070000000000003</v>
      </c>
      <c r="G25">
        <v>1</v>
      </c>
      <c r="H25" t="s">
        <v>79</v>
      </c>
    </row>
    <row r="26" spans="1:19" x14ac:dyDescent="0.25">
      <c r="A26">
        <v>17</v>
      </c>
      <c r="B26">
        <v>2</v>
      </c>
      <c r="C26" t="s">
        <v>55</v>
      </c>
      <c r="D26" t="s">
        <v>31</v>
      </c>
      <c r="E26">
        <f>2.58*1.1/20</f>
        <v>0.14190000000000003</v>
      </c>
      <c r="F26">
        <f t="shared" si="1"/>
        <v>0.28380000000000005</v>
      </c>
      <c r="G26">
        <v>1</v>
      </c>
      <c r="H26" t="s">
        <v>73</v>
      </c>
    </row>
    <row r="27" spans="1:19" x14ac:dyDescent="0.25">
      <c r="A27">
        <v>18</v>
      </c>
      <c r="B27">
        <v>1</v>
      </c>
      <c r="C27" t="s">
        <v>32</v>
      </c>
      <c r="D27" t="s">
        <v>33</v>
      </c>
      <c r="E27">
        <f>1.1*(0.53/10 + 1.64/10)</f>
        <v>0.2387</v>
      </c>
      <c r="F27">
        <f t="shared" si="1"/>
        <v>0.2387</v>
      </c>
      <c r="G27">
        <v>1</v>
      </c>
      <c r="H27" t="s">
        <v>80</v>
      </c>
    </row>
    <row r="28" spans="1:19" x14ac:dyDescent="0.25">
      <c r="A28">
        <v>19</v>
      </c>
      <c r="B28">
        <v>9</v>
      </c>
      <c r="C28" t="s">
        <v>56</v>
      </c>
      <c r="D28" t="s">
        <v>34</v>
      </c>
      <c r="E28">
        <f>2.25*1.1/10+1.26*1.1/10</f>
        <v>0.3861</v>
      </c>
      <c r="F28">
        <f t="shared" si="1"/>
        <v>3.4748999999999999</v>
      </c>
      <c r="G28">
        <v>0</v>
      </c>
      <c r="H28" t="s">
        <v>69</v>
      </c>
    </row>
    <row r="29" spans="1:19" x14ac:dyDescent="0.25">
      <c r="A29">
        <v>20</v>
      </c>
      <c r="B29">
        <v>24</v>
      </c>
      <c r="C29" t="s">
        <v>57</v>
      </c>
      <c r="D29" t="s">
        <v>35</v>
      </c>
      <c r="E29">
        <f>1.19*1.1/5+(4.11*1.1/2/25)</f>
        <v>0.35221999999999998</v>
      </c>
      <c r="F29">
        <f t="shared" si="1"/>
        <v>8.4532799999999995</v>
      </c>
      <c r="G29">
        <v>0</v>
      </c>
      <c r="H29" t="s">
        <v>68</v>
      </c>
    </row>
    <row r="30" spans="1:19" x14ac:dyDescent="0.25">
      <c r="A30">
        <v>21</v>
      </c>
      <c r="B30">
        <v>14</v>
      </c>
      <c r="C30" t="s">
        <v>58</v>
      </c>
      <c r="D30" t="s">
        <v>36</v>
      </c>
      <c r="E30">
        <f>(0.97)*1.1/5+(4.11/2*1.1)/15</f>
        <v>0.36409999999999998</v>
      </c>
      <c r="F30">
        <f t="shared" si="1"/>
        <v>5.0973999999999995</v>
      </c>
      <c r="G30">
        <v>0</v>
      </c>
      <c r="H30" t="s">
        <v>67</v>
      </c>
    </row>
    <row r="31" spans="1:19" x14ac:dyDescent="0.25">
      <c r="A31">
        <v>22</v>
      </c>
      <c r="B31">
        <v>2</v>
      </c>
      <c r="C31" t="s">
        <v>59</v>
      </c>
      <c r="D31" t="s">
        <v>37</v>
      </c>
      <c r="E31">
        <f>(9.7+2.53)*1.1/5</f>
        <v>2.6905999999999999</v>
      </c>
      <c r="F31">
        <f>E31*B33</f>
        <v>5.3811999999999998</v>
      </c>
      <c r="G31">
        <v>1</v>
      </c>
      <c r="H31" t="s">
        <v>75</v>
      </c>
    </row>
    <row r="32" spans="1:19" x14ac:dyDescent="0.25">
      <c r="A32">
        <v>23</v>
      </c>
      <c r="B32">
        <v>1</v>
      </c>
      <c r="C32" t="s">
        <v>38</v>
      </c>
      <c r="D32" t="s">
        <v>39</v>
      </c>
      <c r="E32">
        <f>16.5/10 + 2.2/10</f>
        <v>1.8699999999999999</v>
      </c>
      <c r="F32">
        <f>E32*B32</f>
        <v>1.8699999999999999</v>
      </c>
      <c r="G32">
        <v>1</v>
      </c>
      <c r="H32" t="s">
        <v>70</v>
      </c>
    </row>
    <row r="33" spans="1:8" x14ac:dyDescent="0.25">
      <c r="A33">
        <v>24</v>
      </c>
      <c r="B33">
        <v>2</v>
      </c>
      <c r="C33" t="s">
        <v>60</v>
      </c>
      <c r="D33" t="s">
        <v>40</v>
      </c>
      <c r="E33">
        <f>(3.17+3.76)*1.1/5</f>
        <v>1.5246</v>
      </c>
      <c r="F33">
        <f>E33*B33</f>
        <v>3.0491999999999999</v>
      </c>
      <c r="G33">
        <v>1</v>
      </c>
      <c r="H33" t="s">
        <v>83</v>
      </c>
    </row>
    <row r="34" spans="1:8" x14ac:dyDescent="0.25">
      <c r="A34">
        <v>25</v>
      </c>
      <c r="B34">
        <v>1</v>
      </c>
      <c r="C34" t="s">
        <v>41</v>
      </c>
      <c r="D34" t="s">
        <v>42</v>
      </c>
      <c r="E34">
        <f>2.76*1.1/5</f>
        <v>0.60719999999999996</v>
      </c>
      <c r="F34">
        <f>E34*B34</f>
        <v>0.60719999999999996</v>
      </c>
      <c r="G34">
        <v>1</v>
      </c>
      <c r="H34" t="s">
        <v>78</v>
      </c>
    </row>
    <row r="36" spans="1:8" x14ac:dyDescent="0.25">
      <c r="A36" t="s">
        <v>91</v>
      </c>
      <c r="B36">
        <v>2</v>
      </c>
      <c r="D36" t="s">
        <v>74</v>
      </c>
      <c r="E36">
        <f>(0.95+1.26)*1.1/10</f>
        <v>0.24310000000000001</v>
      </c>
      <c r="F36">
        <f>E36*B36</f>
        <v>0.48620000000000002</v>
      </c>
      <c r="G36">
        <v>1</v>
      </c>
      <c r="H36" t="s">
        <v>76</v>
      </c>
    </row>
    <row r="37" spans="1:8" x14ac:dyDescent="0.25">
      <c r="A37" t="s">
        <v>71</v>
      </c>
      <c r="B37">
        <v>2</v>
      </c>
      <c r="D37" t="s">
        <v>77</v>
      </c>
      <c r="F37">
        <f>E37*B37</f>
        <v>0</v>
      </c>
      <c r="G37">
        <v>0</v>
      </c>
      <c r="H37" t="s">
        <v>93</v>
      </c>
    </row>
    <row r="38" spans="1:8" x14ac:dyDescent="0.25">
      <c r="A38" t="s">
        <v>72</v>
      </c>
      <c r="B38">
        <v>1</v>
      </c>
      <c r="D38" t="s">
        <v>89</v>
      </c>
      <c r="E38">
        <f>(4.18+4.54)*1.1/10</f>
        <v>0.95919999999999983</v>
      </c>
      <c r="F38">
        <f>E38*B38</f>
        <v>0.95919999999999983</v>
      </c>
      <c r="G38">
        <v>1</v>
      </c>
      <c r="H38" t="s">
        <v>92</v>
      </c>
    </row>
    <row r="40" spans="1:8" x14ac:dyDescent="0.25">
      <c r="B40" t="s">
        <v>62</v>
      </c>
      <c r="C40">
        <f>SUM(F10:F38)</f>
        <v>35.187460000000002</v>
      </c>
    </row>
    <row r="41" spans="1:8" x14ac:dyDescent="0.25">
      <c r="B41" t="s">
        <v>81</v>
      </c>
      <c r="C41" cm="1">
        <f t="array" ref="C41">C40-SUM(F10:F38*G10:G38)</f>
        <v>21.107570000000003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MAX7000CPU-Gen2_5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Wallis</cp:lastModifiedBy>
  <dcterms:created xsi:type="dcterms:W3CDTF">2022-03-02T08:25:11Z</dcterms:created>
  <dcterms:modified xsi:type="dcterms:W3CDTF">2022-03-04T12:42:39Z</dcterms:modified>
</cp:coreProperties>
</file>