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oborp\Downloads\Evolveum-Exporty\"/>
    </mc:Choice>
  </mc:AlternateContent>
  <xr:revisionPtr revIDLastSave="0" documentId="13_ncr:1_{D9EDF7E3-6B2E-4FA4-9031-6CF58FBE4005}" xr6:coauthVersionLast="47" xr6:coauthVersionMax="47" xr10:uidLastSave="{00000000-0000-0000-0000-000000000000}"/>
  <bookViews>
    <workbookView xWindow="19090" yWindow="-110" windowWidth="38620" windowHeight="21100" activeTab="2" xr2:uid="{00000000-000D-0000-FFFF-FFFF00000000}"/>
  </bookViews>
  <sheets>
    <sheet name="ISO270012022" sheetId="1" r:id="rId1"/>
    <sheet name="midPoint" sheetId="2" r:id="rId2"/>
    <sheet name="Statistics" sheetId="3" r:id="rId3"/>
    <sheet name="Tags" sheetId="4" r:id="rId4"/>
    <sheet name="backup ISO270012022" sheetId="5" state="hidden" r:id="rId5"/>
  </sheets>
  <definedNames>
    <definedName name="_xlnm._FilterDatabase" localSheetId="4" hidden="1">'backup ISO270012022'!$A$2:$H$99</definedName>
    <definedName name="_xlnm._FilterDatabase" localSheetId="0" hidden="1">ISO270012022!$A$2:$K$95</definedName>
    <definedName name="_xlnm._FilterDatabase" localSheetId="1" hidden="1">midPoint!$A$1:$F$102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3" i="2"/>
  <c r="F5" i="3" l="1"/>
  <c r="F4" i="3"/>
  <c r="F3" i="3"/>
  <c r="F2" i="3"/>
  <c r="E2" i="3"/>
  <c r="C2" i="3"/>
  <c r="E99" i="5" l="1"/>
  <c r="E64" i="5"/>
  <c r="E49" i="5"/>
  <c r="E40" i="5"/>
  <c r="E101" i="5" s="1"/>
  <c r="G6" i="3"/>
  <c r="E5" i="3"/>
  <c r="D5" i="3"/>
  <c r="C5" i="3"/>
  <c r="E4" i="3"/>
  <c r="D4" i="3"/>
  <c r="C4" i="3"/>
  <c r="E3" i="3"/>
  <c r="E6" i="3" s="1"/>
  <c r="D3" i="3"/>
  <c r="C3" i="3"/>
  <c r="C6" i="3" s="1"/>
  <c r="D2" i="3"/>
  <c r="D6" i="3" s="1"/>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J97" i="1"/>
  <c r="F6" i="3" l="1"/>
</calcChain>
</file>

<file path=xl/sharedStrings.xml><?xml version="1.0" encoding="utf-8"?>
<sst xmlns="http://schemas.openxmlformats.org/spreadsheetml/2006/main" count="1682" uniqueCount="626">
  <si>
    <t>ISO/IEC 27001:2022 Statement of Applicability</t>
  </si>
  <si>
    <t>Section</t>
  </si>
  <si>
    <t>Control #</t>
  </si>
  <si>
    <t>Control</t>
  </si>
  <si>
    <t>Control Description</t>
  </si>
  <si>
    <t>Control type</t>
  </si>
  <si>
    <t>Information security properties</t>
  </si>
  <si>
    <t>Cybersecurity concepts</t>
  </si>
  <si>
    <t>Operational capabilities</t>
  </si>
  <si>
    <t>Security domains</t>
  </si>
  <si>
    <t>Control applicable?</t>
  </si>
  <si>
    <t>midPoint features</t>
  </si>
  <si>
    <t>A5 - Organization controls</t>
  </si>
  <si>
    <t>A.5.1</t>
  </si>
  <si>
    <t>Policies for information security</t>
  </si>
  <si>
    <t>Information security policy and topic-specific policies shall be defined, approved by management, published, communicated to and acknowledged by relevant personnel and relevant interested parties, and reviewed at planned intervals and if significant changes occur.</t>
  </si>
  <si>
    <t>#Preventive</t>
  </si>
  <si>
    <t>#Confidentiality
#Integrity
#Availability</t>
  </si>
  <si>
    <t>#Identify</t>
  </si>
  <si>
    <t>#Governance</t>
  </si>
  <si>
    <t>#Governance_and_Ecosystem 
#Resilience</t>
  </si>
  <si>
    <t>Optional</t>
  </si>
  <si>
    <t>Reporting
Simulation
Audit trail
Application inventory
Dashboard
Policy rule
Object mark</t>
  </si>
  <si>
    <t>A.5.2</t>
  </si>
  <si>
    <t>Information security roles and responsibilities</t>
  </si>
  <si>
    <t>Information security roles and responsibilities shall be defined and allocated according to the organization needs.</t>
  </si>
  <si>
    <t>#Governance_and_Ecosystem 
#Protection 
#Resilience</t>
  </si>
  <si>
    <t>Necessary</t>
  </si>
  <si>
    <t>Role-based access control (RBAC)
Role catalog
Object governance
Information classification (planned)
Simulation
Application inventory
Relation
Organizational structure
Access certification
Escalation
Policy rule
Policy (concept) (planned)
Approval process
Reporting
Dashboard</t>
  </si>
  <si>
    <t>A.5.3</t>
  </si>
  <si>
    <t>Segregation of duties</t>
  </si>
  <si>
    <t>Conflicting duties and conflicting areas of responsibility shall be segregated.</t>
  </si>
  <si>
    <t>#Governance
#Identity_and_access_management</t>
  </si>
  <si>
    <t>#Governance_and_Ecosystem</t>
  </si>
  <si>
    <t>Segregation of duties (SoD)
Policy rule
Meta-role
Gradual policy enforcement
Approval process
Authorization
Reporting</t>
  </si>
  <si>
    <t>A.5.4</t>
  </si>
  <si>
    <t>Management responsibilities</t>
  </si>
  <si>
    <t>Management shall require all personnel to apply information security in accordance with the established information security policy, topic-specific policies and procedures of the organization.</t>
  </si>
  <si>
    <t>Not applicable</t>
  </si>
  <si>
    <t>A.5.5</t>
  </si>
  <si>
    <t>Contact with authorities</t>
  </si>
  <si>
    <t>The organization shall establish and maintain contact with relevant authorities.</t>
  </si>
  <si>
    <t>#Preventive
#Corrective</t>
  </si>
  <si>
    <t>#Identify
#Protect
#Respond 
#Recover</t>
  </si>
  <si>
    <t>#Defence
#Resilience</t>
  </si>
  <si>
    <t>A.5.6</t>
  </si>
  <si>
    <t>Contact with special interest groups</t>
  </si>
  <si>
    <t>The organization shall establish and maintain contact with special interest groups or other specialist security forums and professional associations.</t>
  </si>
  <si>
    <t>#Protect
#Respond 
#Recover</t>
  </si>
  <si>
    <t xml:space="preserve">#Defence
</t>
  </si>
  <si>
    <t>A.5.7</t>
  </si>
  <si>
    <t>Threat intelligence</t>
  </si>
  <si>
    <t>Information relating to information security threats shall be collected and analysed to produce threat intelligence.</t>
  </si>
  <si>
    <t>#Preventive
#Detective
#Corrective</t>
  </si>
  <si>
    <t xml:space="preserve">#Identify
#Protect
#Respond </t>
  </si>
  <si>
    <t>#Threat_and_vulnerability_management</t>
  </si>
  <si>
    <t>A.5.8</t>
  </si>
  <si>
    <t>Information security in projectmanagement</t>
  </si>
  <si>
    <t>Information security shall be integrated into project management.</t>
  </si>
  <si>
    <t>#Identify
#Protect</t>
  </si>
  <si>
    <t>#Governance_and_Ecosystem
#Protection</t>
  </si>
  <si>
    <t>Organizational structure
Archetype
Delegated administration
Meta-role
Applicable policies
Relation
Authorization
Information classification (planned)
Policy rule
Reporting
Dashboard</t>
  </si>
  <si>
    <t>A.5.9</t>
  </si>
  <si>
    <t>Inventory of information and other associated assets</t>
  </si>
  <si>
    <t>An inventory of information and other associated assets, including owners, shall be developed and maintained.</t>
  </si>
  <si>
    <t>#Asset_management</t>
  </si>
  <si>
    <t>Service (concept)
Application inventory
Relation
Synchronization
Object governance
Micro-certification
User (concept)
Information classification (planned)
Policy rule
Organizational structure
Reporting
Dashboard</t>
  </si>
  <si>
    <t>A.5.10</t>
  </si>
  <si>
    <t>Acceptable use of information and other associated assets</t>
  </si>
  <si>
    <t>Rules for the acceptable use and procedures for handling information and other associated assets shall be identified, documented and implemented.</t>
  </si>
  <si>
    <t>#Protect</t>
  </si>
  <si>
    <t>#Asset_management
#Information_protection</t>
  </si>
  <si>
    <t>Assignment
Assignment metadata
Audit trail
Object metadata
Object history
Notification
Information classification (planned)
Policy rule
Policy (concept) (planned)
Role-based access control (RBAC)
Policy-driven role-based access control(PDRBAC)
Organizational structure</t>
  </si>
  <si>
    <t>A.5.11</t>
  </si>
  <si>
    <t>Return of assets</t>
  </si>
  <si>
    <t>Personnel and other interested parties as appropriate shall return all the organization’s assets in their possession upon change or termination of their employment, contract or agreement.</t>
  </si>
  <si>
    <t>#Protection</t>
  </si>
  <si>
    <t>Marginal</t>
  </si>
  <si>
    <t>Service (concept)
Non-human identities (NHI)
Projection link
Micro-certification
Organizational structure
License management (planned)
Reporting</t>
  </si>
  <si>
    <t>A.5.12</t>
  </si>
  <si>
    <t>Classification of information</t>
  </si>
  <si>
    <t>Information shall be classified according to the information security needs of the organization based on confidentiality, integrity, availability and relevant interested party requirements.</t>
  </si>
  <si>
    <t>#Information_protection</t>
  </si>
  <si>
    <t>#Protection
#Defence</t>
  </si>
  <si>
    <t>Information classification (planned)
Policy (concept) (planned)Assignment
Object governance
Role-based access control (RBAC)
Policy rule
Archetype
Access request process
Approval process
Access certification
Reporting</t>
  </si>
  <si>
    <t>A.5.13</t>
  </si>
  <si>
    <t>Labelling of information</t>
  </si>
  <si>
    <t>An appropriate set of procedures for information labelling shall be developed and implemented in accordance with the information classification scheme adopted by the organization.</t>
  </si>
  <si>
    <t>Information classification (planned)
Policy (concept) (planned)
Application inventory
Role-based access control (RBAC)
Reporting</t>
  </si>
  <si>
    <t>A.5.14</t>
  </si>
  <si>
    <t>Information transfer</t>
  </si>
  <si>
    <t>Information transfer rules, procedures, or agreements shall be in place for all types of transfer facilities within the organization and between the organization and other parties.</t>
  </si>
  <si>
    <t>Information classification (planned)
Policy rule
Policy (concept) (planned)
Role-based access control (RBAC)
Archetype
Object governance
Object history
Reporting</t>
  </si>
  <si>
    <t>A.5.15</t>
  </si>
  <si>
    <t>Access control</t>
  </si>
  <si>
    <t>Rules to control physical and logical access to information and other associated assets shall be established and implemented based on business and information security requirements.</t>
  </si>
  <si>
    <t>#Identity_and_access_management</t>
  </si>
  <si>
    <t>Role-based access control (RBAC)
Policy-driven role-based access control (PDRBAC)
Entitlement
Entitlement association
Role wizard
Delegated administration
Application (concept)
Meta-role
Parametric role
Segregation of duties (SoD)
Information classification (planned)
Policy rule
Policy (concept) (planned)
Audit trail
Object history
Access certification
Micro-certification
Object governance
Approval process
Applicable policies
Access request process
Non-human identities (NHI)
Simulation
Generic synchronization
Reporting
Dashboard</t>
  </si>
  <si>
    <t>A.5.16</t>
  </si>
  <si>
    <t>Identity management</t>
  </si>
  <si>
    <t>The full life cycle of identities shall be managed.</t>
  </si>
  <si>
    <t>Identity lifecycle
Projection link
Synchronization
Live synchronization
Reconciliation
Provisioning
ConnId identity connector framework
Provisioning dependencies
Resource wizard
Asynchronous resources
Manual resource
Semi-manual resource
Generic synchronization
Activation schema
Projection policy
Archetype
Common identity management data model
Iteration
Sequence
Expression
Mapping
Identity repository
Identity repository cleanup
Organizational structure
Resource schema
Correlation
Approval process
Non-human identities (NHI)
Assignment
Role-based access control (RBAC)
Audit trail
Object history
Object metadata
Assignment metadata
Value metadata
Identity merge
Access certification
Micro-certification
Information classification (planned)
Policy (concept) (planned)
Access request process
Entitlement
Entitlement association
Persona
Non-human identities (NHI)
Application inventory
Reporting
Dashboard
Integral documentation</t>
  </si>
  <si>
    <t>A.5.17</t>
  </si>
  <si>
    <t>Authentication information</t>
  </si>
  <si>
    <t>Allocation and management of authentication information shall be controlled by a management process, including advising personnel on appropriate handling of authentication information.</t>
  </si>
  <si>
    <t>Password management
Password policy
Audit trail
Self-service user interface
Self-service password reset
Flexible authentication
Reporting
Dashboard</t>
  </si>
  <si>
    <t>A.5.18</t>
  </si>
  <si>
    <t>Access rights</t>
  </si>
  <si>
    <t>Access rights to information and other associated assets shall be provisioned, reviewed, modified and removed in accordance with the organization’s topic-specific policy on and rules for access control.</t>
  </si>
  <si>
    <t>Provisioning
Synchronization
Role-based access control (RBAC)
Policy-driven role-based access control (PDRBAC)
Entitlement
Entitlement association
Access request process
Approval process
Application inventory
Object governance
Identity lifecycle
Access certification
Micro-certification
Assignment
Assignment metadata
Activation schema
Policy rule
Segregation of duties (SoD)
Information classification (planned)
Policy (concept) (planned)
Organizational structure
Role autoassignment
Inducement
Simulation
Audit trail
Object history
Reporting
Dashboard</t>
  </si>
  <si>
    <t>A.5.19</t>
  </si>
  <si>
    <t>Information security in supplier relationships</t>
  </si>
  <si>
    <t>Processes and procedures shall be defined and implemented to manage the information security risks associated with the use of supplier’s products or services.</t>
  </si>
  <si>
    <t>#Supplier_relationships_security</t>
  </si>
  <si>
    <t>#Governance_and_Ecosystem 
#Protection</t>
  </si>
  <si>
    <t>Identity lifecycle
Archetype
Provisioning
Policy-driven role-based access control (PDRBAC)
Inducement
Policy rule
Organizational structure
Application inventory
Entitlement
Entitlement association
Access certification
Activation schema
Information classification (planned)
Policy (concept) (planned)
Notification
Simulation
Audit trail
Object history
Reporting</t>
  </si>
  <si>
    <t>A.5.20</t>
  </si>
  <si>
    <t>Addressing information security within supplier agreements</t>
  </si>
  <si>
    <t>Relevant information security requirements shall be established and agreed with each supplier based on the type of supplier relationship.</t>
  </si>
  <si>
    <t>Identity lifecycle
Archetype
Password management
Application inventory
Information classification (planned)
Policy (concept) (planned)
Policy rule
Access certification
Audit trail
Object history
Reporting</t>
  </si>
  <si>
    <t>A.5.21</t>
  </si>
  <si>
    <t>Managing information security in the information 
 and communication technology (ICT) supply-chain</t>
  </si>
  <si>
    <t>Processes and procedures shall be defined and implemented to manage the information security risks associated with the ICT products and services supply chain.</t>
  </si>
  <si>
    <t>Application inventory
Information classification (planned)
Policy rule
Policy (concept) (planned)
Access certification
Reporting</t>
  </si>
  <si>
    <t>A.5.22</t>
  </si>
  <si>
    <t>Monitoring, review and change management of supplier services</t>
  </si>
  <si>
    <t>The organization shall regularly monitor, review, evaluate and manage change in supplier information security practices and service delivery.</t>
  </si>
  <si>
    <t>#Governance_and_Ecosystem #Protection
#Defence
#Information_security_assurance</t>
  </si>
  <si>
    <t>A.5.23</t>
  </si>
  <si>
    <t>Information security for use of cloud services</t>
  </si>
  <si>
    <t>Processes for acquisition, use, management and exit from cloud services shall be established in accordance with the organization’s information security requirements.</t>
  </si>
  <si>
    <t>Identity lifecycle
ConnId identity connector framework
Provisioning
Role-based access control (RBAC)
Policy-driven role-based access control (PDRBAC)
Application inventory
Entitlement
Entitlement association
Information classification (planned)
Policy (concept) (planned)
Manual resource
Projection link
Object governance
Audit trail
Reporting
Organizational structure</t>
  </si>
  <si>
    <t>A.5.24</t>
  </si>
  <si>
    <t>Information security incident management planning and preparation</t>
  </si>
  <si>
    <t>The organization shall plan and prepare for managing information security incidents by defining, establishing and communicating information security incident management processes, roles and responsibilities.</t>
  </si>
  <si>
    <t>#Corrective</t>
  </si>
  <si>
    <t>#Respond 
#Recover</t>
  </si>
  <si>
    <t>#Governance
#Information_security_event_management</t>
  </si>
  <si>
    <t>#Defence</t>
  </si>
  <si>
    <t>Reporting
Activation schema
Simulation
Role-based access control (RBAC)
Policy-driven role-based access control (PDRBAC)
Audit trail
Reconciliation
Synchronization
Synchronization reaction
Live synchronization
Actions
Identity lifecycle
Policy rule
Assignment metadata</t>
  </si>
  <si>
    <t>A.5.25</t>
  </si>
  <si>
    <t>Assessment and decision on information security events</t>
  </si>
  <si>
    <t>The organization shall assess information security events and decide if they are to be categorized as information security incidents.</t>
  </si>
  <si>
    <t>#Detective</t>
  </si>
  <si>
    <t>#Detect 
#Respond</t>
  </si>
  <si>
    <t>#Information_security_event_management</t>
  </si>
  <si>
    <t>Identity lifecycle
Projection link
Activation schema
Application inventory
Information classification (planned)</t>
  </si>
  <si>
    <t>A.5.26</t>
  </si>
  <si>
    <t>Response to information security incidents</t>
  </si>
  <si>
    <t>Information security incidents shall be responded to in accordance with the documented procedures.</t>
  </si>
  <si>
    <t>Activation schema
Audit trail
ConnId identity connector framework
Reporting
Dashboard
Assignment metadata
Object history
Reconciliation
Synchronization
Synchronization reaction
Live synchronization
Actions
Identity lifecycle
Role-based access control (RBAC)
Policy-driven role-based access control (PDRBAC)
Policy (concept) (planned)
Outlier detection (planned)
Policy rule</t>
  </si>
  <si>
    <t>A.5.27</t>
  </si>
  <si>
    <t>Learning from information security incidents</t>
  </si>
  <si>
    <t>Knowledge gained from information security incidents shall be used to strengthen and improve the information security controls.</t>
  </si>
  <si>
    <t>#Identify 
#Protect</t>
  </si>
  <si>
    <t>Audit trail
Object history
Simulation
Reporting
Assignment metadata
Synchronization
Synchronization reaction
Live synchronization</t>
  </si>
  <si>
    <t>A.5.28</t>
  </si>
  <si>
    <t>Collection of evidence</t>
  </si>
  <si>
    <t>The organization shall establish and implement procedures for the identification, collection, acquisition and preservation of evidence related to information security events.</t>
  </si>
  <si>
    <t>Audit trail
Reporting
Object metadata
Assignment metadata
Value metadata
Synchronization
Segregation of duties (SoD)</t>
  </si>
  <si>
    <t>A.5.29</t>
  </si>
  <si>
    <t>Information security during disruption</t>
  </si>
  <si>
    <t>The organization shall plan how to maintain information security at an appropriate level during disruption.</t>
  </si>
  <si>
    <t>#Preventive 
#Corrective</t>
  </si>
  <si>
    <t>#Protect 
#Respond</t>
  </si>
  <si>
    <t>#Continuity</t>
  </si>
  <si>
    <t>#Protection
#Resilience</t>
  </si>
  <si>
    <t>Policy-driven role-based access control (PDRBAC)
Policy rule
Information classification (planned)
Policy (concept) (planned)
Segregation of duties (SoD)
Synchronization
Synchronization reaction
Live synchronization
Provisioning
Provisioning consistency
Object mark
Simulation
Activation schema
Object governance
Access certification
Audit trail</t>
  </si>
  <si>
    <t>A.5.30</t>
  </si>
  <si>
    <t>ICT readiness for business continuity</t>
  </si>
  <si>
    <t>ICT readiness shall be planned, implemented, maintained and tested based on business continuity objectives and ICT continuity requirements.</t>
  </si>
  <si>
    <t>#Availability</t>
  </si>
  <si>
    <t xml:space="preserve">#Respond </t>
  </si>
  <si>
    <t>#Resilience</t>
  </si>
  <si>
    <t>High availability (HA)
Auto-scaling
Identity repository
Provisioning
Synchronization
Reconciliation
Provisioning consistency
Role-based access control (RBAC)
Policy-driven role-based access control (PDRBAC)
Organizational structure
Persona
Simulation
Activation schema
Object governance
Access certification
Policy rule
Policy (concept) (planned)
ConnId identity connector framework
Resource schema
Manual resource
Semi-manual resource
Application inventory
Audit trail</t>
  </si>
  <si>
    <t>A.5.31</t>
  </si>
  <si>
    <t>Legal, statutory, regulatory and contractual requirements</t>
  </si>
  <si>
    <t>Legal, statutory, regulatory and contractual requirements relevant to information security and the organization’s approach to meet these requirements shall be identified, documented and kept up to date.</t>
  </si>
  <si>
    <t xml:space="preserve">#Identify </t>
  </si>
  <si>
    <t>#Legal_and_compliance</t>
  </si>
  <si>
    <t>Documentation
Integral documentation
Information classification (planned)
Policy (concept) (planned)
Access certification
Object governance
Role-based access control (RBAC)
Policy-driven role-based access control (PDRBAC)
Organizational structure
Policy rule
Approval process
Risk management (planned)</t>
  </si>
  <si>
    <t>A.5.32</t>
  </si>
  <si>
    <t>Intellectual property rights</t>
  </si>
  <si>
    <t>The organization shall implement appropriate procedures to protect intellectual property rights.</t>
  </si>
  <si>
    <t xml:space="preserve">#Governance_and_Ecosystem </t>
  </si>
  <si>
    <t>License management (planned)
Reporting
Dashboard
Object metadata
Value metadata
Application inventory
Role-based access control (RBAC)</t>
  </si>
  <si>
    <t>A.5.33</t>
  </si>
  <si>
    <t>Protection of records</t>
  </si>
  <si>
    <t>Records shall be protected from loss, destruction, falsification, unauthorized access and unauthorized release.</t>
  </si>
  <si>
    <t>#Legal_and_compliance
#Asset_management
#Information_protection</t>
  </si>
  <si>
    <t>Object lifecycle
Audit trail
MidPoint object language
Object metadata
Value metadata
Information classification (planned)
Application inventory
Identity repository
Object representation in XML
Object representation in JSON
Object representation in YAML
Authorization</t>
  </si>
  <si>
    <t>A.5.34</t>
  </si>
  <si>
    <t>Privacy and protection of personal identifiable information (PII)</t>
  </si>
  <si>
    <t>The organization shall identify and meet the requirements regarding the preservation of privacy and protection of PII according to applicable laws and regulations and contractual requirements.</t>
  </si>
  <si>
    <t>#Legal_and_compliance
#Information_protection</t>
  </si>
  <si>
    <t>Common identity management data model
Object lifecycle
Projection link
Provisioning
Synchronization
Role-based access control (RBAC)
Integral documentation
Object metadata
Value metadata
Assignment
Information classification (planned)
Policy rule
Policy (concept) (planned)
Authorization
Object governance
Organizational structure
Approval process
Access certification
Micro-certification
Audit trail
Dashboard
Reporting</t>
  </si>
  <si>
    <t>A.5.35</t>
  </si>
  <si>
    <t>Independent review of information security</t>
  </si>
  <si>
    <t>The organization’s approach to managing information security and its implementation including people, processes and technologies shall be reviewed independently at planned intervals, or when significant changes occur.</t>
  </si>
  <si>
    <t>#Information_security_assurance</t>
  </si>
  <si>
    <t>A.5.36</t>
  </si>
  <si>
    <t>Compliance with policies, rules and standards for information security</t>
  </si>
  <si>
    <t>Compliance with the organization’s information security policy, topic-specific policies, rules and standards shall be regularly reviewed.</t>
  </si>
  <si>
    <t>#Legal_and_compliance
#Information_security_assurance</t>
  </si>
  <si>
    <t>Reporting
Dashboard
Object governance
Policy rule
Policy (concept) (planned)
Object mark
Access certification
Application inventory
Integral documentation
Simulation</t>
  </si>
  <si>
    <t>A.5.37</t>
  </si>
  <si>
    <t>Documented operating procedures</t>
  </si>
  <si>
    <t>Operating procedures for information processing facilities shall be documented and made available to personnel who need them.</t>
  </si>
  <si>
    <t>#Protect 
#Recover</t>
  </si>
  <si>
    <t>#Asset_management
#Physical_security
#System_and_network_security
#Application_security
#Secure_configuration
#Identity_and_access_management
#Threat_and_vulnerability_management
#Continuity
#Information_security_event_management</t>
  </si>
  <si>
    <t>Common identity management data model
Integral documentation
Organizational structure
Object governance
Assignment
Role-based access control (RBAC)
Approval process
Audit trail</t>
  </si>
  <si>
    <t>A6 - People controls</t>
  </si>
  <si>
    <t>A.6.1</t>
  </si>
  <si>
    <t>Screening</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</si>
  <si>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</si>
  <si>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#Human_resource_security</t>
  </si>
  <si>
    <t>Identity lifecycle
Information classification (planned)
Role-based access control (RBAC)
Policy-driven role-based access control (PDRBAC)
Policy rule
Policy (concept) (planned)
Access certification
Micro-certification
Organizational structure
Reporting</t>
  </si>
  <si>
    <t>A.6.2</t>
  </si>
  <si>
    <t>Terms and conditions of employment</t>
  </si>
  <si>
    <t>The employment contractual agreements shall state the personnel’s and the organization’s responsibilities for information security.</t>
  </si>
  <si>
    <t>A.6.3</t>
  </si>
  <si>
    <t>Information security awareness, education and training</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</si>
  <si>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</si>
  <si>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Information classification (planned)
Role-based access control (RBAC)
Policy-driven role-based access control (PDRBAC)
Policy rule
Policy (concept) (planned)
Provisioning
Access certification
Micro-certification
Reporting</t>
  </si>
  <si>
    <t>A.6.4</t>
  </si>
  <si>
    <t>Disciplinary process</t>
  </si>
  <si>
    <t>A disciplinary process shall be formalized and communicated to take actions against personnel and other relevant interested parties who have committed an information security policy violation.</t>
  </si>
  <si>
    <t>Role-based access control (RBAC)
Assignment
Activation schema
Identity lifecycle
Reporting
Audit trail
Object mark
Policy rule</t>
  </si>
  <si>
    <t>A.6.5</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</si>
  <si>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</si>
  <si>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</si>
  <si>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#Human_resource_security
#Asset_management</t>
  </si>
  <si>
    <t>Policy-driven role-based access control (PDRBAC)
Organizational structure
Inducement
Role autoassignment
Identity lifecycle
Synchronization
Reporting
Object history
Audit trail
Micro-certification
Policy rule
Policy (concept) (planned)
Delegated administration
Notification
Information classification (planned)</t>
  </si>
  <si>
    <t>A.6.6</t>
  </si>
  <si>
    <t>Confidentiality or non-disclosure agreements</t>
  </si>
  <si>
    <t>Confidentiality or non-disclosure agreements reflecting the organization’s needs for the protection of information shall be identified, documented, regularly reviewed and signed by personnel and other relevant interested parties.</t>
  </si>
  <si>
    <t>#Confidentiality</t>
  </si>
  <si>
    <t>#Human_resource_security
#Information_protection
#Supplier_relationships</t>
  </si>
  <si>
    <t>Information classification (planned)
Policy rule
Policy (concept) (planned)
Role-based access control (RBAC)
Inducement
Organizational structure
Archetype
Reporting
Audit trail
Assignment metadata
Access certification
Micro-certification</t>
  </si>
  <si>
    <t>A.6.7</t>
  </si>
  <si>
    <t>Remote working</t>
  </si>
  <si>
    <t>Security measures shall be implemented when personnel are working remotely to protect information accessed, processed or stored outside the organization’s premises.</t>
  </si>
  <si>
    <t>#Asset_management
#Information_protection
#Physical_security
#System_and_network_security</t>
  </si>
  <si>
    <t>Role-based access control (RBAC)
Provisioning
Entitlement
Entitlement association
Information classification (planned)
Policy rule
Policy (concept) (planned)
Identity lifecycle
Reporting</t>
  </si>
  <si>
    <t>A.6.8</t>
  </si>
  <si>
    <t>Information security event reporting</t>
  </si>
  <si>
    <t>The organization shall provide a mechanism for personnel to report observed or suspected information security events through appropriate channels in a timely manner.</t>
  </si>
  <si>
    <t>#Detect</t>
  </si>
  <si>
    <t>Reporting
Dashboard
Policy rule
Synchronization
Orphaned account management
Audit trail
Object mark</t>
  </si>
  <si>
    <t>A7 - Physical controls</t>
  </si>
  <si>
    <t>A.7.1</t>
  </si>
  <si>
    <t>Physical security perimeters</t>
  </si>
  <si>
    <t>Security perimeters shall be defined and used to protect areas that contain information and other associated assets.</t>
  </si>
  <si>
    <t>#Physical_security</t>
  </si>
  <si>
    <t xml:space="preserve">Application inventory
Organizational structure
Policy rule
Reporting
</t>
  </si>
  <si>
    <t>A.7.2</t>
  </si>
  <si>
    <t>Physical entry</t>
  </si>
  <si>
    <t>Secure areas shall be protected by appropriate entry controls and access points.</t>
  </si>
  <si>
    <t>#Physical_security
#Identity_and_Access_Management</t>
  </si>
  <si>
    <t>Identity lifecycle
Synchronization
Provisioning
Entitlement
Entitlement association
Organizational structure
Role-based access control (RBAC)
Policy rule
Access certification
Micro-certification
Object governance
Delegated administration
Self-registration
Activation schema
Information classification (planned)
Approval process
Reporting</t>
  </si>
  <si>
    <t>A.7.3</t>
  </si>
  <si>
    <t>Securing offices, rooms and facilities</t>
  </si>
  <si>
    <t>Physical security for offices, rooms and facilities shall be designed and implemented.</t>
  </si>
  <si>
    <t>#Physical_security
#Asset_management</t>
  </si>
  <si>
    <t>Provisioning
Role-based access control (RBAC)
Entitlement
Entitlement association</t>
  </si>
  <si>
    <t>A.7.4</t>
  </si>
  <si>
    <t>Physical security monitoring</t>
  </si>
  <si>
    <t>Premises shall be continuously monitored for unauthorized physical access.</t>
  </si>
  <si>
    <t>#Preventive
#Detective</t>
  </si>
  <si>
    <t>#Protect
#Detect</t>
  </si>
  <si>
    <t>Provisioning
Role-based access control (RBAC)
Entitlement
Entitlement association
Activation schema</t>
  </si>
  <si>
    <t>A.7.5</t>
  </si>
  <si>
    <t>Protecting against physical and environmental threats</t>
  </si>
  <si>
    <t>Protection against physical and environmental threats, such as natural disasters and other intentional or unintentional physical threats to infrastructure shall be designed and implemented.</t>
  </si>
  <si>
    <t>A.7.6</t>
  </si>
  <si>
    <t>Working in secure areas</t>
  </si>
  <si>
    <t>Security measures for working in secure areas shall be designed and implemented.</t>
  </si>
  <si>
    <t>A.7.7</t>
  </si>
  <si>
    <t>Clear desk and clear screen</t>
  </si>
  <si>
    <t>Clear desk rules for papers and removable storage media and clear screen rules for information processing facilities shall be defined and appropriately enforced.</t>
  </si>
  <si>
    <t>A.7.8</t>
  </si>
  <si>
    <t>Equipment siting and protection</t>
  </si>
  <si>
    <t>Equipment shall be sited securely and protected.</t>
  </si>
  <si>
    <t>A.7.9</t>
  </si>
  <si>
    <t>Security of assets off-premises</t>
  </si>
  <si>
    <t>Off-site assets shall be protected.</t>
  </si>
  <si>
    <t>Non-human identities (NHI)
Service (concept)
Archetype
Assignment
Linked objects
Provisioning
License management (planned)
Audit trail
Object history</t>
  </si>
  <si>
    <t>A.7.10</t>
  </si>
  <si>
    <t>Storage media</t>
  </si>
  <si>
    <t>Storage media shall be managed through their life cycle of acquisition, use, transportation and disposal in accordance with the organization’s classification scheme and handling requirements.</t>
  </si>
  <si>
    <t>A.7.11</t>
  </si>
  <si>
    <t>Supporting utilities</t>
  </si>
  <si>
    <t>Information processing facilities shall be protected from power failures and other disruptions caused by failures in supporting utilities.</t>
  </si>
  <si>
    <t>#Integrity
#Availability</t>
  </si>
  <si>
    <t>A.7.12</t>
  </si>
  <si>
    <t>Cabling security</t>
  </si>
  <si>
    <t>Cables carrying power, data or supporting information services shall be protected from interception, interference or damage.</t>
  </si>
  <si>
    <t>#Confidentiality
#Availability</t>
  </si>
  <si>
    <t>A.7.13</t>
  </si>
  <si>
    <t>Equipment maintenance</t>
  </si>
  <si>
    <t>Equipment shall be maintained correctly to ensure availability, integrity and confidentiality of information.</t>
  </si>
  <si>
    <t>A.7.14</t>
  </si>
  <si>
    <t>Secure disposal or re-use of equipment</t>
  </si>
  <si>
    <t>Items of equipment containing storage media shall be verified to ensure that any sensitive data and licensed software has been removed or securely overwritten prior to disposal or re-use.</t>
  </si>
  <si>
    <t>Non-human identities (NHI)
Service (concept)
Policy (concept) (planned)
Archetype
Provisioning
License management (planned)
Information classification (planned)
Audit trail
Object history</t>
  </si>
  <si>
    <t>A8 - Technological controls</t>
  </si>
  <si>
    <t>A.8.1</t>
  </si>
  <si>
    <t>User end point devices</t>
  </si>
  <si>
    <t>Information stored on, processed by or accessible via user end point devices shall be protected.</t>
  </si>
  <si>
    <t>Non-human identities (NHI)
Service (concept)
Archetype
Provisioning
Synchronization
License management (planned)
Information classification (planned)
Organizational structure
Role-based access control (RBAC)
Application inventory
Password management
Password policy
Reporting</t>
  </si>
  <si>
    <t>A.8.2</t>
  </si>
  <si>
    <t>Privileged access rights</t>
  </si>
  <si>
    <t>The allocation and use of privileged access rights shall be restricted and managed.</t>
  </si>
  <si>
    <t>Role-based access control (RBAC)
Policy-driven role-based access control (PDRBAC)
Assignment
Activation schema
Entitlement
Entitlement association
Synchronization
ConnId identity connector framework
Provisioning
Access certification
Micro-certification
Information classification (planned)
Access request process
Approval process
Policy rule
Policy (concept) (planned)
Persona
Projection link
Password policy
Protected accounts
Audit trail
Object history
Assignment metadata
Role mining
Non-human identities (NHI)
Simulation
Reporting
Dashboard
Application inventory
Object governance
Organizational structure</t>
  </si>
  <si>
    <t>A.8.3</t>
  </si>
  <si>
    <t>Information access restriction</t>
  </si>
  <si>
    <t>Access to information and other associated assets shall be restricted in accordance with the established topic-specific policy on access control.</t>
  </si>
  <si>
    <t>User (concept)
Provisioning
Entitlement
Entitlement association
Identity repository
Role-based access control (RBAC)
Assignment
Organizational structure
Service (concept)
Inducement
Archetype
Parametric role
Relation
Synchronization
Reconciliation
Activation schema
Information classification (planned)
Policy rule
Policy (concept) (planned)
Access request process
Approval process
Access certification
Password management
Flexible authentication
Audit trail
Reporting
Dashboard</t>
  </si>
  <si>
    <t>A.8.4</t>
  </si>
  <si>
    <t>Access to source code</t>
  </si>
  <si>
    <t>Read and write access to source code, development tools and software libraries shall be appropriately managed.</t>
  </si>
  <si>
    <t>#Identity_and_access_management
#Application_security
#Secure_configuration</t>
  </si>
  <si>
    <t>Role-based access control (RBAC)
Policy-driven role-based access control (PDRBAC)
Provisioning
ConnId identity connector framework
Assignment
Organizational structure
Service (concept)
Relation
Parametric role
Inducement
Archetype
Identity lifecycle
Persona
Access request process
Approval process
Access certification
Audit trail
Object history
Reporting
Dashboard</t>
  </si>
  <si>
    <t>A.8.5</t>
  </si>
  <si>
    <t>Secure authentication</t>
  </si>
  <si>
    <t>Secure authentication technologies and procedures shall be implemented based on information access restrictions and the topic-specific policy on access control.</t>
  </si>
  <si>
    <t>Flexible authentication
Password management
Password policy
Synchronization
Provisioning
ConnId identity connector framework
Information classification (planned)
Role-based access control (RBAC)
Applicable policies
Reporting
Dashboard</t>
  </si>
  <si>
    <t>A.8.6</t>
  </si>
  <si>
    <t>Capacity management</t>
  </si>
  <si>
    <t>The use of resources shall be monitored and adjusted in line with current and expected capacity requirements.</t>
  </si>
  <si>
    <t>#Identify 
#Protect
#Detect</t>
  </si>
  <si>
    <t>Reporting
Dashboard
Application inventory
Role-based access control (RBAC)
Policy rule
Policy (concept) (planned)
Access certification
Object governance</t>
  </si>
  <si>
    <t>A.8.7</t>
  </si>
  <si>
    <t>Protection against malware</t>
  </si>
  <si>
    <t>Protection against malware shall be implemented and supported by appropriate user awareness.</t>
  </si>
  <si>
    <t>#System_and_network_security
#Information_protection</t>
  </si>
  <si>
    <t>Provisioning
Role-based access control (RBAC)
Activation schema
Non-human identities (NHI)
Approval process
Application inventory</t>
  </si>
  <si>
    <t>A.8.8</t>
  </si>
  <si>
    <t>Management of technical vulnerabilities</t>
  </si>
  <si>
    <t>Information about technical vulnerabilities of information systems in use shall be obtained, the organization’s exposure to such vulnerabilities shall be evaluated and appropriate measures shall be taken.</t>
  </si>
  <si>
    <t>#Governance_and_Ecosystem
#Protection 
#Defence</t>
  </si>
  <si>
    <t>Application inventory
Role-based access control (RBAC)
Policy rule
Dashboard
Reporting</t>
  </si>
  <si>
    <t>A.8.9</t>
  </si>
  <si>
    <t>Configuration management</t>
  </si>
  <si>
    <t>Configurations, including security configurations, of hardware, software, services and networks shall be established, documented, implemented, monitored and reviewed.</t>
  </si>
  <si>
    <t>#Secure_configuration</t>
  </si>
  <si>
    <t>Synchronization
Synchronization reaction
Orphaned account management
Provisioning
Mapping
Authorization
Role-based access control (RBAC)
Policy-driven role-based access control (PDRBAC)
Organizational structure
Non-human identities (NHI)
Projection link
License management (planned)
Audit trail
Object history
Application inventory
Approval process
Information classification (planned)
Policy (concept) (planned)
Activation schema
Access certification
Reporting
Dashboard</t>
  </si>
  <si>
    <t>A.8.10</t>
  </si>
  <si>
    <t>Information deletion</t>
  </si>
  <si>
    <t>Information stored in information systems, devices or in any other storage media shall be deleted when no longer required.</t>
  </si>
  <si>
    <t>#Information_protection
#Legal_and_compliance</t>
  </si>
  <si>
    <t>Identity lifecycle
Projection link
Provisioning
Provisioning script
Audit trail</t>
  </si>
  <si>
    <t>A.8.11</t>
  </si>
  <si>
    <t>Data masking</t>
  </si>
  <si>
    <t>Data masking shall be used in accordance with the organization’s topic-specific policy on access control and other related topic-specific policies, and business requirements, taking applicable legislation into consideration.</t>
  </si>
  <si>
    <t>Mapping
Expression
Provisioning
Projection link
Persona
Authorization
Assignment metadata
Object history
Audit trail</t>
  </si>
  <si>
    <t>A.8.12</t>
  </si>
  <si>
    <t>Data leakage prevention</t>
  </si>
  <si>
    <t>Data leakage prevention measures shall be applied to systems, networks and any other devices that process, store or transmit sensitive information.</t>
  </si>
  <si>
    <t>Information classification (planned)
Application inventory
Projection link
Synchronization
Synchronization reaction
Orphaned account management</t>
  </si>
  <si>
    <t>A.8.13</t>
  </si>
  <si>
    <t>Information backup</t>
  </si>
  <si>
    <t>Backup copies of information, software and systems shall be maintained and regularly tested in accordance with the agreed topic-specific policy on backup.</t>
  </si>
  <si>
    <t>#Recover</t>
  </si>
  <si>
    <t>Identity repository
Synchronization
Live synchronization
Reconciliation
Orphaned account management
Synchronization reaction
Provisioning
Provisioning consistency
Simulation</t>
  </si>
  <si>
    <t>A.8.14</t>
  </si>
  <si>
    <t>Redundancy of information processing facilities</t>
  </si>
  <si>
    <t>Information processing facilities shall be implemented with redundancy sufficient to meet availability requirements.</t>
  </si>
  <si>
    <t>#Continuity
#Asset_management</t>
  </si>
  <si>
    <t>Synchronization
Live synchronization
Reconciliation
Provisioning
Provisioning consistency
High availability (HA)
Auto-scaling
Audit trail
Attribute caching</t>
  </si>
  <si>
    <t>A.8.15</t>
  </si>
  <si>
    <t>Logging</t>
  </si>
  <si>
    <t>Logs that record activities, exceptions, faults and other relevant events shall be produced, stored, protected and analysed.</t>
  </si>
  <si>
    <t>Audit trail
Object history
Administration user interface
Dashboard
Reporting</t>
  </si>
  <si>
    <t>A.8.16</t>
  </si>
  <si>
    <t>Monitoring activities</t>
  </si>
  <si>
    <t>Networks, systems and applications shall be monitored for anomalous behaviour and appropriate actions taken to evaluate potential information security incidents.</t>
  </si>
  <si>
    <t>#Detective
#Corrective</t>
  </si>
  <si>
    <t>#Detect
#Respond</t>
  </si>
  <si>
    <t>Audit trail
Object history
Synchronization
Orphaned account management
Synchronization reaction
Provisioning
Provisioning consistency
Entitlement
Entitlement association
REST API
Reporting</t>
  </si>
  <si>
    <t>A.8.17</t>
  </si>
  <si>
    <t>Clock synchronization</t>
  </si>
  <si>
    <t>The clocks of information processing systems used by the organization shall be synchronized to approved time sources.</t>
  </si>
  <si>
    <t>#Integrity</t>
  </si>
  <si>
    <t>A.8.18</t>
  </si>
  <si>
    <t>Use of privileged utility programs</t>
  </si>
  <si>
    <t>The use of utility programs that can be capable of overriding system and application controls shall be restricted and tightly controlled.</t>
  </si>
  <si>
    <t>#System_and_network_security
#Secure_configuration
#Application_security</t>
  </si>
  <si>
    <t>Role-based access control (RBAC)
Application inventory
Organizational structure
Activation schema
Approval process
Policy rule
Policy (concept) (planned)
Segregation of duties (SoD)
Entitlement
Entitlement association
Audit trail
Information classification (planned)</t>
  </si>
  <si>
    <t>A.8.19</t>
  </si>
  <si>
    <t>Installation of software on operational systems</t>
  </si>
  <si>
    <t>Procedures and measures shall be implemented to securely manage software installation on operational systems.</t>
  </si>
  <si>
    <t>#Secure_configuration
#Application_security</t>
  </si>
  <si>
    <t>Role-based access control (RBAC)
Application inventory
Organizational structure
Activation schema
Approval process
Policy rule
Policy (concept) (planned)
Segregation of duties (SoD)
Entitlement
Entitlement association
Synchronization
Audit trail
Information classification (planned)
Reporting</t>
  </si>
  <si>
    <t>A.8.20</t>
  </si>
  <si>
    <t>Networks security</t>
  </si>
  <si>
    <t>Networks and network devices shall be secured, managed and controlled to protect information in systems and applications.</t>
  </si>
  <si>
    <t>#Preventive
#Detective</t>
  </si>
  <si>
    <t>#System_and_network_security</t>
  </si>
  <si>
    <t>Information classification (planned)
Application inventory
Role-based access control (RBAC)
Organizational structure
Policy rule
Provisioning
Segregation of duties (SoD)
Non-human identities (NHI)
Audit trail
Reporting</t>
  </si>
  <si>
    <t>A.8.21</t>
  </si>
  <si>
    <t>Security of network services</t>
  </si>
  <si>
    <t>Security mechanisms, service levels and service requirements of network services shall be identified, implemented and monitored.</t>
  </si>
  <si>
    <t>Role-based access control (RBAC)
Organizational structure
Policy rule
Information classification (planned)
Policy (concept) (planned)
Segregation of duties (SoD)
Service (concept)
Approval process
Audit trail</t>
  </si>
  <si>
    <t>A.8.22</t>
  </si>
  <si>
    <t>Segregation of networks</t>
  </si>
  <si>
    <t>Groups of information services, users and information systems shall be segregated in the organization’s networks.</t>
  </si>
  <si>
    <t>A.8.23</t>
  </si>
  <si>
    <t>Web filtering</t>
  </si>
  <si>
    <t>Access to external websites shall be managed to reduce exposure to malicious content.</t>
  </si>
  <si>
    <t>Role-based access control (RBAC)
Organizational structure</t>
  </si>
  <si>
    <t>A.8.24</t>
  </si>
  <si>
    <t>Use of cryptography</t>
  </si>
  <si>
    <t>Rules for the effective use of cryptography, including cryptographic key management, shall be defined and implemented.</t>
  </si>
  <si>
    <t>A.8.25</t>
  </si>
  <si>
    <t>Secure development life cycle</t>
  </si>
  <si>
    <t>Rules for the secure development of software and systems shall be established and applied.</t>
  </si>
  <si>
    <t>#Application_security
#System_and_network_security</t>
  </si>
  <si>
    <t>Role-based access control (RBAC)
Service (concept)
Organizational structure
Policy rule
Segregation of duties (SoD)
Object lifecycle</t>
  </si>
  <si>
    <t>A.8.26</t>
  </si>
  <si>
    <t>Application security requirements</t>
  </si>
  <si>
    <t>Information security requirements shall be identified, specified and approved when developing or acquiring applications.</t>
  </si>
  <si>
    <t>Role-based access control (RBAC)
Provisioning
ConnId identity connector framework
Synchronization
Common identity management data model
Mapping
Identity lifecycle
Entitlement
Entitlement association</t>
  </si>
  <si>
    <t>A.8.27</t>
  </si>
  <si>
    <t>Secure system architecture and engineering principles</t>
  </si>
  <si>
    <t>Principles for engineering secure systems shall be established, documented, maintained and applied to any information system development activities.</t>
  </si>
  <si>
    <t>Documentation
ConnId identity connector framework</t>
  </si>
  <si>
    <t>A.8.28</t>
  </si>
  <si>
    <t>Secure coding</t>
  </si>
  <si>
    <t>Secure coding principles shall be applied to software development.</t>
  </si>
  <si>
    <t>Role-based access control (RBAC)
Organizational structure
Provisioning
Activation schema
Segregation of duties (SoD)
Policy rule</t>
  </si>
  <si>
    <t>A.8.29</t>
  </si>
  <si>
    <t>Security testing in development and acceptance</t>
  </si>
  <si>
    <t>Security testing processes shall be defined and implemented in the development life cycle.</t>
  </si>
  <si>
    <t>#Application_security
#Information_security_assurance
#System_and_network_security</t>
  </si>
  <si>
    <t>A.8.30</t>
  </si>
  <si>
    <t>Outsourced development</t>
  </si>
  <si>
    <t>The organization shall direct, monitor and review the activities related to outsourced system development.</t>
  </si>
  <si>
    <t>#System_and_network_security
#Application_security
#Supplier_relationships_security</t>
  </si>
  <si>
    <t>A.8.31</t>
  </si>
  <si>
    <t>Separation of development, test and production environments</t>
  </si>
  <si>
    <t>Development, testing and production environments shall be separated and secured.</t>
  </si>
  <si>
    <t>Role-based access control (RBAC)
Application inventory
Organizational structure
Policy-driven role-based access control (PDRBAC)
Policy rule
Segregation of duties (SoD)
Provisioning
Synchronization
Orphaned account management
Approval process
Reporting</t>
  </si>
  <si>
    <t>A.8.32</t>
  </si>
  <si>
    <t>Change management</t>
  </si>
  <si>
    <t>Changes to information processing facilities and information systems shall be subject to change management procedures.</t>
  </si>
  <si>
    <t>Role-based access control (RBAC)
Policy-driven role-based access control (PDRBAC)
Organizational structure
Object lifecycle
Policy rule
Policy (concept) (planned)
Simulation
Correlation
Synchronization
Synchronization reaction
Object mark
Orphaned account management
Reporting
Dashboard
Object metadata
Value metadata
Assignment metadata
Audit trail
Object history</t>
  </si>
  <si>
    <t>A.8.33</t>
  </si>
  <si>
    <t>Test information</t>
  </si>
  <si>
    <t>Test information shall be appropriately selected, protected and managed.</t>
  </si>
  <si>
    <t>#Confidentiality
#Integrity</t>
  </si>
  <si>
    <t>Role-based access control (RBAC)
Organizational structure
Policy rule</t>
  </si>
  <si>
    <t>A.8.34</t>
  </si>
  <si>
    <t>Protection of information systems during audit testing</t>
  </si>
  <si>
    <t>Audit tests and other assurance activities involving assessment of operational systems shall be planned and agreed between the tester and appropriate management.</t>
  </si>
  <si>
    <t>#System_and_network_security
#Information_protection</t>
  </si>
  <si>
    <t>Role-based access control (RBAC)
Organizational structure
Entitlement
Entitlement association
Activation schema
Access request process
Approval process
Synchronization
Audit trail
Object history</t>
  </si>
  <si>
    <t>Total</t>
  </si>
  <si>
    <t>midPoint help with Statement of Applicability</t>
  </si>
  <si>
    <t>midPoint Feature</t>
  </si>
  <si>
    <t>Short describtion</t>
  </si>
  <si>
    <t>Link</t>
  </si>
  <si>
    <t>Standard / Regulation / ...</t>
  </si>
  <si>
    <t>Occurence</t>
  </si>
  <si>
    <t>Access certification</t>
  </si>
  <si>
    <t>ISO27001</t>
  </si>
  <si>
    <t>Access request process</t>
  </si>
  <si>
    <t>Actions</t>
  </si>
  <si>
    <t>Activation schema</t>
  </si>
  <si>
    <t>Administration user interface</t>
  </si>
  <si>
    <t>Applicable policies</t>
  </si>
  <si>
    <t>Application (concept)</t>
  </si>
  <si>
    <t>Application inventory</t>
  </si>
  <si>
    <t>Approval process</t>
  </si>
  <si>
    <t>Archetype</t>
  </si>
  <si>
    <t>Assignment</t>
  </si>
  <si>
    <t>Assignment metadata</t>
  </si>
  <si>
    <t>Asynchronous resources</t>
  </si>
  <si>
    <t>Attribute caching</t>
  </si>
  <si>
    <t>Audit trail</t>
  </si>
  <si>
    <t>Authorization</t>
  </si>
  <si>
    <t>Auto-scaling</t>
  </si>
  <si>
    <t>Common identity management data model</t>
  </si>
  <si>
    <t>ConnId identity connector framework</t>
  </si>
  <si>
    <t>Correlation</t>
  </si>
  <si>
    <t>Dashboard</t>
  </si>
  <si>
    <t>Delegated administration</t>
  </si>
  <si>
    <t>Documentation</t>
  </si>
  <si>
    <t>Entitlement</t>
  </si>
  <si>
    <t>Entitlement association</t>
  </si>
  <si>
    <t>Escalation</t>
  </si>
  <si>
    <t>Expression</t>
  </si>
  <si>
    <t>Flexible authentication</t>
  </si>
  <si>
    <t>Generic synchronization</t>
  </si>
  <si>
    <t>Gradual policy enforcement</t>
  </si>
  <si>
    <t>High availability (HA)</t>
  </si>
  <si>
    <t>Identity lifecycle</t>
  </si>
  <si>
    <t>Identity merge</t>
  </si>
  <si>
    <t>Identity repository</t>
  </si>
  <si>
    <t>Identity repository cleanup</t>
  </si>
  <si>
    <t>Inducement</t>
  </si>
  <si>
    <t>Information classification (planned)</t>
  </si>
  <si>
    <t>Integral documentation</t>
  </si>
  <si>
    <t>Iteration</t>
  </si>
  <si>
    <t>License management (planned)</t>
  </si>
  <si>
    <t>Linked objects</t>
  </si>
  <si>
    <t>Live synchronization</t>
  </si>
  <si>
    <t>Manual resource</t>
  </si>
  <si>
    <t>Mapping</t>
  </si>
  <si>
    <t>Meta-role</t>
  </si>
  <si>
    <t>Micro-certification</t>
  </si>
  <si>
    <t>MidPoint object language</t>
  </si>
  <si>
    <t>Non-human identities (NHI)</t>
  </si>
  <si>
    <t>Notification</t>
  </si>
  <si>
    <t>Object governance</t>
  </si>
  <si>
    <t>Object history</t>
  </si>
  <si>
    <t>Object lifecycle</t>
  </si>
  <si>
    <t>Object mark</t>
  </si>
  <si>
    <t>Object metadata</t>
  </si>
  <si>
    <t>Object representation in JSON</t>
  </si>
  <si>
    <t>Object representation in XML</t>
  </si>
  <si>
    <t>Object representation in YAML</t>
  </si>
  <si>
    <t>Organizational structure</t>
  </si>
  <si>
    <t>Orphaned account management</t>
  </si>
  <si>
    <t>Outlier detection (planned)</t>
  </si>
  <si>
    <t>Parametric role</t>
  </si>
  <si>
    <t>Password management</t>
  </si>
  <si>
    <t>Password policy</t>
  </si>
  <si>
    <t>Persona</t>
  </si>
  <si>
    <t>Policy (concept) (planned)</t>
  </si>
  <si>
    <t>Policy (concept) (planned)Assignment</t>
  </si>
  <si>
    <t>Policy rule</t>
  </si>
  <si>
    <t>Policy-driven role-based access control (PDRBAC)</t>
  </si>
  <si>
    <t>Policy-driven role-based access control(PDRBAC)</t>
  </si>
  <si>
    <t>Projection link</t>
  </si>
  <si>
    <t>Projection policy</t>
  </si>
  <si>
    <t>Protected accounts</t>
  </si>
  <si>
    <t>Provisioning</t>
  </si>
  <si>
    <t>Provisioning consistency</t>
  </si>
  <si>
    <t>Provisioning dependencies</t>
  </si>
  <si>
    <t>Provisioning script</t>
  </si>
  <si>
    <t>Reconciliation</t>
  </si>
  <si>
    <t>Relation</t>
  </si>
  <si>
    <t>Reporting</t>
  </si>
  <si>
    <t>Resource schema</t>
  </si>
  <si>
    <t>Resource wizard</t>
  </si>
  <si>
    <t>REST API</t>
  </si>
  <si>
    <t>Risk management (planned)</t>
  </si>
  <si>
    <t>Role autoassignment</t>
  </si>
  <si>
    <t>Role catalog</t>
  </si>
  <si>
    <t>Role mining</t>
  </si>
  <si>
    <t>Role wizard</t>
  </si>
  <si>
    <t>Role-based access control (RBAC)</t>
  </si>
  <si>
    <t>Segregation of duties (SoD)</t>
  </si>
  <si>
    <t>Self-registration</t>
  </si>
  <si>
    <t>Self-service password reset</t>
  </si>
  <si>
    <t>Self-service user interface</t>
  </si>
  <si>
    <t>Semi-manual resource</t>
  </si>
  <si>
    <t>Sequence</t>
  </si>
  <si>
    <t>Service (concept)</t>
  </si>
  <si>
    <t>Simulation</t>
  </si>
  <si>
    <t>Synchronization</t>
  </si>
  <si>
    <t>Synchronization reaction</t>
  </si>
  <si>
    <t>User (concept)</t>
  </si>
  <si>
    <t>Value metadata</t>
  </si>
  <si>
    <t>Domain</t>
  </si>
  <si>
    <t>Organizational controls</t>
  </si>
  <si>
    <t>People controls</t>
  </si>
  <si>
    <t>Physical controls</t>
  </si>
  <si>
    <t>Technological controls</t>
  </si>
  <si>
    <t>midPoint</t>
  </si>
  <si>
    <t>ISO tags</t>
  </si>
  <si>
    <t>Preventive</t>
  </si>
  <si>
    <t>the control that is intended to prevent the occurrence of an informationsecurity incident</t>
  </si>
  <si>
    <t>Detective</t>
  </si>
  <si>
    <t>the control acts when an information security incident occurs</t>
  </si>
  <si>
    <t>Corrective</t>
  </si>
  <si>
    <t>the control acts after an information security incident occurs</t>
  </si>
  <si>
    <t>Confidentiality</t>
  </si>
  <si>
    <t>Integrity</t>
  </si>
  <si>
    <t>Availability</t>
  </si>
  <si>
    <t>Identify</t>
  </si>
  <si>
    <t>Protect</t>
  </si>
  <si>
    <t>Detect</t>
  </si>
  <si>
    <t>Respond</t>
  </si>
  <si>
    <t>Recover</t>
  </si>
  <si>
    <t>Attribute values consist of Governance</t>
  </si>
  <si>
    <t>Asset_management</t>
  </si>
  <si>
    <t>Information_protection</t>
  </si>
  <si>
    <t>Human_resource_security</t>
  </si>
  <si>
    <t>Physical_security</t>
  </si>
  <si>
    <t>System_and_network_security</t>
  </si>
  <si>
    <t>Application_security</t>
  </si>
  <si>
    <t>Secure_configuration</t>
  </si>
  <si>
    <t>Identity_and_access_management</t>
  </si>
  <si>
    <t>Threat_and_vulnerability_management</t>
  </si>
  <si>
    <t>Continuity</t>
  </si>
  <si>
    <t>Supplier_relationships_security</t>
  </si>
  <si>
    <t>Legal_and_compliance</t>
  </si>
  <si>
    <t>Information_security_event_management</t>
  </si>
  <si>
    <t>Information_security_assurance</t>
  </si>
  <si>
    <t>Governance and Ecosystem</t>
  </si>
  <si>
    <t>Information System Security Governance</t>
  </si>
  <si>
    <t>Risk Management</t>
  </si>
  <si>
    <t>Ecosystem cybersecurity management</t>
  </si>
  <si>
    <t>Protection</t>
  </si>
  <si>
    <t>IT Security Architecture</t>
  </si>
  <si>
    <t>IT Security Administration</t>
  </si>
  <si>
    <t>Identity and access management</t>
  </si>
  <si>
    <t>IT Security Maintenance</t>
  </si>
  <si>
    <t>Physical and environmental security</t>
  </si>
  <si>
    <t>Defence</t>
  </si>
  <si>
    <t>Detection</t>
  </si>
  <si>
    <t>Computer Security Incident Management</t>
  </si>
  <si>
    <t>Resilience</t>
  </si>
  <si>
    <t>Continuity of operations</t>
  </si>
  <si>
    <t>Crisis management</t>
  </si>
  <si>
    <t>Control implemented?</t>
  </si>
  <si>
    <t>Reference to Control Document/Evidence</t>
  </si>
  <si>
    <t>Additional Controls Required (if any)</t>
  </si>
  <si>
    <t>role-governance, approval-process, delegated-administration</t>
  </si>
  <si>
    <t>sod</t>
  </si>
  <si>
    <t>role-governance, application-inventory</t>
  </si>
  <si>
    <t>object-lifecycle, object-metadata, access-certification, micro-certification</t>
  </si>
  <si>
    <t>role-governance</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</si>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</sst>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6"/>
      <color theme="1"/>
      <name val="Arial"/>
    </font>
    <font>
      <sz val="10"/>
      <name val="Arial"/>
    </font>
    <font>
      <sz val="10"/>
      <color theme="1"/>
      <name val="Arial"/>
    </font>
    <font>
      <b/>
      <sz val="11"/>
      <color theme="1"/>
      <name val="Arial"/>
    </font>
    <font>
      <sz val="10"/>
      <color rgb="FFFFFFFF"/>
      <name val="Arial"/>
    </font>
    <font>
      <b/>
      <sz val="10"/>
      <color theme="1"/>
      <name val="Arial"/>
    </font>
    <font>
      <sz val="10"/>
      <color theme="1"/>
      <name val="Arial"/>
      <scheme val="minor"/>
    </font>
    <font>
      <b/>
      <sz val="10"/>
      <color theme="1"/>
      <name val="Arial"/>
      <scheme val="minor"/>
    </font>
    <font>
      <sz val="16"/>
      <color theme="1"/>
      <name val="Arial"/>
    </font>
  </fonts>
  <fills count="8">
    <fill>
      <patternFill patternType="none"/>
    </fill>
    <fill>
      <patternFill patternType="gray125"/>
    </fill>
    <fill>
      <patternFill patternType="solid">
        <fgColor rgb="FFEFEFEF"/>
        <bgColor rgb="FFEFEFEF"/>
      </patternFill>
    </fill>
    <fill>
      <patternFill patternType="solid">
        <fgColor rgb="FF446DBC"/>
        <bgColor rgb="FF446DBC"/>
      </patternFill>
    </fill>
    <fill>
      <patternFill patternType="solid">
        <fgColor rgb="FF285197"/>
        <bgColor rgb="FF285197"/>
      </patternFill>
    </fill>
    <fill>
      <patternFill patternType="solid">
        <fgColor rgb="FFFFFFFF"/>
        <bgColor rgb="FFFFFFFF"/>
      </patternFill>
    </fill>
    <fill>
      <patternFill patternType="solid">
        <fgColor rgb="FF8399D1"/>
        <bgColor rgb="FF8399D1"/>
      </patternFill>
    </fill>
    <fill>
      <patternFill patternType="solid">
        <fgColor rgb="FFF3F3F3"/>
        <bgColor rgb="FFF3F3F3"/>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32">
    <xf numFmtId="0" fontId="0" fillId="0" borderId="0" xfId="0"/>
    <xf numFmtId="0" fontId="3" fillId="2" borderId="3" xfId="0" applyFont="1" applyFill="1" applyBorder="1"/>
    <xf numFmtId="0" fontId="3" fillId="2" borderId="0" xfId="0" applyFont="1" applyFill="1"/>
    <xf numFmtId="0" fontId="4" fillId="2" borderId="4" xfId="0" applyFont="1" applyFill="1" applyBorder="1"/>
    <xf numFmtId="0" fontId="4" fillId="2" borderId="4" xfId="0" applyFont="1" applyFill="1" applyBorder="1" applyAlignment="1">
      <alignment wrapText="1"/>
    </xf>
    <xf numFmtId="0" fontId="4" fillId="2" borderId="4" xfId="0" applyFont="1" applyFill="1" applyBorder="1" applyAlignment="1">
      <alignment horizontal="center" wrapText="1"/>
    </xf>
    <xf numFmtId="0" fontId="4" fillId="2" borderId="3" xfId="0" applyFont="1" applyFill="1" applyBorder="1" applyAlignment="1">
      <alignment horizontal="center" wrapText="1"/>
    </xf>
    <xf numFmtId="0" fontId="4" fillId="2" borderId="3" xfId="0" applyFont="1" applyFill="1" applyBorder="1" applyAlignment="1">
      <alignment wrapText="1"/>
    </xf>
    <xf numFmtId="0" fontId="3" fillId="0" borderId="0" xfId="0" applyFont="1"/>
    <xf numFmtId="0" fontId="5" fillId="3" borderId="0" xfId="0" applyFont="1" applyFill="1"/>
    <xf numFmtId="0" fontId="3" fillId="0" borderId="0" xfId="0" applyFont="1" applyAlignment="1">
      <alignment wrapText="1"/>
    </xf>
    <xf numFmtId="0" fontId="5" fillId="4" borderId="0" xfId="0" applyFont="1" applyFill="1"/>
    <xf numFmtId="0" fontId="3" fillId="5" borderId="0" xfId="0" applyFont="1" applyFill="1"/>
    <xf numFmtId="0" fontId="5" fillId="6" borderId="0" xfId="0" applyFont="1" applyFill="1"/>
    <xf numFmtId="0" fontId="6" fillId="0" borderId="0" xfId="0" applyFont="1" applyAlignment="1">
      <alignment wrapText="1"/>
    </xf>
    <xf numFmtId="0" fontId="6" fillId="0" borderId="0" xfId="0" applyFont="1"/>
    <xf numFmtId="0" fontId="7" fillId="0" borderId="0" xfId="0" applyFont="1"/>
    <xf numFmtId="0" fontId="3" fillId="2" borderId="4" xfId="0" applyFont="1" applyFill="1" applyBorder="1"/>
    <xf numFmtId="0" fontId="3" fillId="0" borderId="0" xfId="0" applyFont="1" applyAlignment="1">
      <alignment horizontal="right"/>
    </xf>
    <xf numFmtId="0" fontId="8" fillId="0" borderId="0" xfId="0" applyFont="1"/>
    <xf numFmtId="0" fontId="9" fillId="2" borderId="3" xfId="0" applyFont="1" applyFill="1" applyBorder="1" applyAlignment="1">
      <alignment horizontal="left" wrapText="1"/>
    </xf>
    <xf numFmtId="0" fontId="4" fillId="2" borderId="3" xfId="0" applyFont="1" applyFill="1" applyBorder="1"/>
    <xf numFmtId="0" fontId="4" fillId="2" borderId="4" xfId="0" applyFont="1" applyFill="1" applyBorder="1" applyAlignment="1">
      <alignment horizontal="left"/>
    </xf>
    <xf numFmtId="0" fontId="4" fillId="2" borderId="4" xfId="0" applyFont="1" applyFill="1" applyBorder="1" applyAlignment="1">
      <alignment horizontal="left" wrapText="1"/>
    </xf>
    <xf numFmtId="0" fontId="6" fillId="7" borderId="0" xfId="0" applyFont="1" applyFill="1"/>
    <xf numFmtId="0" fontId="3" fillId="7" borderId="0" xfId="0" applyFont="1" applyFill="1"/>
    <xf numFmtId="0" fontId="3" fillId="7" borderId="0" xfId="0" applyFont="1" applyFill="1" applyAlignment="1">
      <alignment wrapText="1"/>
    </xf>
    <xf numFmtId="0" fontId="6" fillId="7" borderId="0" xfId="0" applyFont="1" applyFill="1" applyAlignment="1">
      <alignment wrapText="1"/>
    </xf>
    <xf numFmtId="0" fontId="1" fillId="2" borderId="1" xfId="0" applyFont="1" applyFill="1" applyBorder="1"/>
    <xf numFmtId="0" fontId="2" fillId="0" borderId="2" xfId="0" applyFont="1" applyBorder="1"/>
    <xf numFmtId="0" fontId="2" fillId="0" borderId="3" xfId="0" applyFont="1" applyBorder="1"/>
    <xf numFmtId="0" fontId="1" fillId="2" borderId="1" xfId="0" applyFont="1" applyFill="1" applyBorder="1" applyAlignment="1">
      <alignment horizontal="left"/>
    </xf>
  </cellXfs>
  <cellStyles count="1">
    <cellStyle name="Normálna" xfId="0" builtinId="0"/>
  </cellStyles>
  <dxfs count="3">
    <dxf>
      <font>
        <color theme="0"/>
      </font>
      <fill>
        <patternFill patternType="solid">
          <fgColor rgb="FF285197"/>
          <bgColor rgb="FF285197"/>
        </patternFill>
      </fill>
    </dxf>
    <dxf>
      <font>
        <color theme="0"/>
      </font>
      <fill>
        <patternFill patternType="solid">
          <fgColor rgb="FF446DBC"/>
          <bgColor rgb="FF446DBC"/>
        </patternFill>
      </fill>
    </dxf>
    <dxf>
      <font>
        <color rgb="FFFFFFFF"/>
      </font>
      <fill>
        <patternFill patternType="solid">
          <fgColor rgb="FF8399D1"/>
          <bgColor rgb="FF8399D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0">
                <a:solidFill>
                  <a:srgbClr val="757575"/>
                </a:solidFill>
                <a:latin typeface="Roboto"/>
              </a:defRPr>
            </a:pPr>
            <a:r>
              <a:rPr lang="sk-SK" b="0">
                <a:solidFill>
                  <a:srgbClr val="757575"/>
                </a:solidFill>
                <a:latin typeface="Roboto"/>
              </a:rPr>
              <a:t>Organizational controls</a:t>
            </a:r>
          </a:p>
        </c:rich>
      </c:tx>
      <c:overlay val="0"/>
    </c:title>
    <c:autoTitleDeleted val="0"/>
    <c:plotArea>
      <c:layout/>
      <c:pieChart>
        <c:varyColors val="1"/>
        <c:ser>
          <c:idx val="0"/>
          <c:order val="0"/>
          <c:dPt>
            <c:idx val="0"/>
            <c:bubble3D val="0"/>
            <c:spPr>
              <a:solidFill>
                <a:srgbClr val="446DBC"/>
              </a:solidFill>
            </c:spPr>
            <c:extLst>
              <c:ext xmlns:c16="http://schemas.microsoft.com/office/drawing/2014/chart" uri="{C3380CC4-5D6E-409C-BE32-E72D297353CC}">
                <c16:uniqueId val="{00000001-DF25-4EC5-84E1-5E077D4865CC}"/>
              </c:ext>
            </c:extLst>
          </c:dPt>
          <c:cat>
            <c:strRef>
              <c:f>Statistics!$B$1:$F$1</c:f>
              <c:strCache>
                <c:ptCount val="5"/>
                <c:pt idx="1">
                  <c:v>Necessary</c:v>
                </c:pt>
                <c:pt idx="2">
                  <c:v>Optional</c:v>
                </c:pt>
                <c:pt idx="3">
                  <c:v>Marginal</c:v>
                </c:pt>
                <c:pt idx="4">
                  <c:v>Not applicable</c:v>
                </c:pt>
              </c:strCache>
            </c:strRef>
          </c:cat>
          <c:val>
            <c:numRef>
              <c:f>Statistics!$B$2:$F$2</c:f>
              <c:numCache>
                <c:formatCode>General</c:formatCode>
                <c:ptCount val="5"/>
                <c:pt idx="0">
                  <c:v>0</c:v>
                </c:pt>
                <c:pt idx="1">
                  <c:v>12</c:v>
                </c:pt>
                <c:pt idx="2">
                  <c:v>15</c:v>
                </c:pt>
                <c:pt idx="3">
                  <c:v>5</c:v>
                </c:pt>
                <c:pt idx="4">
                  <c:v>5</c:v>
                </c:pt>
              </c:numCache>
            </c:numRef>
          </c:val>
          <c:extLst>
            <c:ext xmlns:c16="http://schemas.microsoft.com/office/drawing/2014/chart" uri="{C3380CC4-5D6E-409C-BE32-E72D297353CC}">
              <c16:uniqueId val="{00000005-DF25-4EC5-84E1-5E077D4865CC}"/>
            </c:ext>
          </c:extLst>
        </c:ser>
        <c:dLbls>
          <c:showLegendKey val="0"/>
          <c:showVal val="0"/>
          <c:showCatName val="0"/>
          <c:showSerName val="0"/>
          <c:showPercent val="0"/>
          <c:showBubbleSize val="0"/>
          <c:showLeaderLines val="1"/>
        </c:dLbls>
        <c:firstSliceAng val="0"/>
      </c:pieChart>
    </c:plotArea>
    <c:legend>
      <c:legendPos val="l"/>
      <c:overlay val="0"/>
      <c:txPr>
        <a:bodyPr/>
        <a:lstStyle/>
        <a:p>
          <a:pPr lvl="0">
            <a:defRPr b="0">
              <a:solidFill>
                <a:srgbClr val="1A1A1A"/>
              </a:solidFill>
              <a:latin typeface="Roboto"/>
            </a:defRPr>
          </a:pPr>
          <a:endParaRPr lang="sk-SK"/>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0">
                <a:solidFill>
                  <a:srgbClr val="757575"/>
                </a:solidFill>
                <a:latin typeface="Roboto"/>
              </a:defRPr>
            </a:pPr>
            <a:r>
              <a:rPr lang="sk-SK" b="0">
                <a:solidFill>
                  <a:srgbClr val="757575"/>
                </a:solidFill>
                <a:latin typeface="Roboto"/>
              </a:rPr>
              <a:t>People controls</a:t>
            </a:r>
          </a:p>
        </c:rich>
      </c:tx>
      <c:overlay val="0"/>
    </c:title>
    <c:autoTitleDeleted val="0"/>
    <c:plotArea>
      <c:layout/>
      <c:pieChart>
        <c:varyColors val="1"/>
        <c:ser>
          <c:idx val="0"/>
          <c:order val="0"/>
          <c:dPt>
            <c:idx val="0"/>
            <c:bubble3D val="0"/>
            <c:spPr>
              <a:solidFill>
                <a:srgbClr val="446DBC"/>
              </a:solidFill>
            </c:spPr>
            <c:extLst>
              <c:ext xmlns:c16="http://schemas.microsoft.com/office/drawing/2014/chart" uri="{C3380CC4-5D6E-409C-BE32-E72D297353CC}">
                <c16:uniqueId val="{00000001-8ABC-4F12-B469-8F07B229C420}"/>
              </c:ext>
            </c:extLst>
          </c:dPt>
          <c:cat>
            <c:strRef>
              <c:f>Statistics!$C$1:$F$1</c:f>
              <c:strCache>
                <c:ptCount val="4"/>
                <c:pt idx="0">
                  <c:v>Necessary</c:v>
                </c:pt>
                <c:pt idx="1">
                  <c:v>Optional</c:v>
                </c:pt>
                <c:pt idx="2">
                  <c:v>Marginal</c:v>
                </c:pt>
                <c:pt idx="3">
                  <c:v>Not applicable</c:v>
                </c:pt>
              </c:strCache>
            </c:strRef>
          </c:cat>
          <c:val>
            <c:numRef>
              <c:f>Statistics!$C$3:$F$3</c:f>
              <c:numCache>
                <c:formatCode>General</c:formatCode>
                <c:ptCount val="4"/>
                <c:pt idx="0">
                  <c:v>1</c:v>
                </c:pt>
                <c:pt idx="1">
                  <c:v>6</c:v>
                </c:pt>
                <c:pt idx="2">
                  <c:v>0</c:v>
                </c:pt>
                <c:pt idx="3">
                  <c:v>1</c:v>
                </c:pt>
              </c:numCache>
            </c:numRef>
          </c:val>
          <c:extLst>
            <c:ext xmlns:c16="http://schemas.microsoft.com/office/drawing/2014/chart" uri="{C3380CC4-5D6E-409C-BE32-E72D297353CC}">
              <c16:uniqueId val="{00000004-8ABC-4F12-B469-8F07B229C42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Roboto"/>
            </a:defRPr>
          </a:pPr>
          <a:endParaRPr lang="sk-SK"/>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0">
                <a:solidFill>
                  <a:srgbClr val="757575"/>
                </a:solidFill>
                <a:latin typeface="Roboto"/>
              </a:defRPr>
            </a:pPr>
            <a:r>
              <a:rPr lang="sk-SK" b="0">
                <a:solidFill>
                  <a:srgbClr val="757575"/>
                </a:solidFill>
                <a:latin typeface="Roboto"/>
              </a:rPr>
              <a:t>Physical controls</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CD2E-4DA4-84C7-6E927DF56CB7}"/>
              </c:ext>
            </c:extLst>
          </c:dPt>
          <c:cat>
            <c:strRef>
              <c:f>Statistics!$C$1:$F$1</c:f>
              <c:strCache>
                <c:ptCount val="4"/>
                <c:pt idx="0">
                  <c:v>Necessary</c:v>
                </c:pt>
                <c:pt idx="1">
                  <c:v>Optional</c:v>
                </c:pt>
                <c:pt idx="2">
                  <c:v>Marginal</c:v>
                </c:pt>
                <c:pt idx="3">
                  <c:v>Not applicable</c:v>
                </c:pt>
              </c:strCache>
            </c:strRef>
          </c:cat>
          <c:val>
            <c:numRef>
              <c:f>Statistics!$C$4:$F$4</c:f>
              <c:numCache>
                <c:formatCode>General</c:formatCode>
                <c:ptCount val="4"/>
                <c:pt idx="0">
                  <c:v>0</c:v>
                </c:pt>
                <c:pt idx="1">
                  <c:v>4</c:v>
                </c:pt>
                <c:pt idx="2">
                  <c:v>2</c:v>
                </c:pt>
                <c:pt idx="3">
                  <c:v>8</c:v>
                </c:pt>
              </c:numCache>
            </c:numRef>
          </c:val>
          <c:extLst>
            <c:ext xmlns:c16="http://schemas.microsoft.com/office/drawing/2014/chart" uri="{C3380CC4-5D6E-409C-BE32-E72D297353CC}">
              <c16:uniqueId val="{00000004-CD2E-4DA4-84C7-6E927DF56CB7}"/>
            </c:ext>
          </c:extLst>
        </c:ser>
        <c:dLbls>
          <c:showLegendKey val="0"/>
          <c:showVal val="0"/>
          <c:showCatName val="0"/>
          <c:showSerName val="0"/>
          <c:showPercent val="0"/>
          <c:showBubbleSize val="0"/>
          <c:showLeaderLines val="1"/>
        </c:dLbls>
        <c:firstSliceAng val="0"/>
      </c:pieChart>
    </c:plotArea>
    <c:legend>
      <c:legendPos val="l"/>
      <c:overlay val="0"/>
      <c:txPr>
        <a:bodyPr/>
        <a:lstStyle/>
        <a:p>
          <a:pPr lvl="0">
            <a:defRPr b="0">
              <a:solidFill>
                <a:srgbClr val="1A1A1A"/>
              </a:solidFill>
              <a:latin typeface="Roboto"/>
            </a:defRPr>
          </a:pPr>
          <a:endParaRPr lang="sk-SK"/>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0">
                <a:solidFill>
                  <a:srgbClr val="757575"/>
                </a:solidFill>
                <a:latin typeface="Roboto"/>
              </a:defRPr>
            </a:pPr>
            <a:r>
              <a:rPr lang="sk-SK" b="0">
                <a:solidFill>
                  <a:srgbClr val="757575"/>
                </a:solidFill>
                <a:latin typeface="Roboto"/>
              </a:rPr>
              <a:t>Technological controls</a:t>
            </a:r>
          </a:p>
        </c:rich>
      </c:tx>
      <c:overlay val="0"/>
    </c:title>
    <c:autoTitleDeleted val="0"/>
    <c:plotArea>
      <c:layout/>
      <c:pieChart>
        <c:varyColors val="1"/>
        <c:ser>
          <c:idx val="0"/>
          <c:order val="0"/>
          <c:dPt>
            <c:idx val="0"/>
            <c:bubble3D val="0"/>
            <c:spPr>
              <a:solidFill>
                <a:srgbClr val="446DBC"/>
              </a:solidFill>
            </c:spPr>
            <c:extLst>
              <c:ext xmlns:c16="http://schemas.microsoft.com/office/drawing/2014/chart" uri="{C3380CC4-5D6E-409C-BE32-E72D297353CC}">
                <c16:uniqueId val="{00000001-458D-4E8E-9F81-3C6CB5583A73}"/>
              </c:ext>
            </c:extLst>
          </c:dPt>
          <c:cat>
            <c:strRef>
              <c:f>Statistics!$C$1:$F$1</c:f>
              <c:strCache>
                <c:ptCount val="4"/>
                <c:pt idx="0">
                  <c:v>Necessary</c:v>
                </c:pt>
                <c:pt idx="1">
                  <c:v>Optional</c:v>
                </c:pt>
                <c:pt idx="2">
                  <c:v>Marginal</c:v>
                </c:pt>
                <c:pt idx="3">
                  <c:v>Not applicable</c:v>
                </c:pt>
              </c:strCache>
            </c:strRef>
          </c:cat>
          <c:val>
            <c:numRef>
              <c:f>Statistics!$C$5:$F$5</c:f>
              <c:numCache>
                <c:formatCode>General</c:formatCode>
                <c:ptCount val="4"/>
                <c:pt idx="0">
                  <c:v>5</c:v>
                </c:pt>
                <c:pt idx="1">
                  <c:v>17</c:v>
                </c:pt>
                <c:pt idx="2">
                  <c:v>7</c:v>
                </c:pt>
                <c:pt idx="3">
                  <c:v>5</c:v>
                </c:pt>
              </c:numCache>
            </c:numRef>
          </c:val>
          <c:extLst>
            <c:ext xmlns:c16="http://schemas.microsoft.com/office/drawing/2014/chart" uri="{C3380CC4-5D6E-409C-BE32-E72D297353CC}">
              <c16:uniqueId val="{00000004-458D-4E8E-9F81-3C6CB5583A7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Roboto"/>
            </a:defRPr>
          </a:pPr>
          <a:endParaRPr lang="sk-SK"/>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0">
                <a:solidFill>
                  <a:srgbClr val="757575"/>
                </a:solidFill>
                <a:latin typeface="Roboto"/>
              </a:defRPr>
            </a:pPr>
            <a:r>
              <a:rPr lang="sk-SK" b="0">
                <a:solidFill>
                  <a:srgbClr val="757575"/>
                </a:solidFill>
                <a:latin typeface="Roboto"/>
              </a:rPr>
              <a:t>Total</a:t>
            </a:r>
          </a:p>
        </c:rich>
      </c:tx>
      <c:overlay val="0"/>
    </c:title>
    <c:autoTitleDeleted val="0"/>
    <c:plotArea>
      <c:layout/>
      <c:pieChart>
        <c:varyColors val="1"/>
        <c:ser>
          <c:idx val="0"/>
          <c:order val="0"/>
          <c:dPt>
            <c:idx val="0"/>
            <c:bubble3D val="0"/>
            <c:spPr>
              <a:solidFill>
                <a:srgbClr val="446DBC"/>
              </a:solidFill>
            </c:spPr>
            <c:extLst>
              <c:ext xmlns:c16="http://schemas.microsoft.com/office/drawing/2014/chart" uri="{C3380CC4-5D6E-409C-BE32-E72D297353CC}">
                <c16:uniqueId val="{00000001-6D28-46B8-A99B-E371A0806B3F}"/>
              </c:ext>
            </c:extLst>
          </c:dPt>
          <c:cat>
            <c:strRef>
              <c:f>Statistics!$C$1:$F$1</c:f>
              <c:strCache>
                <c:ptCount val="4"/>
                <c:pt idx="0">
                  <c:v>Necessary</c:v>
                </c:pt>
                <c:pt idx="1">
                  <c:v>Optional</c:v>
                </c:pt>
                <c:pt idx="2">
                  <c:v>Marginal</c:v>
                </c:pt>
                <c:pt idx="3">
                  <c:v>Not applicable</c:v>
                </c:pt>
              </c:strCache>
            </c:strRef>
          </c:cat>
          <c:val>
            <c:numRef>
              <c:f>Statistics!$C$6:$F$6</c:f>
              <c:numCache>
                <c:formatCode>General</c:formatCode>
                <c:ptCount val="4"/>
                <c:pt idx="0">
                  <c:v>18</c:v>
                </c:pt>
                <c:pt idx="1">
                  <c:v>42</c:v>
                </c:pt>
                <c:pt idx="2">
                  <c:v>14</c:v>
                </c:pt>
                <c:pt idx="3">
                  <c:v>19</c:v>
                </c:pt>
              </c:numCache>
            </c:numRef>
          </c:val>
          <c:extLst>
            <c:ext xmlns:c16="http://schemas.microsoft.com/office/drawing/2014/chart" uri="{C3380CC4-5D6E-409C-BE32-E72D297353CC}">
              <c16:uniqueId val="{00000004-6D28-46B8-A99B-E371A0806B3F}"/>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b="0">
              <a:solidFill>
                <a:srgbClr val="1A1A1A"/>
              </a:solidFill>
              <a:latin typeface="Roboto"/>
            </a:defRPr>
          </a:pPr>
          <a:endParaRPr lang="sk-SK"/>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1"/>
  <c:style val="2"/>
  <c:chart>
    <c:title>
      <c:tx>
        <c:rich>
          <a:bodyPr/>
          <a:lstStyle/>
          <a:p>
            <a:pPr lvl="0">
              <a:defRPr b="0">
                <a:solidFill>
                  <a:srgbClr val="757575"/>
                </a:solidFill>
                <a:latin typeface="+mn-lt"/>
              </a:defRPr>
            </a:pPr>
            <a:r>
              <a:rPr lang="sk-SK" b="0">
                <a:solidFill>
                  <a:srgbClr val="757575"/>
                </a:solidFill>
                <a:latin typeface="+mn-lt"/>
              </a:rPr>
              <a:t>Occurence vs. midPoint Feature</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midPoint!$A$3:$A$98</c:f>
              <c:strCache>
                <c:ptCount val="96"/>
                <c:pt idx="0">
                  <c:v>Access certification</c:v>
                </c:pt>
                <c:pt idx="1">
                  <c:v>Access request process</c:v>
                </c:pt>
                <c:pt idx="2">
                  <c:v>Actions</c:v>
                </c:pt>
                <c:pt idx="3">
                  <c:v>Activation schema</c:v>
                </c:pt>
                <c:pt idx="4">
                  <c:v>Administration user interface</c:v>
                </c:pt>
                <c:pt idx="5">
                  <c:v>Applicable policies</c:v>
                </c:pt>
                <c:pt idx="6">
                  <c:v>Application (concept)</c:v>
                </c:pt>
                <c:pt idx="7">
                  <c:v>Application inventory</c:v>
                </c:pt>
                <c:pt idx="8">
                  <c:v>Approval process</c:v>
                </c:pt>
                <c:pt idx="9">
                  <c:v>Archetype</c:v>
                </c:pt>
                <c:pt idx="10">
                  <c:v>Assignment</c:v>
                </c:pt>
                <c:pt idx="11">
                  <c:v>Assignment metadata</c:v>
                </c:pt>
                <c:pt idx="12">
                  <c:v>Asynchronous resources</c:v>
                </c:pt>
                <c:pt idx="13">
                  <c:v>Attribute caching</c:v>
                </c:pt>
                <c:pt idx="14">
                  <c:v>Audit trail</c:v>
                </c:pt>
                <c:pt idx="15">
                  <c:v>Authorization</c:v>
                </c:pt>
                <c:pt idx="16">
                  <c:v>Auto-scaling</c:v>
                </c:pt>
                <c:pt idx="17">
                  <c:v>Common identity management data model</c:v>
                </c:pt>
                <c:pt idx="18">
                  <c:v>ConnId identity connector framework</c:v>
                </c:pt>
                <c:pt idx="19">
                  <c:v>Correlation</c:v>
                </c:pt>
                <c:pt idx="20">
                  <c:v>Dashboard</c:v>
                </c:pt>
                <c:pt idx="21">
                  <c:v>Delegated administration</c:v>
                </c:pt>
                <c:pt idx="22">
                  <c:v>Documentation</c:v>
                </c:pt>
                <c:pt idx="23">
                  <c:v>Entitlement</c:v>
                </c:pt>
                <c:pt idx="24">
                  <c:v>Entitlement association</c:v>
                </c:pt>
                <c:pt idx="25">
                  <c:v>Escalation</c:v>
                </c:pt>
                <c:pt idx="26">
                  <c:v>Expression</c:v>
                </c:pt>
                <c:pt idx="27">
                  <c:v>Flexible authentication</c:v>
                </c:pt>
                <c:pt idx="28">
                  <c:v>Generic synchronization</c:v>
                </c:pt>
                <c:pt idx="29">
                  <c:v>Gradual policy enforcement</c:v>
                </c:pt>
                <c:pt idx="30">
                  <c:v>High availability (HA)</c:v>
                </c:pt>
                <c:pt idx="31">
                  <c:v>Identity lifecycle</c:v>
                </c:pt>
                <c:pt idx="32">
                  <c:v>Identity merge</c:v>
                </c:pt>
                <c:pt idx="33">
                  <c:v>Identity repository</c:v>
                </c:pt>
                <c:pt idx="34">
                  <c:v>Identity repository cleanup</c:v>
                </c:pt>
                <c:pt idx="35">
                  <c:v>Inducement</c:v>
                </c:pt>
                <c:pt idx="36">
                  <c:v>Information classification (planned)</c:v>
                </c:pt>
                <c:pt idx="37">
                  <c:v>Integral documentation</c:v>
                </c:pt>
                <c:pt idx="38">
                  <c:v>Iteration</c:v>
                </c:pt>
                <c:pt idx="39">
                  <c:v>License management (planned)</c:v>
                </c:pt>
                <c:pt idx="40">
                  <c:v>Linked objects</c:v>
                </c:pt>
                <c:pt idx="41">
                  <c:v>Live synchronization</c:v>
                </c:pt>
                <c:pt idx="42">
                  <c:v>Manual resource</c:v>
                </c:pt>
                <c:pt idx="43">
                  <c:v>Mapping</c:v>
                </c:pt>
                <c:pt idx="44">
                  <c:v>Meta-role</c:v>
                </c:pt>
                <c:pt idx="45">
                  <c:v>Micro-certification</c:v>
                </c:pt>
                <c:pt idx="46">
                  <c:v>MidPoint object language</c:v>
                </c:pt>
                <c:pt idx="47">
                  <c:v>Non-human identities (NHI)</c:v>
                </c:pt>
                <c:pt idx="48">
                  <c:v>Notification</c:v>
                </c:pt>
                <c:pt idx="49">
                  <c:v>Object governance</c:v>
                </c:pt>
                <c:pt idx="50">
                  <c:v>Object history</c:v>
                </c:pt>
                <c:pt idx="51">
                  <c:v>Object lifecycle</c:v>
                </c:pt>
                <c:pt idx="52">
                  <c:v>Object mark</c:v>
                </c:pt>
                <c:pt idx="53">
                  <c:v>Object metadata</c:v>
                </c:pt>
                <c:pt idx="54">
                  <c:v>Object representation in JSON</c:v>
                </c:pt>
                <c:pt idx="55">
                  <c:v>Object representation in XML</c:v>
                </c:pt>
                <c:pt idx="56">
                  <c:v>Object representation in YAML</c:v>
                </c:pt>
                <c:pt idx="57">
                  <c:v>Organizational structure</c:v>
                </c:pt>
                <c:pt idx="58">
                  <c:v>Orphaned account management</c:v>
                </c:pt>
                <c:pt idx="59">
                  <c:v>Outlier detection (planned)</c:v>
                </c:pt>
                <c:pt idx="60">
                  <c:v>Parametric role</c:v>
                </c:pt>
                <c:pt idx="61">
                  <c:v>Password management</c:v>
                </c:pt>
                <c:pt idx="62">
                  <c:v>Password policy</c:v>
                </c:pt>
                <c:pt idx="63">
                  <c:v>Persona</c:v>
                </c:pt>
                <c:pt idx="64">
                  <c:v>Policy (concept) (planned)</c:v>
                </c:pt>
                <c:pt idx="65">
                  <c:v>Policy (concept) (planned)Assignment</c:v>
                </c:pt>
                <c:pt idx="66">
                  <c:v>Policy rule</c:v>
                </c:pt>
                <c:pt idx="67">
                  <c:v>Policy-driven role-based access control (PDRBAC)</c:v>
                </c:pt>
                <c:pt idx="68">
                  <c:v>Policy-driven role-based access control(PDRBAC)</c:v>
                </c:pt>
                <c:pt idx="69">
                  <c:v>Projection link</c:v>
                </c:pt>
                <c:pt idx="70">
                  <c:v>Projection policy</c:v>
                </c:pt>
                <c:pt idx="71">
                  <c:v>Protected accounts</c:v>
                </c:pt>
                <c:pt idx="72">
                  <c:v>Provisioning</c:v>
                </c:pt>
                <c:pt idx="73">
                  <c:v>Provisioning consistency</c:v>
                </c:pt>
                <c:pt idx="74">
                  <c:v>Provisioning dependencies</c:v>
                </c:pt>
                <c:pt idx="75">
                  <c:v>Provisioning script</c:v>
                </c:pt>
                <c:pt idx="76">
                  <c:v>Reconciliation</c:v>
                </c:pt>
                <c:pt idx="77">
                  <c:v>Relation</c:v>
                </c:pt>
                <c:pt idx="78">
                  <c:v>Reporting</c:v>
                </c:pt>
                <c:pt idx="79">
                  <c:v>Resource schema</c:v>
                </c:pt>
                <c:pt idx="80">
                  <c:v>Resource wizard</c:v>
                </c:pt>
                <c:pt idx="81">
                  <c:v>REST API</c:v>
                </c:pt>
                <c:pt idx="82">
                  <c:v>Risk management (planned)</c:v>
                </c:pt>
                <c:pt idx="83">
                  <c:v>Role autoassignment</c:v>
                </c:pt>
                <c:pt idx="84">
                  <c:v>Role catalog</c:v>
                </c:pt>
                <c:pt idx="85">
                  <c:v>Role mining</c:v>
                </c:pt>
                <c:pt idx="86">
                  <c:v>Role wizard</c:v>
                </c:pt>
                <c:pt idx="87">
                  <c:v>Role-based access control (RBAC)</c:v>
                </c:pt>
                <c:pt idx="88">
                  <c:v>Segregation of duties (SoD)</c:v>
                </c:pt>
                <c:pt idx="89">
                  <c:v>Self-registration</c:v>
                </c:pt>
                <c:pt idx="90">
                  <c:v>Self-service password reset</c:v>
                </c:pt>
                <c:pt idx="91">
                  <c:v>Self-service user interface</c:v>
                </c:pt>
                <c:pt idx="92">
                  <c:v>Semi-manual resource</c:v>
                </c:pt>
                <c:pt idx="93">
                  <c:v>Sequence</c:v>
                </c:pt>
                <c:pt idx="94">
                  <c:v>Service (concept)</c:v>
                </c:pt>
                <c:pt idx="95">
                  <c:v>Simulation</c:v>
                </c:pt>
              </c:strCache>
            </c:strRef>
          </c:cat>
          <c:val>
            <c:numRef>
              <c:f>midPoint!$F$3:$F$98</c:f>
              <c:numCache>
                <c:formatCode>General</c:formatCode>
                <c:ptCount val="96"/>
                <c:pt idx="0">
                  <c:v>23</c:v>
                </c:pt>
                <c:pt idx="1">
                  <c:v>8</c:v>
                </c:pt>
                <c:pt idx="2">
                  <c:v>2</c:v>
                </c:pt>
                <c:pt idx="3">
                  <c:v>19</c:v>
                </c:pt>
                <c:pt idx="4">
                  <c:v>1</c:v>
                </c:pt>
                <c:pt idx="5">
                  <c:v>3</c:v>
                </c:pt>
                <c:pt idx="6">
                  <c:v>1</c:v>
                </c:pt>
                <c:pt idx="7">
                  <c:v>28</c:v>
                </c:pt>
                <c:pt idx="8">
                  <c:v>20</c:v>
                </c:pt>
                <c:pt idx="9">
                  <c:v>12</c:v>
                </c:pt>
                <c:pt idx="10">
                  <c:v>19</c:v>
                </c:pt>
                <c:pt idx="11">
                  <c:v>11</c:v>
                </c:pt>
                <c:pt idx="12">
                  <c:v>1</c:v>
                </c:pt>
                <c:pt idx="13">
                  <c:v>1</c:v>
                </c:pt>
                <c:pt idx="14">
                  <c:v>39</c:v>
                </c:pt>
                <c:pt idx="15">
                  <c:v>6</c:v>
                </c:pt>
                <c:pt idx="16">
                  <c:v>2</c:v>
                </c:pt>
                <c:pt idx="17">
                  <c:v>4</c:v>
                </c:pt>
                <c:pt idx="18">
                  <c:v>9</c:v>
                </c:pt>
                <c:pt idx="19">
                  <c:v>2</c:v>
                </c:pt>
                <c:pt idx="20">
                  <c:v>22</c:v>
                </c:pt>
                <c:pt idx="21">
                  <c:v>4</c:v>
                </c:pt>
                <c:pt idx="22">
                  <c:v>6</c:v>
                </c:pt>
                <c:pt idx="23">
                  <c:v>16</c:v>
                </c:pt>
                <c:pt idx="24">
                  <c:v>16</c:v>
                </c:pt>
                <c:pt idx="25">
                  <c:v>1</c:v>
                </c:pt>
                <c:pt idx="26">
                  <c:v>2</c:v>
                </c:pt>
                <c:pt idx="27">
                  <c:v>3</c:v>
                </c:pt>
                <c:pt idx="28">
                  <c:v>2</c:v>
                </c:pt>
                <c:pt idx="29">
                  <c:v>1</c:v>
                </c:pt>
                <c:pt idx="30">
                  <c:v>2</c:v>
                </c:pt>
                <c:pt idx="31">
                  <c:v>16</c:v>
                </c:pt>
                <c:pt idx="32">
                  <c:v>1</c:v>
                </c:pt>
                <c:pt idx="33">
                  <c:v>5</c:v>
                </c:pt>
                <c:pt idx="34">
                  <c:v>1</c:v>
                </c:pt>
                <c:pt idx="35">
                  <c:v>6</c:v>
                </c:pt>
                <c:pt idx="36">
                  <c:v>37</c:v>
                </c:pt>
                <c:pt idx="37">
                  <c:v>5</c:v>
                </c:pt>
                <c:pt idx="38">
                  <c:v>1</c:v>
                </c:pt>
                <c:pt idx="39">
                  <c:v>6</c:v>
                </c:pt>
                <c:pt idx="40">
                  <c:v>1</c:v>
                </c:pt>
                <c:pt idx="41">
                  <c:v>7</c:v>
                </c:pt>
                <c:pt idx="42">
                  <c:v>3</c:v>
                </c:pt>
                <c:pt idx="43">
                  <c:v>4</c:v>
                </c:pt>
                <c:pt idx="44">
                  <c:v>3</c:v>
                </c:pt>
                <c:pt idx="45">
                  <c:v>12</c:v>
                </c:pt>
                <c:pt idx="46">
                  <c:v>1</c:v>
                </c:pt>
                <c:pt idx="47">
                  <c:v>10</c:v>
                </c:pt>
                <c:pt idx="48">
                  <c:v>3</c:v>
                </c:pt>
                <c:pt idx="49">
                  <c:v>16</c:v>
                </c:pt>
                <c:pt idx="50">
                  <c:v>20</c:v>
                </c:pt>
                <c:pt idx="51">
                  <c:v>4</c:v>
                </c:pt>
                <c:pt idx="52">
                  <c:v>6</c:v>
                </c:pt>
                <c:pt idx="53">
                  <c:v>7</c:v>
                </c:pt>
                <c:pt idx="54">
                  <c:v>1</c:v>
                </c:pt>
                <c:pt idx="55">
                  <c:v>1</c:v>
                </c:pt>
                <c:pt idx="56">
                  <c:v>1</c:v>
                </c:pt>
                <c:pt idx="57">
                  <c:v>34</c:v>
                </c:pt>
                <c:pt idx="58">
                  <c:v>7</c:v>
                </c:pt>
                <c:pt idx="59">
                  <c:v>1</c:v>
                </c:pt>
                <c:pt idx="60">
                  <c:v>3</c:v>
                </c:pt>
                <c:pt idx="61">
                  <c:v>5</c:v>
                </c:pt>
                <c:pt idx="62">
                  <c:v>4</c:v>
                </c:pt>
                <c:pt idx="63">
                  <c:v>5</c:v>
                </c:pt>
                <c:pt idx="64">
                  <c:v>33</c:v>
                </c:pt>
                <c:pt idx="65">
                  <c:v>1</c:v>
                </c:pt>
                <c:pt idx="66">
                  <c:v>43</c:v>
                </c:pt>
                <c:pt idx="67">
                  <c:v>17</c:v>
                </c:pt>
                <c:pt idx="68">
                  <c:v>1</c:v>
                </c:pt>
                <c:pt idx="69">
                  <c:v>10</c:v>
                </c:pt>
                <c:pt idx="70">
                  <c:v>1</c:v>
                </c:pt>
                <c:pt idx="71">
                  <c:v>1</c:v>
                </c:pt>
                <c:pt idx="72">
                  <c:v>30</c:v>
                </c:pt>
                <c:pt idx="73">
                  <c:v>5</c:v>
                </c:pt>
                <c:pt idx="74">
                  <c:v>1</c:v>
                </c:pt>
                <c:pt idx="75">
                  <c:v>1</c:v>
                </c:pt>
                <c:pt idx="76">
                  <c:v>7</c:v>
                </c:pt>
                <c:pt idx="77">
                  <c:v>7</c:v>
                </c:pt>
                <c:pt idx="78">
                  <c:v>48</c:v>
                </c:pt>
                <c:pt idx="79">
                  <c:v>2</c:v>
                </c:pt>
                <c:pt idx="80">
                  <c:v>1</c:v>
                </c:pt>
                <c:pt idx="81">
                  <c:v>1</c:v>
                </c:pt>
                <c:pt idx="82">
                  <c:v>1</c:v>
                </c:pt>
                <c:pt idx="83">
                  <c:v>2</c:v>
                </c:pt>
                <c:pt idx="84">
                  <c:v>1</c:v>
                </c:pt>
                <c:pt idx="85">
                  <c:v>1</c:v>
                </c:pt>
                <c:pt idx="86">
                  <c:v>1</c:v>
                </c:pt>
                <c:pt idx="87">
                  <c:v>45</c:v>
                </c:pt>
                <c:pt idx="88">
                  <c:v>12</c:v>
                </c:pt>
                <c:pt idx="89">
                  <c:v>1</c:v>
                </c:pt>
                <c:pt idx="90">
                  <c:v>1</c:v>
                </c:pt>
                <c:pt idx="91">
                  <c:v>1</c:v>
                </c:pt>
                <c:pt idx="92">
                  <c:v>2</c:v>
                </c:pt>
                <c:pt idx="93">
                  <c:v>1</c:v>
                </c:pt>
                <c:pt idx="94">
                  <c:v>9</c:v>
                </c:pt>
                <c:pt idx="95">
                  <c:v>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10-44ED-A721-55772CE1D20A}"/>
            </c:ext>
          </c:extLst>
        </c:ser>
        <c:dLbls>
          <c:showLegendKey val="0"/>
          <c:showVal val="0"/>
          <c:showCatName val="0"/>
          <c:showSerName val="0"/>
          <c:showPercent val="0"/>
          <c:showBubbleSize val="0"/>
        </c:dLbls>
        <c:gapWidth val="150"/>
        <c:axId val="747932499"/>
        <c:axId val="1233934509"/>
      </c:barChart>
      <c:catAx>
        <c:axId val="747932499"/>
        <c:scaling>
          <c:orientation val="minMax"/>
        </c:scaling>
        <c:delete val="0"/>
        <c:axPos val="b"/>
        <c:title>
          <c:tx>
            <c:rich>
              <a:bodyPr/>
              <a:lstStyle/>
              <a:p>
                <a:pPr lvl="0">
                  <a:defRPr b="0">
                    <a:solidFill>
                      <a:srgbClr val="000000"/>
                    </a:solidFill>
                    <a:latin typeface="+mn-lt"/>
                  </a:defRPr>
                </a:pPr>
                <a:r>
                  <a:rPr lang="sk-SK" b="0">
                    <a:solidFill>
                      <a:srgbClr val="000000"/>
                    </a:solidFill>
                    <a:latin typeface="+mn-lt"/>
                  </a:rPr>
                  <a:t>midPoint Feature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sk-SK"/>
          </a:p>
        </c:txPr>
        <c:crossAx val="1233934509"/>
        <c:crosses val="autoZero"/>
        <c:auto val="1"/>
        <c:lblAlgn val="ctr"/>
        <c:lblOffset val="100"/>
        <c:noMultiLvlLbl val="1"/>
      </c:catAx>
      <c:valAx>
        <c:axId val="12339345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sk-SK" b="0">
                    <a:solidFill>
                      <a:srgbClr val="000000"/>
                    </a:solidFill>
                    <a:latin typeface="+mn-lt"/>
                  </a:rPr>
                  <a:t>Occurence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sk-SK"/>
          </a:p>
        </c:txPr>
        <c:crossAx val="747932499"/>
        <c:crosses val="autoZero"/>
        <c:crossBetween val="between"/>
      </c:valAx>
    </c:plotArea>
    <c:legend>
      <c:legendPos val="r"/>
      <c:overlay val="0"/>
      <c:txPr>
        <a:bodyPr/>
        <a:lstStyle/>
        <a:p>
          <a:pPr lvl="0">
            <a:defRPr b="0">
              <a:solidFill>
                <a:srgbClr val="1A1A1A"/>
              </a:solidFill>
              <a:latin typeface="+mn-lt"/>
            </a:defRPr>
          </a:pPr>
          <a:endParaRPr lang="sk-SK"/>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24</xdr:row>
      <xdr:rowOff>171450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323850</xdr:colOff>
      <xdr:row>24</xdr:row>
      <xdr:rowOff>171450</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44</xdr:row>
      <xdr:rowOff>47625</xdr:rowOff>
    </xdr:from>
    <xdr:ext cx="5715000" cy="3533775"/>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323850</xdr:colOff>
      <xdr:row>44</xdr:row>
      <xdr:rowOff>47625</xdr:rowOff>
    </xdr:from>
    <xdr:ext cx="5715000" cy="3533775"/>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276225</xdr:colOff>
      <xdr:row>6</xdr:row>
      <xdr:rowOff>66675</xdr:rowOff>
    </xdr:from>
    <xdr:ext cx="5715000" cy="3533775"/>
    <xdr:graphicFrame macro="">
      <xdr:nvGraphicFramePr>
        <xdr:cNvPr id="6" name="Chart 5"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0</xdr:colOff>
      <xdr:row>63</xdr:row>
      <xdr:rowOff>180975</xdr:rowOff>
    </xdr:from>
    <xdr:ext cx="12563475" cy="4391025"/>
    <xdr:graphicFrame macro="">
      <xdr:nvGraphicFramePr>
        <xdr:cNvPr id="7" name="Chart 6" title="Chart">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6"/>
  <sheetViews>
    <sheetView topLeftCell="D1" workbookViewId="0">
      <selection activeCell="J37" sqref="J37"/>
    </sheetView>
  </sheetViews>
  <sheetFormatPr defaultColWidth="12.6328125" defaultRowHeight="15" customHeight="1" x14ac:dyDescent="0.25"/>
  <cols>
    <col min="1" max="1" width="20.90625" customWidth="1"/>
    <col min="2" max="2" width="9" customWidth="1"/>
    <col min="3" max="3" width="42.453125" customWidth="1"/>
    <col min="4" max="4" width="50.90625" customWidth="1"/>
    <col min="5" max="6" width="13.6328125" customWidth="1"/>
    <col min="7" max="7" width="16.36328125" customWidth="1"/>
    <col min="8" max="8" width="18.7265625" customWidth="1"/>
    <col min="9" max="9" width="15.6328125" customWidth="1"/>
    <col min="10" max="10" width="19.7265625" customWidth="1"/>
    <col min="11" max="11" width="29.26953125" customWidth="1"/>
  </cols>
  <sheetData>
    <row r="1" spans="1:28" ht="53.25" customHeight="1" x14ac:dyDescent="0.4">
      <c r="A1" s="28" t="s">
        <v>0</v>
      </c>
      <c r="B1" s="29"/>
      <c r="C1" s="30"/>
      <c r="D1" s="1"/>
      <c r="E1" s="1"/>
      <c r="F1" s="1"/>
      <c r="G1" s="1"/>
      <c r="H1" s="1"/>
      <c r="I1" s="1"/>
      <c r="J1" s="1"/>
      <c r="K1" s="1"/>
      <c r="L1" s="2"/>
      <c r="M1" s="2"/>
      <c r="N1" s="2"/>
      <c r="O1" s="2"/>
      <c r="P1" s="2"/>
      <c r="Q1" s="2"/>
      <c r="R1" s="2"/>
      <c r="S1" s="2"/>
      <c r="T1" s="2"/>
      <c r="U1" s="2"/>
      <c r="V1" s="2"/>
      <c r="W1" s="2"/>
      <c r="X1" s="2"/>
      <c r="Y1" s="2"/>
      <c r="Z1" s="2"/>
      <c r="AA1" s="2"/>
      <c r="AB1" s="2"/>
    </row>
    <row r="2" spans="1:28" ht="15.75" customHeight="1" x14ac:dyDescent="0.3">
      <c r="A2" s="3" t="s">
        <v>1</v>
      </c>
      <c r="B2" s="3" t="s">
        <v>2</v>
      </c>
      <c r="C2" s="4" t="s">
        <v>3</v>
      </c>
      <c r="D2" s="4" t="s">
        <v>4</v>
      </c>
      <c r="E2" s="5" t="s">
        <v>5</v>
      </c>
      <c r="F2" s="5" t="s">
        <v>6</v>
      </c>
      <c r="G2" s="5" t="s">
        <v>7</v>
      </c>
      <c r="H2" s="5" t="s">
        <v>8</v>
      </c>
      <c r="I2" s="5" t="s">
        <v>9</v>
      </c>
      <c r="J2" s="6" t="s">
        <v>10</v>
      </c>
      <c r="K2" s="7" t="s">
        <v>11</v>
      </c>
      <c r="L2" s="2"/>
      <c r="M2" s="2"/>
      <c r="N2" s="2"/>
      <c r="O2" s="2"/>
      <c r="P2" s="2"/>
      <c r="Q2" s="2"/>
      <c r="R2" s="2"/>
      <c r="S2" s="2"/>
      <c r="T2" s="2"/>
      <c r="U2" s="2"/>
      <c r="V2" s="2"/>
      <c r="W2" s="2"/>
      <c r="X2" s="2"/>
      <c r="Y2" s="2"/>
      <c r="Z2" s="2"/>
      <c r="AA2" s="2"/>
      <c r="AB2" s="2"/>
    </row>
    <row r="3" spans="1:28" ht="15.75" customHeight="1" x14ac:dyDescent="0.25">
      <c r="A3" s="8" t="s">
        <v>12</v>
      </c>
      <c r="B3" s="9" t="s">
        <v>13</v>
      </c>
      <c r="C3" s="10" t="s">
        <v>14</v>
      </c>
      <c r="D3" s="10" t="s">
        <v>15</v>
      </c>
      <c r="E3" s="10" t="s">
        <v>16</v>
      </c>
      <c r="F3" s="10" t="s">
        <v>17</v>
      </c>
      <c r="G3" s="10" t="s">
        <v>18</v>
      </c>
      <c r="H3" s="8" t="s">
        <v>19</v>
      </c>
      <c r="I3" s="10" t="s">
        <v>20</v>
      </c>
      <c r="J3" s="10" t="s">
        <v>21</v>
      </c>
      <c r="K3" s="8" t="s">
        <v>22</v>
      </c>
    </row>
    <row r="4" spans="1:28" ht="15.75" customHeight="1" x14ac:dyDescent="0.25">
      <c r="A4" s="8" t="s">
        <v>12</v>
      </c>
      <c r="B4" s="11" t="s">
        <v>23</v>
      </c>
      <c r="C4" s="10" t="s">
        <v>24</v>
      </c>
      <c r="D4" s="10" t="s">
        <v>25</v>
      </c>
      <c r="E4" s="10" t="s">
        <v>16</v>
      </c>
      <c r="F4" s="10" t="s">
        <v>17</v>
      </c>
      <c r="G4" s="10" t="s">
        <v>18</v>
      </c>
      <c r="H4" s="8" t="s">
        <v>19</v>
      </c>
      <c r="I4" s="10" t="s">
        <v>26</v>
      </c>
      <c r="J4" s="10" t="s">
        <v>27</v>
      </c>
      <c r="K4" s="8" t="s">
        <v>28</v>
      </c>
    </row>
    <row r="5" spans="1:28" ht="15.75" customHeight="1" x14ac:dyDescent="0.25">
      <c r="A5" s="8" t="s">
        <v>12</v>
      </c>
      <c r="B5" s="11" t="s">
        <v>29</v>
      </c>
      <c r="C5" s="10" t="s">
        <v>30</v>
      </c>
      <c r="D5" s="10" t="s">
        <v>31</v>
      </c>
      <c r="E5" s="10" t="s">
        <v>16</v>
      </c>
      <c r="F5" s="10" t="s">
        <v>17</v>
      </c>
      <c r="G5" s="10" t="s">
        <v>18</v>
      </c>
      <c r="H5" s="8" t="s">
        <v>32</v>
      </c>
      <c r="I5" s="12" t="s">
        <v>33</v>
      </c>
      <c r="J5" s="10" t="s">
        <v>27</v>
      </c>
      <c r="K5" s="8" t="s">
        <v>34</v>
      </c>
    </row>
    <row r="6" spans="1:28" ht="15.75" customHeight="1" x14ac:dyDescent="0.25">
      <c r="A6" s="8" t="s">
        <v>12</v>
      </c>
      <c r="B6" s="8" t="s">
        <v>35</v>
      </c>
      <c r="C6" s="10" t="s">
        <v>36</v>
      </c>
      <c r="D6" s="10" t="s">
        <v>37</v>
      </c>
      <c r="E6" s="10" t="s">
        <v>16</v>
      </c>
      <c r="F6" s="10" t="s">
        <v>17</v>
      </c>
      <c r="G6" s="10" t="s">
        <v>18</v>
      </c>
      <c r="H6" s="8" t="s">
        <v>19</v>
      </c>
      <c r="I6" s="12" t="s">
        <v>33</v>
      </c>
      <c r="J6" s="10" t="s">
        <v>38</v>
      </c>
      <c r="K6" s="8"/>
    </row>
    <row r="7" spans="1:28" ht="15.75" customHeight="1" x14ac:dyDescent="0.25">
      <c r="A7" s="8" t="s">
        <v>12</v>
      </c>
      <c r="B7" s="8" t="s">
        <v>39</v>
      </c>
      <c r="C7" s="10" t="s">
        <v>40</v>
      </c>
      <c r="D7" s="10" t="s">
        <v>41</v>
      </c>
      <c r="E7" s="10" t="s">
        <v>42</v>
      </c>
      <c r="F7" s="10" t="s">
        <v>17</v>
      </c>
      <c r="G7" s="10" t="s">
        <v>43</v>
      </c>
      <c r="H7" s="8" t="s">
        <v>19</v>
      </c>
      <c r="I7" s="10" t="s">
        <v>44</v>
      </c>
      <c r="J7" s="10" t="s">
        <v>38</v>
      </c>
      <c r="K7" s="8"/>
    </row>
    <row r="8" spans="1:28" ht="15.75" customHeight="1" x14ac:dyDescent="0.25">
      <c r="A8" s="8" t="s">
        <v>12</v>
      </c>
      <c r="B8" s="8" t="s">
        <v>45</v>
      </c>
      <c r="C8" s="10" t="s">
        <v>46</v>
      </c>
      <c r="D8" s="10" t="s">
        <v>47</v>
      </c>
      <c r="E8" s="10" t="s">
        <v>42</v>
      </c>
      <c r="F8" s="10" t="s">
        <v>17</v>
      </c>
      <c r="G8" s="10" t="s">
        <v>48</v>
      </c>
      <c r="H8" s="8" t="s">
        <v>19</v>
      </c>
      <c r="I8" s="10" t="s">
        <v>49</v>
      </c>
      <c r="J8" s="10" t="s">
        <v>38</v>
      </c>
      <c r="K8" s="8"/>
    </row>
    <row r="9" spans="1:28" ht="15.75" customHeight="1" x14ac:dyDescent="0.25">
      <c r="A9" s="8" t="s">
        <v>12</v>
      </c>
      <c r="B9" s="8" t="s">
        <v>50</v>
      </c>
      <c r="C9" s="10" t="s">
        <v>51</v>
      </c>
      <c r="D9" s="10" t="s">
        <v>52</v>
      </c>
      <c r="E9" s="10" t="s">
        <v>53</v>
      </c>
      <c r="F9" s="10" t="s">
        <v>17</v>
      </c>
      <c r="G9" s="10" t="s">
        <v>54</v>
      </c>
      <c r="H9" s="8" t="s">
        <v>55</v>
      </c>
      <c r="I9" s="10" t="s">
        <v>44</v>
      </c>
      <c r="J9" s="10" t="s">
        <v>38</v>
      </c>
      <c r="K9" s="8"/>
    </row>
    <row r="10" spans="1:28" ht="15.75" customHeight="1" x14ac:dyDescent="0.25">
      <c r="A10" s="8" t="s">
        <v>12</v>
      </c>
      <c r="B10" s="11" t="s">
        <v>56</v>
      </c>
      <c r="C10" s="10" t="s">
        <v>57</v>
      </c>
      <c r="D10" s="10" t="s">
        <v>58</v>
      </c>
      <c r="E10" s="10" t="s">
        <v>16</v>
      </c>
      <c r="F10" s="10" t="s">
        <v>17</v>
      </c>
      <c r="G10" s="10" t="s">
        <v>59</v>
      </c>
      <c r="H10" s="8" t="s">
        <v>19</v>
      </c>
      <c r="I10" s="12" t="s">
        <v>60</v>
      </c>
      <c r="J10" s="10" t="s">
        <v>27</v>
      </c>
      <c r="K10" s="8" t="s">
        <v>61</v>
      </c>
    </row>
    <row r="11" spans="1:28" ht="15.75" customHeight="1" x14ac:dyDescent="0.25">
      <c r="A11" s="8" t="s">
        <v>12</v>
      </c>
      <c r="B11" s="9" t="s">
        <v>62</v>
      </c>
      <c r="C11" s="10" t="s">
        <v>63</v>
      </c>
      <c r="D11" s="10" t="s">
        <v>64</v>
      </c>
      <c r="E11" s="10" t="s">
        <v>16</v>
      </c>
      <c r="F11" s="10" t="s">
        <v>17</v>
      </c>
      <c r="G11" s="10" t="s">
        <v>18</v>
      </c>
      <c r="H11" s="8" t="s">
        <v>65</v>
      </c>
      <c r="I11" s="12" t="s">
        <v>60</v>
      </c>
      <c r="J11" s="10" t="s">
        <v>21</v>
      </c>
      <c r="K11" s="8" t="s">
        <v>66</v>
      </c>
    </row>
    <row r="12" spans="1:28" ht="15.75" customHeight="1" x14ac:dyDescent="0.25">
      <c r="A12" s="8" t="s">
        <v>12</v>
      </c>
      <c r="B12" s="11" t="s">
        <v>67</v>
      </c>
      <c r="C12" s="10" t="s">
        <v>68</v>
      </c>
      <c r="D12" s="10" t="s">
        <v>69</v>
      </c>
      <c r="E12" s="10" t="s">
        <v>16</v>
      </c>
      <c r="F12" s="10" t="s">
        <v>17</v>
      </c>
      <c r="G12" s="10" t="s">
        <v>70</v>
      </c>
      <c r="H12" s="8" t="s">
        <v>71</v>
      </c>
      <c r="I12" s="12" t="s">
        <v>60</v>
      </c>
      <c r="J12" s="10" t="s">
        <v>27</v>
      </c>
      <c r="K12" s="8" t="s">
        <v>72</v>
      </c>
    </row>
    <row r="13" spans="1:28" ht="15.75" customHeight="1" x14ac:dyDescent="0.25">
      <c r="A13" s="8" t="s">
        <v>12</v>
      </c>
      <c r="B13" s="13" t="s">
        <v>73</v>
      </c>
      <c r="C13" s="10" t="s">
        <v>74</v>
      </c>
      <c r="D13" s="10" t="s">
        <v>75</v>
      </c>
      <c r="E13" s="10" t="s">
        <v>16</v>
      </c>
      <c r="F13" s="10" t="s">
        <v>17</v>
      </c>
      <c r="G13" s="10" t="s">
        <v>70</v>
      </c>
      <c r="H13" s="8" t="s">
        <v>65</v>
      </c>
      <c r="I13" s="12" t="s">
        <v>76</v>
      </c>
      <c r="J13" s="10" t="s">
        <v>77</v>
      </c>
      <c r="K13" s="8" t="s">
        <v>78</v>
      </c>
    </row>
    <row r="14" spans="1:28" ht="15.75" customHeight="1" x14ac:dyDescent="0.25">
      <c r="A14" s="8" t="s">
        <v>12</v>
      </c>
      <c r="B14" s="11" t="s">
        <v>79</v>
      </c>
      <c r="C14" s="10" t="s">
        <v>80</v>
      </c>
      <c r="D14" s="10" t="s">
        <v>81</v>
      </c>
      <c r="E14" s="10" t="s">
        <v>16</v>
      </c>
      <c r="F14" s="10" t="s">
        <v>17</v>
      </c>
      <c r="G14" s="10" t="s">
        <v>18</v>
      </c>
      <c r="H14" s="8" t="s">
        <v>82</v>
      </c>
      <c r="I14" s="12" t="s">
        <v>83</v>
      </c>
      <c r="J14" s="10" t="s">
        <v>27</v>
      </c>
      <c r="K14" s="8" t="s">
        <v>84</v>
      </c>
    </row>
    <row r="15" spans="1:28" ht="15.75" customHeight="1" x14ac:dyDescent="0.25">
      <c r="A15" s="8" t="s">
        <v>12</v>
      </c>
      <c r="B15" s="9" t="s">
        <v>85</v>
      </c>
      <c r="C15" s="10" t="s">
        <v>86</v>
      </c>
      <c r="D15" s="10" t="s">
        <v>87</v>
      </c>
      <c r="E15" s="10" t="s">
        <v>16</v>
      </c>
      <c r="F15" s="10" t="s">
        <v>17</v>
      </c>
      <c r="G15" s="10" t="s">
        <v>70</v>
      </c>
      <c r="H15" s="8" t="s">
        <v>82</v>
      </c>
      <c r="I15" s="12" t="s">
        <v>83</v>
      </c>
      <c r="J15" s="10" t="s">
        <v>21</v>
      </c>
      <c r="K15" s="8" t="s">
        <v>88</v>
      </c>
    </row>
    <row r="16" spans="1:28" ht="15.75" customHeight="1" x14ac:dyDescent="0.25">
      <c r="A16" s="8" t="s">
        <v>12</v>
      </c>
      <c r="B16" s="9" t="s">
        <v>89</v>
      </c>
      <c r="C16" s="10" t="s">
        <v>90</v>
      </c>
      <c r="D16" s="10" t="s">
        <v>91</v>
      </c>
      <c r="E16" s="10" t="s">
        <v>16</v>
      </c>
      <c r="F16" s="10" t="s">
        <v>17</v>
      </c>
      <c r="G16" s="10" t="s">
        <v>70</v>
      </c>
      <c r="H16" s="8" t="s">
        <v>71</v>
      </c>
      <c r="I16" s="12" t="s">
        <v>76</v>
      </c>
      <c r="J16" s="10" t="s">
        <v>21</v>
      </c>
      <c r="K16" s="8" t="s">
        <v>92</v>
      </c>
    </row>
    <row r="17" spans="1:11" ht="15.75" customHeight="1" x14ac:dyDescent="0.25">
      <c r="A17" s="8" t="s">
        <v>12</v>
      </c>
      <c r="B17" s="11" t="s">
        <v>93</v>
      </c>
      <c r="C17" s="10" t="s">
        <v>94</v>
      </c>
      <c r="D17" s="10" t="s">
        <v>95</v>
      </c>
      <c r="E17" s="10" t="s">
        <v>16</v>
      </c>
      <c r="F17" s="10" t="s">
        <v>17</v>
      </c>
      <c r="G17" s="10" t="s">
        <v>70</v>
      </c>
      <c r="H17" s="8" t="s">
        <v>96</v>
      </c>
      <c r="I17" s="12" t="s">
        <v>76</v>
      </c>
      <c r="J17" s="10" t="s">
        <v>27</v>
      </c>
      <c r="K17" s="8" t="s">
        <v>97</v>
      </c>
    </row>
    <row r="18" spans="1:11" ht="15.75" customHeight="1" x14ac:dyDescent="0.25">
      <c r="A18" s="8" t="s">
        <v>12</v>
      </c>
      <c r="B18" s="11" t="s">
        <v>98</v>
      </c>
      <c r="C18" s="10" t="s">
        <v>99</v>
      </c>
      <c r="D18" s="10" t="s">
        <v>100</v>
      </c>
      <c r="E18" s="10" t="s">
        <v>16</v>
      </c>
      <c r="F18" s="10" t="s">
        <v>17</v>
      </c>
      <c r="G18" s="10" t="s">
        <v>70</v>
      </c>
      <c r="H18" s="8" t="s">
        <v>96</v>
      </c>
      <c r="I18" s="12" t="s">
        <v>76</v>
      </c>
      <c r="J18" s="10" t="s">
        <v>27</v>
      </c>
      <c r="K18" s="8" t="s">
        <v>101</v>
      </c>
    </row>
    <row r="19" spans="1:11" ht="15.75" customHeight="1" x14ac:dyDescent="0.25">
      <c r="A19" s="8" t="s">
        <v>12</v>
      </c>
      <c r="B19" s="11" t="s">
        <v>102</v>
      </c>
      <c r="C19" s="10" t="s">
        <v>103</v>
      </c>
      <c r="D19" s="10" t="s">
        <v>104</v>
      </c>
      <c r="E19" s="10" t="s">
        <v>16</v>
      </c>
      <c r="F19" s="10" t="s">
        <v>17</v>
      </c>
      <c r="G19" s="10" t="s">
        <v>70</v>
      </c>
      <c r="H19" s="8" t="s">
        <v>96</v>
      </c>
      <c r="I19" s="12" t="s">
        <v>76</v>
      </c>
      <c r="J19" s="10" t="s">
        <v>27</v>
      </c>
      <c r="K19" s="8" t="s">
        <v>105</v>
      </c>
    </row>
    <row r="20" spans="1:11" ht="15.75" customHeight="1" x14ac:dyDescent="0.25">
      <c r="A20" s="8" t="s">
        <v>12</v>
      </c>
      <c r="B20" s="11" t="s">
        <v>106</v>
      </c>
      <c r="C20" s="10" t="s">
        <v>107</v>
      </c>
      <c r="D20" s="10" t="s">
        <v>108</v>
      </c>
      <c r="E20" s="10" t="s">
        <v>16</v>
      </c>
      <c r="F20" s="10" t="s">
        <v>17</v>
      </c>
      <c r="G20" s="10" t="s">
        <v>70</v>
      </c>
      <c r="H20" s="8" t="s">
        <v>96</v>
      </c>
      <c r="I20" s="12" t="s">
        <v>76</v>
      </c>
      <c r="J20" s="10" t="s">
        <v>27</v>
      </c>
      <c r="K20" s="8" t="s">
        <v>109</v>
      </c>
    </row>
    <row r="21" spans="1:11" ht="15.75" customHeight="1" x14ac:dyDescent="0.25">
      <c r="A21" s="8" t="s">
        <v>12</v>
      </c>
      <c r="B21" s="9" t="s">
        <v>110</v>
      </c>
      <c r="C21" s="10" t="s">
        <v>111</v>
      </c>
      <c r="D21" s="10" t="s">
        <v>112</v>
      </c>
      <c r="E21" s="10" t="s">
        <v>16</v>
      </c>
      <c r="F21" s="10" t="s">
        <v>17</v>
      </c>
      <c r="G21" s="10" t="s">
        <v>18</v>
      </c>
      <c r="H21" s="8" t="s">
        <v>113</v>
      </c>
      <c r="I21" s="10" t="s">
        <v>114</v>
      </c>
      <c r="J21" s="10" t="s">
        <v>21</v>
      </c>
      <c r="K21" s="8" t="s">
        <v>115</v>
      </c>
    </row>
    <row r="22" spans="1:11" ht="15.75" customHeight="1" x14ac:dyDescent="0.25">
      <c r="A22" s="8" t="s">
        <v>12</v>
      </c>
      <c r="B22" s="9" t="s">
        <v>116</v>
      </c>
      <c r="C22" s="10" t="s">
        <v>117</v>
      </c>
      <c r="D22" s="10" t="s">
        <v>118</v>
      </c>
      <c r="E22" s="10" t="s">
        <v>16</v>
      </c>
      <c r="F22" s="10" t="s">
        <v>17</v>
      </c>
      <c r="G22" s="10" t="s">
        <v>18</v>
      </c>
      <c r="H22" s="8" t="s">
        <v>113</v>
      </c>
      <c r="I22" s="10" t="s">
        <v>114</v>
      </c>
      <c r="J22" s="10" t="s">
        <v>21</v>
      </c>
      <c r="K22" s="8" t="s">
        <v>119</v>
      </c>
    </row>
    <row r="23" spans="1:11" ht="15.75" customHeight="1" x14ac:dyDescent="0.25">
      <c r="A23" s="8" t="s">
        <v>12</v>
      </c>
      <c r="B23" s="13" t="s">
        <v>120</v>
      </c>
      <c r="C23" s="10" t="s">
        <v>121</v>
      </c>
      <c r="D23" s="10" t="s">
        <v>122</v>
      </c>
      <c r="E23" s="10" t="s">
        <v>16</v>
      </c>
      <c r="F23" s="10" t="s">
        <v>17</v>
      </c>
      <c r="G23" s="10" t="s">
        <v>18</v>
      </c>
      <c r="H23" s="8" t="s">
        <v>113</v>
      </c>
      <c r="I23" s="10" t="s">
        <v>114</v>
      </c>
      <c r="J23" s="10" t="s">
        <v>77</v>
      </c>
      <c r="K23" s="12" t="s">
        <v>123</v>
      </c>
    </row>
    <row r="24" spans="1:11" ht="15.75" customHeight="1" x14ac:dyDescent="0.25">
      <c r="A24" s="8" t="s">
        <v>12</v>
      </c>
      <c r="B24" s="13" t="s">
        <v>124</v>
      </c>
      <c r="C24" s="10" t="s">
        <v>125</v>
      </c>
      <c r="D24" s="10" t="s">
        <v>126</v>
      </c>
      <c r="E24" s="10" t="s">
        <v>16</v>
      </c>
      <c r="F24" s="10" t="s">
        <v>17</v>
      </c>
      <c r="G24" s="10" t="s">
        <v>18</v>
      </c>
      <c r="H24" s="8" t="s">
        <v>113</v>
      </c>
      <c r="I24" s="10" t="s">
        <v>127</v>
      </c>
      <c r="J24" s="10" t="s">
        <v>77</v>
      </c>
      <c r="K24" s="12" t="s">
        <v>123</v>
      </c>
    </row>
    <row r="25" spans="1:11" ht="15.75" customHeight="1" x14ac:dyDescent="0.25">
      <c r="A25" s="8" t="s">
        <v>12</v>
      </c>
      <c r="B25" s="9" t="s">
        <v>128</v>
      </c>
      <c r="C25" s="10" t="s">
        <v>129</v>
      </c>
      <c r="D25" s="10" t="s">
        <v>130</v>
      </c>
      <c r="E25" s="10" t="s">
        <v>16</v>
      </c>
      <c r="F25" s="10" t="s">
        <v>17</v>
      </c>
      <c r="G25" s="10" t="s">
        <v>70</v>
      </c>
      <c r="H25" s="8" t="s">
        <v>113</v>
      </c>
      <c r="I25" s="10" t="s">
        <v>114</v>
      </c>
      <c r="J25" s="10" t="s">
        <v>21</v>
      </c>
      <c r="K25" s="8" t="s">
        <v>131</v>
      </c>
    </row>
    <row r="26" spans="1:11" ht="15.75" customHeight="1" x14ac:dyDescent="0.25">
      <c r="A26" s="8" t="s">
        <v>12</v>
      </c>
      <c r="B26" s="9" t="s">
        <v>132</v>
      </c>
      <c r="C26" s="10" t="s">
        <v>133</v>
      </c>
      <c r="D26" s="10" t="s">
        <v>134</v>
      </c>
      <c r="E26" s="10" t="s">
        <v>135</v>
      </c>
      <c r="F26" s="10" t="s">
        <v>17</v>
      </c>
      <c r="G26" s="10" t="s">
        <v>136</v>
      </c>
      <c r="H26" s="8" t="s">
        <v>137</v>
      </c>
      <c r="I26" s="10" t="s">
        <v>138</v>
      </c>
      <c r="J26" s="10" t="s">
        <v>21</v>
      </c>
      <c r="K26" s="8" t="s">
        <v>139</v>
      </c>
    </row>
    <row r="27" spans="1:11" ht="15.75" customHeight="1" x14ac:dyDescent="0.25">
      <c r="A27" s="8" t="s">
        <v>12</v>
      </c>
      <c r="B27" s="13" t="s">
        <v>140</v>
      </c>
      <c r="C27" s="10" t="s">
        <v>141</v>
      </c>
      <c r="D27" s="10" t="s">
        <v>142</v>
      </c>
      <c r="E27" s="10" t="s">
        <v>143</v>
      </c>
      <c r="F27" s="10" t="s">
        <v>17</v>
      </c>
      <c r="G27" s="10" t="s">
        <v>144</v>
      </c>
      <c r="H27" s="8" t="s">
        <v>145</v>
      </c>
      <c r="I27" s="10" t="s">
        <v>138</v>
      </c>
      <c r="J27" s="10" t="s">
        <v>77</v>
      </c>
      <c r="K27" s="12" t="s">
        <v>146</v>
      </c>
    </row>
    <row r="28" spans="1:11" ht="15.75" customHeight="1" x14ac:dyDescent="0.25">
      <c r="A28" s="8" t="s">
        <v>12</v>
      </c>
      <c r="B28" s="11" t="s">
        <v>147</v>
      </c>
      <c r="C28" s="10" t="s">
        <v>148</v>
      </c>
      <c r="D28" s="10" t="s">
        <v>149</v>
      </c>
      <c r="E28" s="10" t="s">
        <v>135</v>
      </c>
      <c r="F28" s="10" t="s">
        <v>17</v>
      </c>
      <c r="G28" s="10" t="s">
        <v>136</v>
      </c>
      <c r="H28" s="8" t="s">
        <v>145</v>
      </c>
      <c r="I28" s="10" t="s">
        <v>138</v>
      </c>
      <c r="J28" s="10" t="s">
        <v>27</v>
      </c>
      <c r="K28" s="8" t="s">
        <v>150</v>
      </c>
    </row>
    <row r="29" spans="1:11" ht="15.75" customHeight="1" x14ac:dyDescent="0.25">
      <c r="A29" s="8" t="s">
        <v>12</v>
      </c>
      <c r="B29" s="9" t="s">
        <v>151</v>
      </c>
      <c r="C29" s="10" t="s">
        <v>152</v>
      </c>
      <c r="D29" s="10" t="s">
        <v>153</v>
      </c>
      <c r="E29" s="10" t="s">
        <v>16</v>
      </c>
      <c r="F29" s="10" t="s">
        <v>17</v>
      </c>
      <c r="G29" s="10" t="s">
        <v>154</v>
      </c>
      <c r="H29" s="8" t="s">
        <v>145</v>
      </c>
      <c r="I29" s="10" t="s">
        <v>138</v>
      </c>
      <c r="J29" s="10" t="s">
        <v>21</v>
      </c>
      <c r="K29" s="8" t="s">
        <v>155</v>
      </c>
    </row>
    <row r="30" spans="1:11" ht="15.75" customHeight="1" x14ac:dyDescent="0.25">
      <c r="A30" s="8" t="s">
        <v>12</v>
      </c>
      <c r="B30" s="13" t="s">
        <v>156</v>
      </c>
      <c r="C30" s="10" t="s">
        <v>157</v>
      </c>
      <c r="D30" s="10" t="s">
        <v>158</v>
      </c>
      <c r="E30" s="10" t="s">
        <v>143</v>
      </c>
      <c r="F30" s="10" t="s">
        <v>17</v>
      </c>
      <c r="G30" s="10" t="s">
        <v>144</v>
      </c>
      <c r="H30" s="8" t="s">
        <v>145</v>
      </c>
      <c r="I30" s="10" t="s">
        <v>138</v>
      </c>
      <c r="J30" s="10" t="s">
        <v>77</v>
      </c>
      <c r="K30" s="12" t="s">
        <v>159</v>
      </c>
    </row>
    <row r="31" spans="1:11" ht="15.75" customHeight="1" x14ac:dyDescent="0.25">
      <c r="A31" s="8" t="s">
        <v>12</v>
      </c>
      <c r="B31" s="9" t="s">
        <v>160</v>
      </c>
      <c r="C31" s="10" t="s">
        <v>161</v>
      </c>
      <c r="D31" s="10" t="s">
        <v>162</v>
      </c>
      <c r="E31" s="10" t="s">
        <v>163</v>
      </c>
      <c r="F31" s="10" t="s">
        <v>17</v>
      </c>
      <c r="G31" s="10" t="s">
        <v>164</v>
      </c>
      <c r="H31" s="8" t="s">
        <v>165</v>
      </c>
      <c r="I31" s="10" t="s">
        <v>166</v>
      </c>
      <c r="J31" s="10" t="s">
        <v>21</v>
      </c>
      <c r="K31" s="12" t="s">
        <v>167</v>
      </c>
    </row>
    <row r="32" spans="1:11" ht="15.75" customHeight="1" x14ac:dyDescent="0.25">
      <c r="A32" s="8" t="s">
        <v>12</v>
      </c>
      <c r="B32" s="9" t="s">
        <v>168</v>
      </c>
      <c r="C32" s="10" t="s">
        <v>169</v>
      </c>
      <c r="D32" s="10" t="s">
        <v>170</v>
      </c>
      <c r="E32" s="10" t="s">
        <v>135</v>
      </c>
      <c r="F32" s="10" t="s">
        <v>171</v>
      </c>
      <c r="G32" s="10" t="s">
        <v>172</v>
      </c>
      <c r="H32" s="8" t="s">
        <v>165</v>
      </c>
      <c r="I32" s="10" t="s">
        <v>173</v>
      </c>
      <c r="J32" s="10" t="s">
        <v>21</v>
      </c>
      <c r="K32" s="8" t="s">
        <v>174</v>
      </c>
    </row>
    <row r="33" spans="1:11" ht="15.75" customHeight="1" x14ac:dyDescent="0.25">
      <c r="A33" s="8" t="s">
        <v>12</v>
      </c>
      <c r="B33" s="9" t="s">
        <v>175</v>
      </c>
      <c r="C33" s="10" t="s">
        <v>176</v>
      </c>
      <c r="D33" s="10" t="s">
        <v>177</v>
      </c>
      <c r="E33" s="10" t="s">
        <v>16</v>
      </c>
      <c r="F33" s="10" t="s">
        <v>17</v>
      </c>
      <c r="G33" s="10" t="s">
        <v>178</v>
      </c>
      <c r="H33" s="8" t="s">
        <v>179</v>
      </c>
      <c r="I33" s="10" t="s">
        <v>114</v>
      </c>
      <c r="J33" s="10" t="s">
        <v>21</v>
      </c>
      <c r="K33" s="8" t="s">
        <v>180</v>
      </c>
    </row>
    <row r="34" spans="1:11" ht="15.75" customHeight="1" x14ac:dyDescent="0.25">
      <c r="A34" s="8" t="s">
        <v>12</v>
      </c>
      <c r="B34" s="9" t="s">
        <v>181</v>
      </c>
      <c r="C34" s="10" t="s">
        <v>182</v>
      </c>
      <c r="D34" s="10" t="s">
        <v>183</v>
      </c>
      <c r="E34" s="10" t="s">
        <v>16</v>
      </c>
      <c r="F34" s="10" t="s">
        <v>17</v>
      </c>
      <c r="G34" s="10" t="s">
        <v>178</v>
      </c>
      <c r="H34" s="8" t="s">
        <v>179</v>
      </c>
      <c r="I34" s="10" t="s">
        <v>184</v>
      </c>
      <c r="J34" s="10" t="s">
        <v>21</v>
      </c>
      <c r="K34" s="8" t="s">
        <v>185</v>
      </c>
    </row>
    <row r="35" spans="1:11" ht="15.75" customHeight="1" x14ac:dyDescent="0.25">
      <c r="A35" s="8" t="s">
        <v>12</v>
      </c>
      <c r="B35" s="9" t="s">
        <v>186</v>
      </c>
      <c r="C35" s="10" t="s">
        <v>187</v>
      </c>
      <c r="D35" s="10" t="s">
        <v>188</v>
      </c>
      <c r="E35" s="10" t="s">
        <v>16</v>
      </c>
      <c r="F35" s="10" t="s">
        <v>17</v>
      </c>
      <c r="G35" s="10" t="s">
        <v>154</v>
      </c>
      <c r="H35" s="8" t="s">
        <v>189</v>
      </c>
      <c r="I35" s="10" t="s">
        <v>138</v>
      </c>
      <c r="J35" s="10" t="s">
        <v>21</v>
      </c>
      <c r="K35" s="8" t="s">
        <v>190</v>
      </c>
    </row>
    <row r="36" spans="1:11" ht="15.75" customHeight="1" x14ac:dyDescent="0.25">
      <c r="A36" s="8" t="s">
        <v>12</v>
      </c>
      <c r="B36" s="11" t="s">
        <v>191</v>
      </c>
      <c r="C36" s="10" t="s">
        <v>192</v>
      </c>
      <c r="D36" s="10" t="s">
        <v>193</v>
      </c>
      <c r="E36" s="10" t="s">
        <v>16</v>
      </c>
      <c r="F36" s="10" t="s">
        <v>17</v>
      </c>
      <c r="G36" s="10" t="s">
        <v>154</v>
      </c>
      <c r="H36" s="8" t="s">
        <v>194</v>
      </c>
      <c r="I36" s="12" t="s">
        <v>76</v>
      </c>
      <c r="J36" s="10" t="s">
        <v>27</v>
      </c>
      <c r="K36" s="8" t="s">
        <v>195</v>
      </c>
    </row>
    <row r="37" spans="1:11" ht="15.75" customHeight="1" x14ac:dyDescent="0.25">
      <c r="A37" s="8" t="s">
        <v>12</v>
      </c>
      <c r="B37" s="8" t="s">
        <v>196</v>
      </c>
      <c r="C37" s="10" t="s">
        <v>197</v>
      </c>
      <c r="D37" s="10" t="s">
        <v>198</v>
      </c>
      <c r="E37" s="10" t="s">
        <v>163</v>
      </c>
      <c r="F37" s="10" t="s">
        <v>17</v>
      </c>
      <c r="G37" s="10" t="s">
        <v>154</v>
      </c>
      <c r="H37" s="8" t="s">
        <v>199</v>
      </c>
      <c r="I37" s="10" t="s">
        <v>33</v>
      </c>
      <c r="J37" s="10" t="s">
        <v>38</v>
      </c>
      <c r="K37" s="8"/>
    </row>
    <row r="38" spans="1:11" ht="15.75" customHeight="1" x14ac:dyDescent="0.25">
      <c r="A38" s="8" t="s">
        <v>12</v>
      </c>
      <c r="B38" s="11" t="s">
        <v>200</v>
      </c>
      <c r="C38" s="10" t="s">
        <v>201</v>
      </c>
      <c r="D38" s="10" t="s">
        <v>202</v>
      </c>
      <c r="E38" s="10" t="s">
        <v>16</v>
      </c>
      <c r="F38" s="10" t="s">
        <v>17</v>
      </c>
      <c r="G38" s="10" t="s">
        <v>154</v>
      </c>
      <c r="H38" s="8" t="s">
        <v>203</v>
      </c>
      <c r="I38" s="10" t="s">
        <v>33</v>
      </c>
      <c r="J38" s="10" t="s">
        <v>27</v>
      </c>
      <c r="K38" s="8" t="s">
        <v>204</v>
      </c>
    </row>
    <row r="39" spans="1:11" ht="15.75" customHeight="1" x14ac:dyDescent="0.25">
      <c r="A39" s="8" t="s">
        <v>12</v>
      </c>
      <c r="B39" s="9" t="s">
        <v>205</v>
      </c>
      <c r="C39" s="10" t="s">
        <v>206</v>
      </c>
      <c r="D39" s="10" t="s">
        <v>207</v>
      </c>
      <c r="E39" s="10" t="s">
        <v>163</v>
      </c>
      <c r="F39" s="10" t="s">
        <v>17</v>
      </c>
      <c r="G39" s="10" t="s">
        <v>208</v>
      </c>
      <c r="H39" s="8" t="s">
        <v>209</v>
      </c>
      <c r="I39" s="10" t="s">
        <v>127</v>
      </c>
      <c r="J39" s="10" t="s">
        <v>21</v>
      </c>
      <c r="K39" s="8" t="s">
        <v>210</v>
      </c>
    </row>
    <row r="40" spans="1:11" ht="15.75" customHeight="1" x14ac:dyDescent="0.25">
      <c r="A40" s="8" t="s">
        <v>211</v>
      </c>
      <c r="B40" s="9" t="s">
        <v>212</v>
      </c>
      <c r="C40" s="10" t="s">
        <v>213</v>
      </c>
      <c r="D40" s="10" t="s">
        <v>214</v>
      </c>
      <c r="E40" s="10" t="s">
        <v>16</v>
      </c>
      <c r="F40" s="10" t="s">
        <v>17</v>
      </c>
      <c r="G40" s="10" t="s">
        <v>70</v>
      </c>
      <c r="H40" s="8" t="s">
        <v>215</v>
      </c>
      <c r="I40" s="10" t="s">
        <v>33</v>
      </c>
      <c r="J40" s="10" t="s">
        <v>21</v>
      </c>
      <c r="K40" s="8" t="s">
        <v>216</v>
      </c>
    </row>
    <row r="41" spans="1:11" ht="15.75" customHeight="1" x14ac:dyDescent="0.25">
      <c r="A41" s="8" t="s">
        <v>211</v>
      </c>
      <c r="B41" s="8" t="s">
        <v>217</v>
      </c>
      <c r="C41" s="10" t="s">
        <v>218</v>
      </c>
      <c r="D41" s="10" t="s">
        <v>219</v>
      </c>
      <c r="E41" s="10" t="s">
        <v>16</v>
      </c>
      <c r="F41" s="10" t="s">
        <v>17</v>
      </c>
      <c r="G41" s="10" t="s">
        <v>70</v>
      </c>
      <c r="H41" s="8" t="s">
        <v>215</v>
      </c>
      <c r="I41" s="10" t="s">
        <v>33</v>
      </c>
      <c r="J41" s="10" t="s">
        <v>38</v>
      </c>
      <c r="K41" s="8"/>
    </row>
    <row r="42" spans="1:11" ht="15.75" customHeight="1" x14ac:dyDescent="0.25">
      <c r="A42" s="8" t="s">
        <v>211</v>
      </c>
      <c r="B42" s="9" t="s">
        <v>220</v>
      </c>
      <c r="C42" s="10" t="s">
        <v>221</v>
      </c>
      <c r="D42" s="10" t="s">
        <v>222</v>
      </c>
      <c r="E42" s="10" t="s">
        <v>16</v>
      </c>
      <c r="F42" s="10" t="s">
        <v>17</v>
      </c>
      <c r="G42" s="10" t="s">
        <v>70</v>
      </c>
      <c r="H42" s="8" t="s">
        <v>215</v>
      </c>
      <c r="I42" s="10" t="s">
        <v>33</v>
      </c>
      <c r="J42" s="10" t="s">
        <v>21</v>
      </c>
      <c r="K42" s="8" t="s">
        <v>223</v>
      </c>
    </row>
    <row r="43" spans="1:11" ht="15.75" customHeight="1" x14ac:dyDescent="0.25">
      <c r="A43" s="8" t="s">
        <v>211</v>
      </c>
      <c r="B43" s="9" t="s">
        <v>224</v>
      </c>
      <c r="C43" s="10" t="s">
        <v>225</v>
      </c>
      <c r="D43" s="10" t="s">
        <v>226</v>
      </c>
      <c r="E43" s="10" t="s">
        <v>163</v>
      </c>
      <c r="F43" s="10" t="s">
        <v>17</v>
      </c>
      <c r="G43" s="10" t="s">
        <v>164</v>
      </c>
      <c r="H43" s="8" t="s">
        <v>215</v>
      </c>
      <c r="I43" s="10" t="s">
        <v>33</v>
      </c>
      <c r="J43" s="10" t="s">
        <v>21</v>
      </c>
      <c r="K43" s="8" t="s">
        <v>227</v>
      </c>
    </row>
    <row r="44" spans="1:11" ht="15.75" customHeight="1" x14ac:dyDescent="0.25">
      <c r="A44" s="8" t="s">
        <v>211</v>
      </c>
      <c r="B44" s="11" t="s">
        <v>228</v>
      </c>
      <c r="C44" s="10" t="s">
        <v>229</v>
      </c>
      <c r="D44" s="10" t="s">
        <v>230</v>
      </c>
      <c r="E44" s="10" t="s">
        <v>16</v>
      </c>
      <c r="F44" s="10" t="s">
        <v>17</v>
      </c>
      <c r="G44" s="10" t="s">
        <v>70</v>
      </c>
      <c r="H44" s="8" t="s">
        <v>231</v>
      </c>
      <c r="I44" s="10" t="s">
        <v>33</v>
      </c>
      <c r="J44" s="10" t="s">
        <v>27</v>
      </c>
      <c r="K44" s="8" t="s">
        <v>232</v>
      </c>
    </row>
    <row r="45" spans="1:11" ht="15.75" customHeight="1" x14ac:dyDescent="0.25">
      <c r="A45" s="8" t="s">
        <v>211</v>
      </c>
      <c r="B45" s="9" t="s">
        <v>233</v>
      </c>
      <c r="C45" s="10" t="s">
        <v>234</v>
      </c>
      <c r="D45" s="10" t="s">
        <v>235</v>
      </c>
      <c r="E45" s="10" t="s">
        <v>16</v>
      </c>
      <c r="F45" s="10" t="s">
        <v>236</v>
      </c>
      <c r="G45" s="10" t="s">
        <v>70</v>
      </c>
      <c r="H45" s="8" t="s">
        <v>237</v>
      </c>
      <c r="I45" s="10" t="s">
        <v>33</v>
      </c>
      <c r="J45" s="10" t="s">
        <v>21</v>
      </c>
      <c r="K45" s="8" t="s">
        <v>238</v>
      </c>
    </row>
    <row r="46" spans="1:11" ht="15.75" customHeight="1" x14ac:dyDescent="0.25">
      <c r="A46" s="8" t="s">
        <v>211</v>
      </c>
      <c r="B46" s="9" t="s">
        <v>239</v>
      </c>
      <c r="C46" s="10" t="s">
        <v>240</v>
      </c>
      <c r="D46" s="10" t="s">
        <v>241</v>
      </c>
      <c r="E46" s="10" t="s">
        <v>16</v>
      </c>
      <c r="F46" s="10" t="s">
        <v>17</v>
      </c>
      <c r="G46" s="10" t="s">
        <v>70</v>
      </c>
      <c r="H46" s="8" t="s">
        <v>242</v>
      </c>
      <c r="I46" s="12" t="s">
        <v>76</v>
      </c>
      <c r="J46" s="10" t="s">
        <v>21</v>
      </c>
      <c r="K46" s="8" t="s">
        <v>243</v>
      </c>
    </row>
    <row r="47" spans="1:11" ht="15.75" customHeight="1" x14ac:dyDescent="0.25">
      <c r="A47" s="8" t="s">
        <v>211</v>
      </c>
      <c r="B47" s="9" t="s">
        <v>244</v>
      </c>
      <c r="C47" s="10" t="s">
        <v>245</v>
      </c>
      <c r="D47" s="10" t="s">
        <v>246</v>
      </c>
      <c r="E47" s="10" t="s">
        <v>143</v>
      </c>
      <c r="F47" s="10" t="s">
        <v>17</v>
      </c>
      <c r="G47" s="10" t="s">
        <v>247</v>
      </c>
      <c r="H47" s="8" t="s">
        <v>145</v>
      </c>
      <c r="I47" s="10" t="s">
        <v>138</v>
      </c>
      <c r="J47" s="10" t="s">
        <v>21</v>
      </c>
      <c r="K47" s="8" t="s">
        <v>248</v>
      </c>
    </row>
    <row r="48" spans="1:11" ht="15.75" customHeight="1" x14ac:dyDescent="0.25">
      <c r="A48" s="8" t="s">
        <v>249</v>
      </c>
      <c r="B48" s="13" t="s">
        <v>250</v>
      </c>
      <c r="C48" s="10" t="s">
        <v>251</v>
      </c>
      <c r="D48" s="10" t="s">
        <v>252</v>
      </c>
      <c r="E48" s="10" t="s">
        <v>16</v>
      </c>
      <c r="F48" s="10" t="s">
        <v>17</v>
      </c>
      <c r="G48" s="10" t="s">
        <v>70</v>
      </c>
      <c r="H48" s="8" t="s">
        <v>253</v>
      </c>
      <c r="I48" s="12" t="s">
        <v>76</v>
      </c>
      <c r="J48" s="10" t="s">
        <v>77</v>
      </c>
      <c r="K48" s="8" t="s">
        <v>254</v>
      </c>
    </row>
    <row r="49" spans="1:11" ht="15.75" customHeight="1" x14ac:dyDescent="0.25">
      <c r="A49" s="8" t="s">
        <v>249</v>
      </c>
      <c r="B49" s="9" t="s">
        <v>255</v>
      </c>
      <c r="C49" s="10" t="s">
        <v>256</v>
      </c>
      <c r="D49" s="10" t="s">
        <v>257</v>
      </c>
      <c r="E49" s="10" t="s">
        <v>16</v>
      </c>
      <c r="F49" s="10" t="s">
        <v>17</v>
      </c>
      <c r="G49" s="10" t="s">
        <v>70</v>
      </c>
      <c r="H49" s="8" t="s">
        <v>258</v>
      </c>
      <c r="I49" s="12" t="s">
        <v>76</v>
      </c>
      <c r="J49" s="10" t="s">
        <v>21</v>
      </c>
      <c r="K49" s="8" t="s">
        <v>259</v>
      </c>
    </row>
    <row r="50" spans="1:11" ht="15.75" customHeight="1" x14ac:dyDescent="0.25">
      <c r="A50" s="8" t="s">
        <v>249</v>
      </c>
      <c r="B50" s="13" t="s">
        <v>260</v>
      </c>
      <c r="C50" s="10" t="s">
        <v>261</v>
      </c>
      <c r="D50" s="10" t="s">
        <v>262</v>
      </c>
      <c r="E50" s="10" t="s">
        <v>16</v>
      </c>
      <c r="F50" s="10" t="s">
        <v>17</v>
      </c>
      <c r="G50" s="10" t="s">
        <v>70</v>
      </c>
      <c r="H50" s="8" t="s">
        <v>263</v>
      </c>
      <c r="I50" s="12" t="s">
        <v>76</v>
      </c>
      <c r="J50" s="10" t="s">
        <v>77</v>
      </c>
      <c r="K50" s="12" t="s">
        <v>264</v>
      </c>
    </row>
    <row r="51" spans="1:11" ht="15.75" customHeight="1" x14ac:dyDescent="0.25">
      <c r="A51" s="8" t="s">
        <v>249</v>
      </c>
      <c r="B51" s="9" t="s">
        <v>265</v>
      </c>
      <c r="C51" s="10" t="s">
        <v>266</v>
      </c>
      <c r="D51" s="10" t="s">
        <v>267</v>
      </c>
      <c r="E51" s="10" t="s">
        <v>268</v>
      </c>
      <c r="F51" s="10" t="s">
        <v>17</v>
      </c>
      <c r="G51" s="10" t="s">
        <v>269</v>
      </c>
      <c r="H51" s="8" t="s">
        <v>253</v>
      </c>
      <c r="I51" s="10" t="s">
        <v>138</v>
      </c>
      <c r="J51" s="10" t="s">
        <v>21</v>
      </c>
      <c r="K51" s="12" t="s">
        <v>270</v>
      </c>
    </row>
    <row r="52" spans="1:11" ht="15.75" customHeight="1" x14ac:dyDescent="0.25">
      <c r="A52" s="8" t="s">
        <v>249</v>
      </c>
      <c r="B52" s="8" t="s">
        <v>271</v>
      </c>
      <c r="C52" s="10" t="s">
        <v>272</v>
      </c>
      <c r="D52" s="10" t="s">
        <v>273</v>
      </c>
      <c r="E52" s="10" t="s">
        <v>16</v>
      </c>
      <c r="F52" s="10" t="s">
        <v>17</v>
      </c>
      <c r="G52" s="10" t="s">
        <v>70</v>
      </c>
      <c r="H52" s="8" t="s">
        <v>253</v>
      </c>
      <c r="I52" s="12" t="s">
        <v>76</v>
      </c>
      <c r="J52" s="10" t="s">
        <v>38</v>
      </c>
      <c r="K52" s="8"/>
    </row>
    <row r="53" spans="1:11" ht="15.75" customHeight="1" x14ac:dyDescent="0.25">
      <c r="A53" s="8" t="s">
        <v>249</v>
      </c>
      <c r="B53" s="8" t="s">
        <v>274</v>
      </c>
      <c r="C53" s="10" t="s">
        <v>275</v>
      </c>
      <c r="D53" s="10" t="s">
        <v>276</v>
      </c>
      <c r="E53" s="10" t="s">
        <v>16</v>
      </c>
      <c r="F53" s="10" t="s">
        <v>17</v>
      </c>
      <c r="G53" s="10" t="s">
        <v>70</v>
      </c>
      <c r="H53" s="8" t="s">
        <v>253</v>
      </c>
      <c r="I53" s="12" t="s">
        <v>76</v>
      </c>
      <c r="J53" s="10" t="s">
        <v>38</v>
      </c>
      <c r="K53" s="8"/>
    </row>
    <row r="54" spans="1:11" ht="15.75" customHeight="1" x14ac:dyDescent="0.25">
      <c r="A54" s="8" t="s">
        <v>249</v>
      </c>
      <c r="B54" s="8" t="s">
        <v>277</v>
      </c>
      <c r="C54" s="10" t="s">
        <v>278</v>
      </c>
      <c r="D54" s="10" t="s">
        <v>279</v>
      </c>
      <c r="E54" s="10" t="s">
        <v>16</v>
      </c>
      <c r="F54" s="10" t="s">
        <v>236</v>
      </c>
      <c r="G54" s="10" t="s">
        <v>70</v>
      </c>
      <c r="H54" s="8" t="s">
        <v>253</v>
      </c>
      <c r="I54" s="12" t="s">
        <v>76</v>
      </c>
      <c r="J54" s="10" t="s">
        <v>38</v>
      </c>
      <c r="K54" s="8"/>
    </row>
    <row r="55" spans="1:11" ht="15.75" customHeight="1" x14ac:dyDescent="0.25">
      <c r="A55" s="8" t="s">
        <v>249</v>
      </c>
      <c r="B55" s="8" t="s">
        <v>280</v>
      </c>
      <c r="C55" s="10" t="s">
        <v>281</v>
      </c>
      <c r="D55" s="10" t="s">
        <v>282</v>
      </c>
      <c r="E55" s="10" t="s">
        <v>16</v>
      </c>
      <c r="F55" s="10" t="s">
        <v>17</v>
      </c>
      <c r="G55" s="10" t="s">
        <v>70</v>
      </c>
      <c r="H55" s="8" t="s">
        <v>263</v>
      </c>
      <c r="I55" s="12" t="s">
        <v>76</v>
      </c>
      <c r="J55" s="10" t="s">
        <v>38</v>
      </c>
      <c r="K55" s="8"/>
    </row>
    <row r="56" spans="1:11" ht="15.75" customHeight="1" x14ac:dyDescent="0.25">
      <c r="A56" s="8" t="s">
        <v>249</v>
      </c>
      <c r="B56" s="9" t="s">
        <v>283</v>
      </c>
      <c r="C56" s="10" t="s">
        <v>284</v>
      </c>
      <c r="D56" s="10" t="s">
        <v>285</v>
      </c>
      <c r="E56" s="10" t="s">
        <v>16</v>
      </c>
      <c r="F56" s="10" t="s">
        <v>17</v>
      </c>
      <c r="G56" s="10" t="s">
        <v>70</v>
      </c>
      <c r="H56" s="8" t="s">
        <v>263</v>
      </c>
      <c r="I56" s="12" t="s">
        <v>76</v>
      </c>
      <c r="J56" s="10" t="s">
        <v>21</v>
      </c>
      <c r="K56" s="8" t="s">
        <v>286</v>
      </c>
    </row>
    <row r="57" spans="1:11" ht="15.75" customHeight="1" x14ac:dyDescent="0.25">
      <c r="A57" s="8" t="s">
        <v>249</v>
      </c>
      <c r="B57" s="8" t="s">
        <v>287</v>
      </c>
      <c r="C57" s="10" t="s">
        <v>288</v>
      </c>
      <c r="D57" s="10" t="s">
        <v>289</v>
      </c>
      <c r="E57" s="10" t="s">
        <v>16</v>
      </c>
      <c r="F57" s="10" t="s">
        <v>17</v>
      </c>
      <c r="G57" s="10" t="s">
        <v>70</v>
      </c>
      <c r="H57" s="8" t="s">
        <v>263</v>
      </c>
      <c r="I57" s="12" t="s">
        <v>76</v>
      </c>
      <c r="J57" s="10" t="s">
        <v>38</v>
      </c>
      <c r="K57" s="8"/>
    </row>
    <row r="58" spans="1:11" ht="15.75" customHeight="1" x14ac:dyDescent="0.25">
      <c r="A58" s="8" t="s">
        <v>249</v>
      </c>
      <c r="B58" s="8" t="s">
        <v>290</v>
      </c>
      <c r="C58" s="10" t="s">
        <v>291</v>
      </c>
      <c r="D58" s="10" t="s">
        <v>292</v>
      </c>
      <c r="E58" s="10" t="s">
        <v>268</v>
      </c>
      <c r="F58" s="10" t="s">
        <v>293</v>
      </c>
      <c r="G58" s="10" t="s">
        <v>269</v>
      </c>
      <c r="H58" s="8" t="s">
        <v>253</v>
      </c>
      <c r="I58" s="12" t="s">
        <v>76</v>
      </c>
      <c r="J58" s="10" t="s">
        <v>38</v>
      </c>
      <c r="K58" s="8"/>
    </row>
    <row r="59" spans="1:11" ht="15.75" customHeight="1" x14ac:dyDescent="0.25">
      <c r="A59" s="8" t="s">
        <v>249</v>
      </c>
      <c r="B59" s="8" t="s">
        <v>294</v>
      </c>
      <c r="C59" s="10" t="s">
        <v>295</v>
      </c>
      <c r="D59" s="10" t="s">
        <v>296</v>
      </c>
      <c r="E59" s="10" t="s">
        <v>16</v>
      </c>
      <c r="F59" s="10" t="s">
        <v>297</v>
      </c>
      <c r="G59" s="10" t="s">
        <v>70</v>
      </c>
      <c r="H59" s="8" t="s">
        <v>253</v>
      </c>
      <c r="I59" s="12" t="s">
        <v>76</v>
      </c>
      <c r="J59" s="10" t="s">
        <v>38</v>
      </c>
      <c r="K59" s="8"/>
    </row>
    <row r="60" spans="1:11" ht="15.75" customHeight="1" x14ac:dyDescent="0.25">
      <c r="A60" s="8" t="s">
        <v>249</v>
      </c>
      <c r="B60" s="8" t="s">
        <v>298</v>
      </c>
      <c r="C60" s="10" t="s">
        <v>299</v>
      </c>
      <c r="D60" s="10" t="s">
        <v>300</v>
      </c>
      <c r="E60" s="10" t="s">
        <v>16</v>
      </c>
      <c r="F60" s="10" t="s">
        <v>17</v>
      </c>
      <c r="G60" s="10" t="s">
        <v>70</v>
      </c>
      <c r="H60" s="8" t="s">
        <v>263</v>
      </c>
      <c r="I60" s="12" t="s">
        <v>166</v>
      </c>
      <c r="J60" s="10" t="s">
        <v>38</v>
      </c>
      <c r="K60" s="8"/>
    </row>
    <row r="61" spans="1:11" ht="15.75" customHeight="1" x14ac:dyDescent="0.25">
      <c r="A61" s="8" t="s">
        <v>249</v>
      </c>
      <c r="B61" s="9" t="s">
        <v>301</v>
      </c>
      <c r="C61" s="10" t="s">
        <v>302</v>
      </c>
      <c r="D61" s="10" t="s">
        <v>303</v>
      </c>
      <c r="E61" s="10" t="s">
        <v>16</v>
      </c>
      <c r="F61" s="10" t="s">
        <v>236</v>
      </c>
      <c r="G61" s="10" t="s">
        <v>70</v>
      </c>
      <c r="H61" s="8" t="s">
        <v>263</v>
      </c>
      <c r="I61" s="12" t="s">
        <v>76</v>
      </c>
      <c r="J61" s="10" t="s">
        <v>21</v>
      </c>
      <c r="K61" s="8" t="s">
        <v>304</v>
      </c>
    </row>
    <row r="62" spans="1:11" ht="15.75" customHeight="1" x14ac:dyDescent="0.25">
      <c r="A62" s="8" t="s">
        <v>305</v>
      </c>
      <c r="B62" s="9" t="s">
        <v>306</v>
      </c>
      <c r="C62" s="10" t="s">
        <v>307</v>
      </c>
      <c r="D62" s="10" t="s">
        <v>308</v>
      </c>
      <c r="E62" s="10" t="s">
        <v>16</v>
      </c>
      <c r="F62" s="10" t="s">
        <v>17</v>
      </c>
      <c r="G62" s="10" t="s">
        <v>70</v>
      </c>
      <c r="H62" s="8" t="s">
        <v>71</v>
      </c>
      <c r="I62" s="12" t="s">
        <v>76</v>
      </c>
      <c r="J62" s="10" t="s">
        <v>21</v>
      </c>
      <c r="K62" s="8" t="s">
        <v>309</v>
      </c>
    </row>
    <row r="63" spans="1:11" ht="15.75" customHeight="1" x14ac:dyDescent="0.25">
      <c r="A63" s="8" t="s">
        <v>305</v>
      </c>
      <c r="B63" s="11" t="s">
        <v>310</v>
      </c>
      <c r="C63" s="10" t="s">
        <v>311</v>
      </c>
      <c r="D63" s="10" t="s">
        <v>312</v>
      </c>
      <c r="E63" s="10" t="s">
        <v>16</v>
      </c>
      <c r="F63" s="10" t="s">
        <v>17</v>
      </c>
      <c r="G63" s="10" t="s">
        <v>70</v>
      </c>
      <c r="H63" s="8" t="s">
        <v>96</v>
      </c>
      <c r="I63" s="12" t="s">
        <v>76</v>
      </c>
      <c r="J63" s="10" t="s">
        <v>27</v>
      </c>
      <c r="K63" s="8" t="s">
        <v>313</v>
      </c>
    </row>
    <row r="64" spans="1:11" ht="15.75" customHeight="1" x14ac:dyDescent="0.25">
      <c r="A64" s="8" t="s">
        <v>305</v>
      </c>
      <c r="B64" s="11" t="s">
        <v>314</v>
      </c>
      <c r="C64" s="10" t="s">
        <v>315</v>
      </c>
      <c r="D64" s="10" t="s">
        <v>316</v>
      </c>
      <c r="E64" s="10" t="s">
        <v>16</v>
      </c>
      <c r="F64" s="10" t="s">
        <v>17</v>
      </c>
      <c r="G64" s="10" t="s">
        <v>70</v>
      </c>
      <c r="H64" s="8" t="s">
        <v>96</v>
      </c>
      <c r="I64" s="12" t="s">
        <v>76</v>
      </c>
      <c r="J64" s="10" t="s">
        <v>27</v>
      </c>
      <c r="K64" s="8" t="s">
        <v>317</v>
      </c>
    </row>
    <row r="65" spans="1:11" ht="15.75" customHeight="1" x14ac:dyDescent="0.25">
      <c r="A65" s="8" t="s">
        <v>305</v>
      </c>
      <c r="B65" s="11" t="s">
        <v>318</v>
      </c>
      <c r="C65" s="10" t="s">
        <v>319</v>
      </c>
      <c r="D65" s="10" t="s">
        <v>320</v>
      </c>
      <c r="E65" s="10" t="s">
        <v>16</v>
      </c>
      <c r="F65" s="10" t="s">
        <v>17</v>
      </c>
      <c r="G65" s="10" t="s">
        <v>70</v>
      </c>
      <c r="H65" s="8" t="s">
        <v>321</v>
      </c>
      <c r="I65" s="12" t="s">
        <v>76</v>
      </c>
      <c r="J65" s="10" t="s">
        <v>27</v>
      </c>
      <c r="K65" s="8" t="s">
        <v>322</v>
      </c>
    </row>
    <row r="66" spans="1:11" ht="15.75" customHeight="1" x14ac:dyDescent="0.25">
      <c r="A66" s="8" t="s">
        <v>305</v>
      </c>
      <c r="B66" s="9" t="s">
        <v>323</v>
      </c>
      <c r="C66" s="10" t="s">
        <v>324</v>
      </c>
      <c r="D66" s="10" t="s">
        <v>325</v>
      </c>
      <c r="E66" s="10" t="s">
        <v>16</v>
      </c>
      <c r="F66" s="10" t="s">
        <v>17</v>
      </c>
      <c r="G66" s="10" t="s">
        <v>70</v>
      </c>
      <c r="H66" s="8" t="s">
        <v>96</v>
      </c>
      <c r="I66" s="12" t="s">
        <v>76</v>
      </c>
      <c r="J66" s="10" t="s">
        <v>21</v>
      </c>
      <c r="K66" s="8" t="s">
        <v>326</v>
      </c>
    </row>
    <row r="67" spans="1:11" ht="15.75" customHeight="1" x14ac:dyDescent="0.25">
      <c r="A67" s="8" t="s">
        <v>305</v>
      </c>
      <c r="B67" s="13" t="s">
        <v>327</v>
      </c>
      <c r="C67" s="10" t="s">
        <v>328</v>
      </c>
      <c r="D67" s="10" t="s">
        <v>329</v>
      </c>
      <c r="E67" s="10" t="s">
        <v>268</v>
      </c>
      <c r="F67" s="10" t="s">
        <v>293</v>
      </c>
      <c r="G67" s="10" t="s">
        <v>330</v>
      </c>
      <c r="H67" s="8" t="s">
        <v>165</v>
      </c>
      <c r="I67" s="12" t="s">
        <v>114</v>
      </c>
      <c r="J67" s="10" t="s">
        <v>77</v>
      </c>
      <c r="K67" s="8" t="s">
        <v>331</v>
      </c>
    </row>
    <row r="68" spans="1:11" ht="15.75" customHeight="1" x14ac:dyDescent="0.25">
      <c r="A68" s="8" t="s">
        <v>305</v>
      </c>
      <c r="B68" s="13" t="s">
        <v>332</v>
      </c>
      <c r="C68" s="10" t="s">
        <v>333</v>
      </c>
      <c r="D68" s="10" t="s">
        <v>334</v>
      </c>
      <c r="E68" s="10" t="s">
        <v>53</v>
      </c>
      <c r="F68" s="10" t="s">
        <v>17</v>
      </c>
      <c r="G68" s="10" t="s">
        <v>269</v>
      </c>
      <c r="H68" s="8" t="s">
        <v>335</v>
      </c>
      <c r="I68" s="12" t="s">
        <v>83</v>
      </c>
      <c r="J68" s="10" t="s">
        <v>77</v>
      </c>
      <c r="K68" s="8" t="s">
        <v>336</v>
      </c>
    </row>
    <row r="69" spans="1:11" ht="15.75" customHeight="1" x14ac:dyDescent="0.25">
      <c r="A69" s="8" t="s">
        <v>305</v>
      </c>
      <c r="B69" s="13" t="s">
        <v>337</v>
      </c>
      <c r="C69" s="10" t="s">
        <v>338</v>
      </c>
      <c r="D69" s="10" t="s">
        <v>339</v>
      </c>
      <c r="E69" s="10" t="s">
        <v>16</v>
      </c>
      <c r="F69" s="10" t="s">
        <v>17</v>
      </c>
      <c r="G69" s="10" t="s">
        <v>154</v>
      </c>
      <c r="H69" s="8" t="s">
        <v>55</v>
      </c>
      <c r="I69" s="12" t="s">
        <v>340</v>
      </c>
      <c r="J69" s="10" t="s">
        <v>77</v>
      </c>
      <c r="K69" s="8" t="s">
        <v>341</v>
      </c>
    </row>
    <row r="70" spans="1:11" ht="15.75" customHeight="1" x14ac:dyDescent="0.25">
      <c r="A70" s="8" t="s">
        <v>305</v>
      </c>
      <c r="B70" s="11" t="s">
        <v>342</v>
      </c>
      <c r="C70" s="10" t="s">
        <v>343</v>
      </c>
      <c r="D70" s="10" t="s">
        <v>344</v>
      </c>
      <c r="E70" s="10" t="s">
        <v>16</v>
      </c>
      <c r="F70" s="10" t="s">
        <v>17</v>
      </c>
      <c r="G70" s="10" t="s">
        <v>70</v>
      </c>
      <c r="H70" s="8" t="s">
        <v>345</v>
      </c>
      <c r="I70" s="12" t="s">
        <v>76</v>
      </c>
      <c r="J70" s="10" t="s">
        <v>27</v>
      </c>
      <c r="K70" s="8" t="s">
        <v>346</v>
      </c>
    </row>
    <row r="71" spans="1:11" ht="15.75" customHeight="1" x14ac:dyDescent="0.25">
      <c r="A71" s="8" t="s">
        <v>305</v>
      </c>
      <c r="B71" s="9" t="s">
        <v>347</v>
      </c>
      <c r="C71" s="10" t="s">
        <v>348</v>
      </c>
      <c r="D71" s="10" t="s">
        <v>349</v>
      </c>
      <c r="E71" s="10" t="s">
        <v>16</v>
      </c>
      <c r="F71" s="10" t="s">
        <v>236</v>
      </c>
      <c r="G71" s="10" t="s">
        <v>70</v>
      </c>
      <c r="H71" s="8" t="s">
        <v>350</v>
      </c>
      <c r="I71" s="12" t="s">
        <v>76</v>
      </c>
      <c r="J71" s="10" t="s">
        <v>21</v>
      </c>
      <c r="K71" s="8" t="s">
        <v>351</v>
      </c>
    </row>
    <row r="72" spans="1:11" ht="15.75" customHeight="1" x14ac:dyDescent="0.25">
      <c r="A72" s="8" t="s">
        <v>305</v>
      </c>
      <c r="B72" s="9" t="s">
        <v>352</v>
      </c>
      <c r="C72" s="10" t="s">
        <v>353</v>
      </c>
      <c r="D72" s="10" t="s">
        <v>354</v>
      </c>
      <c r="E72" s="10" t="s">
        <v>16</v>
      </c>
      <c r="F72" s="10" t="s">
        <v>236</v>
      </c>
      <c r="G72" s="10" t="s">
        <v>70</v>
      </c>
      <c r="H72" s="8" t="s">
        <v>82</v>
      </c>
      <c r="I72" s="12" t="s">
        <v>76</v>
      </c>
      <c r="J72" s="10" t="s">
        <v>21</v>
      </c>
      <c r="K72" s="8" t="s">
        <v>355</v>
      </c>
    </row>
    <row r="73" spans="1:11" ht="15.75" customHeight="1" x14ac:dyDescent="0.25">
      <c r="A73" s="8" t="s">
        <v>305</v>
      </c>
      <c r="B73" s="13" t="s">
        <v>356</v>
      </c>
      <c r="C73" s="10" t="s">
        <v>357</v>
      </c>
      <c r="D73" s="10" t="s">
        <v>358</v>
      </c>
      <c r="E73" s="10" t="s">
        <v>268</v>
      </c>
      <c r="F73" s="10" t="s">
        <v>236</v>
      </c>
      <c r="G73" s="10" t="s">
        <v>269</v>
      </c>
      <c r="H73" s="8" t="s">
        <v>82</v>
      </c>
      <c r="I73" s="12" t="s">
        <v>83</v>
      </c>
      <c r="J73" s="10" t="s">
        <v>77</v>
      </c>
      <c r="K73" s="8" t="s">
        <v>359</v>
      </c>
    </row>
    <row r="74" spans="1:11" ht="15.75" customHeight="1" x14ac:dyDescent="0.25">
      <c r="A74" s="8" t="s">
        <v>305</v>
      </c>
      <c r="B74" s="9" t="s">
        <v>360</v>
      </c>
      <c r="C74" s="10" t="s">
        <v>361</v>
      </c>
      <c r="D74" s="10" t="s">
        <v>362</v>
      </c>
      <c r="E74" s="10" t="s">
        <v>135</v>
      </c>
      <c r="F74" s="10" t="s">
        <v>293</v>
      </c>
      <c r="G74" s="10" t="s">
        <v>363</v>
      </c>
      <c r="H74" s="8" t="s">
        <v>165</v>
      </c>
      <c r="I74" s="12" t="s">
        <v>76</v>
      </c>
      <c r="J74" s="10" t="s">
        <v>21</v>
      </c>
      <c r="K74" s="8" t="s">
        <v>364</v>
      </c>
    </row>
    <row r="75" spans="1:11" ht="15.75" customHeight="1" x14ac:dyDescent="0.25">
      <c r="A75" s="8" t="s">
        <v>305</v>
      </c>
      <c r="B75" s="9" t="s">
        <v>365</v>
      </c>
      <c r="C75" s="10" t="s">
        <v>366</v>
      </c>
      <c r="D75" s="10" t="s">
        <v>367</v>
      </c>
      <c r="E75" s="10" t="s">
        <v>16</v>
      </c>
      <c r="F75" s="10" t="s">
        <v>171</v>
      </c>
      <c r="G75" s="10" t="s">
        <v>70</v>
      </c>
      <c r="H75" s="8" t="s">
        <v>368</v>
      </c>
      <c r="I75" s="12" t="s">
        <v>166</v>
      </c>
      <c r="J75" s="10" t="s">
        <v>21</v>
      </c>
      <c r="K75" s="8" t="s">
        <v>369</v>
      </c>
    </row>
    <row r="76" spans="1:11" ht="15.75" customHeight="1" x14ac:dyDescent="0.25">
      <c r="A76" s="8" t="s">
        <v>305</v>
      </c>
      <c r="B76" s="9" t="s">
        <v>370</v>
      </c>
      <c r="C76" s="10" t="s">
        <v>371</v>
      </c>
      <c r="D76" s="10" t="s">
        <v>372</v>
      </c>
      <c r="E76" s="10" t="s">
        <v>143</v>
      </c>
      <c r="F76" s="10" t="s">
        <v>17</v>
      </c>
      <c r="G76" s="10" t="s">
        <v>247</v>
      </c>
      <c r="H76" s="8" t="s">
        <v>145</v>
      </c>
      <c r="I76" s="12" t="s">
        <v>83</v>
      </c>
      <c r="J76" s="10" t="s">
        <v>21</v>
      </c>
      <c r="K76" s="8" t="s">
        <v>373</v>
      </c>
    </row>
    <row r="77" spans="1:11" ht="15.75" customHeight="1" x14ac:dyDescent="0.25">
      <c r="A77" s="8" t="s">
        <v>305</v>
      </c>
      <c r="B77" s="9" t="s">
        <v>374</v>
      </c>
      <c r="C77" s="10" t="s">
        <v>375</v>
      </c>
      <c r="D77" s="10" t="s">
        <v>376</v>
      </c>
      <c r="E77" s="10" t="s">
        <v>377</v>
      </c>
      <c r="F77" s="10" t="s">
        <v>17</v>
      </c>
      <c r="G77" s="10" t="s">
        <v>378</v>
      </c>
      <c r="H77" s="8" t="s">
        <v>145</v>
      </c>
      <c r="I77" s="12" t="s">
        <v>138</v>
      </c>
      <c r="J77" s="10" t="s">
        <v>21</v>
      </c>
      <c r="K77" s="8" t="s">
        <v>379</v>
      </c>
    </row>
    <row r="78" spans="1:11" ht="15.75" customHeight="1" x14ac:dyDescent="0.25">
      <c r="A78" s="8" t="s">
        <v>305</v>
      </c>
      <c r="B78" s="8" t="s">
        <v>380</v>
      </c>
      <c r="C78" s="10" t="s">
        <v>381</v>
      </c>
      <c r="D78" s="10" t="s">
        <v>382</v>
      </c>
      <c r="E78" s="10" t="s">
        <v>143</v>
      </c>
      <c r="F78" s="10" t="s">
        <v>383</v>
      </c>
      <c r="G78" s="10" t="s">
        <v>269</v>
      </c>
      <c r="H78" s="8" t="s">
        <v>145</v>
      </c>
      <c r="I78" s="12" t="s">
        <v>83</v>
      </c>
      <c r="J78" s="10" t="s">
        <v>38</v>
      </c>
      <c r="K78" s="8"/>
    </row>
    <row r="79" spans="1:11" ht="15.75" customHeight="1" x14ac:dyDescent="0.25">
      <c r="A79" s="8" t="s">
        <v>305</v>
      </c>
      <c r="B79" s="9" t="s">
        <v>384</v>
      </c>
      <c r="C79" s="10" t="s">
        <v>385</v>
      </c>
      <c r="D79" s="10" t="s">
        <v>386</v>
      </c>
      <c r="E79" s="10" t="s">
        <v>16</v>
      </c>
      <c r="F79" s="10" t="s">
        <v>17</v>
      </c>
      <c r="G79" s="10" t="s">
        <v>70</v>
      </c>
      <c r="H79" s="8" t="s">
        <v>387</v>
      </c>
      <c r="I79" s="12" t="s">
        <v>76</v>
      </c>
      <c r="J79" s="10" t="s">
        <v>21</v>
      </c>
      <c r="K79" s="8" t="s">
        <v>388</v>
      </c>
    </row>
    <row r="80" spans="1:11" ht="15.75" customHeight="1" x14ac:dyDescent="0.25">
      <c r="A80" s="8" t="s">
        <v>305</v>
      </c>
      <c r="B80" s="9" t="s">
        <v>389</v>
      </c>
      <c r="C80" s="10" t="s">
        <v>390</v>
      </c>
      <c r="D80" s="10" t="s">
        <v>391</v>
      </c>
      <c r="E80" s="10" t="s">
        <v>16</v>
      </c>
      <c r="F80" s="10" t="s">
        <v>17</v>
      </c>
      <c r="G80" s="10" t="s">
        <v>70</v>
      </c>
      <c r="H80" s="8" t="s">
        <v>392</v>
      </c>
      <c r="I80" s="12" t="s">
        <v>76</v>
      </c>
      <c r="J80" s="10" t="s">
        <v>21</v>
      </c>
      <c r="K80" s="8" t="s">
        <v>393</v>
      </c>
    </row>
    <row r="81" spans="1:11" ht="15.75" customHeight="1" x14ac:dyDescent="0.25">
      <c r="A81" s="8" t="s">
        <v>305</v>
      </c>
      <c r="B81" s="9" t="s">
        <v>394</v>
      </c>
      <c r="C81" s="10" t="s">
        <v>395</v>
      </c>
      <c r="D81" s="10" t="s">
        <v>396</v>
      </c>
      <c r="E81" s="10" t="s">
        <v>397</v>
      </c>
      <c r="F81" s="10" t="s">
        <v>17</v>
      </c>
      <c r="G81" s="10" t="s">
        <v>269</v>
      </c>
      <c r="H81" s="8" t="s">
        <v>398</v>
      </c>
      <c r="I81" s="12" t="s">
        <v>76</v>
      </c>
      <c r="J81" s="10" t="s">
        <v>21</v>
      </c>
      <c r="K81" s="8" t="s">
        <v>399</v>
      </c>
    </row>
    <row r="82" spans="1:11" ht="15.75" customHeight="1" x14ac:dyDescent="0.25">
      <c r="A82" s="8" t="s">
        <v>305</v>
      </c>
      <c r="B82" s="9" t="s">
        <v>400</v>
      </c>
      <c r="C82" s="10" t="s">
        <v>401</v>
      </c>
      <c r="D82" s="10" t="s">
        <v>402</v>
      </c>
      <c r="E82" s="10" t="s">
        <v>16</v>
      </c>
      <c r="F82" s="10" t="s">
        <v>17</v>
      </c>
      <c r="G82" s="10" t="s">
        <v>70</v>
      </c>
      <c r="H82" s="8" t="s">
        <v>398</v>
      </c>
      <c r="I82" s="12" t="s">
        <v>76</v>
      </c>
      <c r="J82" s="10" t="s">
        <v>21</v>
      </c>
      <c r="K82" s="8" t="s">
        <v>403</v>
      </c>
    </row>
    <row r="83" spans="1:11" ht="15.75" customHeight="1" x14ac:dyDescent="0.25">
      <c r="A83" s="8" t="s">
        <v>305</v>
      </c>
      <c r="B83" s="8" t="s">
        <v>404</v>
      </c>
      <c r="C83" s="10" t="s">
        <v>405</v>
      </c>
      <c r="D83" s="10" t="s">
        <v>406</v>
      </c>
      <c r="E83" s="10" t="s">
        <v>16</v>
      </c>
      <c r="F83" s="10" t="s">
        <v>17</v>
      </c>
      <c r="G83" s="10" t="s">
        <v>70</v>
      </c>
      <c r="H83" s="8" t="s">
        <v>398</v>
      </c>
      <c r="I83" s="12" t="s">
        <v>76</v>
      </c>
      <c r="J83" s="10" t="s">
        <v>38</v>
      </c>
      <c r="K83" s="8"/>
    </row>
    <row r="84" spans="1:11" ht="15.75" customHeight="1" x14ac:dyDescent="0.25">
      <c r="A84" s="8" t="s">
        <v>305</v>
      </c>
      <c r="B84" s="13" t="s">
        <v>407</v>
      </c>
      <c r="C84" s="10" t="s">
        <v>408</v>
      </c>
      <c r="D84" s="10" t="s">
        <v>409</v>
      </c>
      <c r="E84" s="10" t="s">
        <v>16</v>
      </c>
      <c r="F84" s="10" t="s">
        <v>17</v>
      </c>
      <c r="G84" s="10" t="s">
        <v>70</v>
      </c>
      <c r="H84" s="8" t="s">
        <v>398</v>
      </c>
      <c r="I84" s="12" t="s">
        <v>76</v>
      </c>
      <c r="J84" s="10" t="s">
        <v>77</v>
      </c>
      <c r="K84" s="8" t="s">
        <v>410</v>
      </c>
    </row>
    <row r="85" spans="1:11" ht="15.75" customHeight="1" x14ac:dyDescent="0.25">
      <c r="A85" s="8" t="s">
        <v>305</v>
      </c>
      <c r="B85" s="8" t="s">
        <v>411</v>
      </c>
      <c r="C85" s="10" t="s">
        <v>412</v>
      </c>
      <c r="D85" s="10" t="s">
        <v>413</v>
      </c>
      <c r="E85" s="10" t="s">
        <v>16</v>
      </c>
      <c r="F85" s="10" t="s">
        <v>17</v>
      </c>
      <c r="G85" s="10" t="s">
        <v>70</v>
      </c>
      <c r="H85" s="8" t="s">
        <v>345</v>
      </c>
      <c r="I85" s="12" t="s">
        <v>76</v>
      </c>
      <c r="J85" s="10" t="s">
        <v>38</v>
      </c>
      <c r="K85" s="8"/>
    </row>
    <row r="86" spans="1:11" ht="15.75" customHeight="1" x14ac:dyDescent="0.25">
      <c r="A86" s="8" t="s">
        <v>305</v>
      </c>
      <c r="B86" s="9" t="s">
        <v>414</v>
      </c>
      <c r="C86" s="10" t="s">
        <v>415</v>
      </c>
      <c r="D86" s="10" t="s">
        <v>416</v>
      </c>
      <c r="E86" s="10" t="s">
        <v>16</v>
      </c>
      <c r="F86" s="10" t="s">
        <v>17</v>
      </c>
      <c r="G86" s="10" t="s">
        <v>70</v>
      </c>
      <c r="H86" s="8" t="s">
        <v>417</v>
      </c>
      <c r="I86" s="12" t="s">
        <v>76</v>
      </c>
      <c r="J86" s="10" t="s">
        <v>21</v>
      </c>
      <c r="K86" s="8" t="s">
        <v>418</v>
      </c>
    </row>
    <row r="87" spans="1:11" ht="15.75" customHeight="1" x14ac:dyDescent="0.25">
      <c r="A87" s="8" t="s">
        <v>305</v>
      </c>
      <c r="B87" s="9" t="s">
        <v>419</v>
      </c>
      <c r="C87" s="10" t="s">
        <v>420</v>
      </c>
      <c r="D87" s="10" t="s">
        <v>421</v>
      </c>
      <c r="E87" s="10" t="s">
        <v>16</v>
      </c>
      <c r="F87" s="10" t="s">
        <v>17</v>
      </c>
      <c r="G87" s="10" t="s">
        <v>70</v>
      </c>
      <c r="H87" s="8" t="s">
        <v>417</v>
      </c>
      <c r="I87" s="12" t="s">
        <v>83</v>
      </c>
      <c r="J87" s="10" t="s">
        <v>21</v>
      </c>
      <c r="K87" s="8" t="s">
        <v>422</v>
      </c>
    </row>
    <row r="88" spans="1:11" ht="15.75" customHeight="1" x14ac:dyDescent="0.25">
      <c r="A88" s="8" t="s">
        <v>305</v>
      </c>
      <c r="B88" s="11" t="s">
        <v>423</v>
      </c>
      <c r="C88" s="10" t="s">
        <v>424</v>
      </c>
      <c r="D88" s="10" t="s">
        <v>425</v>
      </c>
      <c r="E88" s="10" t="s">
        <v>16</v>
      </c>
      <c r="F88" s="10" t="s">
        <v>17</v>
      </c>
      <c r="G88" s="10" t="s">
        <v>70</v>
      </c>
      <c r="H88" s="8" t="s">
        <v>417</v>
      </c>
      <c r="I88" s="12" t="s">
        <v>76</v>
      </c>
      <c r="J88" s="10" t="s">
        <v>27</v>
      </c>
      <c r="K88" s="8" t="s">
        <v>426</v>
      </c>
    </row>
    <row r="89" spans="1:11" ht="15.75" customHeight="1" x14ac:dyDescent="0.25">
      <c r="A89" s="8" t="s">
        <v>305</v>
      </c>
      <c r="B89" s="13" t="s">
        <v>427</v>
      </c>
      <c r="C89" s="10" t="s">
        <v>428</v>
      </c>
      <c r="D89" s="10" t="s">
        <v>429</v>
      </c>
      <c r="E89" s="10" t="s">
        <v>16</v>
      </c>
      <c r="F89" s="10" t="s">
        <v>17</v>
      </c>
      <c r="G89" s="10" t="s">
        <v>70</v>
      </c>
      <c r="H89" s="8" t="s">
        <v>417</v>
      </c>
      <c r="I89" s="12" t="s">
        <v>76</v>
      </c>
      <c r="J89" s="10" t="s">
        <v>77</v>
      </c>
      <c r="K89" s="8" t="s">
        <v>430</v>
      </c>
    </row>
    <row r="90" spans="1:11" ht="15.75" customHeight="1" x14ac:dyDescent="0.25">
      <c r="A90" s="8" t="s">
        <v>305</v>
      </c>
      <c r="B90" s="8" t="s">
        <v>431</v>
      </c>
      <c r="C90" s="10" t="s">
        <v>432</v>
      </c>
      <c r="D90" s="10" t="s">
        <v>433</v>
      </c>
      <c r="E90" s="10" t="s">
        <v>16</v>
      </c>
      <c r="F90" s="10" t="s">
        <v>17</v>
      </c>
      <c r="G90" s="10" t="s">
        <v>70</v>
      </c>
      <c r="H90" s="8" t="s">
        <v>434</v>
      </c>
      <c r="I90" s="12" t="s">
        <v>76</v>
      </c>
      <c r="J90" s="10" t="s">
        <v>38</v>
      </c>
      <c r="K90" s="8"/>
    </row>
    <row r="91" spans="1:11" ht="15.75" customHeight="1" x14ac:dyDescent="0.25">
      <c r="A91" s="8" t="s">
        <v>305</v>
      </c>
      <c r="B91" s="8" t="s">
        <v>435</v>
      </c>
      <c r="C91" s="10" t="s">
        <v>436</v>
      </c>
      <c r="D91" s="10" t="s">
        <v>437</v>
      </c>
      <c r="E91" s="10" t="s">
        <v>397</v>
      </c>
      <c r="F91" s="10" t="s">
        <v>17</v>
      </c>
      <c r="G91" s="10" t="s">
        <v>330</v>
      </c>
      <c r="H91" s="8" t="s">
        <v>438</v>
      </c>
      <c r="I91" s="12" t="s">
        <v>60</v>
      </c>
      <c r="J91" s="10" t="s">
        <v>38</v>
      </c>
      <c r="K91" s="8"/>
    </row>
    <row r="92" spans="1:11" ht="15.75" customHeight="1" x14ac:dyDescent="0.25">
      <c r="A92" s="8" t="s">
        <v>305</v>
      </c>
      <c r="B92" s="9" t="s">
        <v>439</v>
      </c>
      <c r="C92" s="10" t="s">
        <v>440</v>
      </c>
      <c r="D92" s="10" t="s">
        <v>441</v>
      </c>
      <c r="E92" s="10" t="s">
        <v>16</v>
      </c>
      <c r="F92" s="10" t="s">
        <v>17</v>
      </c>
      <c r="G92" s="10" t="s">
        <v>70</v>
      </c>
      <c r="H92" s="8" t="s">
        <v>417</v>
      </c>
      <c r="I92" s="12" t="s">
        <v>76</v>
      </c>
      <c r="J92" s="10" t="s">
        <v>21</v>
      </c>
      <c r="K92" s="8" t="s">
        <v>442</v>
      </c>
    </row>
    <row r="93" spans="1:11" ht="15.75" customHeight="1" x14ac:dyDescent="0.25">
      <c r="A93" s="8" t="s">
        <v>305</v>
      </c>
      <c r="B93" s="9" t="s">
        <v>443</v>
      </c>
      <c r="C93" s="10" t="s">
        <v>444</v>
      </c>
      <c r="D93" s="10" t="s">
        <v>445</v>
      </c>
      <c r="E93" s="10" t="s">
        <v>16</v>
      </c>
      <c r="F93" s="10" t="s">
        <v>17</v>
      </c>
      <c r="G93" s="10" t="s">
        <v>70</v>
      </c>
      <c r="H93" s="8" t="s">
        <v>417</v>
      </c>
      <c r="I93" s="12" t="s">
        <v>76</v>
      </c>
      <c r="J93" s="10" t="s">
        <v>21</v>
      </c>
      <c r="K93" s="8" t="s">
        <v>446</v>
      </c>
    </row>
    <row r="94" spans="1:11" ht="15.75" customHeight="1" x14ac:dyDescent="0.25">
      <c r="A94" s="8" t="s">
        <v>305</v>
      </c>
      <c r="B94" s="13" t="s">
        <v>447</v>
      </c>
      <c r="C94" s="10" t="s">
        <v>448</v>
      </c>
      <c r="D94" s="10" t="s">
        <v>449</v>
      </c>
      <c r="E94" s="10" t="s">
        <v>16</v>
      </c>
      <c r="F94" s="10" t="s">
        <v>450</v>
      </c>
      <c r="G94" s="10" t="s">
        <v>70</v>
      </c>
      <c r="H94" s="8" t="s">
        <v>82</v>
      </c>
      <c r="I94" s="12" t="s">
        <v>76</v>
      </c>
      <c r="J94" s="10" t="s">
        <v>77</v>
      </c>
      <c r="K94" s="8" t="s">
        <v>451</v>
      </c>
    </row>
    <row r="95" spans="1:11" ht="15.75" customHeight="1" x14ac:dyDescent="0.25">
      <c r="A95" s="8" t="s">
        <v>305</v>
      </c>
      <c r="B95" s="9" t="s">
        <v>452</v>
      </c>
      <c r="C95" s="10" t="s">
        <v>453</v>
      </c>
      <c r="D95" s="10" t="s">
        <v>454</v>
      </c>
      <c r="E95" s="10" t="s">
        <v>16</v>
      </c>
      <c r="F95" s="10" t="s">
        <v>17</v>
      </c>
      <c r="G95" s="10" t="s">
        <v>70</v>
      </c>
      <c r="H95" s="8" t="s">
        <v>455</v>
      </c>
      <c r="I95" s="12" t="s">
        <v>60</v>
      </c>
      <c r="J95" s="10" t="s">
        <v>21</v>
      </c>
      <c r="K95" s="8" t="s">
        <v>456</v>
      </c>
    </row>
    <row r="96" spans="1:11" ht="15.75" customHeight="1" x14ac:dyDescent="0.25">
      <c r="C96" s="10"/>
      <c r="D96" s="10"/>
      <c r="E96" s="10"/>
      <c r="F96" s="10"/>
      <c r="G96" s="10"/>
      <c r="H96" s="8"/>
      <c r="I96" s="10"/>
      <c r="J96" s="10"/>
    </row>
    <row r="97" spans="1:10" ht="15.75" customHeight="1" x14ac:dyDescent="0.3">
      <c r="A97" s="8" t="s">
        <v>457</v>
      </c>
      <c r="C97" s="10"/>
      <c r="D97" s="10"/>
      <c r="E97" s="14"/>
      <c r="F97" s="14"/>
      <c r="G97" s="14"/>
      <c r="H97" s="15"/>
      <c r="I97" s="14"/>
      <c r="J97" s="14">
        <f>SUM(J2:J95)</f>
        <v>0</v>
      </c>
    </row>
    <row r="98" spans="1:10" ht="15.75" customHeight="1" x14ac:dyDescent="0.25">
      <c r="C98" s="10"/>
      <c r="D98" s="10"/>
      <c r="E98" s="10"/>
      <c r="F98" s="10"/>
      <c r="G98" s="10"/>
      <c r="H98" s="8"/>
      <c r="I98" s="10"/>
      <c r="J98" s="10"/>
    </row>
    <row r="99" spans="1:10" ht="15.75" customHeight="1" x14ac:dyDescent="0.25">
      <c r="C99" s="10"/>
      <c r="D99" s="10"/>
      <c r="E99" s="10"/>
      <c r="F99" s="10"/>
      <c r="G99" s="10"/>
      <c r="H99" s="8"/>
      <c r="I99" s="10"/>
      <c r="J99" s="10"/>
    </row>
    <row r="100" spans="1:10" ht="15.75" customHeight="1" x14ac:dyDescent="0.25">
      <c r="C100" s="10"/>
      <c r="D100" s="10"/>
      <c r="E100" s="10"/>
      <c r="F100" s="10"/>
      <c r="G100" s="10"/>
      <c r="H100" s="8"/>
      <c r="I100" s="10"/>
      <c r="J100" s="10"/>
    </row>
    <row r="101" spans="1:10" ht="15.75" customHeight="1" x14ac:dyDescent="0.25">
      <c r="C101" s="10"/>
      <c r="D101" s="10"/>
      <c r="E101" s="10"/>
      <c r="F101" s="10"/>
      <c r="G101" s="10"/>
      <c r="H101" s="8"/>
      <c r="I101" s="10"/>
      <c r="J101" s="10"/>
    </row>
    <row r="102" spans="1:10" ht="15.75" customHeight="1" x14ac:dyDescent="0.25">
      <c r="C102" s="10"/>
      <c r="D102" s="10"/>
      <c r="E102" s="10"/>
      <c r="F102" s="10"/>
      <c r="G102" s="10"/>
      <c r="H102" s="8"/>
      <c r="I102" s="10"/>
      <c r="J102" s="10"/>
    </row>
    <row r="103" spans="1:10" ht="15.75" customHeight="1" x14ac:dyDescent="0.25">
      <c r="C103" s="10"/>
      <c r="D103" s="10"/>
      <c r="E103" s="10"/>
      <c r="F103" s="10"/>
      <c r="G103" s="10"/>
      <c r="H103" s="8"/>
      <c r="I103" s="10"/>
      <c r="J103" s="10"/>
    </row>
    <row r="104" spans="1:10" ht="15.75" customHeight="1" x14ac:dyDescent="0.25">
      <c r="C104" s="10"/>
      <c r="D104" s="10"/>
      <c r="E104" s="10"/>
      <c r="F104" s="10"/>
      <c r="G104" s="10"/>
      <c r="H104" s="8"/>
      <c r="I104" s="10"/>
      <c r="J104" s="10"/>
    </row>
    <row r="105" spans="1:10" ht="15.75" customHeight="1" x14ac:dyDescent="0.25">
      <c r="C105" s="10"/>
      <c r="D105" s="10"/>
      <c r="E105" s="10"/>
      <c r="F105" s="10"/>
      <c r="G105" s="10"/>
      <c r="H105" s="8"/>
      <c r="I105" s="10"/>
      <c r="J105" s="10"/>
    </row>
    <row r="106" spans="1:10" ht="15.75" customHeight="1" x14ac:dyDescent="0.25">
      <c r="C106" s="10"/>
      <c r="D106" s="10"/>
      <c r="E106" s="10"/>
      <c r="F106" s="10"/>
      <c r="G106" s="10"/>
      <c r="H106" s="8"/>
      <c r="I106" s="10"/>
      <c r="J106" s="10"/>
    </row>
    <row r="107" spans="1:10" ht="15.75" customHeight="1" x14ac:dyDescent="0.25">
      <c r="C107" s="10"/>
      <c r="D107" s="10"/>
      <c r="E107" s="10"/>
      <c r="F107" s="10"/>
      <c r="G107" s="10"/>
      <c r="H107" s="8"/>
      <c r="I107" s="10"/>
      <c r="J107" s="10"/>
    </row>
    <row r="108" spans="1:10" ht="15.75" customHeight="1" x14ac:dyDescent="0.25">
      <c r="C108" s="10"/>
      <c r="D108" s="10"/>
      <c r="E108" s="10"/>
      <c r="F108" s="10"/>
      <c r="G108" s="10"/>
      <c r="H108" s="8"/>
      <c r="I108" s="10"/>
      <c r="J108" s="10"/>
    </row>
    <row r="109" spans="1:10" ht="15.75" customHeight="1" x14ac:dyDescent="0.25">
      <c r="C109" s="10"/>
      <c r="D109" s="10"/>
      <c r="E109" s="10"/>
      <c r="F109" s="10"/>
      <c r="G109" s="10"/>
      <c r="H109" s="8"/>
      <c r="I109" s="10"/>
      <c r="J109" s="10"/>
    </row>
    <row r="110" spans="1:10" ht="15.75" customHeight="1" x14ac:dyDescent="0.25">
      <c r="C110" s="10"/>
      <c r="D110" s="10"/>
      <c r="E110" s="10"/>
      <c r="F110" s="10"/>
      <c r="G110" s="10"/>
      <c r="H110" s="8"/>
      <c r="I110" s="10"/>
      <c r="J110" s="10"/>
    </row>
    <row r="111" spans="1:10" ht="15.75" customHeight="1" x14ac:dyDescent="0.25">
      <c r="C111" s="10"/>
      <c r="D111" s="10"/>
      <c r="E111" s="10"/>
      <c r="F111" s="10"/>
      <c r="G111" s="10"/>
      <c r="H111" s="8"/>
      <c r="I111" s="10"/>
      <c r="J111" s="10"/>
    </row>
    <row r="112" spans="1:10" ht="15.75" customHeight="1" x14ac:dyDescent="0.25">
      <c r="C112" s="10"/>
      <c r="D112" s="10"/>
      <c r="E112" s="10"/>
      <c r="F112" s="10"/>
      <c r="G112" s="10"/>
      <c r="H112" s="8"/>
      <c r="I112" s="10"/>
      <c r="J112" s="10"/>
    </row>
    <row r="113" spans="3:10" ht="15.75" customHeight="1" x14ac:dyDescent="0.25">
      <c r="C113" s="10"/>
      <c r="D113" s="10"/>
      <c r="E113" s="10"/>
      <c r="F113" s="10"/>
      <c r="G113" s="10"/>
      <c r="H113" s="8"/>
      <c r="I113" s="10"/>
      <c r="J113" s="10"/>
    </row>
    <row r="114" spans="3:10" ht="15.75" customHeight="1" x14ac:dyDescent="0.25">
      <c r="C114" s="10"/>
      <c r="D114" s="10"/>
      <c r="E114" s="10"/>
      <c r="F114" s="10"/>
      <c r="G114" s="10"/>
      <c r="H114" s="8"/>
      <c r="I114" s="10"/>
      <c r="J114" s="10"/>
    </row>
    <row r="115" spans="3:10" ht="15.75" customHeight="1" x14ac:dyDescent="0.25">
      <c r="C115" s="10"/>
      <c r="D115" s="10"/>
      <c r="E115" s="10"/>
      <c r="F115" s="10"/>
      <c r="G115" s="10"/>
      <c r="H115" s="8"/>
      <c r="I115" s="10"/>
      <c r="J115" s="10"/>
    </row>
    <row r="116" spans="3:10" ht="15.75" customHeight="1" x14ac:dyDescent="0.25">
      <c r="C116" s="10"/>
      <c r="D116" s="10"/>
      <c r="E116" s="10"/>
      <c r="F116" s="10"/>
      <c r="G116" s="10"/>
      <c r="H116" s="8"/>
      <c r="I116" s="10"/>
      <c r="J116" s="10"/>
    </row>
    <row r="117" spans="3:10" ht="15.75" customHeight="1" x14ac:dyDescent="0.25">
      <c r="C117" s="10"/>
      <c r="D117" s="10"/>
      <c r="E117" s="10"/>
      <c r="F117" s="10"/>
      <c r="G117" s="10"/>
      <c r="H117" s="8"/>
      <c r="I117" s="10"/>
      <c r="J117" s="10"/>
    </row>
    <row r="118" spans="3:10" ht="15.75" customHeight="1" x14ac:dyDescent="0.25">
      <c r="C118" s="10"/>
      <c r="D118" s="10"/>
      <c r="E118" s="10"/>
      <c r="F118" s="10"/>
      <c r="G118" s="10"/>
      <c r="H118" s="8"/>
      <c r="I118" s="10"/>
      <c r="J118" s="10"/>
    </row>
    <row r="119" spans="3:10" ht="15.75" customHeight="1" x14ac:dyDescent="0.25">
      <c r="C119" s="10"/>
      <c r="D119" s="10"/>
      <c r="E119" s="10"/>
      <c r="F119" s="10"/>
      <c r="G119" s="10"/>
      <c r="H119" s="8"/>
      <c r="I119" s="10"/>
      <c r="J119" s="10"/>
    </row>
    <row r="120" spans="3:10" ht="15.75" customHeight="1" x14ac:dyDescent="0.25">
      <c r="C120" s="10"/>
      <c r="D120" s="10"/>
      <c r="E120" s="10"/>
      <c r="F120" s="10"/>
      <c r="G120" s="10"/>
      <c r="H120" s="8"/>
      <c r="I120" s="10"/>
      <c r="J120" s="10"/>
    </row>
    <row r="121" spans="3:10" ht="15.75" customHeight="1" x14ac:dyDescent="0.25">
      <c r="C121" s="10"/>
      <c r="D121" s="10"/>
      <c r="E121" s="10"/>
      <c r="F121" s="10"/>
      <c r="G121" s="10"/>
      <c r="H121" s="8"/>
      <c r="I121" s="10"/>
      <c r="J121" s="10"/>
    </row>
    <row r="122" spans="3:10" ht="15.75" customHeight="1" x14ac:dyDescent="0.25">
      <c r="C122" s="10"/>
      <c r="D122" s="10"/>
      <c r="E122" s="10"/>
      <c r="F122" s="10"/>
      <c r="G122" s="10"/>
      <c r="H122" s="8"/>
      <c r="I122" s="10"/>
      <c r="J122" s="10"/>
    </row>
    <row r="123" spans="3:10" ht="15.75" customHeight="1" x14ac:dyDescent="0.25">
      <c r="C123" s="10"/>
      <c r="D123" s="10"/>
      <c r="E123" s="10"/>
      <c r="F123" s="10"/>
      <c r="G123" s="10"/>
      <c r="H123" s="8"/>
      <c r="I123" s="10"/>
      <c r="J123" s="10"/>
    </row>
    <row r="124" spans="3:10" ht="15.75" customHeight="1" x14ac:dyDescent="0.25">
      <c r="C124" s="10"/>
      <c r="D124" s="10"/>
      <c r="E124" s="10"/>
      <c r="F124" s="10"/>
      <c r="G124" s="10"/>
      <c r="H124" s="8"/>
      <c r="I124" s="10"/>
      <c r="J124" s="10"/>
    </row>
    <row r="125" spans="3:10" ht="15.75" customHeight="1" x14ac:dyDescent="0.25">
      <c r="C125" s="10"/>
      <c r="D125" s="10"/>
      <c r="E125" s="10"/>
      <c r="F125" s="10"/>
      <c r="G125" s="10"/>
      <c r="H125" s="8"/>
      <c r="I125" s="10"/>
      <c r="J125" s="10"/>
    </row>
    <row r="126" spans="3:10" ht="15.75" customHeight="1" x14ac:dyDescent="0.25">
      <c r="C126" s="10"/>
      <c r="D126" s="10"/>
      <c r="E126" s="10"/>
      <c r="F126" s="10"/>
      <c r="G126" s="10"/>
      <c r="H126" s="8"/>
      <c r="I126" s="10"/>
      <c r="J126" s="10"/>
    </row>
    <row r="127" spans="3:10" ht="15.75" customHeight="1" x14ac:dyDescent="0.25">
      <c r="C127" s="10"/>
      <c r="D127" s="10"/>
      <c r="E127" s="10"/>
      <c r="F127" s="10"/>
      <c r="G127" s="10"/>
      <c r="H127" s="8"/>
      <c r="I127" s="10"/>
      <c r="J127" s="10"/>
    </row>
    <row r="128" spans="3:10" ht="15.75" customHeight="1" x14ac:dyDescent="0.25">
      <c r="C128" s="10"/>
      <c r="D128" s="10"/>
      <c r="E128" s="10"/>
      <c r="F128" s="10"/>
      <c r="G128" s="10"/>
      <c r="H128" s="8"/>
      <c r="I128" s="10"/>
      <c r="J128" s="10"/>
    </row>
    <row r="129" spans="3:10" ht="15.75" customHeight="1" x14ac:dyDescent="0.25">
      <c r="C129" s="10"/>
      <c r="D129" s="10"/>
      <c r="E129" s="10"/>
      <c r="F129" s="10"/>
      <c r="G129" s="10"/>
      <c r="H129" s="8"/>
      <c r="I129" s="10"/>
      <c r="J129" s="10"/>
    </row>
    <row r="130" spans="3:10" ht="15.75" customHeight="1" x14ac:dyDescent="0.25">
      <c r="C130" s="10"/>
      <c r="D130" s="10"/>
      <c r="E130" s="10"/>
      <c r="F130" s="10"/>
      <c r="G130" s="10"/>
      <c r="H130" s="8"/>
      <c r="I130" s="10"/>
      <c r="J130" s="10"/>
    </row>
    <row r="131" spans="3:10" ht="15.75" customHeight="1" x14ac:dyDescent="0.25">
      <c r="C131" s="10"/>
      <c r="D131" s="10"/>
      <c r="E131" s="10"/>
      <c r="F131" s="10"/>
      <c r="G131" s="10"/>
      <c r="H131" s="8"/>
      <c r="I131" s="10"/>
      <c r="J131" s="10"/>
    </row>
    <row r="132" spans="3:10" ht="15.75" customHeight="1" x14ac:dyDescent="0.25">
      <c r="C132" s="10"/>
      <c r="D132" s="10"/>
      <c r="E132" s="10"/>
      <c r="F132" s="10"/>
      <c r="G132" s="10"/>
      <c r="H132" s="8"/>
      <c r="I132" s="10"/>
      <c r="J132" s="10"/>
    </row>
    <row r="133" spans="3:10" ht="15.75" customHeight="1" x14ac:dyDescent="0.25">
      <c r="C133" s="10"/>
      <c r="D133" s="10"/>
      <c r="E133" s="10"/>
      <c r="F133" s="10"/>
      <c r="G133" s="10"/>
      <c r="H133" s="8"/>
      <c r="I133" s="10"/>
      <c r="J133" s="10"/>
    </row>
    <row r="134" spans="3:10" ht="15.75" customHeight="1" x14ac:dyDescent="0.25">
      <c r="C134" s="10"/>
      <c r="D134" s="10"/>
      <c r="E134" s="10"/>
      <c r="F134" s="10"/>
      <c r="G134" s="10"/>
      <c r="H134" s="8"/>
      <c r="I134" s="10"/>
      <c r="J134" s="10"/>
    </row>
    <row r="135" spans="3:10" ht="15.75" customHeight="1" x14ac:dyDescent="0.25">
      <c r="C135" s="10"/>
      <c r="D135" s="10"/>
      <c r="E135" s="10"/>
      <c r="F135" s="10"/>
      <c r="G135" s="10"/>
      <c r="H135" s="8"/>
      <c r="I135" s="10"/>
      <c r="J135" s="10"/>
    </row>
    <row r="136" spans="3:10" ht="15.75" customHeight="1" x14ac:dyDescent="0.25">
      <c r="C136" s="10"/>
      <c r="D136" s="10"/>
      <c r="E136" s="10"/>
      <c r="F136" s="10"/>
      <c r="G136" s="10"/>
      <c r="H136" s="8"/>
      <c r="I136" s="10"/>
      <c r="J136" s="10"/>
    </row>
    <row r="137" spans="3:10" ht="15.75" customHeight="1" x14ac:dyDescent="0.25">
      <c r="C137" s="10"/>
      <c r="D137" s="10"/>
      <c r="E137" s="10"/>
      <c r="F137" s="10"/>
      <c r="G137" s="10"/>
      <c r="H137" s="8"/>
      <c r="I137" s="10"/>
      <c r="J137" s="10"/>
    </row>
    <row r="138" spans="3:10" ht="15.75" customHeight="1" x14ac:dyDescent="0.25">
      <c r="C138" s="10"/>
      <c r="D138" s="10"/>
      <c r="E138" s="10"/>
      <c r="F138" s="10"/>
      <c r="G138" s="10"/>
      <c r="H138" s="8"/>
      <c r="I138" s="10"/>
      <c r="J138" s="10"/>
    </row>
    <row r="139" spans="3:10" ht="15.75" customHeight="1" x14ac:dyDescent="0.25">
      <c r="C139" s="10"/>
      <c r="D139" s="10"/>
      <c r="E139" s="10"/>
      <c r="F139" s="10"/>
      <c r="G139" s="10"/>
      <c r="H139" s="8"/>
      <c r="I139" s="10"/>
      <c r="J139" s="10"/>
    </row>
    <row r="140" spans="3:10" ht="15.75" customHeight="1" x14ac:dyDescent="0.25">
      <c r="C140" s="10"/>
      <c r="D140" s="10"/>
      <c r="E140" s="10"/>
      <c r="F140" s="10"/>
      <c r="G140" s="10"/>
      <c r="H140" s="8"/>
      <c r="I140" s="10"/>
      <c r="J140" s="10"/>
    </row>
    <row r="141" spans="3:10" ht="15.75" customHeight="1" x14ac:dyDescent="0.25">
      <c r="C141" s="10"/>
      <c r="D141" s="10"/>
      <c r="E141" s="10"/>
      <c r="F141" s="10"/>
      <c r="G141" s="10"/>
      <c r="H141" s="8"/>
      <c r="I141" s="10"/>
      <c r="J141" s="10"/>
    </row>
    <row r="142" spans="3:10" ht="15.75" customHeight="1" x14ac:dyDescent="0.25">
      <c r="C142" s="10"/>
      <c r="D142" s="10"/>
      <c r="E142" s="10"/>
      <c r="F142" s="10"/>
      <c r="G142" s="10"/>
      <c r="H142" s="8"/>
      <c r="I142" s="10"/>
      <c r="J142" s="10"/>
    </row>
    <row r="143" spans="3:10" ht="15.75" customHeight="1" x14ac:dyDescent="0.25">
      <c r="C143" s="10"/>
      <c r="D143" s="10"/>
      <c r="E143" s="10"/>
      <c r="F143" s="10"/>
      <c r="G143" s="10"/>
      <c r="H143" s="8"/>
      <c r="I143" s="10"/>
      <c r="J143" s="10"/>
    </row>
    <row r="144" spans="3:10" ht="15.75" customHeight="1" x14ac:dyDescent="0.25">
      <c r="C144" s="10"/>
      <c r="D144" s="10"/>
      <c r="E144" s="10"/>
      <c r="F144" s="10"/>
      <c r="G144" s="10"/>
      <c r="H144" s="8"/>
      <c r="I144" s="10"/>
      <c r="J144" s="10"/>
    </row>
    <row r="145" spans="3:10" ht="15.75" customHeight="1" x14ac:dyDescent="0.25">
      <c r="C145" s="10"/>
      <c r="D145" s="10"/>
      <c r="E145" s="10"/>
      <c r="F145" s="10"/>
      <c r="G145" s="10"/>
      <c r="H145" s="8"/>
      <c r="I145" s="10"/>
      <c r="J145" s="10"/>
    </row>
    <row r="146" spans="3:10" ht="15.75" customHeight="1" x14ac:dyDescent="0.25">
      <c r="C146" s="10"/>
      <c r="D146" s="10"/>
      <c r="E146" s="10"/>
      <c r="F146" s="10"/>
      <c r="G146" s="10"/>
      <c r="H146" s="8"/>
      <c r="I146" s="10"/>
      <c r="J146" s="10"/>
    </row>
    <row r="147" spans="3:10" ht="15.75" customHeight="1" x14ac:dyDescent="0.25">
      <c r="C147" s="10"/>
      <c r="D147" s="10"/>
      <c r="E147" s="10"/>
      <c r="F147" s="10"/>
      <c r="G147" s="10"/>
      <c r="H147" s="8"/>
      <c r="I147" s="10"/>
      <c r="J147" s="10"/>
    </row>
    <row r="148" spans="3:10" ht="15.75" customHeight="1" x14ac:dyDescent="0.25">
      <c r="C148" s="10"/>
      <c r="D148" s="10"/>
      <c r="E148" s="10"/>
      <c r="F148" s="10"/>
      <c r="G148" s="10"/>
      <c r="H148" s="8"/>
      <c r="I148" s="10"/>
      <c r="J148" s="10"/>
    </row>
    <row r="149" spans="3:10" ht="15.75" customHeight="1" x14ac:dyDescent="0.25">
      <c r="C149" s="10"/>
      <c r="D149" s="10"/>
      <c r="E149" s="10"/>
      <c r="F149" s="10"/>
      <c r="G149" s="10"/>
      <c r="H149" s="8"/>
      <c r="I149" s="10"/>
      <c r="J149" s="10"/>
    </row>
    <row r="150" spans="3:10" ht="15.75" customHeight="1" x14ac:dyDescent="0.25">
      <c r="C150" s="10"/>
      <c r="D150" s="10"/>
      <c r="E150" s="10"/>
      <c r="F150" s="10"/>
      <c r="G150" s="10"/>
      <c r="H150" s="8"/>
      <c r="I150" s="10"/>
      <c r="J150" s="10"/>
    </row>
    <row r="151" spans="3:10" ht="15.75" customHeight="1" x14ac:dyDescent="0.25">
      <c r="C151" s="10"/>
      <c r="D151" s="10"/>
      <c r="E151" s="10"/>
      <c r="F151" s="10"/>
      <c r="G151" s="10"/>
      <c r="H151" s="8"/>
      <c r="I151" s="10"/>
      <c r="J151" s="10"/>
    </row>
    <row r="152" spans="3:10" ht="15.75" customHeight="1" x14ac:dyDescent="0.25">
      <c r="C152" s="10"/>
      <c r="D152" s="10"/>
      <c r="E152" s="10"/>
      <c r="F152" s="10"/>
      <c r="G152" s="10"/>
      <c r="H152" s="8"/>
      <c r="I152" s="10"/>
      <c r="J152" s="10"/>
    </row>
    <row r="153" spans="3:10" ht="15.75" customHeight="1" x14ac:dyDescent="0.25">
      <c r="C153" s="10"/>
      <c r="D153" s="10"/>
      <c r="E153" s="10"/>
      <c r="F153" s="10"/>
      <c r="G153" s="10"/>
      <c r="H153" s="8"/>
      <c r="I153" s="10"/>
      <c r="J153" s="10"/>
    </row>
    <row r="154" spans="3:10" ht="15.75" customHeight="1" x14ac:dyDescent="0.25">
      <c r="C154" s="10"/>
      <c r="D154" s="10"/>
      <c r="E154" s="10"/>
      <c r="F154" s="10"/>
      <c r="G154" s="10"/>
      <c r="H154" s="8"/>
      <c r="I154" s="10"/>
      <c r="J154" s="10"/>
    </row>
    <row r="155" spans="3:10" ht="15.75" customHeight="1" x14ac:dyDescent="0.25">
      <c r="C155" s="10"/>
      <c r="D155" s="10"/>
      <c r="E155" s="10"/>
      <c r="F155" s="10"/>
      <c r="G155" s="10"/>
      <c r="H155" s="8"/>
      <c r="I155" s="10"/>
      <c r="J155" s="10"/>
    </row>
    <row r="156" spans="3:10" ht="15.75" customHeight="1" x14ac:dyDescent="0.25">
      <c r="C156" s="10"/>
      <c r="D156" s="10"/>
      <c r="E156" s="10"/>
      <c r="F156" s="10"/>
      <c r="G156" s="10"/>
      <c r="H156" s="8"/>
      <c r="I156" s="10"/>
      <c r="J156" s="10"/>
    </row>
    <row r="157" spans="3:10" ht="15.75" customHeight="1" x14ac:dyDescent="0.25">
      <c r="C157" s="10"/>
      <c r="D157" s="10"/>
      <c r="E157" s="10"/>
      <c r="F157" s="10"/>
      <c r="G157" s="10"/>
      <c r="H157" s="8"/>
      <c r="I157" s="10"/>
      <c r="J157" s="10"/>
    </row>
    <row r="158" spans="3:10" ht="15.75" customHeight="1" x14ac:dyDescent="0.25">
      <c r="C158" s="10"/>
      <c r="D158" s="10"/>
      <c r="E158" s="10"/>
      <c r="F158" s="10"/>
      <c r="G158" s="10"/>
      <c r="H158" s="8"/>
      <c r="I158" s="10"/>
      <c r="J158" s="10"/>
    </row>
    <row r="159" spans="3:10" ht="15.75" customHeight="1" x14ac:dyDescent="0.25">
      <c r="C159" s="10"/>
      <c r="D159" s="10"/>
      <c r="E159" s="10"/>
      <c r="F159" s="10"/>
      <c r="G159" s="10"/>
      <c r="H159" s="8"/>
      <c r="I159" s="10"/>
      <c r="J159" s="10"/>
    </row>
    <row r="160" spans="3:10" ht="15.75" customHeight="1" x14ac:dyDescent="0.25">
      <c r="C160" s="10"/>
      <c r="D160" s="10"/>
      <c r="E160" s="10"/>
      <c r="F160" s="10"/>
      <c r="G160" s="10"/>
      <c r="H160" s="8"/>
      <c r="I160" s="10"/>
      <c r="J160" s="10"/>
    </row>
    <row r="161" spans="3:10" ht="15.75" customHeight="1" x14ac:dyDescent="0.25">
      <c r="C161" s="10"/>
      <c r="D161" s="10"/>
      <c r="E161" s="10"/>
      <c r="F161" s="10"/>
      <c r="G161" s="10"/>
      <c r="H161" s="8"/>
      <c r="I161" s="10"/>
      <c r="J161" s="10"/>
    </row>
    <row r="162" spans="3:10" ht="15.75" customHeight="1" x14ac:dyDescent="0.25">
      <c r="C162" s="10"/>
      <c r="D162" s="10"/>
      <c r="E162" s="10"/>
      <c r="F162" s="10"/>
      <c r="G162" s="10"/>
      <c r="H162" s="8"/>
      <c r="I162" s="10"/>
      <c r="J162" s="10"/>
    </row>
    <row r="163" spans="3:10" ht="15.75" customHeight="1" x14ac:dyDescent="0.25">
      <c r="C163" s="10"/>
      <c r="D163" s="10"/>
      <c r="E163" s="10"/>
      <c r="F163" s="10"/>
      <c r="G163" s="10"/>
      <c r="H163" s="8"/>
      <c r="I163" s="10"/>
      <c r="J163" s="10"/>
    </row>
    <row r="164" spans="3:10" ht="15.75" customHeight="1" x14ac:dyDescent="0.25">
      <c r="C164" s="10"/>
      <c r="D164" s="10"/>
      <c r="E164" s="10"/>
      <c r="F164" s="10"/>
      <c r="G164" s="10"/>
      <c r="H164" s="8"/>
      <c r="I164" s="10"/>
      <c r="J164" s="10"/>
    </row>
    <row r="165" spans="3:10" ht="15.75" customHeight="1" x14ac:dyDescent="0.25">
      <c r="C165" s="10"/>
      <c r="D165" s="10"/>
      <c r="E165" s="10"/>
      <c r="F165" s="10"/>
      <c r="G165" s="10"/>
      <c r="H165" s="8"/>
      <c r="I165" s="10"/>
      <c r="J165" s="10"/>
    </row>
    <row r="166" spans="3:10" ht="15.75" customHeight="1" x14ac:dyDescent="0.25">
      <c r="C166" s="10"/>
      <c r="D166" s="10"/>
      <c r="E166" s="10"/>
      <c r="F166" s="10"/>
      <c r="G166" s="10"/>
      <c r="H166" s="8"/>
      <c r="I166" s="10"/>
      <c r="J166" s="10"/>
    </row>
    <row r="167" spans="3:10" ht="15.75" customHeight="1" x14ac:dyDescent="0.25">
      <c r="C167" s="10"/>
      <c r="D167" s="10"/>
      <c r="E167" s="10"/>
      <c r="F167" s="10"/>
      <c r="G167" s="10"/>
      <c r="H167" s="8"/>
      <c r="I167" s="10"/>
      <c r="J167" s="10"/>
    </row>
    <row r="168" spans="3:10" ht="15.75" customHeight="1" x14ac:dyDescent="0.25">
      <c r="C168" s="10"/>
      <c r="D168" s="10"/>
      <c r="E168" s="10"/>
      <c r="F168" s="10"/>
      <c r="G168" s="10"/>
      <c r="H168" s="8"/>
      <c r="I168" s="10"/>
      <c r="J168" s="10"/>
    </row>
    <row r="169" spans="3:10" ht="15.75" customHeight="1" x14ac:dyDescent="0.25">
      <c r="C169" s="10"/>
      <c r="D169" s="10"/>
      <c r="E169" s="10"/>
      <c r="F169" s="10"/>
      <c r="G169" s="10"/>
      <c r="H169" s="8"/>
      <c r="I169" s="10"/>
      <c r="J169" s="10"/>
    </row>
    <row r="170" spans="3:10" ht="15.75" customHeight="1" x14ac:dyDescent="0.25">
      <c r="C170" s="10"/>
      <c r="D170" s="10"/>
      <c r="E170" s="10"/>
      <c r="F170" s="10"/>
      <c r="G170" s="10"/>
      <c r="H170" s="8"/>
      <c r="I170" s="10"/>
      <c r="J170" s="10"/>
    </row>
    <row r="171" spans="3:10" ht="15.75" customHeight="1" x14ac:dyDescent="0.25">
      <c r="C171" s="10"/>
      <c r="D171" s="10"/>
      <c r="E171" s="10"/>
      <c r="F171" s="10"/>
      <c r="G171" s="10"/>
      <c r="H171" s="8"/>
      <c r="I171" s="10"/>
      <c r="J171" s="10"/>
    </row>
    <row r="172" spans="3:10" ht="15.75" customHeight="1" x14ac:dyDescent="0.25">
      <c r="C172" s="10"/>
      <c r="D172" s="10"/>
      <c r="E172" s="10"/>
      <c r="F172" s="10"/>
      <c r="G172" s="10"/>
      <c r="H172" s="8"/>
      <c r="I172" s="10"/>
      <c r="J172" s="10"/>
    </row>
    <row r="173" spans="3:10" ht="15.75" customHeight="1" x14ac:dyDescent="0.25">
      <c r="C173" s="10"/>
      <c r="D173" s="10"/>
      <c r="E173" s="10"/>
      <c r="F173" s="10"/>
      <c r="G173" s="10"/>
      <c r="H173" s="8"/>
      <c r="I173" s="10"/>
      <c r="J173" s="10"/>
    </row>
    <row r="174" spans="3:10" ht="15.75" customHeight="1" x14ac:dyDescent="0.25">
      <c r="C174" s="10"/>
      <c r="D174" s="10"/>
      <c r="E174" s="10"/>
      <c r="F174" s="10"/>
      <c r="G174" s="10"/>
      <c r="H174" s="8"/>
      <c r="I174" s="10"/>
      <c r="J174" s="10"/>
    </row>
    <row r="175" spans="3:10" ht="15.75" customHeight="1" x14ac:dyDescent="0.25">
      <c r="C175" s="10"/>
      <c r="D175" s="10"/>
      <c r="E175" s="10"/>
      <c r="F175" s="10"/>
      <c r="G175" s="10"/>
      <c r="H175" s="8"/>
      <c r="I175" s="10"/>
      <c r="J175" s="10"/>
    </row>
    <row r="176" spans="3:10" ht="15.75" customHeight="1" x14ac:dyDescent="0.25">
      <c r="C176" s="10"/>
      <c r="D176" s="10"/>
      <c r="E176" s="10"/>
      <c r="F176" s="10"/>
      <c r="G176" s="10"/>
      <c r="H176" s="8"/>
      <c r="I176" s="10"/>
      <c r="J176" s="10"/>
    </row>
    <row r="177" spans="3:10" ht="15.75" customHeight="1" x14ac:dyDescent="0.25">
      <c r="C177" s="10"/>
      <c r="D177" s="10"/>
      <c r="E177" s="10"/>
      <c r="F177" s="10"/>
      <c r="G177" s="10"/>
      <c r="H177" s="8"/>
      <c r="I177" s="10"/>
      <c r="J177" s="10"/>
    </row>
    <row r="178" spans="3:10" ht="15.75" customHeight="1" x14ac:dyDescent="0.25">
      <c r="C178" s="10"/>
      <c r="D178" s="10"/>
      <c r="E178" s="10"/>
      <c r="F178" s="10"/>
      <c r="G178" s="10"/>
      <c r="H178" s="8"/>
      <c r="I178" s="10"/>
      <c r="J178" s="10"/>
    </row>
    <row r="179" spans="3:10" ht="15.75" customHeight="1" x14ac:dyDescent="0.25">
      <c r="C179" s="10"/>
      <c r="D179" s="10"/>
      <c r="E179" s="10"/>
      <c r="F179" s="10"/>
      <c r="G179" s="10"/>
      <c r="H179" s="8"/>
      <c r="I179" s="10"/>
      <c r="J179" s="10"/>
    </row>
    <row r="180" spans="3:10" ht="15.75" customHeight="1" x14ac:dyDescent="0.25">
      <c r="C180" s="10"/>
      <c r="D180" s="10"/>
      <c r="E180" s="10"/>
      <c r="F180" s="10"/>
      <c r="G180" s="10"/>
      <c r="H180" s="8"/>
      <c r="I180" s="10"/>
      <c r="J180" s="10"/>
    </row>
    <row r="181" spans="3:10" ht="15.75" customHeight="1" x14ac:dyDescent="0.25">
      <c r="C181" s="10"/>
      <c r="D181" s="10"/>
      <c r="E181" s="10"/>
      <c r="F181" s="10"/>
      <c r="G181" s="10"/>
      <c r="H181" s="8"/>
      <c r="I181" s="10"/>
      <c r="J181" s="10"/>
    </row>
    <row r="182" spans="3:10" ht="15.75" customHeight="1" x14ac:dyDescent="0.25">
      <c r="C182" s="10"/>
      <c r="D182" s="10"/>
      <c r="E182" s="10"/>
      <c r="F182" s="10"/>
      <c r="G182" s="10"/>
      <c r="H182" s="8"/>
      <c r="I182" s="10"/>
      <c r="J182" s="10"/>
    </row>
    <row r="183" spans="3:10" ht="15.75" customHeight="1" x14ac:dyDescent="0.25">
      <c r="C183" s="10"/>
      <c r="D183" s="10"/>
      <c r="E183" s="10"/>
      <c r="F183" s="10"/>
      <c r="G183" s="10"/>
      <c r="H183" s="8"/>
      <c r="I183" s="10"/>
      <c r="J183" s="10"/>
    </row>
    <row r="184" spans="3:10" ht="15.75" customHeight="1" x14ac:dyDescent="0.25">
      <c r="C184" s="10"/>
      <c r="D184" s="10"/>
      <c r="E184" s="10"/>
      <c r="F184" s="10"/>
      <c r="G184" s="10"/>
      <c r="H184" s="8"/>
      <c r="I184" s="10"/>
      <c r="J184" s="10"/>
    </row>
    <row r="185" spans="3:10" ht="15.75" customHeight="1" x14ac:dyDescent="0.25">
      <c r="C185" s="10"/>
      <c r="D185" s="10"/>
      <c r="E185" s="10"/>
      <c r="F185" s="10"/>
      <c r="G185" s="10"/>
      <c r="H185" s="8"/>
      <c r="I185" s="10"/>
      <c r="J185" s="10"/>
    </row>
    <row r="186" spans="3:10" ht="15.75" customHeight="1" x14ac:dyDescent="0.25">
      <c r="C186" s="10"/>
      <c r="D186" s="10"/>
      <c r="E186" s="10"/>
      <c r="F186" s="10"/>
      <c r="G186" s="10"/>
      <c r="H186" s="8"/>
      <c r="I186" s="10"/>
      <c r="J186" s="10"/>
    </row>
    <row r="187" spans="3:10" ht="15.75" customHeight="1" x14ac:dyDescent="0.25">
      <c r="C187" s="10"/>
      <c r="D187" s="10"/>
      <c r="E187" s="10"/>
      <c r="F187" s="10"/>
      <c r="G187" s="10"/>
      <c r="H187" s="8"/>
      <c r="I187" s="10"/>
      <c r="J187" s="10"/>
    </row>
    <row r="188" spans="3:10" ht="15.75" customHeight="1" x14ac:dyDescent="0.25">
      <c r="C188" s="10"/>
      <c r="D188" s="10"/>
      <c r="E188" s="10"/>
      <c r="F188" s="10"/>
      <c r="G188" s="10"/>
      <c r="H188" s="8"/>
      <c r="I188" s="10"/>
      <c r="J188" s="10"/>
    </row>
    <row r="189" spans="3:10" ht="15.75" customHeight="1" x14ac:dyDescent="0.25">
      <c r="C189" s="10"/>
      <c r="D189" s="10"/>
      <c r="E189" s="10"/>
      <c r="F189" s="10"/>
      <c r="G189" s="10"/>
      <c r="H189" s="8"/>
      <c r="I189" s="10"/>
      <c r="J189" s="10"/>
    </row>
    <row r="190" spans="3:10" ht="15.75" customHeight="1" x14ac:dyDescent="0.25">
      <c r="C190" s="10"/>
      <c r="D190" s="10"/>
      <c r="E190" s="10"/>
      <c r="F190" s="10"/>
      <c r="G190" s="10"/>
      <c r="H190" s="8"/>
      <c r="I190" s="10"/>
      <c r="J190" s="10"/>
    </row>
    <row r="191" spans="3:10" ht="15.75" customHeight="1" x14ac:dyDescent="0.25">
      <c r="C191" s="10"/>
      <c r="D191" s="10"/>
      <c r="E191" s="10"/>
      <c r="F191" s="10"/>
      <c r="G191" s="10"/>
      <c r="H191" s="8"/>
      <c r="I191" s="10"/>
      <c r="J191" s="10"/>
    </row>
    <row r="192" spans="3:10" ht="15.75" customHeight="1" x14ac:dyDescent="0.25">
      <c r="C192" s="10"/>
      <c r="D192" s="10"/>
      <c r="E192" s="10"/>
      <c r="F192" s="10"/>
      <c r="G192" s="10"/>
      <c r="H192" s="8"/>
      <c r="I192" s="10"/>
      <c r="J192" s="10"/>
    </row>
    <row r="193" spans="3:10" ht="15.75" customHeight="1" x14ac:dyDescent="0.25">
      <c r="C193" s="10"/>
      <c r="D193" s="10"/>
      <c r="E193" s="10"/>
      <c r="F193" s="10"/>
      <c r="G193" s="10"/>
      <c r="H193" s="8"/>
      <c r="I193" s="10"/>
      <c r="J193" s="10"/>
    </row>
    <row r="194" spans="3:10" ht="15.75" customHeight="1" x14ac:dyDescent="0.25">
      <c r="C194" s="10"/>
      <c r="D194" s="10"/>
      <c r="E194" s="10"/>
      <c r="F194" s="10"/>
      <c r="G194" s="10"/>
      <c r="H194" s="8"/>
      <c r="I194" s="10"/>
      <c r="J194" s="10"/>
    </row>
    <row r="195" spans="3:10" ht="15.75" customHeight="1" x14ac:dyDescent="0.25">
      <c r="C195" s="10"/>
      <c r="D195" s="10"/>
      <c r="E195" s="10"/>
      <c r="F195" s="10"/>
      <c r="G195" s="10"/>
      <c r="H195" s="8"/>
      <c r="I195" s="10"/>
      <c r="J195" s="10"/>
    </row>
    <row r="196" spans="3:10" ht="15.75" customHeight="1" x14ac:dyDescent="0.25">
      <c r="C196" s="10"/>
      <c r="D196" s="10"/>
      <c r="E196" s="10"/>
      <c r="F196" s="10"/>
      <c r="G196" s="10"/>
      <c r="H196" s="8"/>
      <c r="I196" s="10"/>
      <c r="J196" s="10"/>
    </row>
    <row r="197" spans="3:10" ht="15.75" customHeight="1" x14ac:dyDescent="0.25">
      <c r="C197" s="10"/>
      <c r="D197" s="10"/>
      <c r="E197" s="10"/>
      <c r="F197" s="10"/>
      <c r="G197" s="10"/>
      <c r="H197" s="8"/>
      <c r="I197" s="10"/>
      <c r="J197" s="10"/>
    </row>
    <row r="198" spans="3:10" ht="15.75" customHeight="1" x14ac:dyDescent="0.25">
      <c r="C198" s="10"/>
      <c r="D198" s="10"/>
      <c r="E198" s="10"/>
      <c r="F198" s="10"/>
      <c r="G198" s="10"/>
      <c r="H198" s="8"/>
      <c r="I198" s="10"/>
      <c r="J198" s="10"/>
    </row>
    <row r="199" spans="3:10" ht="15.75" customHeight="1" x14ac:dyDescent="0.25">
      <c r="C199" s="10"/>
      <c r="D199" s="10"/>
      <c r="E199" s="10"/>
      <c r="F199" s="10"/>
      <c r="G199" s="10"/>
      <c r="H199" s="8"/>
      <c r="I199" s="10"/>
      <c r="J199" s="10"/>
    </row>
    <row r="200" spans="3:10" ht="15.75" customHeight="1" x14ac:dyDescent="0.25">
      <c r="C200" s="10"/>
      <c r="D200" s="10"/>
      <c r="E200" s="10"/>
      <c r="F200" s="10"/>
      <c r="G200" s="10"/>
      <c r="H200" s="8"/>
      <c r="I200" s="10"/>
      <c r="J200" s="10"/>
    </row>
    <row r="201" spans="3:10" ht="15.75" customHeight="1" x14ac:dyDescent="0.25">
      <c r="C201" s="10"/>
      <c r="D201" s="10"/>
      <c r="E201" s="10"/>
      <c r="F201" s="10"/>
      <c r="G201" s="10"/>
      <c r="H201" s="8"/>
      <c r="I201" s="10"/>
      <c r="J201" s="10"/>
    </row>
    <row r="202" spans="3:10" ht="15.75" customHeight="1" x14ac:dyDescent="0.25">
      <c r="C202" s="10"/>
      <c r="D202" s="10"/>
      <c r="E202" s="10"/>
      <c r="F202" s="10"/>
      <c r="G202" s="10"/>
      <c r="H202" s="8"/>
      <c r="I202" s="10"/>
      <c r="J202" s="10"/>
    </row>
    <row r="203" spans="3:10" ht="15.75" customHeight="1" x14ac:dyDescent="0.25">
      <c r="C203" s="10"/>
      <c r="D203" s="10"/>
      <c r="E203" s="10"/>
      <c r="F203" s="10"/>
      <c r="G203" s="10"/>
      <c r="H203" s="8"/>
      <c r="I203" s="10"/>
      <c r="J203" s="10"/>
    </row>
    <row r="204" spans="3:10" ht="15.75" customHeight="1" x14ac:dyDescent="0.25">
      <c r="C204" s="10"/>
      <c r="D204" s="10"/>
      <c r="E204" s="10"/>
      <c r="F204" s="10"/>
      <c r="G204" s="10"/>
      <c r="H204" s="8"/>
      <c r="I204" s="10"/>
      <c r="J204" s="10"/>
    </row>
    <row r="205" spans="3:10" ht="15.75" customHeight="1" x14ac:dyDescent="0.25">
      <c r="C205" s="10"/>
      <c r="D205" s="10"/>
      <c r="E205" s="10"/>
      <c r="F205" s="10"/>
      <c r="G205" s="10"/>
      <c r="H205" s="8"/>
      <c r="I205" s="10"/>
      <c r="J205" s="10"/>
    </row>
    <row r="206" spans="3:10" ht="15.75" customHeight="1" x14ac:dyDescent="0.25">
      <c r="C206" s="10"/>
      <c r="D206" s="10"/>
      <c r="E206" s="10"/>
      <c r="F206" s="10"/>
      <c r="G206" s="10"/>
      <c r="H206" s="8"/>
      <c r="I206" s="10"/>
      <c r="J206" s="10"/>
    </row>
    <row r="207" spans="3:10" ht="15.75" customHeight="1" x14ac:dyDescent="0.25">
      <c r="C207" s="10"/>
      <c r="D207" s="10"/>
      <c r="E207" s="10"/>
      <c r="F207" s="10"/>
      <c r="G207" s="10"/>
      <c r="H207" s="8"/>
      <c r="I207" s="10"/>
      <c r="J207" s="10"/>
    </row>
    <row r="208" spans="3:10" ht="15.75" customHeight="1" x14ac:dyDescent="0.25">
      <c r="C208" s="10"/>
      <c r="D208" s="10"/>
      <c r="E208" s="10"/>
      <c r="F208" s="10"/>
      <c r="G208" s="10"/>
      <c r="H208" s="8"/>
      <c r="I208" s="10"/>
      <c r="J208" s="10"/>
    </row>
    <row r="209" spans="3:10" ht="15.75" customHeight="1" x14ac:dyDescent="0.25">
      <c r="C209" s="10"/>
      <c r="D209" s="10"/>
      <c r="E209" s="10"/>
      <c r="F209" s="10"/>
      <c r="G209" s="10"/>
      <c r="H209" s="8"/>
      <c r="I209" s="10"/>
      <c r="J209" s="10"/>
    </row>
    <row r="210" spans="3:10" ht="15.75" customHeight="1" x14ac:dyDescent="0.25">
      <c r="C210" s="10"/>
      <c r="D210" s="10"/>
      <c r="E210" s="10"/>
      <c r="F210" s="10"/>
      <c r="G210" s="10"/>
      <c r="H210" s="8"/>
      <c r="I210" s="10"/>
      <c r="J210" s="10"/>
    </row>
    <row r="211" spans="3:10" ht="15.75" customHeight="1" x14ac:dyDescent="0.25">
      <c r="C211" s="10"/>
      <c r="D211" s="10"/>
      <c r="E211" s="10"/>
      <c r="F211" s="10"/>
      <c r="G211" s="10"/>
      <c r="H211" s="8"/>
      <c r="I211" s="10"/>
      <c r="J211" s="10"/>
    </row>
    <row r="212" spans="3:10" ht="15.75" customHeight="1" x14ac:dyDescent="0.25">
      <c r="C212" s="10"/>
      <c r="D212" s="10"/>
      <c r="E212" s="10"/>
      <c r="F212" s="10"/>
      <c r="G212" s="10"/>
      <c r="H212" s="8"/>
      <c r="I212" s="10"/>
      <c r="J212" s="10"/>
    </row>
    <row r="213" spans="3:10" ht="15.75" customHeight="1" x14ac:dyDescent="0.25">
      <c r="C213" s="10"/>
      <c r="D213" s="10"/>
      <c r="E213" s="10"/>
      <c r="F213" s="10"/>
      <c r="G213" s="10"/>
      <c r="H213" s="8"/>
      <c r="I213" s="10"/>
      <c r="J213" s="10"/>
    </row>
    <row r="214" spans="3:10" ht="15.75" customHeight="1" x14ac:dyDescent="0.25">
      <c r="C214" s="10"/>
      <c r="D214" s="10"/>
      <c r="E214" s="10"/>
      <c r="F214" s="10"/>
      <c r="G214" s="10"/>
      <c r="H214" s="8"/>
      <c r="I214" s="10"/>
      <c r="J214" s="10"/>
    </row>
    <row r="215" spans="3:10" ht="15.75" customHeight="1" x14ac:dyDescent="0.25">
      <c r="C215" s="10"/>
      <c r="D215" s="10"/>
      <c r="E215" s="10"/>
      <c r="F215" s="10"/>
      <c r="G215" s="10"/>
      <c r="H215" s="8"/>
      <c r="I215" s="10"/>
      <c r="J215" s="10"/>
    </row>
    <row r="216" spans="3:10" ht="15.75" customHeight="1" x14ac:dyDescent="0.25">
      <c r="C216" s="10"/>
      <c r="D216" s="10"/>
      <c r="E216" s="10"/>
      <c r="F216" s="10"/>
      <c r="G216" s="10"/>
      <c r="H216" s="8"/>
      <c r="I216" s="10"/>
      <c r="J216" s="10"/>
    </row>
    <row r="217" spans="3:10" ht="15.75" customHeight="1" x14ac:dyDescent="0.25">
      <c r="C217" s="10"/>
      <c r="D217" s="10"/>
      <c r="E217" s="10"/>
      <c r="F217" s="10"/>
      <c r="G217" s="10"/>
      <c r="H217" s="8"/>
      <c r="I217" s="10"/>
      <c r="J217" s="10"/>
    </row>
    <row r="218" spans="3:10" ht="15.75" customHeight="1" x14ac:dyDescent="0.25">
      <c r="C218" s="10"/>
      <c r="D218" s="10"/>
      <c r="E218" s="10"/>
      <c r="F218" s="10"/>
      <c r="G218" s="10"/>
      <c r="H218" s="8"/>
      <c r="I218" s="10"/>
      <c r="J218" s="10"/>
    </row>
    <row r="219" spans="3:10" ht="15.75" customHeight="1" x14ac:dyDescent="0.25">
      <c r="C219" s="10"/>
      <c r="D219" s="10"/>
      <c r="E219" s="10"/>
      <c r="F219" s="10"/>
      <c r="G219" s="10"/>
      <c r="H219" s="8"/>
      <c r="I219" s="10"/>
      <c r="J219" s="10"/>
    </row>
    <row r="220" spans="3:10" ht="15.75" customHeight="1" x14ac:dyDescent="0.25">
      <c r="C220" s="10"/>
      <c r="D220" s="10"/>
      <c r="E220" s="10"/>
      <c r="F220" s="10"/>
      <c r="G220" s="10"/>
      <c r="H220" s="8"/>
      <c r="I220" s="10"/>
      <c r="J220" s="10"/>
    </row>
    <row r="221" spans="3:10" ht="15.75" customHeight="1" x14ac:dyDescent="0.25">
      <c r="C221" s="10"/>
      <c r="D221" s="10"/>
      <c r="E221" s="10"/>
      <c r="F221" s="10"/>
      <c r="G221" s="10"/>
      <c r="H221" s="8"/>
      <c r="I221" s="10"/>
      <c r="J221" s="10"/>
    </row>
    <row r="222" spans="3:10" ht="15.75" customHeight="1" x14ac:dyDescent="0.25">
      <c r="C222" s="10"/>
      <c r="D222" s="10"/>
      <c r="E222" s="10"/>
      <c r="F222" s="10"/>
      <c r="G222" s="10"/>
      <c r="H222" s="8"/>
      <c r="I222" s="10"/>
      <c r="J222" s="10"/>
    </row>
    <row r="223" spans="3:10" ht="15.75" customHeight="1" x14ac:dyDescent="0.25">
      <c r="C223" s="10"/>
      <c r="D223" s="10"/>
      <c r="E223" s="10"/>
      <c r="F223" s="10"/>
      <c r="G223" s="10"/>
      <c r="H223" s="8"/>
      <c r="I223" s="10"/>
      <c r="J223" s="10"/>
    </row>
    <row r="224" spans="3:10" ht="15.75" customHeight="1" x14ac:dyDescent="0.25">
      <c r="C224" s="10"/>
      <c r="D224" s="10"/>
      <c r="E224" s="10"/>
      <c r="F224" s="10"/>
      <c r="G224" s="10"/>
      <c r="H224" s="8"/>
      <c r="I224" s="10"/>
      <c r="J224" s="10"/>
    </row>
    <row r="225" spans="3:10" ht="15.75" customHeight="1" x14ac:dyDescent="0.25">
      <c r="C225" s="10"/>
      <c r="D225" s="10"/>
      <c r="E225" s="10"/>
      <c r="F225" s="10"/>
      <c r="G225" s="10"/>
      <c r="H225" s="8"/>
      <c r="I225" s="10"/>
      <c r="J225" s="10"/>
    </row>
    <row r="226" spans="3:10" ht="15.75" customHeight="1" x14ac:dyDescent="0.25">
      <c r="C226" s="10"/>
      <c r="D226" s="10"/>
      <c r="E226" s="10"/>
      <c r="F226" s="10"/>
      <c r="G226" s="10"/>
      <c r="H226" s="8"/>
      <c r="I226" s="10"/>
      <c r="J226" s="10"/>
    </row>
    <row r="227" spans="3:10" ht="15.75" customHeight="1" x14ac:dyDescent="0.25">
      <c r="C227" s="10"/>
      <c r="D227" s="10"/>
      <c r="E227" s="10"/>
      <c r="F227" s="10"/>
      <c r="G227" s="10"/>
      <c r="H227" s="8"/>
      <c r="I227" s="10"/>
      <c r="J227" s="10"/>
    </row>
    <row r="228" spans="3:10" ht="15.75" customHeight="1" x14ac:dyDescent="0.25">
      <c r="C228" s="10"/>
      <c r="D228" s="10"/>
      <c r="E228" s="10"/>
      <c r="F228" s="10"/>
      <c r="G228" s="10"/>
      <c r="H228" s="8"/>
      <c r="I228" s="10"/>
      <c r="J228" s="10"/>
    </row>
    <row r="229" spans="3:10" ht="15.75" customHeight="1" x14ac:dyDescent="0.25">
      <c r="C229" s="10"/>
      <c r="D229" s="10"/>
      <c r="E229" s="10"/>
      <c r="F229" s="10"/>
      <c r="G229" s="10"/>
      <c r="H229" s="8"/>
      <c r="I229" s="10"/>
      <c r="J229" s="10"/>
    </row>
    <row r="230" spans="3:10" ht="15.75" customHeight="1" x14ac:dyDescent="0.25">
      <c r="C230" s="10"/>
      <c r="D230" s="10"/>
      <c r="E230" s="10"/>
      <c r="F230" s="10"/>
      <c r="G230" s="10"/>
      <c r="H230" s="8"/>
      <c r="I230" s="10"/>
      <c r="J230" s="10"/>
    </row>
    <row r="231" spans="3:10" ht="15.75" customHeight="1" x14ac:dyDescent="0.25">
      <c r="C231" s="10"/>
      <c r="D231" s="10"/>
      <c r="E231" s="10"/>
      <c r="F231" s="10"/>
      <c r="G231" s="10"/>
      <c r="H231" s="8"/>
      <c r="I231" s="10"/>
      <c r="J231" s="10"/>
    </row>
    <row r="232" spans="3:10" ht="15.75" customHeight="1" x14ac:dyDescent="0.25">
      <c r="C232" s="10"/>
      <c r="D232" s="10"/>
      <c r="E232" s="10"/>
      <c r="F232" s="10"/>
      <c r="G232" s="10"/>
      <c r="H232" s="8"/>
      <c r="I232" s="10"/>
      <c r="J232" s="10"/>
    </row>
    <row r="233" spans="3:10" ht="15.75" customHeight="1" x14ac:dyDescent="0.25">
      <c r="C233" s="10"/>
      <c r="D233" s="10"/>
      <c r="E233" s="10"/>
      <c r="F233" s="10"/>
      <c r="G233" s="10"/>
      <c r="H233" s="8"/>
      <c r="I233" s="10"/>
      <c r="J233" s="10"/>
    </row>
    <row r="234" spans="3:10" ht="15.75" customHeight="1" x14ac:dyDescent="0.25">
      <c r="C234" s="10"/>
      <c r="D234" s="10"/>
      <c r="E234" s="10"/>
      <c r="F234" s="10"/>
      <c r="G234" s="10"/>
      <c r="H234" s="8"/>
      <c r="I234" s="10"/>
      <c r="J234" s="10"/>
    </row>
    <row r="235" spans="3:10" ht="15.75" customHeight="1" x14ac:dyDescent="0.25">
      <c r="C235" s="10"/>
      <c r="D235" s="10"/>
      <c r="E235" s="10"/>
      <c r="F235" s="10"/>
      <c r="G235" s="10"/>
      <c r="H235" s="8"/>
      <c r="I235" s="10"/>
      <c r="J235" s="10"/>
    </row>
    <row r="236" spans="3:10" ht="15.75" customHeight="1" x14ac:dyDescent="0.25">
      <c r="C236" s="10"/>
      <c r="D236" s="10"/>
      <c r="E236" s="10"/>
      <c r="F236" s="10"/>
      <c r="G236" s="10"/>
      <c r="H236" s="8"/>
      <c r="I236" s="10"/>
      <c r="J236" s="10"/>
    </row>
    <row r="237" spans="3:10" ht="15.75" customHeight="1" x14ac:dyDescent="0.25">
      <c r="C237" s="10"/>
      <c r="D237" s="10"/>
      <c r="E237" s="10"/>
      <c r="F237" s="10"/>
      <c r="G237" s="10"/>
      <c r="H237" s="8"/>
      <c r="I237" s="10"/>
      <c r="J237" s="10"/>
    </row>
    <row r="238" spans="3:10" ht="15.75" customHeight="1" x14ac:dyDescent="0.25">
      <c r="C238" s="10"/>
      <c r="D238" s="10"/>
      <c r="E238" s="10"/>
      <c r="F238" s="10"/>
      <c r="G238" s="10"/>
      <c r="H238" s="8"/>
      <c r="I238" s="10"/>
      <c r="J238" s="10"/>
    </row>
    <row r="239" spans="3:10" ht="15.75" customHeight="1" x14ac:dyDescent="0.25">
      <c r="C239" s="10"/>
      <c r="D239" s="10"/>
      <c r="E239" s="10"/>
      <c r="F239" s="10"/>
      <c r="G239" s="10"/>
      <c r="H239" s="8"/>
      <c r="I239" s="10"/>
      <c r="J239" s="10"/>
    </row>
    <row r="240" spans="3:10" ht="15.75" customHeight="1" x14ac:dyDescent="0.25">
      <c r="C240" s="10"/>
      <c r="D240" s="10"/>
      <c r="E240" s="10"/>
      <c r="F240" s="10"/>
      <c r="G240" s="10"/>
      <c r="H240" s="8"/>
      <c r="I240" s="10"/>
      <c r="J240" s="10"/>
    </row>
    <row r="241" spans="3:10" ht="15.75" customHeight="1" x14ac:dyDescent="0.25">
      <c r="C241" s="10"/>
      <c r="D241" s="10"/>
      <c r="E241" s="10"/>
      <c r="F241" s="10"/>
      <c r="G241" s="10"/>
      <c r="H241" s="8"/>
      <c r="I241" s="10"/>
      <c r="J241" s="10"/>
    </row>
    <row r="242" spans="3:10" ht="15.75" customHeight="1" x14ac:dyDescent="0.25">
      <c r="C242" s="10"/>
      <c r="D242" s="10"/>
      <c r="E242" s="10"/>
      <c r="F242" s="10"/>
      <c r="G242" s="10"/>
      <c r="H242" s="8"/>
      <c r="I242" s="10"/>
      <c r="J242" s="10"/>
    </row>
    <row r="243" spans="3:10" ht="15.75" customHeight="1" x14ac:dyDescent="0.25">
      <c r="C243" s="10"/>
      <c r="D243" s="10"/>
      <c r="E243" s="10"/>
      <c r="F243" s="10"/>
      <c r="G243" s="10"/>
      <c r="H243" s="8"/>
      <c r="I243" s="10"/>
      <c r="J243" s="10"/>
    </row>
    <row r="244" spans="3:10" ht="15.75" customHeight="1" x14ac:dyDescent="0.25">
      <c r="C244" s="10"/>
      <c r="D244" s="10"/>
      <c r="E244" s="10"/>
      <c r="F244" s="10"/>
      <c r="G244" s="10"/>
      <c r="H244" s="8"/>
      <c r="I244" s="10"/>
      <c r="J244" s="10"/>
    </row>
    <row r="245" spans="3:10" ht="15.75" customHeight="1" x14ac:dyDescent="0.25">
      <c r="C245" s="10"/>
      <c r="D245" s="10"/>
      <c r="E245" s="10"/>
      <c r="F245" s="10"/>
      <c r="G245" s="10"/>
      <c r="H245" s="8"/>
      <c r="I245" s="10"/>
      <c r="J245" s="10"/>
    </row>
    <row r="246" spans="3:10" ht="15.75" customHeight="1" x14ac:dyDescent="0.25">
      <c r="C246" s="10"/>
      <c r="D246" s="10"/>
      <c r="E246" s="10"/>
      <c r="F246" s="10"/>
      <c r="G246" s="10"/>
      <c r="H246" s="8"/>
      <c r="I246" s="10"/>
      <c r="J246" s="10"/>
    </row>
    <row r="247" spans="3:10" ht="15.75" customHeight="1" x14ac:dyDescent="0.25">
      <c r="C247" s="10"/>
      <c r="D247" s="10"/>
      <c r="E247" s="10"/>
      <c r="F247" s="10"/>
      <c r="G247" s="10"/>
      <c r="H247" s="8"/>
      <c r="I247" s="10"/>
      <c r="J247" s="10"/>
    </row>
    <row r="248" spans="3:10" ht="15.75" customHeight="1" x14ac:dyDescent="0.25">
      <c r="C248" s="10"/>
      <c r="D248" s="10"/>
      <c r="E248" s="10"/>
      <c r="F248" s="10"/>
      <c r="G248" s="10"/>
      <c r="H248" s="8"/>
      <c r="I248" s="10"/>
      <c r="J248" s="10"/>
    </row>
    <row r="249" spans="3:10" ht="15.75" customHeight="1" x14ac:dyDescent="0.25">
      <c r="C249" s="10"/>
      <c r="D249" s="10"/>
      <c r="E249" s="10"/>
      <c r="F249" s="10"/>
      <c r="G249" s="10"/>
      <c r="H249" s="8"/>
      <c r="I249" s="10"/>
      <c r="J249" s="10"/>
    </row>
    <row r="250" spans="3:10" ht="15.75" customHeight="1" x14ac:dyDescent="0.25">
      <c r="C250" s="10"/>
      <c r="D250" s="10"/>
      <c r="E250" s="10"/>
      <c r="F250" s="10"/>
      <c r="G250" s="10"/>
      <c r="H250" s="8"/>
      <c r="I250" s="10"/>
      <c r="J250" s="10"/>
    </row>
    <row r="251" spans="3:10" ht="15.75" customHeight="1" x14ac:dyDescent="0.25">
      <c r="C251" s="10"/>
      <c r="D251" s="10"/>
      <c r="E251" s="10"/>
      <c r="F251" s="10"/>
      <c r="G251" s="10"/>
      <c r="H251" s="8"/>
      <c r="I251" s="10"/>
      <c r="J251" s="10"/>
    </row>
    <row r="252" spans="3:10" ht="15.75" customHeight="1" x14ac:dyDescent="0.25">
      <c r="C252" s="10"/>
      <c r="D252" s="10"/>
      <c r="E252" s="10"/>
      <c r="F252" s="10"/>
      <c r="G252" s="10"/>
      <c r="H252" s="8"/>
      <c r="I252" s="10"/>
      <c r="J252" s="10"/>
    </row>
    <row r="253" spans="3:10" ht="15.75" customHeight="1" x14ac:dyDescent="0.25">
      <c r="C253" s="10"/>
      <c r="D253" s="10"/>
      <c r="E253" s="10"/>
      <c r="F253" s="10"/>
      <c r="G253" s="10"/>
      <c r="H253" s="8"/>
      <c r="I253" s="10"/>
      <c r="J253" s="10"/>
    </row>
    <row r="254" spans="3:10" ht="15.75" customHeight="1" x14ac:dyDescent="0.25">
      <c r="C254" s="10"/>
      <c r="D254" s="10"/>
      <c r="E254" s="10"/>
      <c r="F254" s="10"/>
      <c r="G254" s="10"/>
      <c r="H254" s="8"/>
      <c r="I254" s="10"/>
      <c r="J254" s="10"/>
    </row>
    <row r="255" spans="3:10" ht="15.75" customHeight="1" x14ac:dyDescent="0.25">
      <c r="C255" s="10"/>
      <c r="D255" s="10"/>
      <c r="E255" s="10"/>
      <c r="F255" s="10"/>
      <c r="G255" s="10"/>
      <c r="H255" s="8"/>
      <c r="I255" s="10"/>
      <c r="J255" s="10"/>
    </row>
    <row r="256" spans="3:10" ht="15.75" customHeight="1" x14ac:dyDescent="0.25">
      <c r="C256" s="10"/>
      <c r="D256" s="10"/>
      <c r="E256" s="10"/>
      <c r="F256" s="10"/>
      <c r="G256" s="10"/>
      <c r="H256" s="8"/>
      <c r="I256" s="10"/>
      <c r="J256" s="10"/>
    </row>
    <row r="257" spans="3:10" ht="15.75" customHeight="1" x14ac:dyDescent="0.25">
      <c r="C257" s="10"/>
      <c r="D257" s="10"/>
      <c r="E257" s="10"/>
      <c r="F257" s="10"/>
      <c r="G257" s="10"/>
      <c r="H257" s="8"/>
      <c r="I257" s="10"/>
      <c r="J257" s="10"/>
    </row>
    <row r="258" spans="3:10" ht="15.75" customHeight="1" x14ac:dyDescent="0.25">
      <c r="C258" s="10"/>
      <c r="D258" s="10"/>
      <c r="E258" s="10"/>
      <c r="F258" s="10"/>
      <c r="G258" s="10"/>
      <c r="H258" s="8"/>
      <c r="I258" s="10"/>
      <c r="J258" s="10"/>
    </row>
    <row r="259" spans="3:10" ht="15.75" customHeight="1" x14ac:dyDescent="0.25">
      <c r="C259" s="10"/>
      <c r="D259" s="10"/>
      <c r="E259" s="10"/>
      <c r="F259" s="10"/>
      <c r="G259" s="10"/>
      <c r="H259" s="8"/>
      <c r="I259" s="10"/>
      <c r="J259" s="10"/>
    </row>
    <row r="260" spans="3:10" ht="15.75" customHeight="1" x14ac:dyDescent="0.25">
      <c r="C260" s="10"/>
      <c r="D260" s="10"/>
      <c r="E260" s="10"/>
      <c r="F260" s="10"/>
      <c r="G260" s="10"/>
      <c r="H260" s="8"/>
      <c r="I260" s="10"/>
      <c r="J260" s="10"/>
    </row>
    <row r="261" spans="3:10" ht="15.75" customHeight="1" x14ac:dyDescent="0.25">
      <c r="C261" s="10"/>
      <c r="D261" s="10"/>
      <c r="E261" s="10"/>
      <c r="F261" s="10"/>
      <c r="G261" s="10"/>
      <c r="H261" s="8"/>
      <c r="I261" s="10"/>
      <c r="J261" s="10"/>
    </row>
    <row r="262" spans="3:10" ht="15.75" customHeight="1" x14ac:dyDescent="0.25">
      <c r="C262" s="10"/>
      <c r="D262" s="10"/>
      <c r="E262" s="10"/>
      <c r="F262" s="10"/>
      <c r="G262" s="10"/>
      <c r="H262" s="8"/>
      <c r="I262" s="10"/>
      <c r="J262" s="10"/>
    </row>
    <row r="263" spans="3:10" ht="15.75" customHeight="1" x14ac:dyDescent="0.25">
      <c r="C263" s="10"/>
      <c r="D263" s="10"/>
      <c r="E263" s="10"/>
      <c r="F263" s="10"/>
      <c r="G263" s="10"/>
      <c r="H263" s="8"/>
      <c r="I263" s="10"/>
      <c r="J263" s="10"/>
    </row>
    <row r="264" spans="3:10" ht="15.75" customHeight="1" x14ac:dyDescent="0.25">
      <c r="C264" s="10"/>
      <c r="D264" s="10"/>
      <c r="E264" s="10"/>
      <c r="F264" s="10"/>
      <c r="G264" s="10"/>
      <c r="H264" s="8"/>
      <c r="I264" s="10"/>
      <c r="J264" s="10"/>
    </row>
    <row r="265" spans="3:10" ht="15.75" customHeight="1" x14ac:dyDescent="0.25">
      <c r="C265" s="10"/>
      <c r="D265" s="10"/>
      <c r="E265" s="10"/>
      <c r="F265" s="10"/>
      <c r="G265" s="10"/>
      <c r="H265" s="8"/>
      <c r="I265" s="10"/>
      <c r="J265" s="10"/>
    </row>
    <row r="266" spans="3:10" ht="15.75" customHeight="1" x14ac:dyDescent="0.25">
      <c r="C266" s="10"/>
      <c r="D266" s="10"/>
      <c r="E266" s="10"/>
      <c r="F266" s="10"/>
      <c r="G266" s="10"/>
      <c r="H266" s="8"/>
      <c r="I266" s="10"/>
      <c r="J266" s="10"/>
    </row>
    <row r="267" spans="3:10" ht="15.75" customHeight="1" x14ac:dyDescent="0.25">
      <c r="C267" s="10"/>
      <c r="D267" s="10"/>
      <c r="E267" s="10"/>
      <c r="F267" s="10"/>
      <c r="G267" s="10"/>
      <c r="H267" s="8"/>
      <c r="I267" s="10"/>
      <c r="J267" s="10"/>
    </row>
    <row r="268" spans="3:10" ht="15.75" customHeight="1" x14ac:dyDescent="0.25">
      <c r="C268" s="10"/>
      <c r="D268" s="10"/>
      <c r="E268" s="10"/>
      <c r="F268" s="10"/>
      <c r="G268" s="10"/>
      <c r="H268" s="8"/>
      <c r="I268" s="10"/>
      <c r="J268" s="10"/>
    </row>
    <row r="269" spans="3:10" ht="15.75" customHeight="1" x14ac:dyDescent="0.25">
      <c r="C269" s="10"/>
      <c r="D269" s="10"/>
      <c r="E269" s="10"/>
      <c r="F269" s="10"/>
      <c r="G269" s="10"/>
      <c r="H269" s="8"/>
      <c r="I269" s="10"/>
      <c r="J269" s="10"/>
    </row>
    <row r="270" spans="3:10" ht="15.75" customHeight="1" x14ac:dyDescent="0.25">
      <c r="C270" s="10"/>
      <c r="D270" s="10"/>
      <c r="E270" s="10"/>
      <c r="F270" s="10"/>
      <c r="G270" s="10"/>
      <c r="H270" s="8"/>
      <c r="I270" s="10"/>
      <c r="J270" s="10"/>
    </row>
    <row r="271" spans="3:10" ht="15.75" customHeight="1" x14ac:dyDescent="0.25">
      <c r="C271" s="10"/>
      <c r="D271" s="10"/>
      <c r="E271" s="10"/>
      <c r="F271" s="10"/>
      <c r="G271" s="10"/>
      <c r="H271" s="8"/>
      <c r="I271" s="10"/>
      <c r="J271" s="10"/>
    </row>
    <row r="272" spans="3:10" ht="15.75" customHeight="1" x14ac:dyDescent="0.25">
      <c r="C272" s="10"/>
      <c r="D272" s="10"/>
      <c r="E272" s="10"/>
      <c r="F272" s="10"/>
      <c r="G272" s="10"/>
      <c r="H272" s="8"/>
      <c r="I272" s="10"/>
      <c r="J272" s="10"/>
    </row>
    <row r="273" spans="3:10" ht="15.75" customHeight="1" x14ac:dyDescent="0.25">
      <c r="C273" s="10"/>
      <c r="D273" s="10"/>
      <c r="E273" s="10"/>
      <c r="F273" s="10"/>
      <c r="G273" s="10"/>
      <c r="H273" s="8"/>
      <c r="I273" s="10"/>
      <c r="J273" s="10"/>
    </row>
    <row r="274" spans="3:10" ht="15.75" customHeight="1" x14ac:dyDescent="0.25">
      <c r="C274" s="10"/>
      <c r="D274" s="10"/>
      <c r="E274" s="10"/>
      <c r="F274" s="10"/>
      <c r="G274" s="10"/>
      <c r="H274" s="8"/>
      <c r="I274" s="10"/>
      <c r="J274" s="10"/>
    </row>
    <row r="275" spans="3:10" ht="15.75" customHeight="1" x14ac:dyDescent="0.25">
      <c r="C275" s="10"/>
      <c r="D275" s="10"/>
      <c r="E275" s="10"/>
      <c r="F275" s="10"/>
      <c r="G275" s="10"/>
      <c r="H275" s="8"/>
      <c r="I275" s="10"/>
      <c r="J275" s="10"/>
    </row>
    <row r="276" spans="3:10" ht="15.75" customHeight="1" x14ac:dyDescent="0.25">
      <c r="C276" s="10"/>
      <c r="D276" s="10"/>
      <c r="E276" s="10"/>
      <c r="F276" s="10"/>
      <c r="G276" s="10"/>
      <c r="H276" s="8"/>
      <c r="I276" s="10"/>
      <c r="J276" s="10"/>
    </row>
    <row r="277" spans="3:10" ht="15.75" customHeight="1" x14ac:dyDescent="0.25">
      <c r="C277" s="10"/>
      <c r="D277" s="10"/>
      <c r="E277" s="10"/>
      <c r="F277" s="10"/>
      <c r="G277" s="10"/>
      <c r="H277" s="8"/>
      <c r="I277" s="10"/>
      <c r="J277" s="10"/>
    </row>
    <row r="278" spans="3:10" ht="15.75" customHeight="1" x14ac:dyDescent="0.25">
      <c r="C278" s="10"/>
      <c r="D278" s="10"/>
      <c r="E278" s="10"/>
      <c r="F278" s="10"/>
      <c r="G278" s="10"/>
      <c r="H278" s="8"/>
      <c r="I278" s="10"/>
      <c r="J278" s="10"/>
    </row>
    <row r="279" spans="3:10" ht="15.75" customHeight="1" x14ac:dyDescent="0.25">
      <c r="C279" s="10"/>
      <c r="D279" s="10"/>
      <c r="E279" s="10"/>
      <c r="F279" s="10"/>
      <c r="G279" s="10"/>
      <c r="H279" s="8"/>
      <c r="I279" s="10"/>
      <c r="J279" s="10"/>
    </row>
    <row r="280" spans="3:10" ht="15.75" customHeight="1" x14ac:dyDescent="0.25">
      <c r="C280" s="10"/>
      <c r="D280" s="10"/>
      <c r="E280" s="10"/>
      <c r="F280" s="10"/>
      <c r="G280" s="10"/>
      <c r="H280" s="8"/>
      <c r="I280" s="10"/>
      <c r="J280" s="10"/>
    </row>
    <row r="281" spans="3:10" ht="15.75" customHeight="1" x14ac:dyDescent="0.25">
      <c r="C281" s="10"/>
      <c r="D281" s="10"/>
      <c r="E281" s="10"/>
      <c r="F281" s="10"/>
      <c r="G281" s="10"/>
      <c r="H281" s="8"/>
      <c r="I281" s="10"/>
      <c r="J281" s="10"/>
    </row>
    <row r="282" spans="3:10" ht="15.75" customHeight="1" x14ac:dyDescent="0.25">
      <c r="C282" s="10"/>
      <c r="D282" s="10"/>
      <c r="E282" s="10"/>
      <c r="F282" s="10"/>
      <c r="G282" s="10"/>
      <c r="H282" s="8"/>
      <c r="I282" s="10"/>
      <c r="J282" s="10"/>
    </row>
    <row r="283" spans="3:10" ht="15.75" customHeight="1" x14ac:dyDescent="0.25">
      <c r="C283" s="10"/>
      <c r="D283" s="10"/>
      <c r="E283" s="10"/>
      <c r="F283" s="10"/>
      <c r="G283" s="10"/>
      <c r="H283" s="8"/>
      <c r="I283" s="10"/>
      <c r="J283" s="10"/>
    </row>
    <row r="284" spans="3:10" ht="15.75" customHeight="1" x14ac:dyDescent="0.25">
      <c r="C284" s="10"/>
      <c r="D284" s="10"/>
      <c r="E284" s="10"/>
      <c r="F284" s="10"/>
      <c r="G284" s="10"/>
      <c r="H284" s="8"/>
      <c r="I284" s="10"/>
      <c r="J284" s="10"/>
    </row>
    <row r="285" spans="3:10" ht="15.75" customHeight="1" x14ac:dyDescent="0.25">
      <c r="C285" s="10"/>
      <c r="D285" s="10"/>
      <c r="E285" s="10"/>
      <c r="F285" s="10"/>
      <c r="G285" s="10"/>
      <c r="H285" s="8"/>
      <c r="I285" s="10"/>
      <c r="J285" s="10"/>
    </row>
    <row r="286" spans="3:10" ht="15.75" customHeight="1" x14ac:dyDescent="0.25">
      <c r="C286" s="10"/>
      <c r="D286" s="10"/>
      <c r="E286" s="10"/>
      <c r="F286" s="10"/>
      <c r="G286" s="10"/>
      <c r="H286" s="8"/>
      <c r="I286" s="10"/>
      <c r="J286" s="10"/>
    </row>
    <row r="287" spans="3:10" ht="15.75" customHeight="1" x14ac:dyDescent="0.25">
      <c r="C287" s="10"/>
      <c r="D287" s="10"/>
      <c r="E287" s="10"/>
      <c r="F287" s="10"/>
      <c r="G287" s="10"/>
      <c r="H287" s="8"/>
      <c r="I287" s="10"/>
      <c r="J287" s="10"/>
    </row>
    <row r="288" spans="3:10" ht="15.75" customHeight="1" x14ac:dyDescent="0.25">
      <c r="C288" s="10"/>
      <c r="D288" s="10"/>
      <c r="E288" s="10"/>
      <c r="F288" s="10"/>
      <c r="G288" s="10"/>
      <c r="H288" s="8"/>
      <c r="I288" s="10"/>
      <c r="J288" s="10"/>
    </row>
    <row r="289" spans="3:10" ht="15.75" customHeight="1" x14ac:dyDescent="0.25">
      <c r="C289" s="10"/>
      <c r="D289" s="10"/>
      <c r="E289" s="10"/>
      <c r="F289" s="10"/>
      <c r="G289" s="10"/>
      <c r="H289" s="8"/>
      <c r="I289" s="10"/>
      <c r="J289" s="10"/>
    </row>
    <row r="290" spans="3:10" ht="15.75" customHeight="1" x14ac:dyDescent="0.25">
      <c r="C290" s="10"/>
      <c r="D290" s="10"/>
      <c r="E290" s="10"/>
      <c r="F290" s="10"/>
      <c r="G290" s="10"/>
      <c r="H290" s="8"/>
      <c r="I290" s="10"/>
      <c r="J290" s="10"/>
    </row>
    <row r="291" spans="3:10" ht="15.75" customHeight="1" x14ac:dyDescent="0.25">
      <c r="C291" s="10"/>
      <c r="D291" s="10"/>
      <c r="E291" s="10"/>
      <c r="F291" s="10"/>
      <c r="G291" s="10"/>
      <c r="H291" s="8"/>
      <c r="I291" s="10"/>
      <c r="J291" s="10"/>
    </row>
    <row r="292" spans="3:10" ht="15.75" customHeight="1" x14ac:dyDescent="0.25">
      <c r="C292" s="10"/>
      <c r="D292" s="10"/>
      <c r="E292" s="10"/>
      <c r="F292" s="10"/>
      <c r="G292" s="10"/>
      <c r="H292" s="8"/>
      <c r="I292" s="10"/>
      <c r="J292" s="10"/>
    </row>
    <row r="293" spans="3:10" ht="15.75" customHeight="1" x14ac:dyDescent="0.25">
      <c r="C293" s="10"/>
      <c r="D293" s="10"/>
      <c r="E293" s="10"/>
      <c r="F293" s="10"/>
      <c r="G293" s="10"/>
      <c r="H293" s="8"/>
      <c r="I293" s="10"/>
      <c r="J293" s="10"/>
    </row>
    <row r="294" spans="3:10" ht="15.75" customHeight="1" x14ac:dyDescent="0.25">
      <c r="C294" s="10"/>
      <c r="D294" s="10"/>
      <c r="E294" s="10"/>
      <c r="F294" s="10"/>
      <c r="G294" s="10"/>
      <c r="H294" s="8"/>
      <c r="I294" s="10"/>
      <c r="J294" s="10"/>
    </row>
    <row r="295" spans="3:10" ht="15.75" customHeight="1" x14ac:dyDescent="0.25">
      <c r="C295" s="10"/>
      <c r="D295" s="10"/>
      <c r="E295" s="10"/>
      <c r="F295" s="10"/>
      <c r="G295" s="10"/>
      <c r="H295" s="8"/>
      <c r="I295" s="10"/>
      <c r="J295" s="10"/>
    </row>
    <row r="296" spans="3:10" ht="15.75" customHeight="1" x14ac:dyDescent="0.25">
      <c r="C296" s="10"/>
      <c r="D296" s="10"/>
      <c r="E296" s="10"/>
      <c r="F296" s="10"/>
      <c r="G296" s="10"/>
      <c r="H296" s="8"/>
      <c r="I296" s="10"/>
      <c r="J296" s="10"/>
    </row>
    <row r="297" spans="3:10" ht="15.75" customHeight="1" x14ac:dyDescent="0.25">
      <c r="C297" s="10"/>
      <c r="D297" s="10"/>
      <c r="E297" s="10"/>
      <c r="F297" s="10"/>
      <c r="G297" s="10"/>
      <c r="H297" s="8"/>
      <c r="I297" s="10"/>
      <c r="J297" s="10"/>
    </row>
    <row r="298" spans="3:10" ht="15.75" customHeight="1" x14ac:dyDescent="0.25">
      <c r="H298" s="16"/>
    </row>
    <row r="299" spans="3:10" ht="15.75" customHeight="1" x14ac:dyDescent="0.25">
      <c r="H299" s="16"/>
    </row>
    <row r="300" spans="3:10" ht="15.75" customHeight="1" x14ac:dyDescent="0.25">
      <c r="H300" s="16"/>
    </row>
    <row r="301" spans="3:10" ht="15.75" customHeight="1" x14ac:dyDescent="0.25">
      <c r="H301" s="16"/>
    </row>
    <row r="302" spans="3:10" ht="15.75" customHeight="1" x14ac:dyDescent="0.25">
      <c r="H302" s="16"/>
    </row>
    <row r="303" spans="3:10" ht="15.75" customHeight="1" x14ac:dyDescent="0.25">
      <c r="H303" s="16"/>
    </row>
    <row r="304" spans="3:10" ht="15.75" customHeight="1" x14ac:dyDescent="0.25">
      <c r="H304" s="16"/>
    </row>
    <row r="305" spans="8:8" ht="15.75" customHeight="1" x14ac:dyDescent="0.25">
      <c r="H305" s="16"/>
    </row>
    <row r="306" spans="8:8" ht="15.75" customHeight="1" x14ac:dyDescent="0.25">
      <c r="H306" s="16"/>
    </row>
    <row r="307" spans="8:8" ht="15.75" customHeight="1" x14ac:dyDescent="0.25">
      <c r="H307" s="16"/>
    </row>
    <row r="308" spans="8:8" ht="15.75" customHeight="1" x14ac:dyDescent="0.25">
      <c r="H308" s="16"/>
    </row>
    <row r="309" spans="8:8" ht="15.75" customHeight="1" x14ac:dyDescent="0.25">
      <c r="H309" s="16"/>
    </row>
    <row r="310" spans="8:8" ht="15.75" customHeight="1" x14ac:dyDescent="0.25">
      <c r="H310" s="16"/>
    </row>
    <row r="311" spans="8:8" ht="15.75" customHeight="1" x14ac:dyDescent="0.25">
      <c r="H311" s="16"/>
    </row>
    <row r="312" spans="8:8" ht="15.75" customHeight="1" x14ac:dyDescent="0.25">
      <c r="H312" s="16"/>
    </row>
    <row r="313" spans="8:8" ht="15.75" customHeight="1" x14ac:dyDescent="0.25">
      <c r="H313" s="16"/>
    </row>
    <row r="314" spans="8:8" ht="15.75" customHeight="1" x14ac:dyDescent="0.25">
      <c r="H314" s="16"/>
    </row>
    <row r="315" spans="8:8" ht="15.75" customHeight="1" x14ac:dyDescent="0.25">
      <c r="H315" s="16"/>
    </row>
    <row r="316" spans="8:8" ht="15.75" customHeight="1" x14ac:dyDescent="0.25">
      <c r="H316" s="16"/>
    </row>
    <row r="317" spans="8:8" ht="15.75" customHeight="1" x14ac:dyDescent="0.25">
      <c r="H317" s="16"/>
    </row>
    <row r="318" spans="8:8" ht="15.75" customHeight="1" x14ac:dyDescent="0.25">
      <c r="H318" s="16"/>
    </row>
    <row r="319" spans="8:8" ht="15.75" customHeight="1" x14ac:dyDescent="0.25">
      <c r="H319" s="16"/>
    </row>
    <row r="320" spans="8:8" ht="15.75" customHeight="1" x14ac:dyDescent="0.25">
      <c r="H320" s="16"/>
    </row>
    <row r="321" spans="8:8" ht="15.75" customHeight="1" x14ac:dyDescent="0.25">
      <c r="H321" s="16"/>
    </row>
    <row r="322" spans="8:8" ht="15.75" customHeight="1" x14ac:dyDescent="0.25">
      <c r="H322" s="16"/>
    </row>
    <row r="323" spans="8:8" ht="15.75" customHeight="1" x14ac:dyDescent="0.25">
      <c r="H323" s="16"/>
    </row>
    <row r="324" spans="8:8" ht="15.75" customHeight="1" x14ac:dyDescent="0.25">
      <c r="H324" s="16"/>
    </row>
    <row r="325" spans="8:8" ht="15.75" customHeight="1" x14ac:dyDescent="0.25">
      <c r="H325" s="16"/>
    </row>
    <row r="326" spans="8:8" ht="15.75" customHeight="1" x14ac:dyDescent="0.25">
      <c r="H326" s="16"/>
    </row>
    <row r="327" spans="8:8" ht="15.75" customHeight="1" x14ac:dyDescent="0.25">
      <c r="H327" s="16"/>
    </row>
    <row r="328" spans="8:8" ht="15.75" customHeight="1" x14ac:dyDescent="0.25">
      <c r="H328" s="16"/>
    </row>
    <row r="329" spans="8:8" ht="15.75" customHeight="1" x14ac:dyDescent="0.25">
      <c r="H329" s="16"/>
    </row>
    <row r="330" spans="8:8" ht="15.75" customHeight="1" x14ac:dyDescent="0.25">
      <c r="H330" s="16"/>
    </row>
    <row r="331" spans="8:8" ht="15.75" customHeight="1" x14ac:dyDescent="0.25">
      <c r="H331" s="16"/>
    </row>
    <row r="332" spans="8:8" ht="15.75" customHeight="1" x14ac:dyDescent="0.25">
      <c r="H332" s="16"/>
    </row>
    <row r="333" spans="8:8" ht="15.75" customHeight="1" x14ac:dyDescent="0.25">
      <c r="H333" s="16"/>
    </row>
    <row r="334" spans="8:8" ht="15.75" customHeight="1" x14ac:dyDescent="0.25">
      <c r="H334" s="16"/>
    </row>
    <row r="335" spans="8:8" ht="15.75" customHeight="1" x14ac:dyDescent="0.25">
      <c r="H335" s="16"/>
    </row>
    <row r="336" spans="8:8" ht="15.75" customHeight="1" x14ac:dyDescent="0.25">
      <c r="H336" s="16"/>
    </row>
    <row r="337" spans="8:8" ht="15.75" customHeight="1" x14ac:dyDescent="0.25">
      <c r="H337" s="16"/>
    </row>
    <row r="338" spans="8:8" ht="15.75" customHeight="1" x14ac:dyDescent="0.25">
      <c r="H338" s="16"/>
    </row>
    <row r="339" spans="8:8" ht="15.75" customHeight="1" x14ac:dyDescent="0.25">
      <c r="H339" s="16"/>
    </row>
    <row r="340" spans="8:8" ht="15.75" customHeight="1" x14ac:dyDescent="0.25">
      <c r="H340" s="16"/>
    </row>
    <row r="341" spans="8:8" ht="15.75" customHeight="1" x14ac:dyDescent="0.25">
      <c r="H341" s="16"/>
    </row>
    <row r="342" spans="8:8" ht="15.75" customHeight="1" x14ac:dyDescent="0.25">
      <c r="H342" s="16"/>
    </row>
    <row r="343" spans="8:8" ht="15.75" customHeight="1" x14ac:dyDescent="0.25">
      <c r="H343" s="16"/>
    </row>
    <row r="344" spans="8:8" ht="15.75" customHeight="1" x14ac:dyDescent="0.25">
      <c r="H344" s="16"/>
    </row>
    <row r="345" spans="8:8" ht="15.75" customHeight="1" x14ac:dyDescent="0.25">
      <c r="H345" s="16"/>
    </row>
    <row r="346" spans="8:8" ht="15.75" customHeight="1" x14ac:dyDescent="0.25">
      <c r="H346" s="16"/>
    </row>
    <row r="347" spans="8:8" ht="15.75" customHeight="1" x14ac:dyDescent="0.25">
      <c r="H347" s="16"/>
    </row>
    <row r="348" spans="8:8" ht="15.75" customHeight="1" x14ac:dyDescent="0.25">
      <c r="H348" s="16"/>
    </row>
    <row r="349" spans="8:8" ht="15.75" customHeight="1" x14ac:dyDescent="0.25">
      <c r="H349" s="16"/>
    </row>
    <row r="350" spans="8:8" ht="15.75" customHeight="1" x14ac:dyDescent="0.25">
      <c r="H350" s="16"/>
    </row>
    <row r="351" spans="8:8" ht="15.75" customHeight="1" x14ac:dyDescent="0.25">
      <c r="H351" s="16"/>
    </row>
    <row r="352" spans="8:8" ht="15.75" customHeight="1" x14ac:dyDescent="0.25">
      <c r="H352" s="16"/>
    </row>
    <row r="353" spans="8:8" ht="15.75" customHeight="1" x14ac:dyDescent="0.25">
      <c r="H353" s="16"/>
    </row>
    <row r="354" spans="8:8" ht="15.75" customHeight="1" x14ac:dyDescent="0.25">
      <c r="H354" s="16"/>
    </row>
    <row r="355" spans="8:8" ht="15.75" customHeight="1" x14ac:dyDescent="0.25">
      <c r="H355" s="16"/>
    </row>
    <row r="356" spans="8:8" ht="15.75" customHeight="1" x14ac:dyDescent="0.25">
      <c r="H356" s="16"/>
    </row>
    <row r="357" spans="8:8" ht="15.75" customHeight="1" x14ac:dyDescent="0.25">
      <c r="H357" s="16"/>
    </row>
    <row r="358" spans="8:8" ht="15.75" customHeight="1" x14ac:dyDescent="0.25">
      <c r="H358" s="16"/>
    </row>
    <row r="359" spans="8:8" ht="15.75" customHeight="1" x14ac:dyDescent="0.25">
      <c r="H359" s="16"/>
    </row>
    <row r="360" spans="8:8" ht="15.75" customHeight="1" x14ac:dyDescent="0.25">
      <c r="H360" s="16"/>
    </row>
    <row r="361" spans="8:8" ht="15.75" customHeight="1" x14ac:dyDescent="0.25">
      <c r="H361" s="16"/>
    </row>
    <row r="362" spans="8:8" ht="15.75" customHeight="1" x14ac:dyDescent="0.25">
      <c r="H362" s="16"/>
    </row>
    <row r="363" spans="8:8" ht="15.75" customHeight="1" x14ac:dyDescent="0.25">
      <c r="H363" s="16"/>
    </row>
    <row r="364" spans="8:8" ht="15.75" customHeight="1" x14ac:dyDescent="0.25">
      <c r="H364" s="16"/>
    </row>
    <row r="365" spans="8:8" ht="15.75" customHeight="1" x14ac:dyDescent="0.25">
      <c r="H365" s="16"/>
    </row>
    <row r="366" spans="8:8" ht="15.75" customHeight="1" x14ac:dyDescent="0.25">
      <c r="H366" s="16"/>
    </row>
    <row r="367" spans="8:8" ht="15.75" customHeight="1" x14ac:dyDescent="0.25">
      <c r="H367" s="16"/>
    </row>
    <row r="368" spans="8:8" ht="15.75" customHeight="1" x14ac:dyDescent="0.25">
      <c r="H368" s="16"/>
    </row>
    <row r="369" spans="8:8" ht="15.75" customHeight="1" x14ac:dyDescent="0.25">
      <c r="H369" s="16"/>
    </row>
    <row r="370" spans="8:8" ht="15.75" customHeight="1" x14ac:dyDescent="0.25">
      <c r="H370" s="16"/>
    </row>
    <row r="371" spans="8:8" ht="15.75" customHeight="1" x14ac:dyDescent="0.25">
      <c r="H371" s="16"/>
    </row>
    <row r="372" spans="8:8" ht="15.75" customHeight="1" x14ac:dyDescent="0.25">
      <c r="H372" s="16"/>
    </row>
    <row r="373" spans="8:8" ht="15.75" customHeight="1" x14ac:dyDescent="0.25">
      <c r="H373" s="16"/>
    </row>
    <row r="374" spans="8:8" ht="15.75" customHeight="1" x14ac:dyDescent="0.25">
      <c r="H374" s="16"/>
    </row>
    <row r="375" spans="8:8" ht="15.75" customHeight="1" x14ac:dyDescent="0.25">
      <c r="H375" s="16"/>
    </row>
    <row r="376" spans="8:8" ht="15.75" customHeight="1" x14ac:dyDescent="0.25">
      <c r="H376" s="16"/>
    </row>
    <row r="377" spans="8:8" ht="15.75" customHeight="1" x14ac:dyDescent="0.25">
      <c r="H377" s="16"/>
    </row>
    <row r="378" spans="8:8" ht="15.75" customHeight="1" x14ac:dyDescent="0.25">
      <c r="H378" s="16"/>
    </row>
    <row r="379" spans="8:8" ht="15.75" customHeight="1" x14ac:dyDescent="0.25">
      <c r="H379" s="16"/>
    </row>
    <row r="380" spans="8:8" ht="15.75" customHeight="1" x14ac:dyDescent="0.25">
      <c r="H380" s="16"/>
    </row>
    <row r="381" spans="8:8" ht="15.75" customHeight="1" x14ac:dyDescent="0.25">
      <c r="H381" s="16"/>
    </row>
    <row r="382" spans="8:8" ht="15.75" customHeight="1" x14ac:dyDescent="0.25">
      <c r="H382" s="16"/>
    </row>
    <row r="383" spans="8:8" ht="15.75" customHeight="1" x14ac:dyDescent="0.25">
      <c r="H383" s="16"/>
    </row>
    <row r="384" spans="8:8" ht="15.75" customHeight="1" x14ac:dyDescent="0.25">
      <c r="H384" s="16"/>
    </row>
    <row r="385" spans="8:8" ht="15.75" customHeight="1" x14ac:dyDescent="0.25">
      <c r="H385" s="16"/>
    </row>
    <row r="386" spans="8:8" ht="15.75" customHeight="1" x14ac:dyDescent="0.25">
      <c r="H386" s="16"/>
    </row>
    <row r="387" spans="8:8" ht="15.75" customHeight="1" x14ac:dyDescent="0.25">
      <c r="H387" s="16"/>
    </row>
    <row r="388" spans="8:8" ht="15.75" customHeight="1" x14ac:dyDescent="0.25">
      <c r="H388" s="16"/>
    </row>
    <row r="389" spans="8:8" ht="15.75" customHeight="1" x14ac:dyDescent="0.25">
      <c r="H389" s="16"/>
    </row>
    <row r="390" spans="8:8" ht="15.75" customHeight="1" x14ac:dyDescent="0.25">
      <c r="H390" s="16"/>
    </row>
    <row r="391" spans="8:8" ht="15.75" customHeight="1" x14ac:dyDescent="0.25">
      <c r="H391" s="16"/>
    </row>
    <row r="392" spans="8:8" ht="15.75" customHeight="1" x14ac:dyDescent="0.25">
      <c r="H392" s="16"/>
    </row>
    <row r="393" spans="8:8" ht="15.75" customHeight="1" x14ac:dyDescent="0.25">
      <c r="H393" s="16"/>
    </row>
    <row r="394" spans="8:8" ht="15.75" customHeight="1" x14ac:dyDescent="0.25">
      <c r="H394" s="16"/>
    </row>
    <row r="395" spans="8:8" ht="15.75" customHeight="1" x14ac:dyDescent="0.25">
      <c r="H395" s="16"/>
    </row>
    <row r="396" spans="8:8" ht="15.75" customHeight="1" x14ac:dyDescent="0.25">
      <c r="H396" s="16"/>
    </row>
    <row r="397" spans="8:8" ht="15.75" customHeight="1" x14ac:dyDescent="0.25">
      <c r="H397" s="16"/>
    </row>
    <row r="398" spans="8:8" ht="15.75" customHeight="1" x14ac:dyDescent="0.25">
      <c r="H398" s="16"/>
    </row>
    <row r="399" spans="8:8" ht="15.75" customHeight="1" x14ac:dyDescent="0.25">
      <c r="H399" s="16"/>
    </row>
    <row r="400" spans="8:8" ht="15.75" customHeight="1" x14ac:dyDescent="0.25">
      <c r="H400" s="16"/>
    </row>
    <row r="401" spans="8:8" ht="15.75" customHeight="1" x14ac:dyDescent="0.25">
      <c r="H401" s="16"/>
    </row>
    <row r="402" spans="8:8" ht="15.75" customHeight="1" x14ac:dyDescent="0.25">
      <c r="H402" s="16"/>
    </row>
    <row r="403" spans="8:8" ht="15.75" customHeight="1" x14ac:dyDescent="0.25">
      <c r="H403" s="16"/>
    </row>
    <row r="404" spans="8:8" ht="15.75" customHeight="1" x14ac:dyDescent="0.25">
      <c r="H404" s="16"/>
    </row>
    <row r="405" spans="8:8" ht="15.75" customHeight="1" x14ac:dyDescent="0.25">
      <c r="H405" s="16"/>
    </row>
    <row r="406" spans="8:8" ht="15.75" customHeight="1" x14ac:dyDescent="0.25">
      <c r="H406" s="16"/>
    </row>
    <row r="407" spans="8:8" ht="15.75" customHeight="1" x14ac:dyDescent="0.25">
      <c r="H407" s="16"/>
    </row>
    <row r="408" spans="8:8" ht="15.75" customHeight="1" x14ac:dyDescent="0.25">
      <c r="H408" s="16"/>
    </row>
    <row r="409" spans="8:8" ht="15.75" customHeight="1" x14ac:dyDescent="0.25">
      <c r="H409" s="16"/>
    </row>
    <row r="410" spans="8:8" ht="15.75" customHeight="1" x14ac:dyDescent="0.25">
      <c r="H410" s="16"/>
    </row>
    <row r="411" spans="8:8" ht="15.75" customHeight="1" x14ac:dyDescent="0.25">
      <c r="H411" s="16"/>
    </row>
    <row r="412" spans="8:8" ht="15.75" customHeight="1" x14ac:dyDescent="0.25">
      <c r="H412" s="16"/>
    </row>
    <row r="413" spans="8:8" ht="15.75" customHeight="1" x14ac:dyDescent="0.25">
      <c r="H413" s="16"/>
    </row>
    <row r="414" spans="8:8" ht="15.75" customHeight="1" x14ac:dyDescent="0.25">
      <c r="H414" s="16"/>
    </row>
    <row r="415" spans="8:8" ht="15.75" customHeight="1" x14ac:dyDescent="0.25">
      <c r="H415" s="16"/>
    </row>
    <row r="416" spans="8:8" ht="15.75" customHeight="1" x14ac:dyDescent="0.25">
      <c r="H416" s="16"/>
    </row>
    <row r="417" spans="8:8" ht="15.75" customHeight="1" x14ac:dyDescent="0.25">
      <c r="H417" s="16"/>
    </row>
    <row r="418" spans="8:8" ht="15.75" customHeight="1" x14ac:dyDescent="0.25">
      <c r="H418" s="16"/>
    </row>
    <row r="419" spans="8:8" ht="15.75" customHeight="1" x14ac:dyDescent="0.25">
      <c r="H419" s="16"/>
    </row>
    <row r="420" spans="8:8" ht="15.75" customHeight="1" x14ac:dyDescent="0.25">
      <c r="H420" s="16"/>
    </row>
    <row r="421" spans="8:8" ht="15.75" customHeight="1" x14ac:dyDescent="0.25">
      <c r="H421" s="16"/>
    </row>
    <row r="422" spans="8:8" ht="15.75" customHeight="1" x14ac:dyDescent="0.25">
      <c r="H422" s="16"/>
    </row>
    <row r="423" spans="8:8" ht="15.75" customHeight="1" x14ac:dyDescent="0.25">
      <c r="H423" s="16"/>
    </row>
    <row r="424" spans="8:8" ht="15.75" customHeight="1" x14ac:dyDescent="0.25">
      <c r="H424" s="16"/>
    </row>
    <row r="425" spans="8:8" ht="15.75" customHeight="1" x14ac:dyDescent="0.25">
      <c r="H425" s="16"/>
    </row>
    <row r="426" spans="8:8" ht="15.75" customHeight="1" x14ac:dyDescent="0.25">
      <c r="H426" s="16"/>
    </row>
    <row r="427" spans="8:8" ht="15.75" customHeight="1" x14ac:dyDescent="0.25">
      <c r="H427" s="16"/>
    </row>
    <row r="428" spans="8:8" ht="15.75" customHeight="1" x14ac:dyDescent="0.25">
      <c r="H428" s="16"/>
    </row>
    <row r="429" spans="8:8" ht="15.75" customHeight="1" x14ac:dyDescent="0.25">
      <c r="H429" s="16"/>
    </row>
    <row r="430" spans="8:8" ht="15.75" customHeight="1" x14ac:dyDescent="0.25">
      <c r="H430" s="16"/>
    </row>
    <row r="431" spans="8:8" ht="15.75" customHeight="1" x14ac:dyDescent="0.25">
      <c r="H431" s="16"/>
    </row>
    <row r="432" spans="8:8" ht="15.75" customHeight="1" x14ac:dyDescent="0.25">
      <c r="H432" s="16"/>
    </row>
    <row r="433" spans="8:8" ht="15.75" customHeight="1" x14ac:dyDescent="0.25">
      <c r="H433" s="16"/>
    </row>
    <row r="434" spans="8:8" ht="15.75" customHeight="1" x14ac:dyDescent="0.25">
      <c r="H434" s="16"/>
    </row>
    <row r="435" spans="8:8" ht="15.75" customHeight="1" x14ac:dyDescent="0.25">
      <c r="H435" s="16"/>
    </row>
    <row r="436" spans="8:8" ht="15.75" customHeight="1" x14ac:dyDescent="0.25">
      <c r="H436" s="16"/>
    </row>
    <row r="437" spans="8:8" ht="15.75" customHeight="1" x14ac:dyDescent="0.25">
      <c r="H437" s="16"/>
    </row>
    <row r="438" spans="8:8" ht="15.75" customHeight="1" x14ac:dyDescent="0.25">
      <c r="H438" s="16"/>
    </row>
    <row r="439" spans="8:8" ht="15.75" customHeight="1" x14ac:dyDescent="0.25">
      <c r="H439" s="16"/>
    </row>
    <row r="440" spans="8:8" ht="15.75" customHeight="1" x14ac:dyDescent="0.25">
      <c r="H440" s="16"/>
    </row>
    <row r="441" spans="8:8" ht="15.75" customHeight="1" x14ac:dyDescent="0.25">
      <c r="H441" s="16"/>
    </row>
    <row r="442" spans="8:8" ht="15.75" customHeight="1" x14ac:dyDescent="0.25">
      <c r="H442" s="16"/>
    </row>
    <row r="443" spans="8:8" ht="15.75" customHeight="1" x14ac:dyDescent="0.25">
      <c r="H443" s="16"/>
    </row>
    <row r="444" spans="8:8" ht="15.75" customHeight="1" x14ac:dyDescent="0.25">
      <c r="H444" s="16"/>
    </row>
    <row r="445" spans="8:8" ht="15.75" customHeight="1" x14ac:dyDescent="0.25">
      <c r="H445" s="16"/>
    </row>
    <row r="446" spans="8:8" ht="15.75" customHeight="1" x14ac:dyDescent="0.25">
      <c r="H446" s="16"/>
    </row>
    <row r="447" spans="8:8" ht="15.75" customHeight="1" x14ac:dyDescent="0.25">
      <c r="H447" s="16"/>
    </row>
    <row r="448" spans="8:8" ht="15.75" customHeight="1" x14ac:dyDescent="0.25">
      <c r="H448" s="16"/>
    </row>
    <row r="449" spans="8:8" ht="15.75" customHeight="1" x14ac:dyDescent="0.25">
      <c r="H449" s="16"/>
    </row>
    <row r="450" spans="8:8" ht="15.75" customHeight="1" x14ac:dyDescent="0.25">
      <c r="H450" s="16"/>
    </row>
    <row r="451" spans="8:8" ht="15.75" customHeight="1" x14ac:dyDescent="0.25">
      <c r="H451" s="16"/>
    </row>
    <row r="452" spans="8:8" ht="15.75" customHeight="1" x14ac:dyDescent="0.25">
      <c r="H452" s="16"/>
    </row>
    <row r="453" spans="8:8" ht="15.75" customHeight="1" x14ac:dyDescent="0.25">
      <c r="H453" s="16"/>
    </row>
    <row r="454" spans="8:8" ht="15.75" customHeight="1" x14ac:dyDescent="0.25">
      <c r="H454" s="16"/>
    </row>
    <row r="455" spans="8:8" ht="15.75" customHeight="1" x14ac:dyDescent="0.25">
      <c r="H455" s="16"/>
    </row>
    <row r="456" spans="8:8" ht="15.75" customHeight="1" x14ac:dyDescent="0.25">
      <c r="H456" s="16"/>
    </row>
    <row r="457" spans="8:8" ht="15.75" customHeight="1" x14ac:dyDescent="0.25">
      <c r="H457" s="16"/>
    </row>
    <row r="458" spans="8:8" ht="15.75" customHeight="1" x14ac:dyDescent="0.25">
      <c r="H458" s="16"/>
    </row>
    <row r="459" spans="8:8" ht="15.75" customHeight="1" x14ac:dyDescent="0.25">
      <c r="H459" s="16"/>
    </row>
    <row r="460" spans="8:8" ht="15.75" customHeight="1" x14ac:dyDescent="0.25">
      <c r="H460" s="16"/>
    </row>
    <row r="461" spans="8:8" ht="15.75" customHeight="1" x14ac:dyDescent="0.25">
      <c r="H461" s="16"/>
    </row>
    <row r="462" spans="8:8" ht="15.75" customHeight="1" x14ac:dyDescent="0.25">
      <c r="H462" s="16"/>
    </row>
    <row r="463" spans="8:8" ht="15.75" customHeight="1" x14ac:dyDescent="0.25">
      <c r="H463" s="16"/>
    </row>
    <row r="464" spans="8:8" ht="15.75" customHeight="1" x14ac:dyDescent="0.25">
      <c r="H464" s="16"/>
    </row>
    <row r="465" spans="8:8" ht="15.75" customHeight="1" x14ac:dyDescent="0.25">
      <c r="H465" s="16"/>
    </row>
    <row r="466" spans="8:8" ht="15.75" customHeight="1" x14ac:dyDescent="0.25">
      <c r="H466" s="16"/>
    </row>
    <row r="467" spans="8:8" ht="15.75" customHeight="1" x14ac:dyDescent="0.25">
      <c r="H467" s="16"/>
    </row>
    <row r="468" spans="8:8" ht="15.75" customHeight="1" x14ac:dyDescent="0.25">
      <c r="H468" s="16"/>
    </row>
    <row r="469" spans="8:8" ht="15.75" customHeight="1" x14ac:dyDescent="0.25">
      <c r="H469" s="16"/>
    </row>
    <row r="470" spans="8:8" ht="15.75" customHeight="1" x14ac:dyDescent="0.25">
      <c r="H470" s="16"/>
    </row>
    <row r="471" spans="8:8" ht="15.75" customHeight="1" x14ac:dyDescent="0.25">
      <c r="H471" s="16"/>
    </row>
    <row r="472" spans="8:8" ht="15.75" customHeight="1" x14ac:dyDescent="0.25">
      <c r="H472" s="16"/>
    </row>
    <row r="473" spans="8:8" ht="15.75" customHeight="1" x14ac:dyDescent="0.25">
      <c r="H473" s="16"/>
    </row>
    <row r="474" spans="8:8" ht="15.75" customHeight="1" x14ac:dyDescent="0.25">
      <c r="H474" s="16"/>
    </row>
    <row r="475" spans="8:8" ht="15.75" customHeight="1" x14ac:dyDescent="0.25">
      <c r="H475" s="16"/>
    </row>
    <row r="476" spans="8:8" ht="15.75" customHeight="1" x14ac:dyDescent="0.25">
      <c r="H476" s="16"/>
    </row>
    <row r="477" spans="8:8" ht="15.75" customHeight="1" x14ac:dyDescent="0.25">
      <c r="H477" s="16"/>
    </row>
    <row r="478" spans="8:8" ht="15.75" customHeight="1" x14ac:dyDescent="0.25">
      <c r="H478" s="16"/>
    </row>
    <row r="479" spans="8:8" ht="15.75" customHeight="1" x14ac:dyDescent="0.25">
      <c r="H479" s="16"/>
    </row>
    <row r="480" spans="8:8" ht="15.75" customHeight="1" x14ac:dyDescent="0.25">
      <c r="H480" s="16"/>
    </row>
    <row r="481" spans="8:8" ht="15.75" customHeight="1" x14ac:dyDescent="0.25">
      <c r="H481" s="16"/>
    </row>
    <row r="482" spans="8:8" ht="15.75" customHeight="1" x14ac:dyDescent="0.25">
      <c r="H482" s="16"/>
    </row>
    <row r="483" spans="8:8" ht="15.75" customHeight="1" x14ac:dyDescent="0.25">
      <c r="H483" s="16"/>
    </row>
    <row r="484" spans="8:8" ht="15.75" customHeight="1" x14ac:dyDescent="0.25">
      <c r="H484" s="16"/>
    </row>
    <row r="485" spans="8:8" ht="15.75" customHeight="1" x14ac:dyDescent="0.25">
      <c r="H485" s="16"/>
    </row>
    <row r="486" spans="8:8" ht="15.75" customHeight="1" x14ac:dyDescent="0.25">
      <c r="H486" s="16"/>
    </row>
    <row r="487" spans="8:8" ht="15.75" customHeight="1" x14ac:dyDescent="0.25">
      <c r="H487" s="16"/>
    </row>
    <row r="488" spans="8:8" ht="15.75" customHeight="1" x14ac:dyDescent="0.25">
      <c r="H488" s="16"/>
    </row>
    <row r="489" spans="8:8" ht="15.75" customHeight="1" x14ac:dyDescent="0.25">
      <c r="H489" s="16"/>
    </row>
    <row r="490" spans="8:8" ht="15.75" customHeight="1" x14ac:dyDescent="0.25">
      <c r="H490" s="16"/>
    </row>
    <row r="491" spans="8:8" ht="15.75" customHeight="1" x14ac:dyDescent="0.25">
      <c r="H491" s="16"/>
    </row>
    <row r="492" spans="8:8" ht="15.75" customHeight="1" x14ac:dyDescent="0.25">
      <c r="H492" s="16"/>
    </row>
    <row r="493" spans="8:8" ht="15.75" customHeight="1" x14ac:dyDescent="0.25">
      <c r="H493" s="16"/>
    </row>
    <row r="494" spans="8:8" ht="15.75" customHeight="1" x14ac:dyDescent="0.25">
      <c r="H494" s="16"/>
    </row>
    <row r="495" spans="8:8" ht="15.75" customHeight="1" x14ac:dyDescent="0.25">
      <c r="H495" s="16"/>
    </row>
    <row r="496" spans="8:8" ht="15.75" customHeight="1" x14ac:dyDescent="0.25">
      <c r="H496" s="16"/>
    </row>
    <row r="497" spans="8:8" ht="15.75" customHeight="1" x14ac:dyDescent="0.25">
      <c r="H497" s="16"/>
    </row>
    <row r="498" spans="8:8" ht="15.75" customHeight="1" x14ac:dyDescent="0.25">
      <c r="H498" s="16"/>
    </row>
    <row r="499" spans="8:8" ht="15.75" customHeight="1" x14ac:dyDescent="0.25">
      <c r="H499" s="16"/>
    </row>
    <row r="500" spans="8:8" ht="15.75" customHeight="1" x14ac:dyDescent="0.25">
      <c r="H500" s="16"/>
    </row>
    <row r="501" spans="8:8" ht="15.75" customHeight="1" x14ac:dyDescent="0.25">
      <c r="H501" s="16"/>
    </row>
    <row r="502" spans="8:8" ht="15.75" customHeight="1" x14ac:dyDescent="0.25">
      <c r="H502" s="16"/>
    </row>
    <row r="503" spans="8:8" ht="15.75" customHeight="1" x14ac:dyDescent="0.25">
      <c r="H503" s="16"/>
    </row>
    <row r="504" spans="8:8" ht="15.75" customHeight="1" x14ac:dyDescent="0.25">
      <c r="H504" s="16"/>
    </row>
    <row r="505" spans="8:8" ht="15.75" customHeight="1" x14ac:dyDescent="0.25">
      <c r="H505" s="16"/>
    </row>
    <row r="506" spans="8:8" ht="15.75" customHeight="1" x14ac:dyDescent="0.25">
      <c r="H506" s="16"/>
    </row>
    <row r="507" spans="8:8" ht="15.75" customHeight="1" x14ac:dyDescent="0.25">
      <c r="H507" s="16"/>
    </row>
    <row r="508" spans="8:8" ht="15.75" customHeight="1" x14ac:dyDescent="0.25">
      <c r="H508" s="16"/>
    </row>
    <row r="509" spans="8:8" ht="15.75" customHeight="1" x14ac:dyDescent="0.25">
      <c r="H509" s="16"/>
    </row>
    <row r="510" spans="8:8" ht="15.75" customHeight="1" x14ac:dyDescent="0.25">
      <c r="H510" s="16"/>
    </row>
    <row r="511" spans="8:8" ht="15.75" customHeight="1" x14ac:dyDescent="0.25">
      <c r="H511" s="16"/>
    </row>
    <row r="512" spans="8:8" ht="15.75" customHeight="1" x14ac:dyDescent="0.25">
      <c r="H512" s="16"/>
    </row>
    <row r="513" spans="8:8" ht="15.75" customHeight="1" x14ac:dyDescent="0.25">
      <c r="H513" s="16"/>
    </row>
    <row r="514" spans="8:8" ht="15.75" customHeight="1" x14ac:dyDescent="0.25">
      <c r="H514" s="16"/>
    </row>
    <row r="515" spans="8:8" ht="15.75" customHeight="1" x14ac:dyDescent="0.25">
      <c r="H515" s="16"/>
    </row>
    <row r="516" spans="8:8" ht="15.75" customHeight="1" x14ac:dyDescent="0.25">
      <c r="H516" s="16"/>
    </row>
    <row r="517" spans="8:8" ht="15.75" customHeight="1" x14ac:dyDescent="0.25">
      <c r="H517" s="16"/>
    </row>
    <row r="518" spans="8:8" ht="15.75" customHeight="1" x14ac:dyDescent="0.25">
      <c r="H518" s="16"/>
    </row>
    <row r="519" spans="8:8" ht="15.75" customHeight="1" x14ac:dyDescent="0.25">
      <c r="H519" s="16"/>
    </row>
    <row r="520" spans="8:8" ht="15.75" customHeight="1" x14ac:dyDescent="0.25">
      <c r="H520" s="16"/>
    </row>
    <row r="521" spans="8:8" ht="15.75" customHeight="1" x14ac:dyDescent="0.25">
      <c r="H521" s="16"/>
    </row>
    <row r="522" spans="8:8" ht="15.75" customHeight="1" x14ac:dyDescent="0.25">
      <c r="H522" s="16"/>
    </row>
    <row r="523" spans="8:8" ht="15.75" customHeight="1" x14ac:dyDescent="0.25">
      <c r="H523" s="16"/>
    </row>
    <row r="524" spans="8:8" ht="15.75" customHeight="1" x14ac:dyDescent="0.25">
      <c r="H524" s="16"/>
    </row>
    <row r="525" spans="8:8" ht="15.75" customHeight="1" x14ac:dyDescent="0.25">
      <c r="H525" s="16"/>
    </row>
    <row r="526" spans="8:8" ht="15.75" customHeight="1" x14ac:dyDescent="0.25">
      <c r="H526" s="16"/>
    </row>
    <row r="527" spans="8:8" ht="15.75" customHeight="1" x14ac:dyDescent="0.25">
      <c r="H527" s="16"/>
    </row>
    <row r="528" spans="8:8" ht="15.75" customHeight="1" x14ac:dyDescent="0.25">
      <c r="H528" s="16"/>
    </row>
    <row r="529" spans="8:8" ht="15.75" customHeight="1" x14ac:dyDescent="0.25">
      <c r="H529" s="16"/>
    </row>
    <row r="530" spans="8:8" ht="15.75" customHeight="1" x14ac:dyDescent="0.25">
      <c r="H530" s="16"/>
    </row>
    <row r="531" spans="8:8" ht="15.75" customHeight="1" x14ac:dyDescent="0.25">
      <c r="H531" s="16"/>
    </row>
    <row r="532" spans="8:8" ht="15.75" customHeight="1" x14ac:dyDescent="0.25">
      <c r="H532" s="16"/>
    </row>
    <row r="533" spans="8:8" ht="15.75" customHeight="1" x14ac:dyDescent="0.25">
      <c r="H533" s="16"/>
    </row>
    <row r="534" spans="8:8" ht="15.75" customHeight="1" x14ac:dyDescent="0.25">
      <c r="H534" s="16"/>
    </row>
    <row r="535" spans="8:8" ht="15.75" customHeight="1" x14ac:dyDescent="0.25">
      <c r="H535" s="16"/>
    </row>
    <row r="536" spans="8:8" ht="15.75" customHeight="1" x14ac:dyDescent="0.25">
      <c r="H536" s="16"/>
    </row>
    <row r="537" spans="8:8" ht="15.75" customHeight="1" x14ac:dyDescent="0.25">
      <c r="H537" s="16"/>
    </row>
    <row r="538" spans="8:8" ht="15.75" customHeight="1" x14ac:dyDescent="0.25">
      <c r="H538" s="16"/>
    </row>
    <row r="539" spans="8:8" ht="15.75" customHeight="1" x14ac:dyDescent="0.25">
      <c r="H539" s="16"/>
    </row>
    <row r="540" spans="8:8" ht="15.75" customHeight="1" x14ac:dyDescent="0.25">
      <c r="H540" s="16"/>
    </row>
    <row r="541" spans="8:8" ht="15.75" customHeight="1" x14ac:dyDescent="0.25">
      <c r="H541" s="16"/>
    </row>
    <row r="542" spans="8:8" ht="15.75" customHeight="1" x14ac:dyDescent="0.25">
      <c r="H542" s="16"/>
    </row>
    <row r="543" spans="8:8" ht="15.75" customHeight="1" x14ac:dyDescent="0.25">
      <c r="H543" s="16"/>
    </row>
    <row r="544" spans="8:8" ht="15.75" customHeight="1" x14ac:dyDescent="0.25">
      <c r="H544" s="16"/>
    </row>
    <row r="545" spans="8:8" ht="15.75" customHeight="1" x14ac:dyDescent="0.25">
      <c r="H545" s="16"/>
    </row>
    <row r="546" spans="8:8" ht="15.75" customHeight="1" x14ac:dyDescent="0.25">
      <c r="H546" s="16"/>
    </row>
    <row r="547" spans="8:8" ht="15.75" customHeight="1" x14ac:dyDescent="0.25">
      <c r="H547" s="16"/>
    </row>
    <row r="548" spans="8:8" ht="15.75" customHeight="1" x14ac:dyDescent="0.25">
      <c r="H548" s="16"/>
    </row>
    <row r="549" spans="8:8" ht="15.75" customHeight="1" x14ac:dyDescent="0.25">
      <c r="H549" s="16"/>
    </row>
    <row r="550" spans="8:8" ht="15.75" customHeight="1" x14ac:dyDescent="0.25">
      <c r="H550" s="16"/>
    </row>
    <row r="551" spans="8:8" ht="15.75" customHeight="1" x14ac:dyDescent="0.25">
      <c r="H551" s="16"/>
    </row>
    <row r="552" spans="8:8" ht="15.75" customHeight="1" x14ac:dyDescent="0.25">
      <c r="H552" s="16"/>
    </row>
    <row r="553" spans="8:8" ht="15.75" customHeight="1" x14ac:dyDescent="0.25">
      <c r="H553" s="16"/>
    </row>
    <row r="554" spans="8:8" ht="15.75" customHeight="1" x14ac:dyDescent="0.25">
      <c r="H554" s="16"/>
    </row>
    <row r="555" spans="8:8" ht="15.75" customHeight="1" x14ac:dyDescent="0.25">
      <c r="H555" s="16"/>
    </row>
    <row r="556" spans="8:8" ht="15.75" customHeight="1" x14ac:dyDescent="0.25">
      <c r="H556" s="16"/>
    </row>
    <row r="557" spans="8:8" ht="15.75" customHeight="1" x14ac:dyDescent="0.25">
      <c r="H557" s="16"/>
    </row>
    <row r="558" spans="8:8" ht="15.75" customHeight="1" x14ac:dyDescent="0.25">
      <c r="H558" s="16"/>
    </row>
    <row r="559" spans="8:8" ht="15.75" customHeight="1" x14ac:dyDescent="0.25">
      <c r="H559" s="16"/>
    </row>
    <row r="560" spans="8:8" ht="15.75" customHeight="1" x14ac:dyDescent="0.25">
      <c r="H560" s="16"/>
    </row>
    <row r="561" spans="8:8" ht="15.75" customHeight="1" x14ac:dyDescent="0.25">
      <c r="H561" s="16"/>
    </row>
    <row r="562" spans="8:8" ht="15.75" customHeight="1" x14ac:dyDescent="0.25">
      <c r="H562" s="16"/>
    </row>
    <row r="563" spans="8:8" ht="15.75" customHeight="1" x14ac:dyDescent="0.25">
      <c r="H563" s="16"/>
    </row>
    <row r="564" spans="8:8" ht="15.75" customHeight="1" x14ac:dyDescent="0.25">
      <c r="H564" s="16"/>
    </row>
    <row r="565" spans="8:8" ht="15.75" customHeight="1" x14ac:dyDescent="0.25">
      <c r="H565" s="16"/>
    </row>
    <row r="566" spans="8:8" ht="15.75" customHeight="1" x14ac:dyDescent="0.25">
      <c r="H566" s="16"/>
    </row>
    <row r="567" spans="8:8" ht="15.75" customHeight="1" x14ac:dyDescent="0.25">
      <c r="H567" s="16"/>
    </row>
    <row r="568" spans="8:8" ht="15.75" customHeight="1" x14ac:dyDescent="0.25">
      <c r="H568" s="16"/>
    </row>
    <row r="569" spans="8:8" ht="15.75" customHeight="1" x14ac:dyDescent="0.25">
      <c r="H569" s="16"/>
    </row>
    <row r="570" spans="8:8" ht="15.75" customHeight="1" x14ac:dyDescent="0.25">
      <c r="H570" s="16"/>
    </row>
    <row r="571" spans="8:8" ht="15.75" customHeight="1" x14ac:dyDescent="0.25">
      <c r="H571" s="16"/>
    </row>
    <row r="572" spans="8:8" ht="15.75" customHeight="1" x14ac:dyDescent="0.25">
      <c r="H572" s="16"/>
    </row>
    <row r="573" spans="8:8" ht="15.75" customHeight="1" x14ac:dyDescent="0.25">
      <c r="H573" s="16"/>
    </row>
    <row r="574" spans="8:8" ht="15.75" customHeight="1" x14ac:dyDescent="0.25">
      <c r="H574" s="16"/>
    </row>
    <row r="575" spans="8:8" ht="15.75" customHeight="1" x14ac:dyDescent="0.25">
      <c r="H575" s="16"/>
    </row>
    <row r="576" spans="8:8" ht="15.75" customHeight="1" x14ac:dyDescent="0.25">
      <c r="H576" s="16"/>
    </row>
    <row r="577" spans="8:8" ht="15.75" customHeight="1" x14ac:dyDescent="0.25">
      <c r="H577" s="16"/>
    </row>
    <row r="578" spans="8:8" ht="15.75" customHeight="1" x14ac:dyDescent="0.25">
      <c r="H578" s="16"/>
    </row>
    <row r="579" spans="8:8" ht="15.75" customHeight="1" x14ac:dyDescent="0.25">
      <c r="H579" s="16"/>
    </row>
    <row r="580" spans="8:8" ht="15.75" customHeight="1" x14ac:dyDescent="0.25">
      <c r="H580" s="16"/>
    </row>
    <row r="581" spans="8:8" ht="15.75" customHeight="1" x14ac:dyDescent="0.25">
      <c r="H581" s="16"/>
    </row>
    <row r="582" spans="8:8" ht="15.75" customHeight="1" x14ac:dyDescent="0.25">
      <c r="H582" s="16"/>
    </row>
    <row r="583" spans="8:8" ht="15.75" customHeight="1" x14ac:dyDescent="0.25">
      <c r="H583" s="16"/>
    </row>
    <row r="584" spans="8:8" ht="15.75" customHeight="1" x14ac:dyDescent="0.25">
      <c r="H584" s="16"/>
    </row>
    <row r="585" spans="8:8" ht="15.75" customHeight="1" x14ac:dyDescent="0.25">
      <c r="H585" s="16"/>
    </row>
    <row r="586" spans="8:8" ht="15.75" customHeight="1" x14ac:dyDescent="0.25">
      <c r="H586" s="16"/>
    </row>
    <row r="587" spans="8:8" ht="15.75" customHeight="1" x14ac:dyDescent="0.25">
      <c r="H587" s="16"/>
    </row>
    <row r="588" spans="8:8" ht="15.75" customHeight="1" x14ac:dyDescent="0.25">
      <c r="H588" s="16"/>
    </row>
    <row r="589" spans="8:8" ht="15.75" customHeight="1" x14ac:dyDescent="0.25">
      <c r="H589" s="16"/>
    </row>
    <row r="590" spans="8:8" ht="15.75" customHeight="1" x14ac:dyDescent="0.25">
      <c r="H590" s="16"/>
    </row>
    <row r="591" spans="8:8" ht="15.75" customHeight="1" x14ac:dyDescent="0.25">
      <c r="H591" s="16"/>
    </row>
    <row r="592" spans="8:8" ht="15.75" customHeight="1" x14ac:dyDescent="0.25">
      <c r="H592" s="16"/>
    </row>
    <row r="593" spans="8:8" ht="15.75" customHeight="1" x14ac:dyDescent="0.25">
      <c r="H593" s="16"/>
    </row>
    <row r="594" spans="8:8" ht="15.75" customHeight="1" x14ac:dyDescent="0.25">
      <c r="H594" s="16"/>
    </row>
    <row r="595" spans="8:8" ht="15.75" customHeight="1" x14ac:dyDescent="0.25">
      <c r="H595" s="16"/>
    </row>
    <row r="596" spans="8:8" ht="15.75" customHeight="1" x14ac:dyDescent="0.25">
      <c r="H596" s="16"/>
    </row>
    <row r="597" spans="8:8" ht="15.75" customHeight="1" x14ac:dyDescent="0.25">
      <c r="H597" s="16"/>
    </row>
    <row r="598" spans="8:8" ht="15.75" customHeight="1" x14ac:dyDescent="0.25">
      <c r="H598" s="16"/>
    </row>
    <row r="599" spans="8:8" ht="15.75" customHeight="1" x14ac:dyDescent="0.25">
      <c r="H599" s="16"/>
    </row>
    <row r="600" spans="8:8" ht="15.75" customHeight="1" x14ac:dyDescent="0.25">
      <c r="H600" s="16"/>
    </row>
    <row r="601" spans="8:8" ht="15.75" customHeight="1" x14ac:dyDescent="0.25">
      <c r="H601" s="16"/>
    </row>
    <row r="602" spans="8:8" ht="15.75" customHeight="1" x14ac:dyDescent="0.25">
      <c r="H602" s="16"/>
    </row>
    <row r="603" spans="8:8" ht="15.75" customHeight="1" x14ac:dyDescent="0.25">
      <c r="H603" s="16"/>
    </row>
    <row r="604" spans="8:8" ht="15.75" customHeight="1" x14ac:dyDescent="0.25">
      <c r="H604" s="16"/>
    </row>
    <row r="605" spans="8:8" ht="15.75" customHeight="1" x14ac:dyDescent="0.25">
      <c r="H605" s="16"/>
    </row>
    <row r="606" spans="8:8" ht="15.75" customHeight="1" x14ac:dyDescent="0.25">
      <c r="H606" s="16"/>
    </row>
    <row r="607" spans="8:8" ht="15.75" customHeight="1" x14ac:dyDescent="0.25">
      <c r="H607" s="16"/>
    </row>
    <row r="608" spans="8:8" ht="15.75" customHeight="1" x14ac:dyDescent="0.25">
      <c r="H608" s="16"/>
    </row>
    <row r="609" spans="8:8" ht="15.75" customHeight="1" x14ac:dyDescent="0.25">
      <c r="H609" s="16"/>
    </row>
    <row r="610" spans="8:8" ht="15.75" customHeight="1" x14ac:dyDescent="0.25">
      <c r="H610" s="16"/>
    </row>
    <row r="611" spans="8:8" ht="15.75" customHeight="1" x14ac:dyDescent="0.25">
      <c r="H611" s="16"/>
    </row>
    <row r="612" spans="8:8" ht="15.75" customHeight="1" x14ac:dyDescent="0.25">
      <c r="H612" s="16"/>
    </row>
    <row r="613" spans="8:8" ht="15.75" customHeight="1" x14ac:dyDescent="0.25">
      <c r="H613" s="16"/>
    </row>
    <row r="614" spans="8:8" ht="15.75" customHeight="1" x14ac:dyDescent="0.25">
      <c r="H614" s="16"/>
    </row>
    <row r="615" spans="8:8" ht="15.75" customHeight="1" x14ac:dyDescent="0.25">
      <c r="H615" s="16"/>
    </row>
    <row r="616" spans="8:8" ht="15.75" customHeight="1" x14ac:dyDescent="0.25">
      <c r="H616" s="16"/>
    </row>
    <row r="617" spans="8:8" ht="15.75" customHeight="1" x14ac:dyDescent="0.25">
      <c r="H617" s="16"/>
    </row>
    <row r="618" spans="8:8" ht="15.75" customHeight="1" x14ac:dyDescent="0.25">
      <c r="H618" s="16"/>
    </row>
    <row r="619" spans="8:8" ht="15.75" customHeight="1" x14ac:dyDescent="0.25">
      <c r="H619" s="16"/>
    </row>
    <row r="620" spans="8:8" ht="15.75" customHeight="1" x14ac:dyDescent="0.25">
      <c r="H620" s="16"/>
    </row>
    <row r="621" spans="8:8" ht="15.75" customHeight="1" x14ac:dyDescent="0.25">
      <c r="H621" s="16"/>
    </row>
    <row r="622" spans="8:8" ht="15.75" customHeight="1" x14ac:dyDescent="0.25">
      <c r="H622" s="16"/>
    </row>
    <row r="623" spans="8:8" ht="15.75" customHeight="1" x14ac:dyDescent="0.25">
      <c r="H623" s="16"/>
    </row>
    <row r="624" spans="8:8" ht="15.75" customHeight="1" x14ac:dyDescent="0.25">
      <c r="H624" s="16"/>
    </row>
    <row r="625" spans="8:8" ht="15.75" customHeight="1" x14ac:dyDescent="0.25">
      <c r="H625" s="16"/>
    </row>
    <row r="626" spans="8:8" ht="15.75" customHeight="1" x14ac:dyDescent="0.25">
      <c r="H626" s="16"/>
    </row>
    <row r="627" spans="8:8" ht="15.75" customHeight="1" x14ac:dyDescent="0.25">
      <c r="H627" s="16"/>
    </row>
    <row r="628" spans="8:8" ht="15.75" customHeight="1" x14ac:dyDescent="0.25">
      <c r="H628" s="16"/>
    </row>
    <row r="629" spans="8:8" ht="15.75" customHeight="1" x14ac:dyDescent="0.25">
      <c r="H629" s="16"/>
    </row>
    <row r="630" spans="8:8" ht="15.75" customHeight="1" x14ac:dyDescent="0.25">
      <c r="H630" s="16"/>
    </row>
    <row r="631" spans="8:8" ht="15.75" customHeight="1" x14ac:dyDescent="0.25">
      <c r="H631" s="16"/>
    </row>
    <row r="632" spans="8:8" ht="15.75" customHeight="1" x14ac:dyDescent="0.25">
      <c r="H632" s="16"/>
    </row>
    <row r="633" spans="8:8" ht="15.75" customHeight="1" x14ac:dyDescent="0.25">
      <c r="H633" s="16"/>
    </row>
    <row r="634" spans="8:8" ht="15.75" customHeight="1" x14ac:dyDescent="0.25">
      <c r="H634" s="16"/>
    </row>
    <row r="635" spans="8:8" ht="15.75" customHeight="1" x14ac:dyDescent="0.25">
      <c r="H635" s="16"/>
    </row>
    <row r="636" spans="8:8" ht="15.75" customHeight="1" x14ac:dyDescent="0.25">
      <c r="H636" s="16"/>
    </row>
    <row r="637" spans="8:8" ht="15.75" customHeight="1" x14ac:dyDescent="0.25">
      <c r="H637" s="16"/>
    </row>
    <row r="638" spans="8:8" ht="15.75" customHeight="1" x14ac:dyDescent="0.25">
      <c r="H638" s="16"/>
    </row>
    <row r="639" spans="8:8" ht="15.75" customHeight="1" x14ac:dyDescent="0.25">
      <c r="H639" s="16"/>
    </row>
    <row r="640" spans="8:8" ht="15.75" customHeight="1" x14ac:dyDescent="0.25">
      <c r="H640" s="16"/>
    </row>
    <row r="641" spans="8:8" ht="15.75" customHeight="1" x14ac:dyDescent="0.25">
      <c r="H641" s="16"/>
    </row>
    <row r="642" spans="8:8" ht="15.75" customHeight="1" x14ac:dyDescent="0.25">
      <c r="H642" s="16"/>
    </row>
    <row r="643" spans="8:8" ht="15.75" customHeight="1" x14ac:dyDescent="0.25">
      <c r="H643" s="16"/>
    </row>
    <row r="644" spans="8:8" ht="15.75" customHeight="1" x14ac:dyDescent="0.25">
      <c r="H644" s="16"/>
    </row>
    <row r="645" spans="8:8" ht="15.75" customHeight="1" x14ac:dyDescent="0.25">
      <c r="H645" s="16"/>
    </row>
    <row r="646" spans="8:8" ht="15.75" customHeight="1" x14ac:dyDescent="0.25">
      <c r="H646" s="16"/>
    </row>
    <row r="647" spans="8:8" ht="15.75" customHeight="1" x14ac:dyDescent="0.25">
      <c r="H647" s="16"/>
    </row>
    <row r="648" spans="8:8" ht="15.75" customHeight="1" x14ac:dyDescent="0.25">
      <c r="H648" s="16"/>
    </row>
    <row r="649" spans="8:8" ht="15.75" customHeight="1" x14ac:dyDescent="0.25">
      <c r="H649" s="16"/>
    </row>
    <row r="650" spans="8:8" ht="15.75" customHeight="1" x14ac:dyDescent="0.25">
      <c r="H650" s="16"/>
    </row>
    <row r="651" spans="8:8" ht="15.75" customHeight="1" x14ac:dyDescent="0.25">
      <c r="H651" s="16"/>
    </row>
    <row r="652" spans="8:8" ht="15.75" customHeight="1" x14ac:dyDescent="0.25">
      <c r="H652" s="16"/>
    </row>
    <row r="653" spans="8:8" ht="15.75" customHeight="1" x14ac:dyDescent="0.25">
      <c r="H653" s="16"/>
    </row>
    <row r="654" spans="8:8" ht="15.75" customHeight="1" x14ac:dyDescent="0.25">
      <c r="H654" s="16"/>
    </row>
    <row r="655" spans="8:8" ht="15.75" customHeight="1" x14ac:dyDescent="0.25">
      <c r="H655" s="16"/>
    </row>
    <row r="656" spans="8:8" ht="15.75" customHeight="1" x14ac:dyDescent="0.25">
      <c r="H656" s="16"/>
    </row>
    <row r="657" spans="8:8" ht="15.75" customHeight="1" x14ac:dyDescent="0.25">
      <c r="H657" s="16"/>
    </row>
    <row r="658" spans="8:8" ht="15.75" customHeight="1" x14ac:dyDescent="0.25">
      <c r="H658" s="16"/>
    </row>
    <row r="659" spans="8:8" ht="15.75" customHeight="1" x14ac:dyDescent="0.25">
      <c r="H659" s="16"/>
    </row>
    <row r="660" spans="8:8" ht="15.75" customHeight="1" x14ac:dyDescent="0.25">
      <c r="H660" s="16"/>
    </row>
    <row r="661" spans="8:8" ht="15.75" customHeight="1" x14ac:dyDescent="0.25">
      <c r="H661" s="16"/>
    </row>
    <row r="662" spans="8:8" ht="15.75" customHeight="1" x14ac:dyDescent="0.25">
      <c r="H662" s="16"/>
    </row>
    <row r="663" spans="8:8" ht="15.75" customHeight="1" x14ac:dyDescent="0.25">
      <c r="H663" s="16"/>
    </row>
    <row r="664" spans="8:8" ht="15.75" customHeight="1" x14ac:dyDescent="0.25">
      <c r="H664" s="16"/>
    </row>
    <row r="665" spans="8:8" ht="15.75" customHeight="1" x14ac:dyDescent="0.25">
      <c r="H665" s="16"/>
    </row>
    <row r="666" spans="8:8" ht="15.75" customHeight="1" x14ac:dyDescent="0.25">
      <c r="H666" s="16"/>
    </row>
    <row r="667" spans="8:8" ht="15.75" customHeight="1" x14ac:dyDescent="0.25">
      <c r="H667" s="16"/>
    </row>
    <row r="668" spans="8:8" ht="15.75" customHeight="1" x14ac:dyDescent="0.25">
      <c r="H668" s="16"/>
    </row>
    <row r="669" spans="8:8" ht="15.75" customHeight="1" x14ac:dyDescent="0.25">
      <c r="H669" s="16"/>
    </row>
    <row r="670" spans="8:8" ht="15.75" customHeight="1" x14ac:dyDescent="0.25">
      <c r="H670" s="16"/>
    </row>
    <row r="671" spans="8:8" ht="15.75" customHeight="1" x14ac:dyDescent="0.25">
      <c r="H671" s="16"/>
    </row>
    <row r="672" spans="8:8" ht="15.75" customHeight="1" x14ac:dyDescent="0.25">
      <c r="H672" s="16"/>
    </row>
    <row r="673" spans="8:8" ht="15.75" customHeight="1" x14ac:dyDescent="0.25">
      <c r="H673" s="16"/>
    </row>
    <row r="674" spans="8:8" ht="15.75" customHeight="1" x14ac:dyDescent="0.25">
      <c r="H674" s="16"/>
    </row>
    <row r="675" spans="8:8" ht="15.75" customHeight="1" x14ac:dyDescent="0.25">
      <c r="H675" s="16"/>
    </row>
    <row r="676" spans="8:8" ht="15.75" customHeight="1" x14ac:dyDescent="0.25">
      <c r="H676" s="16"/>
    </row>
    <row r="677" spans="8:8" ht="15.75" customHeight="1" x14ac:dyDescent="0.25">
      <c r="H677" s="16"/>
    </row>
    <row r="678" spans="8:8" ht="15.75" customHeight="1" x14ac:dyDescent="0.25">
      <c r="H678" s="16"/>
    </row>
    <row r="679" spans="8:8" ht="15.75" customHeight="1" x14ac:dyDescent="0.25">
      <c r="H679" s="16"/>
    </row>
    <row r="680" spans="8:8" ht="15.75" customHeight="1" x14ac:dyDescent="0.25">
      <c r="H680" s="16"/>
    </row>
    <row r="681" spans="8:8" ht="15.75" customHeight="1" x14ac:dyDescent="0.25">
      <c r="H681" s="16"/>
    </row>
    <row r="682" spans="8:8" ht="15.75" customHeight="1" x14ac:dyDescent="0.25">
      <c r="H682" s="16"/>
    </row>
    <row r="683" spans="8:8" ht="15.75" customHeight="1" x14ac:dyDescent="0.25">
      <c r="H683" s="16"/>
    </row>
    <row r="684" spans="8:8" ht="15.75" customHeight="1" x14ac:dyDescent="0.25">
      <c r="H684" s="16"/>
    </row>
    <row r="685" spans="8:8" ht="15.75" customHeight="1" x14ac:dyDescent="0.25">
      <c r="H685" s="16"/>
    </row>
    <row r="686" spans="8:8" ht="15.75" customHeight="1" x14ac:dyDescent="0.25">
      <c r="H686" s="16"/>
    </row>
    <row r="687" spans="8:8" ht="15.75" customHeight="1" x14ac:dyDescent="0.25">
      <c r="H687" s="16"/>
    </row>
    <row r="688" spans="8:8" ht="15.75" customHeight="1" x14ac:dyDescent="0.25">
      <c r="H688" s="16"/>
    </row>
    <row r="689" spans="8:8" ht="15.75" customHeight="1" x14ac:dyDescent="0.25">
      <c r="H689" s="16"/>
    </row>
    <row r="690" spans="8:8" ht="15.75" customHeight="1" x14ac:dyDescent="0.25">
      <c r="H690" s="16"/>
    </row>
    <row r="691" spans="8:8" ht="15.75" customHeight="1" x14ac:dyDescent="0.25">
      <c r="H691" s="16"/>
    </row>
    <row r="692" spans="8:8" ht="15.75" customHeight="1" x14ac:dyDescent="0.25">
      <c r="H692" s="16"/>
    </row>
    <row r="693" spans="8:8" ht="15.75" customHeight="1" x14ac:dyDescent="0.25">
      <c r="H693" s="16"/>
    </row>
    <row r="694" spans="8:8" ht="15.75" customHeight="1" x14ac:dyDescent="0.25">
      <c r="H694" s="16"/>
    </row>
    <row r="695" spans="8:8" ht="15.75" customHeight="1" x14ac:dyDescent="0.25">
      <c r="H695" s="16"/>
    </row>
    <row r="696" spans="8:8" ht="15.75" customHeight="1" x14ac:dyDescent="0.25">
      <c r="H696" s="16"/>
    </row>
    <row r="697" spans="8:8" ht="15.75" customHeight="1" x14ac:dyDescent="0.25">
      <c r="H697" s="16"/>
    </row>
    <row r="698" spans="8:8" ht="15.75" customHeight="1" x14ac:dyDescent="0.25">
      <c r="H698" s="16"/>
    </row>
    <row r="699" spans="8:8" ht="15.75" customHeight="1" x14ac:dyDescent="0.25">
      <c r="H699" s="16"/>
    </row>
    <row r="700" spans="8:8" ht="15.75" customHeight="1" x14ac:dyDescent="0.25">
      <c r="H700" s="16"/>
    </row>
    <row r="701" spans="8:8" ht="15.75" customHeight="1" x14ac:dyDescent="0.25">
      <c r="H701" s="16"/>
    </row>
    <row r="702" spans="8:8" ht="15.75" customHeight="1" x14ac:dyDescent="0.25">
      <c r="H702" s="16"/>
    </row>
    <row r="703" spans="8:8" ht="15.75" customHeight="1" x14ac:dyDescent="0.25">
      <c r="H703" s="16"/>
    </row>
    <row r="704" spans="8:8" ht="15.75" customHeight="1" x14ac:dyDescent="0.25">
      <c r="H704" s="16"/>
    </row>
    <row r="705" spans="8:8" ht="15.75" customHeight="1" x14ac:dyDescent="0.25">
      <c r="H705" s="16"/>
    </row>
    <row r="706" spans="8:8" ht="15.75" customHeight="1" x14ac:dyDescent="0.25">
      <c r="H706" s="16"/>
    </row>
    <row r="707" spans="8:8" ht="15.75" customHeight="1" x14ac:dyDescent="0.25">
      <c r="H707" s="16"/>
    </row>
    <row r="708" spans="8:8" ht="15.75" customHeight="1" x14ac:dyDescent="0.25">
      <c r="H708" s="16"/>
    </row>
    <row r="709" spans="8:8" ht="15.75" customHeight="1" x14ac:dyDescent="0.25">
      <c r="H709" s="16"/>
    </row>
    <row r="710" spans="8:8" ht="15.75" customHeight="1" x14ac:dyDescent="0.25">
      <c r="H710" s="16"/>
    </row>
    <row r="711" spans="8:8" ht="15.75" customHeight="1" x14ac:dyDescent="0.25">
      <c r="H711" s="16"/>
    </row>
    <row r="712" spans="8:8" ht="15.75" customHeight="1" x14ac:dyDescent="0.25">
      <c r="H712" s="16"/>
    </row>
    <row r="713" spans="8:8" ht="15.75" customHeight="1" x14ac:dyDescent="0.25">
      <c r="H713" s="16"/>
    </row>
    <row r="714" spans="8:8" ht="15.75" customHeight="1" x14ac:dyDescent="0.25">
      <c r="H714" s="16"/>
    </row>
    <row r="715" spans="8:8" ht="15.75" customHeight="1" x14ac:dyDescent="0.25">
      <c r="H715" s="16"/>
    </row>
    <row r="716" spans="8:8" ht="15.75" customHeight="1" x14ac:dyDescent="0.25">
      <c r="H716" s="16"/>
    </row>
    <row r="717" spans="8:8" ht="15.75" customHeight="1" x14ac:dyDescent="0.25">
      <c r="H717" s="16"/>
    </row>
    <row r="718" spans="8:8" ht="15.75" customHeight="1" x14ac:dyDescent="0.25">
      <c r="H718" s="16"/>
    </row>
    <row r="719" spans="8:8" ht="15.75" customHeight="1" x14ac:dyDescent="0.25">
      <c r="H719" s="16"/>
    </row>
    <row r="720" spans="8:8" ht="15.75" customHeight="1" x14ac:dyDescent="0.25">
      <c r="H720" s="16"/>
    </row>
    <row r="721" spans="8:8" ht="15.75" customHeight="1" x14ac:dyDescent="0.25">
      <c r="H721" s="16"/>
    </row>
    <row r="722" spans="8:8" ht="15.75" customHeight="1" x14ac:dyDescent="0.25">
      <c r="H722" s="16"/>
    </row>
    <row r="723" spans="8:8" ht="15.75" customHeight="1" x14ac:dyDescent="0.25">
      <c r="H723" s="16"/>
    </row>
    <row r="724" spans="8:8" ht="15.75" customHeight="1" x14ac:dyDescent="0.25">
      <c r="H724" s="16"/>
    </row>
    <row r="725" spans="8:8" ht="15.75" customHeight="1" x14ac:dyDescent="0.25">
      <c r="H725" s="16"/>
    </row>
    <row r="726" spans="8:8" ht="15.75" customHeight="1" x14ac:dyDescent="0.25">
      <c r="H726" s="16"/>
    </row>
    <row r="727" spans="8:8" ht="15.75" customHeight="1" x14ac:dyDescent="0.25">
      <c r="H727" s="16"/>
    </row>
    <row r="728" spans="8:8" ht="15.75" customHeight="1" x14ac:dyDescent="0.25">
      <c r="H728" s="16"/>
    </row>
    <row r="729" spans="8:8" ht="15.75" customHeight="1" x14ac:dyDescent="0.25">
      <c r="H729" s="16"/>
    </row>
    <row r="730" spans="8:8" ht="15.75" customHeight="1" x14ac:dyDescent="0.25">
      <c r="H730" s="16"/>
    </row>
    <row r="731" spans="8:8" ht="15.75" customHeight="1" x14ac:dyDescent="0.25">
      <c r="H731" s="16"/>
    </row>
    <row r="732" spans="8:8" ht="15.75" customHeight="1" x14ac:dyDescent="0.25">
      <c r="H732" s="16"/>
    </row>
    <row r="733" spans="8:8" ht="15.75" customHeight="1" x14ac:dyDescent="0.25">
      <c r="H733" s="16"/>
    </row>
    <row r="734" spans="8:8" ht="15.75" customHeight="1" x14ac:dyDescent="0.25">
      <c r="H734" s="16"/>
    </row>
    <row r="735" spans="8:8" ht="15.75" customHeight="1" x14ac:dyDescent="0.25">
      <c r="H735" s="16"/>
    </row>
    <row r="736" spans="8:8" ht="15.75" customHeight="1" x14ac:dyDescent="0.25">
      <c r="H736" s="16"/>
    </row>
    <row r="737" spans="8:8" ht="15.75" customHeight="1" x14ac:dyDescent="0.25">
      <c r="H737" s="16"/>
    </row>
    <row r="738" spans="8:8" ht="15.75" customHeight="1" x14ac:dyDescent="0.25">
      <c r="H738" s="16"/>
    </row>
    <row r="739" spans="8:8" ht="15.75" customHeight="1" x14ac:dyDescent="0.25">
      <c r="H739" s="16"/>
    </row>
    <row r="740" spans="8:8" ht="15.75" customHeight="1" x14ac:dyDescent="0.25">
      <c r="H740" s="16"/>
    </row>
    <row r="741" spans="8:8" ht="15.75" customHeight="1" x14ac:dyDescent="0.25">
      <c r="H741" s="16"/>
    </row>
    <row r="742" spans="8:8" ht="15.75" customHeight="1" x14ac:dyDescent="0.25">
      <c r="H742" s="16"/>
    </row>
    <row r="743" spans="8:8" ht="15.75" customHeight="1" x14ac:dyDescent="0.25">
      <c r="H743" s="16"/>
    </row>
    <row r="744" spans="8:8" ht="15.75" customHeight="1" x14ac:dyDescent="0.25">
      <c r="H744" s="16"/>
    </row>
    <row r="745" spans="8:8" ht="15.75" customHeight="1" x14ac:dyDescent="0.25">
      <c r="H745" s="16"/>
    </row>
    <row r="746" spans="8:8" ht="15.75" customHeight="1" x14ac:dyDescent="0.25">
      <c r="H746" s="16"/>
    </row>
    <row r="747" spans="8:8" ht="15.75" customHeight="1" x14ac:dyDescent="0.25">
      <c r="H747" s="16"/>
    </row>
    <row r="748" spans="8:8" ht="15.75" customHeight="1" x14ac:dyDescent="0.25">
      <c r="H748" s="16"/>
    </row>
    <row r="749" spans="8:8" ht="15.75" customHeight="1" x14ac:dyDescent="0.25">
      <c r="H749" s="16"/>
    </row>
    <row r="750" spans="8:8" ht="15.75" customHeight="1" x14ac:dyDescent="0.25">
      <c r="H750" s="16"/>
    </row>
    <row r="751" spans="8:8" ht="15.75" customHeight="1" x14ac:dyDescent="0.25">
      <c r="H751" s="16"/>
    </row>
    <row r="752" spans="8:8" ht="15.75" customHeight="1" x14ac:dyDescent="0.25">
      <c r="H752" s="16"/>
    </row>
    <row r="753" spans="8:8" ht="15.75" customHeight="1" x14ac:dyDescent="0.25">
      <c r="H753" s="16"/>
    </row>
    <row r="754" spans="8:8" ht="15.75" customHeight="1" x14ac:dyDescent="0.25">
      <c r="H754" s="16"/>
    </row>
    <row r="755" spans="8:8" ht="15.75" customHeight="1" x14ac:dyDescent="0.25">
      <c r="H755" s="16"/>
    </row>
    <row r="756" spans="8:8" ht="15.75" customHeight="1" x14ac:dyDescent="0.25">
      <c r="H756" s="16"/>
    </row>
    <row r="757" spans="8:8" ht="15.75" customHeight="1" x14ac:dyDescent="0.25">
      <c r="H757" s="16"/>
    </row>
    <row r="758" spans="8:8" ht="15.75" customHeight="1" x14ac:dyDescent="0.25">
      <c r="H758" s="16"/>
    </row>
    <row r="759" spans="8:8" ht="15.75" customHeight="1" x14ac:dyDescent="0.25">
      <c r="H759" s="16"/>
    </row>
    <row r="760" spans="8:8" ht="15.75" customHeight="1" x14ac:dyDescent="0.25">
      <c r="H760" s="16"/>
    </row>
    <row r="761" spans="8:8" ht="15.75" customHeight="1" x14ac:dyDescent="0.25">
      <c r="H761" s="16"/>
    </row>
    <row r="762" spans="8:8" ht="15.75" customHeight="1" x14ac:dyDescent="0.25">
      <c r="H762" s="16"/>
    </row>
    <row r="763" spans="8:8" ht="15.75" customHeight="1" x14ac:dyDescent="0.25">
      <c r="H763" s="16"/>
    </row>
    <row r="764" spans="8:8" ht="15.75" customHeight="1" x14ac:dyDescent="0.25">
      <c r="H764" s="16"/>
    </row>
    <row r="765" spans="8:8" ht="15.75" customHeight="1" x14ac:dyDescent="0.25">
      <c r="H765" s="16"/>
    </row>
    <row r="766" spans="8:8" ht="15.75" customHeight="1" x14ac:dyDescent="0.25">
      <c r="H766" s="16"/>
    </row>
    <row r="767" spans="8:8" ht="15.75" customHeight="1" x14ac:dyDescent="0.25">
      <c r="H767" s="16"/>
    </row>
    <row r="768" spans="8:8" ht="15.75" customHeight="1" x14ac:dyDescent="0.25">
      <c r="H768" s="16"/>
    </row>
    <row r="769" spans="8:8" ht="15.75" customHeight="1" x14ac:dyDescent="0.25">
      <c r="H769" s="16"/>
    </row>
    <row r="770" spans="8:8" ht="15.75" customHeight="1" x14ac:dyDescent="0.25">
      <c r="H770" s="16"/>
    </row>
    <row r="771" spans="8:8" ht="15.75" customHeight="1" x14ac:dyDescent="0.25">
      <c r="H771" s="16"/>
    </row>
    <row r="772" spans="8:8" ht="15.75" customHeight="1" x14ac:dyDescent="0.25">
      <c r="H772" s="16"/>
    </row>
    <row r="773" spans="8:8" ht="15.75" customHeight="1" x14ac:dyDescent="0.25">
      <c r="H773" s="16"/>
    </row>
    <row r="774" spans="8:8" ht="15.75" customHeight="1" x14ac:dyDescent="0.25">
      <c r="H774" s="16"/>
    </row>
    <row r="775" spans="8:8" ht="15.75" customHeight="1" x14ac:dyDescent="0.25">
      <c r="H775" s="16"/>
    </row>
    <row r="776" spans="8:8" ht="15.75" customHeight="1" x14ac:dyDescent="0.25">
      <c r="H776" s="16"/>
    </row>
    <row r="777" spans="8:8" ht="15.75" customHeight="1" x14ac:dyDescent="0.25">
      <c r="H777" s="16"/>
    </row>
    <row r="778" spans="8:8" ht="15.75" customHeight="1" x14ac:dyDescent="0.25">
      <c r="H778" s="16"/>
    </row>
    <row r="779" spans="8:8" ht="15.75" customHeight="1" x14ac:dyDescent="0.25">
      <c r="H779" s="16"/>
    </row>
    <row r="780" spans="8:8" ht="15.75" customHeight="1" x14ac:dyDescent="0.25">
      <c r="H780" s="16"/>
    </row>
    <row r="781" spans="8:8" ht="15.75" customHeight="1" x14ac:dyDescent="0.25">
      <c r="H781" s="16"/>
    </row>
    <row r="782" spans="8:8" ht="15.75" customHeight="1" x14ac:dyDescent="0.25">
      <c r="H782" s="16"/>
    </row>
    <row r="783" spans="8:8" ht="15.75" customHeight="1" x14ac:dyDescent="0.25">
      <c r="H783" s="16"/>
    </row>
    <row r="784" spans="8:8" ht="15.75" customHeight="1" x14ac:dyDescent="0.25">
      <c r="H784" s="16"/>
    </row>
    <row r="785" spans="8:8" ht="15.75" customHeight="1" x14ac:dyDescent="0.25">
      <c r="H785" s="16"/>
    </row>
    <row r="786" spans="8:8" ht="15.75" customHeight="1" x14ac:dyDescent="0.25">
      <c r="H786" s="16"/>
    </row>
    <row r="787" spans="8:8" ht="15.75" customHeight="1" x14ac:dyDescent="0.25">
      <c r="H787" s="16"/>
    </row>
    <row r="788" spans="8:8" ht="15.75" customHeight="1" x14ac:dyDescent="0.25">
      <c r="H788" s="16"/>
    </row>
    <row r="789" spans="8:8" ht="15.75" customHeight="1" x14ac:dyDescent="0.25">
      <c r="H789" s="16"/>
    </row>
    <row r="790" spans="8:8" ht="15.75" customHeight="1" x14ac:dyDescent="0.25">
      <c r="H790" s="16"/>
    </row>
    <row r="791" spans="8:8" ht="15.75" customHeight="1" x14ac:dyDescent="0.25">
      <c r="H791" s="16"/>
    </row>
    <row r="792" spans="8:8" ht="15.75" customHeight="1" x14ac:dyDescent="0.25">
      <c r="H792" s="16"/>
    </row>
    <row r="793" spans="8:8" ht="15.75" customHeight="1" x14ac:dyDescent="0.25">
      <c r="H793" s="16"/>
    </row>
    <row r="794" spans="8:8" ht="15.75" customHeight="1" x14ac:dyDescent="0.25">
      <c r="H794" s="16"/>
    </row>
    <row r="795" spans="8:8" ht="15.75" customHeight="1" x14ac:dyDescent="0.25">
      <c r="H795" s="16"/>
    </row>
    <row r="796" spans="8:8" ht="15.75" customHeight="1" x14ac:dyDescent="0.25">
      <c r="H796" s="16"/>
    </row>
    <row r="797" spans="8:8" ht="15.75" customHeight="1" x14ac:dyDescent="0.25">
      <c r="H797" s="16"/>
    </row>
    <row r="798" spans="8:8" ht="15.75" customHeight="1" x14ac:dyDescent="0.25">
      <c r="H798" s="16"/>
    </row>
    <row r="799" spans="8:8" ht="15.75" customHeight="1" x14ac:dyDescent="0.25">
      <c r="H799" s="16"/>
    </row>
    <row r="800" spans="8:8" ht="15.75" customHeight="1" x14ac:dyDescent="0.25">
      <c r="H800" s="16"/>
    </row>
    <row r="801" spans="8:8" ht="15.75" customHeight="1" x14ac:dyDescent="0.25">
      <c r="H801" s="16"/>
    </row>
    <row r="802" spans="8:8" ht="15.75" customHeight="1" x14ac:dyDescent="0.25">
      <c r="H802" s="16"/>
    </row>
    <row r="803" spans="8:8" ht="15.75" customHeight="1" x14ac:dyDescent="0.25">
      <c r="H803" s="16"/>
    </row>
    <row r="804" spans="8:8" ht="15.75" customHeight="1" x14ac:dyDescent="0.25">
      <c r="H804" s="16"/>
    </row>
    <row r="805" spans="8:8" ht="15.75" customHeight="1" x14ac:dyDescent="0.25">
      <c r="H805" s="16"/>
    </row>
    <row r="806" spans="8:8" ht="15.75" customHeight="1" x14ac:dyDescent="0.25">
      <c r="H806" s="16"/>
    </row>
    <row r="807" spans="8:8" ht="15.75" customHeight="1" x14ac:dyDescent="0.25">
      <c r="H807" s="16"/>
    </row>
    <row r="808" spans="8:8" ht="15.75" customHeight="1" x14ac:dyDescent="0.25">
      <c r="H808" s="16"/>
    </row>
    <row r="809" spans="8:8" ht="15.75" customHeight="1" x14ac:dyDescent="0.25">
      <c r="H809" s="16"/>
    </row>
    <row r="810" spans="8:8" ht="15.75" customHeight="1" x14ac:dyDescent="0.25">
      <c r="H810" s="16"/>
    </row>
    <row r="811" spans="8:8" ht="15.75" customHeight="1" x14ac:dyDescent="0.25">
      <c r="H811" s="16"/>
    </row>
    <row r="812" spans="8:8" ht="15.75" customHeight="1" x14ac:dyDescent="0.25">
      <c r="H812" s="16"/>
    </row>
    <row r="813" spans="8:8" ht="15.75" customHeight="1" x14ac:dyDescent="0.25">
      <c r="H813" s="16"/>
    </row>
    <row r="814" spans="8:8" ht="15.75" customHeight="1" x14ac:dyDescent="0.25">
      <c r="H814" s="16"/>
    </row>
    <row r="815" spans="8:8" ht="15.75" customHeight="1" x14ac:dyDescent="0.25">
      <c r="H815" s="16"/>
    </row>
    <row r="816" spans="8:8" ht="15.75" customHeight="1" x14ac:dyDescent="0.25">
      <c r="H816" s="16"/>
    </row>
    <row r="817" spans="8:8" ht="15.75" customHeight="1" x14ac:dyDescent="0.25">
      <c r="H817" s="16"/>
    </row>
    <row r="818" spans="8:8" ht="15.75" customHeight="1" x14ac:dyDescent="0.25">
      <c r="H818" s="16"/>
    </row>
    <row r="819" spans="8:8" ht="15.75" customHeight="1" x14ac:dyDescent="0.25">
      <c r="H819" s="16"/>
    </row>
    <row r="820" spans="8:8" ht="15.75" customHeight="1" x14ac:dyDescent="0.25">
      <c r="H820" s="16"/>
    </row>
    <row r="821" spans="8:8" ht="15.75" customHeight="1" x14ac:dyDescent="0.25">
      <c r="H821" s="16"/>
    </row>
    <row r="822" spans="8:8" ht="15.75" customHeight="1" x14ac:dyDescent="0.25">
      <c r="H822" s="16"/>
    </row>
    <row r="823" spans="8:8" ht="15.75" customHeight="1" x14ac:dyDescent="0.25">
      <c r="H823" s="16"/>
    </row>
    <row r="824" spans="8:8" ht="15.75" customHeight="1" x14ac:dyDescent="0.25">
      <c r="H824" s="16"/>
    </row>
    <row r="825" spans="8:8" ht="15.75" customHeight="1" x14ac:dyDescent="0.25">
      <c r="H825" s="16"/>
    </row>
    <row r="826" spans="8:8" ht="15.75" customHeight="1" x14ac:dyDescent="0.25">
      <c r="H826" s="16"/>
    </row>
    <row r="827" spans="8:8" ht="15.75" customHeight="1" x14ac:dyDescent="0.25">
      <c r="H827" s="16"/>
    </row>
    <row r="828" spans="8:8" ht="15.75" customHeight="1" x14ac:dyDescent="0.25">
      <c r="H828" s="16"/>
    </row>
    <row r="829" spans="8:8" ht="15.75" customHeight="1" x14ac:dyDescent="0.25">
      <c r="H829" s="16"/>
    </row>
    <row r="830" spans="8:8" ht="15.75" customHeight="1" x14ac:dyDescent="0.25">
      <c r="H830" s="16"/>
    </row>
    <row r="831" spans="8:8" ht="15.75" customHeight="1" x14ac:dyDescent="0.25">
      <c r="H831" s="16"/>
    </row>
    <row r="832" spans="8:8" ht="15.75" customHeight="1" x14ac:dyDescent="0.25">
      <c r="H832" s="16"/>
    </row>
    <row r="833" spans="8:8" ht="15.75" customHeight="1" x14ac:dyDescent="0.25">
      <c r="H833" s="16"/>
    </row>
    <row r="834" spans="8:8" ht="15.75" customHeight="1" x14ac:dyDescent="0.25">
      <c r="H834" s="16"/>
    </row>
    <row r="835" spans="8:8" ht="15.75" customHeight="1" x14ac:dyDescent="0.25">
      <c r="H835" s="16"/>
    </row>
    <row r="836" spans="8:8" ht="15.75" customHeight="1" x14ac:dyDescent="0.25">
      <c r="H836" s="16"/>
    </row>
    <row r="837" spans="8:8" ht="15.75" customHeight="1" x14ac:dyDescent="0.25">
      <c r="H837" s="16"/>
    </row>
    <row r="838" spans="8:8" ht="15.75" customHeight="1" x14ac:dyDescent="0.25">
      <c r="H838" s="16"/>
    </row>
    <row r="839" spans="8:8" ht="15.75" customHeight="1" x14ac:dyDescent="0.25">
      <c r="H839" s="16"/>
    </row>
    <row r="840" spans="8:8" ht="15.75" customHeight="1" x14ac:dyDescent="0.25">
      <c r="H840" s="16"/>
    </row>
    <row r="841" spans="8:8" ht="15.75" customHeight="1" x14ac:dyDescent="0.25">
      <c r="H841" s="16"/>
    </row>
    <row r="842" spans="8:8" ht="15.75" customHeight="1" x14ac:dyDescent="0.25">
      <c r="H842" s="16"/>
    </row>
    <row r="843" spans="8:8" ht="15.75" customHeight="1" x14ac:dyDescent="0.25">
      <c r="H843" s="16"/>
    </row>
    <row r="844" spans="8:8" ht="15.75" customHeight="1" x14ac:dyDescent="0.25">
      <c r="H844" s="16"/>
    </row>
    <row r="845" spans="8:8" ht="15.75" customHeight="1" x14ac:dyDescent="0.25">
      <c r="H845" s="16"/>
    </row>
    <row r="846" spans="8:8" ht="15.75" customHeight="1" x14ac:dyDescent="0.25">
      <c r="H846" s="16"/>
    </row>
    <row r="847" spans="8:8" ht="15.75" customHeight="1" x14ac:dyDescent="0.25">
      <c r="H847" s="16"/>
    </row>
    <row r="848" spans="8:8" ht="15.75" customHeight="1" x14ac:dyDescent="0.25">
      <c r="H848" s="16"/>
    </row>
    <row r="849" spans="8:8" ht="15.75" customHeight="1" x14ac:dyDescent="0.25">
      <c r="H849" s="16"/>
    </row>
    <row r="850" spans="8:8" ht="15.75" customHeight="1" x14ac:dyDescent="0.25">
      <c r="H850" s="16"/>
    </row>
    <row r="851" spans="8:8" ht="15.75" customHeight="1" x14ac:dyDescent="0.25">
      <c r="H851" s="16"/>
    </row>
    <row r="852" spans="8:8" ht="15.75" customHeight="1" x14ac:dyDescent="0.25">
      <c r="H852" s="16"/>
    </row>
    <row r="853" spans="8:8" ht="15.75" customHeight="1" x14ac:dyDescent="0.25">
      <c r="H853" s="16"/>
    </row>
    <row r="854" spans="8:8" ht="15.75" customHeight="1" x14ac:dyDescent="0.25">
      <c r="H854" s="16"/>
    </row>
    <row r="855" spans="8:8" ht="15.75" customHeight="1" x14ac:dyDescent="0.25">
      <c r="H855" s="16"/>
    </row>
    <row r="856" spans="8:8" ht="15.75" customHeight="1" x14ac:dyDescent="0.25">
      <c r="H856" s="16"/>
    </row>
    <row r="857" spans="8:8" ht="15.75" customHeight="1" x14ac:dyDescent="0.25">
      <c r="H857" s="16"/>
    </row>
    <row r="858" spans="8:8" ht="15.75" customHeight="1" x14ac:dyDescent="0.25">
      <c r="H858" s="16"/>
    </row>
    <row r="859" spans="8:8" ht="15.75" customHeight="1" x14ac:dyDescent="0.25">
      <c r="H859" s="16"/>
    </row>
    <row r="860" spans="8:8" ht="15.75" customHeight="1" x14ac:dyDescent="0.25">
      <c r="H860" s="16"/>
    </row>
    <row r="861" spans="8:8" ht="15.75" customHeight="1" x14ac:dyDescent="0.25">
      <c r="H861" s="16"/>
    </row>
    <row r="862" spans="8:8" ht="15.75" customHeight="1" x14ac:dyDescent="0.25">
      <c r="H862" s="16"/>
    </row>
    <row r="863" spans="8:8" ht="15.75" customHeight="1" x14ac:dyDescent="0.25">
      <c r="H863" s="16"/>
    </row>
    <row r="864" spans="8:8" ht="15.75" customHeight="1" x14ac:dyDescent="0.25">
      <c r="H864" s="16"/>
    </row>
    <row r="865" spans="8:8" ht="15.75" customHeight="1" x14ac:dyDescent="0.25">
      <c r="H865" s="16"/>
    </row>
    <row r="866" spans="8:8" ht="15.75" customHeight="1" x14ac:dyDescent="0.25">
      <c r="H866" s="16"/>
    </row>
    <row r="867" spans="8:8" ht="15.75" customHeight="1" x14ac:dyDescent="0.25">
      <c r="H867" s="16"/>
    </row>
    <row r="868" spans="8:8" ht="15.75" customHeight="1" x14ac:dyDescent="0.25">
      <c r="H868" s="16"/>
    </row>
    <row r="869" spans="8:8" ht="15.75" customHeight="1" x14ac:dyDescent="0.25">
      <c r="H869" s="16"/>
    </row>
    <row r="870" spans="8:8" ht="15.75" customHeight="1" x14ac:dyDescent="0.25">
      <c r="H870" s="16"/>
    </row>
    <row r="871" spans="8:8" ht="15.75" customHeight="1" x14ac:dyDescent="0.25">
      <c r="H871" s="16"/>
    </row>
    <row r="872" spans="8:8" ht="15.75" customHeight="1" x14ac:dyDescent="0.25">
      <c r="H872" s="16"/>
    </row>
    <row r="873" spans="8:8" ht="15.75" customHeight="1" x14ac:dyDescent="0.25">
      <c r="H873" s="16"/>
    </row>
    <row r="874" spans="8:8" ht="15.75" customHeight="1" x14ac:dyDescent="0.25">
      <c r="H874" s="16"/>
    </row>
    <row r="875" spans="8:8" ht="15.75" customHeight="1" x14ac:dyDescent="0.25">
      <c r="H875" s="16"/>
    </row>
    <row r="876" spans="8:8" ht="15.75" customHeight="1" x14ac:dyDescent="0.25">
      <c r="H876" s="16"/>
    </row>
    <row r="877" spans="8:8" ht="15.75" customHeight="1" x14ac:dyDescent="0.25">
      <c r="H877" s="16"/>
    </row>
    <row r="878" spans="8:8" ht="15.75" customHeight="1" x14ac:dyDescent="0.25">
      <c r="H878" s="16"/>
    </row>
    <row r="879" spans="8:8" ht="15.75" customHeight="1" x14ac:dyDescent="0.25">
      <c r="H879" s="16"/>
    </row>
    <row r="880" spans="8:8" ht="15.75" customHeight="1" x14ac:dyDescent="0.25">
      <c r="H880" s="16"/>
    </row>
    <row r="881" spans="8:8" ht="15.75" customHeight="1" x14ac:dyDescent="0.25">
      <c r="H881" s="16"/>
    </row>
    <row r="882" spans="8:8" ht="15.75" customHeight="1" x14ac:dyDescent="0.25">
      <c r="H882" s="16"/>
    </row>
    <row r="883" spans="8:8" ht="15.75" customHeight="1" x14ac:dyDescent="0.25">
      <c r="H883" s="16"/>
    </row>
    <row r="884" spans="8:8" ht="15.75" customHeight="1" x14ac:dyDescent="0.25">
      <c r="H884" s="16"/>
    </row>
    <row r="885" spans="8:8" ht="15.75" customHeight="1" x14ac:dyDescent="0.25">
      <c r="H885" s="16"/>
    </row>
    <row r="886" spans="8:8" ht="15.75" customHeight="1" x14ac:dyDescent="0.25">
      <c r="H886" s="16"/>
    </row>
    <row r="887" spans="8:8" ht="15.75" customHeight="1" x14ac:dyDescent="0.25">
      <c r="H887" s="16"/>
    </row>
    <row r="888" spans="8:8" ht="15.75" customHeight="1" x14ac:dyDescent="0.25">
      <c r="H888" s="16"/>
    </row>
    <row r="889" spans="8:8" ht="15.75" customHeight="1" x14ac:dyDescent="0.25">
      <c r="H889" s="16"/>
    </row>
    <row r="890" spans="8:8" ht="15.75" customHeight="1" x14ac:dyDescent="0.25">
      <c r="H890" s="16"/>
    </row>
    <row r="891" spans="8:8" ht="15.75" customHeight="1" x14ac:dyDescent="0.25">
      <c r="H891" s="16"/>
    </row>
    <row r="892" spans="8:8" ht="15.75" customHeight="1" x14ac:dyDescent="0.25">
      <c r="H892" s="16"/>
    </row>
    <row r="893" spans="8:8" ht="15.75" customHeight="1" x14ac:dyDescent="0.25">
      <c r="H893" s="16"/>
    </row>
    <row r="894" spans="8:8" ht="15.75" customHeight="1" x14ac:dyDescent="0.25">
      <c r="H894" s="16"/>
    </row>
    <row r="895" spans="8:8" ht="15.75" customHeight="1" x14ac:dyDescent="0.25">
      <c r="H895" s="16"/>
    </row>
    <row r="896" spans="8:8" ht="15.75" customHeight="1" x14ac:dyDescent="0.25">
      <c r="H896" s="16"/>
    </row>
    <row r="897" spans="8:8" ht="15.75" customHeight="1" x14ac:dyDescent="0.25">
      <c r="H897" s="16"/>
    </row>
    <row r="898" spans="8:8" ht="15.75" customHeight="1" x14ac:dyDescent="0.25">
      <c r="H898" s="16"/>
    </row>
    <row r="899" spans="8:8" ht="15.75" customHeight="1" x14ac:dyDescent="0.25">
      <c r="H899" s="16"/>
    </row>
    <row r="900" spans="8:8" ht="15.75" customHeight="1" x14ac:dyDescent="0.25">
      <c r="H900" s="16"/>
    </row>
    <row r="901" spans="8:8" ht="15.75" customHeight="1" x14ac:dyDescent="0.25">
      <c r="H901" s="16"/>
    </row>
    <row r="902" spans="8:8" ht="15.75" customHeight="1" x14ac:dyDescent="0.25">
      <c r="H902" s="16"/>
    </row>
    <row r="903" spans="8:8" ht="15.75" customHeight="1" x14ac:dyDescent="0.25">
      <c r="H903" s="16"/>
    </row>
    <row r="904" spans="8:8" ht="15.75" customHeight="1" x14ac:dyDescent="0.25">
      <c r="H904" s="16"/>
    </row>
    <row r="905" spans="8:8" ht="15.75" customHeight="1" x14ac:dyDescent="0.25">
      <c r="H905" s="16"/>
    </row>
    <row r="906" spans="8:8" ht="15.75" customHeight="1" x14ac:dyDescent="0.25">
      <c r="H906" s="16"/>
    </row>
    <row r="907" spans="8:8" ht="15.75" customHeight="1" x14ac:dyDescent="0.25">
      <c r="H907" s="16"/>
    </row>
    <row r="908" spans="8:8" ht="15.75" customHeight="1" x14ac:dyDescent="0.25">
      <c r="H908" s="16"/>
    </row>
    <row r="909" spans="8:8" ht="15.75" customHeight="1" x14ac:dyDescent="0.25">
      <c r="H909" s="16"/>
    </row>
    <row r="910" spans="8:8" ht="15.75" customHeight="1" x14ac:dyDescent="0.25">
      <c r="H910" s="16"/>
    </row>
    <row r="911" spans="8:8" ht="15.75" customHeight="1" x14ac:dyDescent="0.25">
      <c r="H911" s="16"/>
    </row>
    <row r="912" spans="8:8" ht="15.75" customHeight="1" x14ac:dyDescent="0.25">
      <c r="H912" s="16"/>
    </row>
    <row r="913" spans="8:8" ht="15.75" customHeight="1" x14ac:dyDescent="0.25">
      <c r="H913" s="16"/>
    </row>
    <row r="914" spans="8:8" ht="15.75" customHeight="1" x14ac:dyDescent="0.25">
      <c r="H914" s="16"/>
    </row>
    <row r="915" spans="8:8" ht="15.75" customHeight="1" x14ac:dyDescent="0.25">
      <c r="H915" s="16"/>
    </row>
    <row r="916" spans="8:8" ht="15.75" customHeight="1" x14ac:dyDescent="0.25">
      <c r="H916" s="16"/>
    </row>
    <row r="917" spans="8:8" ht="15.75" customHeight="1" x14ac:dyDescent="0.25">
      <c r="H917" s="16"/>
    </row>
    <row r="918" spans="8:8" ht="15.75" customHeight="1" x14ac:dyDescent="0.25">
      <c r="H918" s="16"/>
    </row>
    <row r="919" spans="8:8" ht="15.75" customHeight="1" x14ac:dyDescent="0.25">
      <c r="H919" s="16"/>
    </row>
    <row r="920" spans="8:8" ht="15.75" customHeight="1" x14ac:dyDescent="0.25">
      <c r="H920" s="16"/>
    </row>
    <row r="921" spans="8:8" ht="15.75" customHeight="1" x14ac:dyDescent="0.25">
      <c r="H921" s="16"/>
    </row>
    <row r="922" spans="8:8" ht="15.75" customHeight="1" x14ac:dyDescent="0.25">
      <c r="H922" s="16"/>
    </row>
    <row r="923" spans="8:8" ht="15.75" customHeight="1" x14ac:dyDescent="0.25">
      <c r="H923" s="16"/>
    </row>
    <row r="924" spans="8:8" ht="15.75" customHeight="1" x14ac:dyDescent="0.25">
      <c r="H924" s="16"/>
    </row>
    <row r="925" spans="8:8" ht="15.75" customHeight="1" x14ac:dyDescent="0.25">
      <c r="H925" s="16"/>
    </row>
    <row r="926" spans="8:8" ht="15.75" customHeight="1" x14ac:dyDescent="0.25">
      <c r="H926" s="16"/>
    </row>
    <row r="927" spans="8:8" ht="15.75" customHeight="1" x14ac:dyDescent="0.25">
      <c r="H927" s="16"/>
    </row>
    <row r="928" spans="8:8" ht="15.75" customHeight="1" x14ac:dyDescent="0.25">
      <c r="H928" s="16"/>
    </row>
    <row r="929" spans="8:8" ht="15.75" customHeight="1" x14ac:dyDescent="0.25">
      <c r="H929" s="16"/>
    </row>
    <row r="930" spans="8:8" ht="15.75" customHeight="1" x14ac:dyDescent="0.25">
      <c r="H930" s="16"/>
    </row>
    <row r="931" spans="8:8" ht="15.75" customHeight="1" x14ac:dyDescent="0.25">
      <c r="H931" s="16"/>
    </row>
    <row r="932" spans="8:8" ht="15.75" customHeight="1" x14ac:dyDescent="0.25">
      <c r="H932" s="16"/>
    </row>
    <row r="933" spans="8:8" ht="15.75" customHeight="1" x14ac:dyDescent="0.25">
      <c r="H933" s="16"/>
    </row>
    <row r="934" spans="8:8" ht="15.75" customHeight="1" x14ac:dyDescent="0.25">
      <c r="H934" s="16"/>
    </row>
    <row r="935" spans="8:8" ht="15.75" customHeight="1" x14ac:dyDescent="0.25">
      <c r="H935" s="16"/>
    </row>
    <row r="936" spans="8:8" ht="15.75" customHeight="1" x14ac:dyDescent="0.25">
      <c r="H936" s="16"/>
    </row>
    <row r="937" spans="8:8" ht="15.75" customHeight="1" x14ac:dyDescent="0.25">
      <c r="H937" s="16"/>
    </row>
    <row r="938" spans="8:8" ht="15.75" customHeight="1" x14ac:dyDescent="0.25">
      <c r="H938" s="16"/>
    </row>
    <row r="939" spans="8:8" ht="15.75" customHeight="1" x14ac:dyDescent="0.25">
      <c r="H939" s="16"/>
    </row>
    <row r="940" spans="8:8" ht="15.75" customHeight="1" x14ac:dyDescent="0.25">
      <c r="H940" s="16"/>
    </row>
    <row r="941" spans="8:8" ht="15.75" customHeight="1" x14ac:dyDescent="0.25">
      <c r="H941" s="16"/>
    </row>
    <row r="942" spans="8:8" ht="15.75" customHeight="1" x14ac:dyDescent="0.25">
      <c r="H942" s="16"/>
    </row>
    <row r="943" spans="8:8" ht="15.75" customHeight="1" x14ac:dyDescent="0.25">
      <c r="H943" s="16"/>
    </row>
    <row r="944" spans="8:8" ht="15.75" customHeight="1" x14ac:dyDescent="0.25">
      <c r="H944" s="16"/>
    </row>
    <row r="945" spans="8:8" ht="15.75" customHeight="1" x14ac:dyDescent="0.25">
      <c r="H945" s="16"/>
    </row>
    <row r="946" spans="8:8" ht="15.75" customHeight="1" x14ac:dyDescent="0.25">
      <c r="H946" s="16"/>
    </row>
    <row r="947" spans="8:8" ht="15.75" customHeight="1" x14ac:dyDescent="0.25">
      <c r="H947" s="16"/>
    </row>
    <row r="948" spans="8:8" ht="15.75" customHeight="1" x14ac:dyDescent="0.25">
      <c r="H948" s="16"/>
    </row>
    <row r="949" spans="8:8" ht="15.75" customHeight="1" x14ac:dyDescent="0.25">
      <c r="H949" s="16"/>
    </row>
    <row r="950" spans="8:8" ht="15.75" customHeight="1" x14ac:dyDescent="0.25">
      <c r="H950" s="16"/>
    </row>
    <row r="951" spans="8:8" ht="15.75" customHeight="1" x14ac:dyDescent="0.25">
      <c r="H951" s="16"/>
    </row>
    <row r="952" spans="8:8" ht="15.75" customHeight="1" x14ac:dyDescent="0.25">
      <c r="H952" s="16"/>
    </row>
    <row r="953" spans="8:8" ht="15.75" customHeight="1" x14ac:dyDescent="0.25">
      <c r="H953" s="16"/>
    </row>
    <row r="954" spans="8:8" ht="15.75" customHeight="1" x14ac:dyDescent="0.25">
      <c r="H954" s="16"/>
    </row>
    <row r="955" spans="8:8" ht="15.75" customHeight="1" x14ac:dyDescent="0.25">
      <c r="H955" s="16"/>
    </row>
    <row r="956" spans="8:8" ht="15.75" customHeight="1" x14ac:dyDescent="0.25">
      <c r="H956" s="16"/>
    </row>
    <row r="957" spans="8:8" ht="15.75" customHeight="1" x14ac:dyDescent="0.25">
      <c r="H957" s="16"/>
    </row>
    <row r="958" spans="8:8" ht="15.75" customHeight="1" x14ac:dyDescent="0.25">
      <c r="H958" s="16"/>
    </row>
    <row r="959" spans="8:8" ht="15.75" customHeight="1" x14ac:dyDescent="0.25">
      <c r="H959" s="16"/>
    </row>
    <row r="960" spans="8:8" ht="15.75" customHeight="1" x14ac:dyDescent="0.25">
      <c r="H960" s="16"/>
    </row>
    <row r="961" spans="8:8" ht="15.75" customHeight="1" x14ac:dyDescent="0.25">
      <c r="H961" s="16"/>
    </row>
    <row r="962" spans="8:8" ht="15.75" customHeight="1" x14ac:dyDescent="0.25">
      <c r="H962" s="16"/>
    </row>
    <row r="963" spans="8:8" ht="15.75" customHeight="1" x14ac:dyDescent="0.25">
      <c r="H963" s="16"/>
    </row>
    <row r="964" spans="8:8" ht="15.75" customHeight="1" x14ac:dyDescent="0.25">
      <c r="H964" s="16"/>
    </row>
    <row r="965" spans="8:8" ht="15.75" customHeight="1" x14ac:dyDescent="0.25">
      <c r="H965" s="16"/>
    </row>
    <row r="966" spans="8:8" ht="15.75" customHeight="1" x14ac:dyDescent="0.25">
      <c r="H966" s="16"/>
    </row>
    <row r="967" spans="8:8" ht="15.75" customHeight="1" x14ac:dyDescent="0.25">
      <c r="H967" s="16"/>
    </row>
    <row r="968" spans="8:8" ht="15.75" customHeight="1" x14ac:dyDescent="0.25">
      <c r="H968" s="16"/>
    </row>
    <row r="969" spans="8:8" ht="15.75" customHeight="1" x14ac:dyDescent="0.25">
      <c r="H969" s="16"/>
    </row>
    <row r="970" spans="8:8" ht="15.75" customHeight="1" x14ac:dyDescent="0.25">
      <c r="H970" s="16"/>
    </row>
    <row r="971" spans="8:8" ht="15.75" customHeight="1" x14ac:dyDescent="0.25">
      <c r="H971" s="16"/>
    </row>
    <row r="972" spans="8:8" ht="15.75" customHeight="1" x14ac:dyDescent="0.25">
      <c r="H972" s="16"/>
    </row>
    <row r="973" spans="8:8" ht="15.75" customHeight="1" x14ac:dyDescent="0.25">
      <c r="H973" s="16"/>
    </row>
    <row r="974" spans="8:8" ht="15.75" customHeight="1" x14ac:dyDescent="0.25">
      <c r="H974" s="16"/>
    </row>
    <row r="975" spans="8:8" ht="15.75" customHeight="1" x14ac:dyDescent="0.25">
      <c r="H975" s="16"/>
    </row>
    <row r="976" spans="8:8" ht="15.75" customHeight="1" x14ac:dyDescent="0.25">
      <c r="H976" s="16"/>
    </row>
    <row r="977" spans="8:8" ht="15.75" customHeight="1" x14ac:dyDescent="0.25">
      <c r="H977" s="16"/>
    </row>
    <row r="978" spans="8:8" ht="15.75" customHeight="1" x14ac:dyDescent="0.25">
      <c r="H978" s="16"/>
    </row>
    <row r="979" spans="8:8" ht="15.75" customHeight="1" x14ac:dyDescent="0.25">
      <c r="H979" s="16"/>
    </row>
    <row r="980" spans="8:8" ht="15.75" customHeight="1" x14ac:dyDescent="0.25">
      <c r="H980" s="16"/>
    </row>
    <row r="981" spans="8:8" ht="15.75" customHeight="1" x14ac:dyDescent="0.25">
      <c r="H981" s="16"/>
    </row>
    <row r="982" spans="8:8" ht="15.75" customHeight="1" x14ac:dyDescent="0.25">
      <c r="H982" s="16"/>
    </row>
    <row r="983" spans="8:8" ht="15.75" customHeight="1" x14ac:dyDescent="0.25">
      <c r="H983" s="16"/>
    </row>
    <row r="984" spans="8:8" ht="15.75" customHeight="1" x14ac:dyDescent="0.25">
      <c r="H984" s="16"/>
    </row>
    <row r="985" spans="8:8" ht="15.75" customHeight="1" x14ac:dyDescent="0.25">
      <c r="H985" s="16"/>
    </row>
    <row r="986" spans="8:8" ht="15.75" customHeight="1" x14ac:dyDescent="0.25">
      <c r="H986" s="16"/>
    </row>
    <row r="987" spans="8:8" ht="15.75" customHeight="1" x14ac:dyDescent="0.25">
      <c r="H987" s="16"/>
    </row>
    <row r="988" spans="8:8" ht="15.75" customHeight="1" x14ac:dyDescent="0.25">
      <c r="H988" s="16"/>
    </row>
    <row r="989" spans="8:8" ht="15.75" customHeight="1" x14ac:dyDescent="0.25">
      <c r="H989" s="16"/>
    </row>
    <row r="990" spans="8:8" ht="15.75" customHeight="1" x14ac:dyDescent="0.25">
      <c r="H990" s="16"/>
    </row>
    <row r="991" spans="8:8" ht="15.75" customHeight="1" x14ac:dyDescent="0.25">
      <c r="H991" s="16"/>
    </row>
    <row r="992" spans="8:8" ht="15.75" customHeight="1" x14ac:dyDescent="0.25">
      <c r="H992" s="16"/>
    </row>
    <row r="993" spans="8:8" ht="15.75" customHeight="1" x14ac:dyDescent="0.25">
      <c r="H993" s="16"/>
    </row>
    <row r="994" spans="8:8" ht="15.75" customHeight="1" x14ac:dyDescent="0.25">
      <c r="H994" s="16"/>
    </row>
    <row r="995" spans="8:8" ht="15.75" customHeight="1" x14ac:dyDescent="0.25">
      <c r="H995" s="16"/>
    </row>
    <row r="996" spans="8:8" ht="15.75" customHeight="1" x14ac:dyDescent="0.25">
      <c r="H996" s="16"/>
    </row>
  </sheetData>
  <autoFilter ref="A2:K95" xr:uid="{00000000-0009-0000-0000-000000000000}"/>
  <mergeCells count="1">
    <mergeCell ref="A1:C1"/>
  </mergeCells>
  <conditionalFormatting sqref="B3:B95">
    <cfRule type="expression" dxfId="2" priority="3">
      <formula>IF(J3="Marginal",1,0)&gt;0</formula>
    </cfRule>
  </conditionalFormatting>
  <conditionalFormatting sqref="C3 B3:B95">
    <cfRule type="expression" dxfId="1" priority="1">
      <formula>IF(J3="Optional",1,0)&gt;0</formula>
    </cfRule>
    <cfRule type="expression" dxfId="0" priority="2">
      <formula>IF(J3="Necessary",1,0)&gt;0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Tags!$A$2:$A$5</xm:f>
          </x14:formula1>
          <xm:sqref>J3:J95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24"/>
  <sheetViews>
    <sheetView workbookViewId="0">
      <selection activeCell="H18" sqref="H18"/>
    </sheetView>
  </sheetViews>
  <sheetFormatPr defaultColWidth="12.6328125" defaultRowHeight="15" customHeight="1" x14ac:dyDescent="0.25"/>
  <cols>
    <col min="1" max="1" width="20.6328125" customWidth="1"/>
    <col min="2" max="2" width="44.90625" hidden="1" customWidth="1"/>
    <col min="3" max="3" width="34.453125" hidden="1" customWidth="1"/>
    <col min="4" max="4" width="18.6328125" customWidth="1"/>
    <col min="5" max="5" width="55.453125" customWidth="1"/>
    <col min="6" max="6" width="14.36328125" customWidth="1"/>
  </cols>
  <sheetData>
    <row r="1" spans="1:22" ht="15.75" customHeight="1" x14ac:dyDescent="0.4">
      <c r="A1" s="28" t="s">
        <v>458</v>
      </c>
      <c r="B1" s="29"/>
      <c r="C1" s="30"/>
      <c r="D1" s="17"/>
      <c r="E1" s="17"/>
      <c r="F1" s="17"/>
      <c r="G1" s="2"/>
      <c r="H1" s="2"/>
      <c r="I1" s="2"/>
      <c r="J1" s="2"/>
      <c r="K1" s="2"/>
      <c r="L1" s="2"/>
      <c r="M1" s="2"/>
      <c r="N1" s="2"/>
      <c r="O1" s="2"/>
      <c r="P1" s="2"/>
      <c r="Q1" s="2"/>
      <c r="R1" s="2"/>
      <c r="S1" s="2"/>
      <c r="T1" s="2"/>
      <c r="U1" s="2"/>
      <c r="V1" s="2"/>
    </row>
    <row r="2" spans="1:22" ht="15.75" customHeight="1" x14ac:dyDescent="0.3">
      <c r="A2" s="3" t="s">
        <v>459</v>
      </c>
      <c r="B2" s="3" t="s">
        <v>460</v>
      </c>
      <c r="C2" s="4" t="s">
        <v>461</v>
      </c>
      <c r="D2" s="4" t="s">
        <v>462</v>
      </c>
      <c r="E2" s="6" t="s">
        <v>3</v>
      </c>
      <c r="F2" s="6" t="s">
        <v>463</v>
      </c>
      <c r="G2" s="2"/>
      <c r="H2" s="2"/>
      <c r="I2" s="2"/>
      <c r="J2" s="2"/>
      <c r="K2" s="2"/>
      <c r="L2" s="2"/>
      <c r="M2" s="2"/>
      <c r="N2" s="2"/>
      <c r="O2" s="2"/>
      <c r="P2" s="2"/>
      <c r="Q2" s="2"/>
      <c r="R2" s="2"/>
      <c r="S2" s="2"/>
      <c r="T2" s="2"/>
      <c r="U2" s="2"/>
      <c r="V2" s="2"/>
    </row>
    <row r="3" spans="1:22" ht="15.75" customHeight="1" x14ac:dyDescent="0.25">
      <c r="A3" s="8" t="s">
        <v>464</v>
      </c>
      <c r="B3" s="8"/>
      <c r="C3" s="8"/>
      <c r="D3" s="8" t="s">
        <v>465</v>
      </c>
      <c r="E3" s="8" t="str">
        <f ca="1">IFERROR(__xludf.DUMMYFUNCTION("TEXTJOIN("", "",TRUE,FILTER('ISO270012022'!B$3:C$95,SEARCH(A3,'ISO270012022'!K$3:K$95)))"),"A.5.2, Information security roles and responsibilities, A.5.12, Classification of information, A.5.15, Access control, A.5.16, Identity management, A.5.18, Access rights, A.5.19, Information security in supplier relationships, A.5.20, Addressing informati"&amp;"on security within supplier agreements, A.5.21, Managing information security in the information 
 and communication technology (ICT) supply-chain, A.5.22, Monitoring, review and change management of supplier services, A.5.29, Information security during "&amp;"disruption, A.5.30, ICT readiness for business continuity, A.5.31, Legal, statutory, regulatory and contractual requirements, A.5.34, Privacy and protection of personal identifiable information (PII), A.5.36, Compliance with policies, rules and standards "&amp;"for information security, A.6.1, Screening, A.6.3, Information security awareness, education and training, A.6.6, Confidentiality or non-disclosure agreements, A.7.2, Physical entry, A.8.2, Privileged access rights, A.8.3, Information access restriction, "&amp;"A.8.4, Access to source code, A.8.6, Capacity management, A.8.9, Configuration management")</f>
        <v>A.5.2, Information security roles and responsibilities, A.5.12, Classification of information, A.5.15, Access control, A.5.16, Identity management, A.5.18, Access rights, A.5.19, Information security in supplier relationships, A.5.20, Addressing information security within supplier agreements, A.5.21, Managing information security in the information 
 and communication technology (ICT) supply-chain, A.5.22, Monitoring, review and change management of supplier services, A.5.29, Information security during disruption, A.5.30, ICT readiness for business continuity, A.5.31, Legal, statutory, regulatory and contractual requirements, A.5.34, Privacy and protection of personal identifiable information (PII), A.5.36, Compliance with policies, rules and standards for information security, A.6.1, Screening, A.6.3, Information security awareness, education and training, A.6.6, Confidentiality or non-disclosure agreements, A.7.2, Physical entry, A.8.2, Privileged access rights, A.8.3, Information access restriction, A.8.4, Access to source code, A.8.6, Capacity management, A.8.9, Configuration management</v>
      </c>
      <c r="F3" s="18">
        <f>COUNTIF(ISO270012022!K$3:K$95,"*"&amp;A3&amp;"*")</f>
        <v>23</v>
      </c>
    </row>
    <row r="4" spans="1:22" ht="15.75" customHeight="1" x14ac:dyDescent="0.25">
      <c r="A4" s="8" t="s">
        <v>466</v>
      </c>
      <c r="B4" s="8"/>
      <c r="C4" s="8"/>
      <c r="D4" s="8" t="s">
        <v>465</v>
      </c>
      <c r="E4" s="8" t="str">
        <f ca="1">IFERROR(__xludf.DUMMYFUNCTION("TEXTJOIN("", "",TRUE,FILTER('ISO270012022'!B$3:C$95,SEARCH(A4,'ISO270012022'!K$3:K$95)))"),"A.5.12, Classification of information, A.5.15, Access control, A.5.16, Identity management, A.5.18, Access rights, A.8.2, Privileged access rights, A.8.3, Information access restriction, A.8.4, Access to source code, A.8.34, Protection of information syst"&amp;"ems during audit testing")</f>
        <v>A.5.12, Classification of information, A.5.15, Access control, A.5.16, Identity management, A.5.18, Access rights, A.8.2, Privileged access rights, A.8.3, Information access restriction, A.8.4, Access to source code, A.8.34, Protection of information systems during audit testing</v>
      </c>
      <c r="F4" s="18">
        <f>COUNTIF(ISO270012022!K$3:K$95,"*"&amp;A4&amp;"*")</f>
        <v>8</v>
      </c>
    </row>
    <row r="5" spans="1:22" ht="15.75" customHeight="1" x14ac:dyDescent="0.25">
      <c r="A5" s="8" t="s">
        <v>467</v>
      </c>
      <c r="B5" s="8"/>
      <c r="C5" s="8"/>
      <c r="D5" s="8" t="s">
        <v>465</v>
      </c>
      <c r="E5" s="8" t="str">
        <f ca="1">IFERROR(__xludf.DUMMYFUNCTION("TEXTJOIN("", "",TRUE,FILTER('ISO270012022'!B$3:C$95,SEARCH(A5,'ISO270012022'!K$3:K$95)))"),"A.5.24, Information security incident management planning and preparation, A.5.26, Response to information security incidents")</f>
        <v>A.5.24, Information security incident management planning and preparation, A.5.26, Response to information security incidents</v>
      </c>
      <c r="F5" s="18">
        <f>COUNTIF(ISO270012022!K$3:K$95,"*"&amp;A5&amp;"*")</f>
        <v>2</v>
      </c>
    </row>
    <row r="6" spans="1:22" ht="15.75" customHeight="1" x14ac:dyDescent="0.25">
      <c r="A6" s="8" t="s">
        <v>468</v>
      </c>
      <c r="B6" s="8"/>
      <c r="C6" s="8"/>
      <c r="D6" s="8" t="s">
        <v>465</v>
      </c>
      <c r="E6" s="8" t="str">
        <f ca="1">IFERROR(__xludf.DUMMYFUNCTION("TEXTJOIN("", "",TRUE,FILTER('ISO270012022'!B$3:C$95,SEARCH(A6,'ISO270012022'!K$3:K$95)))"),"A.5.16, Identity management, A.5.18, Access rights, A.5.19, Information security in supplier relationships, A.5.24, Information security incident management planning and preparation, A.5.25, Assessment and decision on information security events, A.5.26, "&amp;"Response to information security incidents, A.5.29, Information security during disruption, A.5.30, ICT readiness for business continuity, A.6.4, Disciplinary process, A.7.2, Physical entry, A.7.4, Physical security monitoring, A.8.2, Privileged access ri"&amp;"ghts, A.8.3, Information access restriction, A.8.7, Protection against malware, A.8.9, Configuration management, A.8.18, Use of privileged utility programs, A.8.19, Installation of software on operational systems, A.8.28, Secure coding, A.8.34, Protection"&amp;" of information systems during audit testing")</f>
        <v>A.5.16, Identity management, A.5.18, Access rights, A.5.19, Information security in supplier relationships, A.5.24, Information security incident management planning and preparation, A.5.25, Assessment and decision on information security events, A.5.26, Response to information security incidents, A.5.29, Information security during disruption, A.5.30, ICT readiness for business continuity, A.6.4, Disciplinary process, A.7.2, Physical entry, A.7.4, Physical security monitoring, A.8.2, Privileged access rights, A.8.3, Information access restriction, A.8.7, Protection against malware, A.8.9, Configuration management, A.8.18, Use of privileged utility programs, A.8.19, Installation of software on operational systems, A.8.28, Secure coding, A.8.34, Protection of information systems during audit testing</v>
      </c>
      <c r="F6" s="18">
        <f>COUNTIF(ISO270012022!K$3:K$95,"*"&amp;A6&amp;"*")</f>
        <v>19</v>
      </c>
    </row>
    <row r="7" spans="1:22" ht="15.75" customHeight="1" x14ac:dyDescent="0.25">
      <c r="A7" s="8" t="s">
        <v>469</v>
      </c>
      <c r="B7" s="8"/>
      <c r="C7" s="8"/>
      <c r="D7" s="8" t="s">
        <v>465</v>
      </c>
      <c r="E7" s="8" t="str">
        <f ca="1">IFERROR(__xludf.DUMMYFUNCTION("TEXTJOIN("", "",TRUE,FILTER('ISO270012022'!B$3:C$95,SEARCH(A7,'ISO270012022'!K$3:K$95)))"),"A.8.15, Logging")</f>
        <v>A.8.15, Logging</v>
      </c>
      <c r="F7" s="18">
        <f>COUNTIF(ISO270012022!K$3:K$95,"*"&amp;A7&amp;"*")</f>
        <v>1</v>
      </c>
    </row>
    <row r="8" spans="1:22" ht="15.75" customHeight="1" x14ac:dyDescent="0.25">
      <c r="A8" s="8" t="s">
        <v>470</v>
      </c>
      <c r="B8" s="8"/>
      <c r="C8" s="8"/>
      <c r="D8" s="8" t="s">
        <v>465</v>
      </c>
      <c r="E8" s="8" t="str">
        <f ca="1">IFERROR(__xludf.DUMMYFUNCTION("TEXTJOIN("", "",TRUE,FILTER('ISO270012022'!B$3:C$95,SEARCH(A8,'ISO270012022'!K$3:K$95)))"),"A.5.8, Information security in projectmanagement, A.5.15, Access control, A.8.5, Secure authentication")</f>
        <v>A.5.8, Information security in projectmanagement, A.5.15, Access control, A.8.5, Secure authentication</v>
      </c>
      <c r="F8" s="18">
        <f>COUNTIF(ISO270012022!K$3:K$95,"*"&amp;A8&amp;"*")</f>
        <v>3</v>
      </c>
    </row>
    <row r="9" spans="1:22" ht="15.75" customHeight="1" x14ac:dyDescent="0.25">
      <c r="A9" s="8" t="s">
        <v>471</v>
      </c>
      <c r="B9" s="8"/>
      <c r="C9" s="8"/>
      <c r="D9" s="8" t="s">
        <v>465</v>
      </c>
      <c r="E9" s="8" t="str">
        <f ca="1">IFERROR(__xludf.DUMMYFUNCTION("TEXTJOIN("", "",TRUE,FILTER('ISO270012022'!B$3:C$95,SEARCH(A9,'ISO270012022'!K$3:K$95)))"),"A.5.15, Access control")</f>
        <v>A.5.15, Access control</v>
      </c>
      <c r="F9" s="18">
        <f>COUNTIF(ISO270012022!K$3:K$95,"*"&amp;A9&amp;"*")</f>
        <v>1</v>
      </c>
    </row>
    <row r="10" spans="1:22" ht="15.75" customHeight="1" x14ac:dyDescent="0.25">
      <c r="A10" s="8" t="s">
        <v>472</v>
      </c>
      <c r="B10" s="8"/>
      <c r="C10" s="8"/>
      <c r="D10" s="8" t="s">
        <v>465</v>
      </c>
      <c r="E10" s="8" t="str">
        <f ca="1">IFERROR(__xludf.DUMMYFUNCTION("TEXTJOIN("", "",TRUE,FILTER('ISO270012022'!B$3:C$95,SEARCH(A10,'ISO270012022'!K$3:K$95)))"),"A.5.1, Policies for information security, A.5.2, Information security roles and responsibilities, A.5.9, Inventory of information and other associated assets, A.5.13, Labelling of information, A.5.16, Identity management, A.5.18, Access rights, A.5.19, In"&amp;"formation security in supplier relationships, A.5.20, Addressing information security within supplier agreements, A.5.21, Managing information security in the information 
 and communication technology (ICT) supply-chain, A.5.22, Monitoring, review and ch"&amp;"ange management of supplier services, A.5.23, Information security for use of cloud services, A.5.25, Assessment and decision on information security events, A.5.30, ICT readiness for business continuity, A.5.32, Intellectual property rights, A.5.33, Prot"&amp;"ection of records, A.5.36, Compliance with policies, rules and standards for information security, A.7.1, Physical security perimeters, A.8.1, User end point devices, A.8.2, Privileged access rights, A.8.6, Capacity management, A.8.7, Protection against m"&amp;"alware, A.8.8, Management of technical vulnerabilities, A.8.9, Configuration management, A.8.12, Data leakage prevention, A.8.18, Use of privileged utility programs, A.8.19, Installation of software on operational systems, A.8.20, Networks security, A.8.3"&amp;"1, Separation of development, test and production environments")</f>
        <v>A.5.1, Policies for information security, A.5.2, Information security roles and responsibilities, A.5.9, Inventory of information and other associated assets, A.5.13, Labelling of information, A.5.16, Identity management, A.5.18, Access rights, A.5.19, Information security in supplier relationships, A.5.20, Addressing information security within supplier agreements, A.5.21, Managing information security in the information 
 and communication technology (ICT) supply-chain, A.5.22, Monitoring, review and change management of supplier services, A.5.23, Information security for use of cloud services, A.5.25, Assessment and decision on information security events, A.5.30, ICT readiness for business continuity, A.5.32, Intellectual property rights, A.5.33, Protection of records, A.5.36, Compliance with policies, rules and standards for information security, A.7.1, Physical security perimeters, A.8.1, User end point devices, A.8.2, Privileged access rights, A.8.6, Capacity management, A.8.7, Protection against malware, A.8.8, Management of technical vulnerabilities, A.8.9, Configuration management, A.8.12, Data leakage prevention, A.8.18, Use of privileged utility programs, A.8.19, Installation of software on operational systems, A.8.20, Networks security, A.8.31, Separation of development, test and production environments</v>
      </c>
      <c r="F10" s="18">
        <f>COUNTIF(ISO270012022!K$3:K$95,"*"&amp;A10&amp;"*")</f>
        <v>28</v>
      </c>
    </row>
    <row r="11" spans="1:22" ht="15.75" customHeight="1" x14ac:dyDescent="0.25">
      <c r="A11" s="8" t="s">
        <v>473</v>
      </c>
      <c r="B11" s="8"/>
      <c r="C11" s="8"/>
      <c r="D11" s="8" t="s">
        <v>465</v>
      </c>
      <c r="E11" s="8" t="str">
        <f ca="1">IFERROR(__xludf.DUMMYFUNCTION("TEXTJOIN("", "",TRUE,FILTER('ISO270012022'!B$3:C$95,SEARCH(A11,'ISO270012022'!K$3:K$95)))"),"A.5.2, Information security roles and responsibilities, A.5.3, Segregation of duties, A.5.12, Classification of information, A.5.15, Access control, A.5.16, Identity management, A.5.18, Access rights, A.5.31, Legal, statutory, regulatory and contractual r"&amp;"equirements, A.5.34, Privacy and protection of personal identifiable information (PII), A.5.37, Documented operating procedures, A.7.2, Physical entry, A.8.2, Privileged access rights, A.8.3, Information access restriction, A.8.4, Access to source code, A"&amp;".8.7, Protection against malware, A.8.9, Configuration management, A.8.18, Use of privileged utility programs, A.8.19, Installation of software on operational systems, A.8.21, Security of network services, A.8.31, Separation of development, test and produ"&amp;"ction environments, A.8.34, Protection of information systems during audit testing")</f>
        <v>A.5.2, Information security roles and responsibilities, A.5.3, Segregation of duties, A.5.12, Classification of information, A.5.15, Access control, A.5.16, Identity management, A.5.18, Access rights, A.5.31, Legal, statutory, regulatory and contractual requirements, A.5.34, Privacy and protection of personal identifiable information (PII), A.5.37, Documented operating procedures, A.7.2, Physical entry, A.8.2, Privileged access rights, A.8.3, Information access restriction, A.8.4, Access to source code, A.8.7, Protection against malware, A.8.9, Configuration management, A.8.18, Use of privileged utility programs, A.8.19, Installation of software on operational systems, A.8.21, Security of network services, A.8.31, Separation of development, test and production environments, A.8.34, Protection of information systems during audit testing</v>
      </c>
      <c r="F11" s="18">
        <f>COUNTIF(ISO270012022!K$3:K$95,"*"&amp;A11&amp;"*")</f>
        <v>20</v>
      </c>
    </row>
    <row r="12" spans="1:22" ht="15.75" customHeight="1" x14ac:dyDescent="0.25">
      <c r="A12" s="8" t="s">
        <v>474</v>
      </c>
      <c r="B12" s="8"/>
      <c r="C12" s="8"/>
      <c r="D12" s="8" t="s">
        <v>465</v>
      </c>
      <c r="E12" s="8" t="str">
        <f ca="1">IFERROR(__xludf.DUMMYFUNCTION("TEXTJOIN("", "",TRUE,FILTER('ISO270012022'!B$3:C$95,SEARCH(A12,'ISO270012022'!K$3:K$95)))"),"A.5.8, Information security in projectmanagement, A.5.12, Classification of information, A.5.14, Information transfer, A.5.16, Identity management, A.5.19, Information security in supplier relationships, A.5.20, Addressing information security within supp"&amp;"lier agreements, A.6.6, Confidentiality or non-disclosure agreements, A.7.9, Security of assets off-premises, A.7.14, Secure disposal or re-use of equipment, A.8.1, User end point devices, A.8.3, Information access restriction, A.8.4, Access to source cod"&amp;"e")</f>
        <v>A.5.8, Information security in projectmanagement, A.5.12, Classification of information, A.5.14, Information transfer, A.5.16, Identity management, A.5.19, Information security in supplier relationships, A.5.20, Addressing information security within supplier agreements, A.6.6, Confidentiality or non-disclosure agreements, A.7.9, Security of assets off-premises, A.7.14, Secure disposal or re-use of equipment, A.8.1, User end point devices, A.8.3, Information access restriction, A.8.4, Access to source code</v>
      </c>
      <c r="F12" s="18">
        <f>COUNTIF(ISO270012022!K$3:K$95,"*"&amp;A12&amp;"*")</f>
        <v>12</v>
      </c>
    </row>
    <row r="13" spans="1:22" ht="15.75" customHeight="1" x14ac:dyDescent="0.25">
      <c r="A13" s="8" t="s">
        <v>475</v>
      </c>
      <c r="B13" s="8"/>
      <c r="C13" s="8"/>
      <c r="D13" s="8" t="s">
        <v>465</v>
      </c>
      <c r="E13" s="8" t="str">
        <f ca="1">IFERROR(__xludf.DUMMYFUNCTION("TEXTJOIN("", "",TRUE,FILTER('ISO270012022'!B$3:C$95,SEARCH(A13,'ISO270012022'!K$3:K$95)))"),"A.5.10, Acceptable use of information and other associated assets, A.5.12, Classification of information, A.5.16, Identity management, A.5.18, Access rights, A.5.24, Information security incident management planning and preparation, A.5.26, Response to in"&amp;"formation security incidents, A.5.27, Learning from information security incidents, A.5.28, Collection of evidence, A.5.34, Privacy and protection of personal identifiable information (PII), A.5.37, Documented operating procedures, A.6.4, Disciplinary pro"&amp;"cess, A.6.5, Responsibilities after termination or change of employment, A.6.6, Confidentiality or non-disclosure agreements, A.7.9, Security of assets off-premises, A.8.2, Privileged access rights, A.8.3, Information access restriction, A.8.4, Access to "&amp;"source code, A.8.11, Data masking, A.8.32, Change management")</f>
        <v>A.5.10, Acceptable use of information and other associated assets, A.5.12, Classification of information, A.5.16, Identity management, A.5.18, Access rights, A.5.24, Information security incident management planning and preparation, A.5.26, Response to information security incidents, A.5.27, Learning from information security incidents, A.5.28, Collection of evidence, A.5.34, Privacy and protection of personal identifiable information (PII), A.5.37, Documented operating procedures, A.6.4, Disciplinary process, A.6.5, Responsibilities after termination or change of employment, A.6.6, Confidentiality or non-disclosure agreements, A.7.9, Security of assets off-premises, A.8.2, Privileged access rights, A.8.3, Information access restriction, A.8.4, Access to source code, A.8.11, Data masking, A.8.32, Change management</v>
      </c>
      <c r="F13" s="18">
        <f>COUNTIF(ISO270012022!K$3:K$95,"*"&amp;A13&amp;"*")</f>
        <v>19</v>
      </c>
    </row>
    <row r="14" spans="1:22" ht="15.75" customHeight="1" x14ac:dyDescent="0.25">
      <c r="A14" s="8" t="s">
        <v>476</v>
      </c>
      <c r="B14" s="8"/>
      <c r="C14" s="8"/>
      <c r="D14" s="8" t="s">
        <v>465</v>
      </c>
      <c r="E14" s="8" t="str">
        <f ca="1">IFERROR(__xludf.DUMMYFUNCTION("TEXTJOIN("", "",TRUE,FILTER('ISO270012022'!B$3:C$95,SEARCH(A14,'ISO270012022'!K$3:K$95)))"),"A.5.10, Acceptable use of information and other associated assets, A.5.16, Identity management, A.5.18, Access rights, A.5.24, Information security incident management planning and preparation, A.5.26, Response to information security incidents, A.5.27, L"&amp;"earning from information security incidents, A.5.28, Collection of evidence, A.6.6, Confidentiality or non-disclosure agreements, A.8.2, Privileged access rights, A.8.11, Data masking, A.8.32, Change management")</f>
        <v>A.5.10, Acceptable use of information and other associated assets, A.5.16, Identity management, A.5.18, Access rights, A.5.24, Information security incident management planning and preparation, A.5.26, Response to information security incidents, A.5.27, Learning from information security incidents, A.5.28, Collection of evidence, A.6.6, Confidentiality or non-disclosure agreements, A.8.2, Privileged access rights, A.8.11, Data masking, A.8.32, Change management</v>
      </c>
      <c r="F14" s="18">
        <f>COUNTIF(ISO270012022!K$3:K$95,"*"&amp;A14&amp;"*")</f>
        <v>11</v>
      </c>
    </row>
    <row r="15" spans="1:22" ht="15.75" customHeight="1" x14ac:dyDescent="0.25">
      <c r="A15" s="8" t="s">
        <v>477</v>
      </c>
      <c r="B15" s="8"/>
      <c r="C15" s="8"/>
      <c r="D15" s="8" t="s">
        <v>465</v>
      </c>
      <c r="E15" s="8" t="str">
        <f ca="1">IFERROR(__xludf.DUMMYFUNCTION("TEXTJOIN("", "",TRUE,FILTER('ISO270012022'!B$3:C$95,SEARCH(A15,'ISO270012022'!K$3:K$95)))"),"A.5.16, Identity management")</f>
        <v>A.5.16, Identity management</v>
      </c>
      <c r="F15" s="18">
        <f>COUNTIF(ISO270012022!K$3:K$95,"*"&amp;A15&amp;"*")</f>
        <v>1</v>
      </c>
    </row>
    <row r="16" spans="1:22" ht="15.75" customHeight="1" x14ac:dyDescent="0.25">
      <c r="A16" s="8" t="s">
        <v>478</v>
      </c>
      <c r="B16" s="8"/>
      <c r="C16" s="8"/>
      <c r="D16" s="8" t="s">
        <v>465</v>
      </c>
      <c r="E16" s="8" t="str">
        <f ca="1">IFERROR(__xludf.DUMMYFUNCTION("TEXTJOIN("", "",TRUE,FILTER('ISO270012022'!B$3:C$95,SEARCH(A16,'ISO270012022'!K$3:K$95)))"),"A.8.14, Redundancy of information processing facilities")</f>
        <v>A.8.14, Redundancy of information processing facilities</v>
      </c>
      <c r="F16" s="18">
        <f>COUNTIF(ISO270012022!K$3:K$95,"*"&amp;A16&amp;"*")</f>
        <v>1</v>
      </c>
    </row>
    <row r="17" spans="1:6" ht="15.75" customHeight="1" x14ac:dyDescent="0.25">
      <c r="A17" s="8" t="s">
        <v>479</v>
      </c>
      <c r="B17" s="8"/>
      <c r="C17" s="8"/>
      <c r="D17" s="8" t="s">
        <v>465</v>
      </c>
      <c r="E17" s="8" t="str">
        <f ca="1">IFERROR(__xludf.DUMMYFUNCTION("TEXTJOIN("", "",TRUE,FILTER('ISO270012022'!B$3:C$95,SEARCH(A17,'ISO270012022'!K$3:K$95)))"),"A.5.1, Policies for information security, A.5.10, Acceptable use of information and other associated assets, A.5.15, Access control, A.5.16, Identity management, A.5.17, Authentication information, A.5.18, Access rights, A.5.19, Information security in su"&amp;"pplier relationships, A.5.20, Addressing information security within supplier agreements, A.5.23, Information security for use of cloud services, A.5.24, Information security incident management planning and preparation, A.5.26, Response to information se"&amp;"curity incidents, A.5.27, Learning from information security incidents, A.5.28, Collection of evidence, A.5.29, Information security during disruption, A.5.30, ICT readiness for business continuity, A.5.33, Protection of records, A.5.34, Privacy and prote"&amp;"ction of personal identifiable information (PII), A.5.37, Documented operating procedures, A.6.4, Disciplinary process, A.6.5, Responsibilities after termination or change of employment, A.6.6, Confidentiality or non-disclosure agreements, A.6.8, Informat"&amp;"ion security event reporting, A.7.9, Security of assets off-premises, A.7.14, Secure disposal or re-use of equipment, A.8.2, Privileged access rights, A.8.3, Information access restriction, A.8.4, Access to source code, A.8.9, Configuration management, A."&amp;"8.10, Information deletion, A.8.11, Data masking, A.8.14, Redundancy of information processing facilities, A.8.15, Logging, A.8.16, Monitoring activities, A.8.18, Use of privileged utility programs, A.8.19, Installation of software on operational systems,"&amp;" A.8.20, Networks security, A.8.21, Security of network services, A.8.32, Change management, A.8.34, Protection of information systems during audit testing")</f>
        <v>A.5.1, Policies for information security, A.5.10, Acceptable use of information and other associated assets, A.5.15, Access control, A.5.16, Identity management, A.5.17, Authentication information, A.5.18, Access rights, A.5.19, Information security in supplier relationships, A.5.20, Addressing information security within supplier agreements, A.5.23, Information security for use of cloud services, A.5.24, Information security incident management planning and preparation, A.5.26, Response to information security incidents, A.5.27, Learning from information security incidents, A.5.28, Collection of evidence, A.5.29, Information security during disruption, A.5.30, ICT readiness for business continuity, A.5.33, Protection of records, A.5.34, Privacy and protection of personal identifiable information (PII), A.5.37, Documented operating procedures, A.6.4, Disciplinary process, A.6.5, Responsibilities after termination or change of employment, A.6.6, Confidentiality or non-disclosure agreements, A.6.8, Information security event reporting, A.7.9, Security of assets off-premises, A.7.14, Secure disposal or re-use of equipment, A.8.2, Privileged access rights, A.8.3, Information access restriction, A.8.4, Access to source code, A.8.9, Configuration management, A.8.10, Information deletion, A.8.11, Data masking, A.8.14, Redundancy of information processing facilities, A.8.15, Logging, A.8.16, Monitoring activities, A.8.18, Use of privileged utility programs, A.8.19, Installation of software on operational systems, A.8.20, Networks security, A.8.21, Security of network services, A.8.32, Change management, A.8.34, Protection of information systems during audit testing</v>
      </c>
      <c r="F17" s="18">
        <f>COUNTIF(ISO270012022!K$3:K$95,"*"&amp;A17&amp;"*")</f>
        <v>39</v>
      </c>
    </row>
    <row r="18" spans="1:6" ht="15.75" customHeight="1" x14ac:dyDescent="0.25">
      <c r="A18" s="8" t="s">
        <v>480</v>
      </c>
      <c r="B18" s="8"/>
      <c r="C18" s="8"/>
      <c r="D18" s="8" t="s">
        <v>465</v>
      </c>
      <c r="E18" s="8" t="str">
        <f ca="1">IFERROR(__xludf.DUMMYFUNCTION("TEXTJOIN("", "",TRUE,FILTER('ISO270012022'!B$3:C$95,SEARCH(A18,'ISO270012022'!K$3:K$95)))"),"A.5.3, Segregation of duties, A.5.8, Information security in projectmanagement, A.5.33, Protection of records, A.5.34, Privacy and protection of personal identifiable information (PII), A.8.9, Configuration management, A.8.11, Data masking")</f>
        <v>A.5.3, Segregation of duties, A.5.8, Information security in projectmanagement, A.5.33, Protection of records, A.5.34, Privacy and protection of personal identifiable information (PII), A.8.9, Configuration management, A.8.11, Data masking</v>
      </c>
      <c r="F18" s="18">
        <f>COUNTIF(ISO270012022!K$3:K$95,"*"&amp;A18&amp;"*")</f>
        <v>6</v>
      </c>
    </row>
    <row r="19" spans="1:6" ht="15.75" customHeight="1" x14ac:dyDescent="0.25">
      <c r="A19" s="8" t="s">
        <v>481</v>
      </c>
      <c r="B19" s="8"/>
      <c r="C19" s="8"/>
      <c r="D19" s="8" t="s">
        <v>465</v>
      </c>
      <c r="E19" s="8" t="str">
        <f ca="1">IFERROR(__xludf.DUMMYFUNCTION("TEXTJOIN("", "",TRUE,FILTER('ISO270012022'!B$3:C$95,SEARCH(A19,'ISO270012022'!K$3:K$95)))"),"A.5.30, ICT readiness for business continuity, A.8.14, Redundancy of information processing facilities")</f>
        <v>A.5.30, ICT readiness for business continuity, A.8.14, Redundancy of information processing facilities</v>
      </c>
      <c r="F19" s="18">
        <f>COUNTIF(ISO270012022!K$3:K$95,"*"&amp;A19&amp;"*")</f>
        <v>2</v>
      </c>
    </row>
    <row r="20" spans="1:6" ht="15.75" customHeight="1" x14ac:dyDescent="0.25">
      <c r="A20" s="8" t="s">
        <v>482</v>
      </c>
      <c r="B20" s="8"/>
      <c r="C20" s="8"/>
      <c r="D20" s="8" t="s">
        <v>465</v>
      </c>
      <c r="E20" s="8" t="str">
        <f ca="1">IFERROR(__xludf.DUMMYFUNCTION("TEXTJOIN("", "",TRUE,FILTER('ISO270012022'!B$3:C$95,SEARCH(A20,'ISO270012022'!K$3:K$95)))"),"A.5.16, Identity management, A.5.34, Privacy and protection of personal identifiable information (PII), A.5.37, Documented operating procedures, A.8.26, Application security requirements")</f>
        <v>A.5.16, Identity management, A.5.34, Privacy and protection of personal identifiable information (PII), A.5.37, Documented operating procedures, A.8.26, Application security requirements</v>
      </c>
      <c r="F20" s="18">
        <f>COUNTIF(ISO270012022!K$3:K$95,"*"&amp;A20&amp;"*")</f>
        <v>4</v>
      </c>
    </row>
    <row r="21" spans="1:6" ht="15.75" customHeight="1" x14ac:dyDescent="0.25">
      <c r="A21" s="8" t="s">
        <v>483</v>
      </c>
      <c r="B21" s="8"/>
      <c r="C21" s="8"/>
      <c r="D21" s="8" t="s">
        <v>465</v>
      </c>
      <c r="E21" s="8" t="str">
        <f ca="1">IFERROR(__xludf.DUMMYFUNCTION("TEXTJOIN("", "",TRUE,FILTER('ISO270012022'!B$3:C$95,SEARCH(A21,'ISO270012022'!K$3:K$95)))"),"A.5.16, Identity management, A.5.23, Information security for use of cloud services, A.5.26, Response to information security incidents, A.5.30, ICT readiness for business continuity, A.8.2, Privileged access rights, A.8.4, Access to source code, A.8.5, S"&amp;"ecure authentication, A.8.26, Application security requirements, A.8.27, Secure system architecture and engineering principles")</f>
        <v>A.5.16, Identity management, A.5.23, Information security for use of cloud services, A.5.26, Response to information security incidents, A.5.30, ICT readiness for business continuity, A.8.2, Privileged access rights, A.8.4, Access to source code, A.8.5, Secure authentication, A.8.26, Application security requirements, A.8.27, Secure system architecture and engineering principles</v>
      </c>
      <c r="F21" s="18">
        <f>COUNTIF(ISO270012022!K$3:K$95,"*"&amp;A21&amp;"*")</f>
        <v>9</v>
      </c>
    </row>
    <row r="22" spans="1:6" ht="15.75" customHeight="1" x14ac:dyDescent="0.25">
      <c r="A22" s="8" t="s">
        <v>484</v>
      </c>
      <c r="B22" s="8"/>
      <c r="C22" s="8"/>
      <c r="D22" s="8" t="s">
        <v>465</v>
      </c>
      <c r="E22" s="8" t="str">
        <f ca="1">IFERROR(__xludf.DUMMYFUNCTION("TEXTJOIN("", "",TRUE,FILTER('ISO270012022'!B$3:C$95,SEARCH(A22,'ISO270012022'!K$3:K$95)))"),"A.5.16, Identity management, A.8.32, Change management")</f>
        <v>A.5.16, Identity management, A.8.32, Change management</v>
      </c>
      <c r="F22" s="18">
        <f>COUNTIF(ISO270012022!K$3:K$95,"*"&amp;A22&amp;"*")</f>
        <v>2</v>
      </c>
    </row>
    <row r="23" spans="1:6" ht="15.75" customHeight="1" x14ac:dyDescent="0.25">
      <c r="A23" s="8" t="s">
        <v>485</v>
      </c>
      <c r="B23" s="8"/>
      <c r="C23" s="8"/>
      <c r="D23" s="8" t="s">
        <v>465</v>
      </c>
      <c r="E23" s="8" t="str">
        <f ca="1">IFERROR(__xludf.DUMMYFUNCTION("TEXTJOIN("", "",TRUE,FILTER('ISO270012022'!B$3:C$95,SEARCH(A23,'ISO270012022'!K$3:K$95)))"),"A.5.1, Policies for information security, A.5.2, Information security roles and responsibilities, A.5.8, Information security in projectmanagement, A.5.9, Inventory of information and other associated assets, A.5.15, Access control, A.5.16, Identity manag"&amp;"ement, A.5.17, Authentication information, A.5.18, Access rights, A.5.26, Response to information security incidents, A.5.32, Intellectual property rights, A.5.34, Privacy and protection of personal identifiable information (PII), A.5.36, Compliance with "&amp;"policies, rules and standards for information security, A.6.8, Information security event reporting, A.8.2, Privileged access rights, A.8.3, Information access restriction, A.8.4, Access to source code, A.8.5, Secure authentication, A.8.6, Capacity manage"&amp;"ment, A.8.8, Management of technical vulnerabilities, A.8.9, Configuration management, A.8.15, Logging, A.8.32, Change management")</f>
        <v>A.5.1, Policies for information security, A.5.2, Information security roles and responsibilities, A.5.8, Information security in projectmanagement, A.5.9, Inventory of information and other associated assets, A.5.15, Access control, A.5.16, Identity management, A.5.17, Authentication information, A.5.18, Access rights, A.5.26, Response to information security incidents, A.5.32, Intellectual property rights, A.5.34, Privacy and protection of personal identifiable information (PII), A.5.36, Compliance with policies, rules and standards for information security, A.6.8, Information security event reporting, A.8.2, Privileged access rights, A.8.3, Information access restriction, A.8.4, Access to source code, A.8.5, Secure authentication, A.8.6, Capacity management, A.8.8, Management of technical vulnerabilities, A.8.9, Configuration management, A.8.15, Logging, A.8.32, Change management</v>
      </c>
      <c r="F23" s="18">
        <f>COUNTIF(ISO270012022!K$3:K$95,"*"&amp;A23&amp;"*")</f>
        <v>22</v>
      </c>
    </row>
    <row r="24" spans="1:6" ht="15.75" customHeight="1" x14ac:dyDescent="0.25">
      <c r="A24" s="8" t="s">
        <v>486</v>
      </c>
      <c r="B24" s="8"/>
      <c r="C24" s="8"/>
      <c r="D24" s="8" t="s">
        <v>465</v>
      </c>
      <c r="E24" s="8" t="str">
        <f ca="1">IFERROR(__xludf.DUMMYFUNCTION("TEXTJOIN("", "",TRUE,FILTER('ISO270012022'!B$3:C$95,SEARCH(A24,'ISO270012022'!K$3:K$95)))"),"A.5.8, Information security in projectmanagement, A.5.15, Access control, A.6.5, Responsibilities after termination or change of employment, A.7.2, Physical entry")</f>
        <v>A.5.8, Information security in projectmanagement, A.5.15, Access control, A.6.5, Responsibilities after termination or change of employment, A.7.2, Physical entry</v>
      </c>
      <c r="F24" s="18">
        <f>COUNTIF(ISO270012022!K$3:K$95,"*"&amp;A24&amp;"*")</f>
        <v>4</v>
      </c>
    </row>
    <row r="25" spans="1:6" ht="15.75" customHeight="1" x14ac:dyDescent="0.25">
      <c r="A25" s="8" t="s">
        <v>487</v>
      </c>
      <c r="B25" s="8"/>
      <c r="C25" s="8"/>
      <c r="D25" s="8" t="s">
        <v>465</v>
      </c>
      <c r="E25" s="8" t="str">
        <f ca="1">IFERROR(__xludf.DUMMYFUNCTION("TEXTJOIN("", "",TRUE,FILTER('ISO270012022'!B$3:C$95,SEARCH(A25,'ISO270012022'!K$3:K$95)))"),"A.5.16, Identity management, A.5.31, Legal, statutory, regulatory and contractual requirements, A.5.34, Privacy and protection of personal identifiable information (PII), A.5.36, Compliance with policies, rules and standards for information security, A.5."&amp;"37, Documented operating procedures, A.8.27, Secure system architecture and engineering principles")</f>
        <v>A.5.16, Identity management, A.5.31, Legal, statutory, regulatory and contractual requirements, A.5.34, Privacy and protection of personal identifiable information (PII), A.5.36, Compliance with policies, rules and standards for information security, A.5.37, Documented operating procedures, A.8.27, Secure system architecture and engineering principles</v>
      </c>
      <c r="F25" s="18">
        <f>COUNTIF(ISO270012022!K$3:K$95,"*"&amp;A25&amp;"*")</f>
        <v>6</v>
      </c>
    </row>
    <row r="26" spans="1:6" ht="15.75" customHeight="1" x14ac:dyDescent="0.25">
      <c r="A26" s="8" t="s">
        <v>488</v>
      </c>
      <c r="B26" s="8"/>
      <c r="C26" s="8"/>
      <c r="D26" s="8" t="s">
        <v>465</v>
      </c>
      <c r="E26" s="8" t="str">
        <f ca="1">IFERROR(__xludf.DUMMYFUNCTION("TEXTJOIN("", "",TRUE,FILTER('ISO270012022'!B$3:C$95,SEARCH(A26,'ISO270012022'!K$3:K$95)))"),"A.5.15, Access control, A.5.16, Identity management, A.5.18, Access rights, A.5.19, Information security in supplier relationships, A.5.23, Information security for use of cloud services, A.6.7, Remote working, A.7.2, Physical entry, A.7.3, Securing offic"&amp;"es, rooms and facilities, A.7.4, Physical security monitoring, A.8.2, Privileged access rights, A.8.3, Information access restriction, A.8.16, Monitoring activities, A.8.18, Use of privileged utility programs, A.8.19, Installation of software on operation"&amp;"al systems, A.8.26, Application security requirements, A.8.34, Protection of information systems during audit testing")</f>
        <v>A.5.15, Access control, A.5.16, Identity management, A.5.18, Access rights, A.5.19, Information security in supplier relationships, A.5.23, Information security for use of cloud services, A.6.7, Remote working, A.7.2, Physical entry, A.7.3, Securing offices, rooms and facilities, A.7.4, Physical security monitoring, A.8.2, Privileged access rights, A.8.3, Information access restriction, A.8.16, Monitoring activities, A.8.18, Use of privileged utility programs, A.8.19, Installation of software on operational systems, A.8.26, Application security requirements, A.8.34, Protection of information systems during audit testing</v>
      </c>
      <c r="F26" s="18">
        <f>COUNTIF(ISO270012022!K$3:K$95,"*"&amp;A26&amp;"*")</f>
        <v>16</v>
      </c>
    </row>
    <row r="27" spans="1:6" ht="15.75" customHeight="1" x14ac:dyDescent="0.25">
      <c r="A27" s="8" t="s">
        <v>489</v>
      </c>
      <c r="B27" s="8"/>
      <c r="C27" s="8"/>
      <c r="D27" s="8" t="s">
        <v>465</v>
      </c>
      <c r="E27" s="8" t="str">
        <f ca="1">IFERROR(__xludf.DUMMYFUNCTION("TEXTJOIN("", "",TRUE,FILTER('ISO270012022'!B$3:C$95,SEARCH(A27,'ISO270012022'!K$3:K$95)))"),"A.5.15, Access control, A.5.16, Identity management, A.5.18, Access rights, A.5.19, Information security in supplier relationships, A.5.23, Information security for use of cloud services, A.6.7, Remote working, A.7.2, Physical entry, A.7.3, Securing offic"&amp;"es, rooms and facilities, A.7.4, Physical security monitoring, A.8.2, Privileged access rights, A.8.3, Information access restriction, A.8.16, Monitoring activities, A.8.18, Use of privileged utility programs, A.8.19, Installation of software on operation"&amp;"al systems, A.8.26, Application security requirements, A.8.34, Protection of information systems during audit testing")</f>
        <v>A.5.15, Access control, A.5.16, Identity management, A.5.18, Access rights, A.5.19, Information security in supplier relationships, A.5.23, Information security for use of cloud services, A.6.7, Remote working, A.7.2, Physical entry, A.7.3, Securing offices, rooms and facilities, A.7.4, Physical security monitoring, A.8.2, Privileged access rights, A.8.3, Information access restriction, A.8.16, Monitoring activities, A.8.18, Use of privileged utility programs, A.8.19, Installation of software on operational systems, A.8.26, Application security requirements, A.8.34, Protection of information systems during audit testing</v>
      </c>
      <c r="F27" s="18">
        <f>COUNTIF(ISO270012022!K$3:K$95,"*"&amp;A27&amp;"*")</f>
        <v>16</v>
      </c>
    </row>
    <row r="28" spans="1:6" ht="15.75" customHeight="1" x14ac:dyDescent="0.25">
      <c r="A28" s="8" t="s">
        <v>490</v>
      </c>
      <c r="B28" s="8"/>
      <c r="C28" s="8"/>
      <c r="D28" s="8" t="s">
        <v>465</v>
      </c>
      <c r="E28" s="8" t="str">
        <f ca="1">IFERROR(__xludf.DUMMYFUNCTION("TEXTJOIN("", "",TRUE,FILTER('ISO270012022'!B$3:C$95,SEARCH(A28,'ISO270012022'!K$3:K$95)))"),"A.5.2, Information security roles and responsibilities")</f>
        <v>A.5.2, Information security roles and responsibilities</v>
      </c>
      <c r="F28" s="18">
        <f>COUNTIF(ISO270012022!K$3:K$95,"*"&amp;A28&amp;"*")</f>
        <v>1</v>
      </c>
    </row>
    <row r="29" spans="1:6" ht="15.75" customHeight="1" x14ac:dyDescent="0.25">
      <c r="A29" s="8" t="s">
        <v>491</v>
      </c>
      <c r="B29" s="8"/>
      <c r="C29" s="8"/>
      <c r="D29" s="8" t="s">
        <v>465</v>
      </c>
      <c r="E29" s="8" t="str">
        <f ca="1">IFERROR(__xludf.DUMMYFUNCTION("TEXTJOIN("", "",TRUE,FILTER('ISO270012022'!B$3:C$95,SEARCH(A30,'ISO270012022'!K$3:K$95)))"),"A.5.16, Identity management, A.8.11, Data masking")</f>
        <v>A.5.16, Identity management, A.8.11, Data masking</v>
      </c>
      <c r="F29" s="18">
        <f>COUNTIF(ISO270012022!K$3:K$95,"*"&amp;A29&amp;"*")</f>
        <v>2</v>
      </c>
    </row>
    <row r="30" spans="1:6" ht="15.75" customHeight="1" x14ac:dyDescent="0.25">
      <c r="A30" s="8" t="s">
        <v>492</v>
      </c>
      <c r="B30" s="8"/>
      <c r="C30" s="8"/>
      <c r="D30" s="8" t="s">
        <v>465</v>
      </c>
      <c r="E30" s="8" t="str">
        <f ca="1">IFERROR(__xludf.DUMMYFUNCTION("TEXTJOIN("", "",TRUE,FILTER('ISO270012022'!B$3:C$95,SEARCH(A31,'ISO270012022'!K$3:K$95)))"),"A.5.17, Authentication information, A.8.3, Information access restriction, A.8.5, Secure authentication")</f>
        <v>A.5.17, Authentication information, A.8.3, Information access restriction, A.8.5, Secure authentication</v>
      </c>
      <c r="F30" s="18">
        <f>COUNTIF(ISO270012022!K$3:K$95,"*"&amp;A30&amp;"*")</f>
        <v>3</v>
      </c>
    </row>
    <row r="31" spans="1:6" ht="15.75" customHeight="1" x14ac:dyDescent="0.25">
      <c r="A31" s="8" t="s">
        <v>493</v>
      </c>
      <c r="B31" s="8"/>
      <c r="C31" s="8"/>
      <c r="D31" s="8" t="s">
        <v>465</v>
      </c>
      <c r="E31" s="8" t="str">
        <f ca="1">IFERROR(__xludf.DUMMYFUNCTION("TEXTJOIN("", "",TRUE,FILTER('ISO270012022'!B$3:C$95,SEARCH(A32,'ISO270012022'!K$3:K$95)))"),"A.5.15, Access control, A.5.16, Identity management")</f>
        <v>A.5.15, Access control, A.5.16, Identity management</v>
      </c>
      <c r="F31" s="18">
        <f>COUNTIF(ISO270012022!K$3:K$95,"*"&amp;A31&amp;"*")</f>
        <v>2</v>
      </c>
    </row>
    <row r="32" spans="1:6" ht="15.75" customHeight="1" x14ac:dyDescent="0.25">
      <c r="A32" s="8" t="s">
        <v>494</v>
      </c>
      <c r="B32" s="8"/>
      <c r="C32" s="8"/>
      <c r="D32" s="8" t="s">
        <v>465</v>
      </c>
      <c r="E32" s="8" t="str">
        <f ca="1">IFERROR(__xludf.DUMMYFUNCTION("TEXTJOIN("", "",TRUE,FILTER('ISO270012022'!B$3:C$95,SEARCH(A33,'ISO270012022'!K$3:K$95)))"),"A.5.3, Segregation of duties")</f>
        <v>A.5.3, Segregation of duties</v>
      </c>
      <c r="F32" s="18">
        <f>COUNTIF(ISO270012022!K$3:K$95,"*"&amp;A32&amp;"*")</f>
        <v>1</v>
      </c>
    </row>
    <row r="33" spans="1:6" ht="15.75" customHeight="1" x14ac:dyDescent="0.25">
      <c r="A33" s="8" t="s">
        <v>495</v>
      </c>
      <c r="B33" s="8"/>
      <c r="C33" s="8"/>
      <c r="D33" s="8" t="s">
        <v>465</v>
      </c>
      <c r="E33" s="8" t="str">
        <f ca="1">IFERROR(__xludf.DUMMYFUNCTION("TEXTJOIN("", "",TRUE,FILTER('ISO270012022'!B$3:C$95,SEARCH(A34,'ISO270012022'!K$3:K$95)))"),"A.5.30, ICT readiness for business continuity, A.8.14, Redundancy of information processing facilities")</f>
        <v>A.5.30, ICT readiness for business continuity, A.8.14, Redundancy of information processing facilities</v>
      </c>
      <c r="F33" s="18">
        <f>COUNTIF(ISO270012022!K$3:K$95,"*"&amp;A33&amp;"*")</f>
        <v>2</v>
      </c>
    </row>
    <row r="34" spans="1:6" ht="15.75" customHeight="1" x14ac:dyDescent="0.25">
      <c r="A34" s="8" t="s">
        <v>496</v>
      </c>
      <c r="B34" s="8"/>
      <c r="C34" s="8"/>
      <c r="D34" s="8" t="s">
        <v>465</v>
      </c>
      <c r="E34" s="8" t="str">
        <f ca="1">IFERROR(__xludf.DUMMYFUNCTION("TEXTJOIN("", "",TRUE,FILTER('ISO270012022'!B$3:C$95,SEARCH(A35,'ISO270012022'!K$3:K$95)))"),"A.5.16, Identity management, A.5.18, Access rights, A.5.19, Information security in supplier relationships, A.5.20, Addressing information security within supplier agreements, A.5.23, Information security for use of cloud services, A.5.24, Information sec"&amp;"urity incident management planning and preparation, A.5.25, Assessment and decision on information security events, A.5.26, Response to information security incidents, A.6.1, Screening, A.6.4, Disciplinary process, A.6.5, Responsibilities after terminatio"&amp;"n or change of employment, A.6.7, Remote working, A.7.2, Physical entry, A.8.4, Access to source code, A.8.10, Information deletion, A.8.26, Application security requirements")</f>
        <v>A.5.16, Identity management, A.5.18, Access rights, A.5.19, Information security in supplier relationships, A.5.20, Addressing information security within supplier agreements, A.5.23, Information security for use of cloud services, A.5.24, Information security incident management planning and preparation, A.5.25, Assessment and decision on information security events, A.5.26, Response to information security incidents, A.6.1, Screening, A.6.4, Disciplinary process, A.6.5, Responsibilities after termination or change of employment, A.6.7, Remote working, A.7.2, Physical entry, A.8.4, Access to source code, A.8.10, Information deletion, A.8.26, Application security requirements</v>
      </c>
      <c r="F34" s="18">
        <f>COUNTIF(ISO270012022!K$3:K$95,"*"&amp;A34&amp;"*")</f>
        <v>16</v>
      </c>
    </row>
    <row r="35" spans="1:6" ht="15.75" customHeight="1" x14ac:dyDescent="0.25">
      <c r="A35" s="8" t="s">
        <v>497</v>
      </c>
      <c r="B35" s="8"/>
      <c r="C35" s="8"/>
      <c r="D35" s="8" t="s">
        <v>465</v>
      </c>
      <c r="E35" s="8" t="str">
        <f ca="1">IFERROR(__xludf.DUMMYFUNCTION("TEXTJOIN("", "",TRUE,FILTER('ISO270012022'!B$3:C$95,SEARCH(A36,'ISO270012022'!K$3:K$95)))"),"A.5.16, Identity management")</f>
        <v>A.5.16, Identity management</v>
      </c>
      <c r="F35" s="18">
        <f>COUNTIF(ISO270012022!K$3:K$95,"*"&amp;A35&amp;"*")</f>
        <v>1</v>
      </c>
    </row>
    <row r="36" spans="1:6" ht="15.75" customHeight="1" x14ac:dyDescent="0.25">
      <c r="A36" s="8" t="s">
        <v>498</v>
      </c>
      <c r="B36" s="8"/>
      <c r="C36" s="8"/>
      <c r="D36" s="8" t="s">
        <v>465</v>
      </c>
      <c r="E36" s="8" t="str">
        <f ca="1">IFERROR(__xludf.DUMMYFUNCTION("TEXTJOIN("", "",TRUE,FILTER('ISO270012022'!B$3:C$95,SEARCH(A37,'ISO270012022'!K$3:K$95)))"),"A.5.16, Identity management, A.5.30, ICT readiness for business continuity, A.5.33, Protection of records, A.8.3, Information access restriction, A.8.13, Information backup")</f>
        <v>A.5.16, Identity management, A.5.30, ICT readiness for business continuity, A.5.33, Protection of records, A.8.3, Information access restriction, A.8.13, Information backup</v>
      </c>
      <c r="F36" s="18">
        <f>COUNTIF(ISO270012022!K$3:K$95,"*"&amp;A36&amp;"*")</f>
        <v>5</v>
      </c>
    </row>
    <row r="37" spans="1:6" ht="15.75" customHeight="1" x14ac:dyDescent="0.25">
      <c r="A37" s="8" t="s">
        <v>499</v>
      </c>
      <c r="B37" s="8"/>
      <c r="C37" s="8"/>
      <c r="D37" s="8" t="s">
        <v>465</v>
      </c>
      <c r="E37" s="8" t="str">
        <f ca="1">IFERROR(__xludf.DUMMYFUNCTION("TEXTJOIN("", "",TRUE,FILTER('ISO270012022'!B$3:C$95,SEARCH(A38,'ISO270012022'!K$3:K$95)))"),"A.5.16, Identity management")</f>
        <v>A.5.16, Identity management</v>
      </c>
      <c r="F37" s="18">
        <f>COUNTIF(ISO270012022!K$3:K$95,"*"&amp;A37&amp;"*")</f>
        <v>1</v>
      </c>
    </row>
    <row r="38" spans="1:6" ht="15.75" customHeight="1" x14ac:dyDescent="0.25">
      <c r="A38" s="8" t="s">
        <v>500</v>
      </c>
      <c r="B38" s="8"/>
      <c r="C38" s="8"/>
      <c r="D38" s="8" t="s">
        <v>465</v>
      </c>
      <c r="E38" s="8" t="str">
        <f ca="1">IFERROR(__xludf.DUMMYFUNCTION("TEXTJOIN("", "",TRUE,FILTER('ISO270012022'!B$3:C$95,SEARCH(A39,'ISO270012022'!K$3:K$95)))"),"A.5.18, Access rights, A.5.19, Information security in supplier relationships, A.6.5, Responsibilities after termination or change of employment, A.6.6, Confidentiality or non-disclosure agreements, A.8.3, Information access restriction, A.8.4, Access to "&amp;"source code")</f>
        <v>A.5.18, Access rights, A.5.19, Information security in supplier relationships, A.6.5, Responsibilities after termination or change of employment, A.6.6, Confidentiality or non-disclosure agreements, A.8.3, Information access restriction, A.8.4, Access to source code</v>
      </c>
      <c r="F38" s="18">
        <f>COUNTIF(ISO270012022!K$3:K$95,"*"&amp;A38&amp;"*")</f>
        <v>6</v>
      </c>
    </row>
    <row r="39" spans="1:6" ht="15.75" customHeight="1" x14ac:dyDescent="0.25">
      <c r="A39" s="8" t="s">
        <v>501</v>
      </c>
      <c r="B39" s="8"/>
      <c r="C39" s="8"/>
      <c r="D39" s="8" t="s">
        <v>465</v>
      </c>
      <c r="E39" s="8" t="str">
        <f ca="1">IFERROR(__xludf.DUMMYFUNCTION("TEXTJOIN("", "",TRUE,FILTER('ISO270012022'!B$3:C$95,SEARCH(A40,'ISO270012022'!K$3:K$95)))"),"A.5.2, Information security roles and responsibilities, A.5.8, Information security in projectmanagement, A.5.9, Inventory of information and other associated assets, A.5.10, Acceptable use of information and other associated assets, A.5.12, Classificatio"&amp;"n of information, A.5.13, Labelling of information, A.5.14, Information transfer, A.5.15, Access control, A.5.16, Identity management, A.5.18, Access rights, A.5.19, Information security in supplier relationships, A.5.20, Addressing information security w"&amp;"ithin supplier agreements, A.5.21, Managing information security in the information 
 and communication technology (ICT) supply-chain, A.5.22, Monitoring, review and change management of supplier services, A.5.23, Information security for use of cloud ser"&amp;"vices, A.5.25, Assessment and decision on information security events, A.5.29, Information security during disruption, A.5.31, Legal, statutory, regulatory and contractual requirements, A.5.33, Protection of records, A.5.34, Privacy and protection of pers"&amp;"onal identifiable information (PII), A.6.1, Screening, A.6.3, Information security awareness, education and training, A.6.5, Responsibilities after termination or change of employment, A.6.6, Confidentiality or non-disclosure agreements, A.6.7, Remote wor"&amp;"king, A.7.2, Physical entry, A.7.14, Secure disposal or re-use of equipment, A.8.1, User end point devices, A.8.2, Privileged access rights, A.8.3, Information access restriction, A.8.5, Secure authentication, A.8.9, Configuration management, A.8.12, Data"&amp;" leakage prevention, A.8.18, Use of privileged utility programs, A.8.19, Installation of software on operational systems, A.8.20, Networks security, A.8.21, Security of network services")</f>
        <v>A.5.2, Information security roles and responsibilities, A.5.8, Information security in projectmanagement, A.5.9, Inventory of information and other associated assets, A.5.10, Acceptable use of information and other associated assets, A.5.12, Classification of information, A.5.13, Labelling of information, A.5.14, Information transfer, A.5.15, Access control, A.5.16, Identity management, A.5.18, Access rights, A.5.19, Information security in supplier relationships, A.5.20, Addressing information security within supplier agreements, A.5.21, Managing information security in the information 
 and communication technology (ICT) supply-chain, A.5.22, Monitoring, review and change management of supplier services, A.5.23, Information security for use of cloud services, A.5.25, Assessment and decision on information security events, A.5.29, Information security during disruption, A.5.31, Legal, statutory, regulatory and contractual requirements, A.5.33, Protection of records, A.5.34, Privacy and protection of personal identifiable information (PII), A.6.1, Screening, A.6.3, Information security awareness, education and training, A.6.5, Responsibilities after termination or change of employment, A.6.6, Confidentiality or non-disclosure agreements, A.6.7, Remote working, A.7.2, Physical entry, A.7.14, Secure disposal or re-use of equipment, A.8.1, User end point devices, A.8.2, Privileged access rights, A.8.3, Information access restriction, A.8.5, Secure authentication, A.8.9, Configuration management, A.8.12, Data leakage prevention, A.8.18, Use of privileged utility programs, A.8.19, Installation of software on operational systems, A.8.20, Networks security, A.8.21, Security of network services</v>
      </c>
      <c r="F39" s="18">
        <f>COUNTIF(ISO270012022!K$3:K$95,"*"&amp;A39&amp;"*")</f>
        <v>37</v>
      </c>
    </row>
    <row r="40" spans="1:6" ht="15.75" customHeight="1" x14ac:dyDescent="0.25">
      <c r="A40" s="8" t="s">
        <v>502</v>
      </c>
      <c r="B40" s="8"/>
      <c r="C40" s="8"/>
      <c r="D40" s="8" t="s">
        <v>465</v>
      </c>
      <c r="E40" s="8" t="str">
        <f ca="1">IFERROR(__xludf.DUMMYFUNCTION("TEXTJOIN("", "",TRUE,FILTER('ISO270012022'!B$3:C$95,SEARCH(A41,'ISO270012022'!K$3:K$95)))"),"A.5.16, Identity management, A.5.31, Legal, statutory, regulatory and contractual requirements, A.5.34, Privacy and protection of personal identifiable information (PII), A.5.36, Compliance with policies, rules and standards for information security, A.5."&amp;"37, Documented operating procedures")</f>
        <v>A.5.16, Identity management, A.5.31, Legal, statutory, regulatory and contractual requirements, A.5.34, Privacy and protection of personal identifiable information (PII), A.5.36, Compliance with policies, rules and standards for information security, A.5.37, Documented operating procedures</v>
      </c>
      <c r="F40" s="18">
        <f>COUNTIF(ISO270012022!K$3:K$95,"*"&amp;A40&amp;"*")</f>
        <v>5</v>
      </c>
    </row>
    <row r="41" spans="1:6" ht="15.75" customHeight="1" x14ac:dyDescent="0.25">
      <c r="A41" s="8" t="s">
        <v>503</v>
      </c>
      <c r="B41" s="8"/>
      <c r="C41" s="8"/>
      <c r="D41" s="8" t="s">
        <v>465</v>
      </c>
      <c r="E41" s="8" t="str">
        <f ca="1">IFERROR(__xludf.DUMMYFUNCTION("TEXTJOIN("", "",TRUE,FILTER('ISO270012022'!B$3:C$95,SEARCH(A42,'ISO270012022'!K$3:K$95)))"),"A.5.16, Identity management")</f>
        <v>A.5.16, Identity management</v>
      </c>
      <c r="F41" s="18">
        <f>COUNTIF(ISO270012022!K$3:K$95,"*"&amp;A41&amp;"*")</f>
        <v>1</v>
      </c>
    </row>
    <row r="42" spans="1:6" ht="15.75" customHeight="1" x14ac:dyDescent="0.25">
      <c r="A42" s="8" t="s">
        <v>504</v>
      </c>
      <c r="B42" s="8"/>
      <c r="C42" s="8"/>
      <c r="D42" s="8" t="s">
        <v>465</v>
      </c>
      <c r="E42" s="8" t="str">
        <f ca="1">IFERROR(__xludf.DUMMYFUNCTION("TEXTJOIN("", "",TRUE,FILTER('ISO270012022'!B$3:C$95,SEARCH(A43,'ISO270012022'!K$3:K$95)))"),"A.5.11, Return of assets, A.5.32, Intellectual property rights, A.7.9, Security of assets off-premises, A.7.14, Secure disposal or re-use of equipment, A.8.1, User end point devices, A.8.9, Configuration management")</f>
        <v>A.5.11, Return of assets, A.5.32, Intellectual property rights, A.7.9, Security of assets off-premises, A.7.14, Secure disposal or re-use of equipment, A.8.1, User end point devices, A.8.9, Configuration management</v>
      </c>
      <c r="F42" s="18">
        <f>COUNTIF(ISO270012022!K$3:K$95,"*"&amp;A42&amp;"*")</f>
        <v>6</v>
      </c>
    </row>
    <row r="43" spans="1:6" ht="15.75" customHeight="1" x14ac:dyDescent="0.25">
      <c r="A43" s="8" t="s">
        <v>505</v>
      </c>
      <c r="B43" s="8"/>
      <c r="C43" s="8"/>
      <c r="D43" s="8" t="s">
        <v>465</v>
      </c>
      <c r="E43" s="8" t="str">
        <f ca="1">IFERROR(__xludf.DUMMYFUNCTION("TEXTJOIN("", "",TRUE,FILTER('ISO270012022'!B$3:C$95,SEARCH(A44,'ISO270012022'!K$3:K$95)))"),"A.7.9, Security of assets off-premises")</f>
        <v>A.7.9, Security of assets off-premises</v>
      </c>
      <c r="F43" s="18">
        <f>COUNTIF(ISO270012022!K$3:K$95,"*"&amp;A43&amp;"*")</f>
        <v>1</v>
      </c>
    </row>
    <row r="44" spans="1:6" ht="15.75" customHeight="1" x14ac:dyDescent="0.25">
      <c r="A44" s="8" t="s">
        <v>506</v>
      </c>
      <c r="B44" s="8"/>
      <c r="C44" s="8"/>
      <c r="D44" s="8" t="s">
        <v>465</v>
      </c>
      <c r="E44" s="8" t="str">
        <f ca="1">IFERROR(__xludf.DUMMYFUNCTION("TEXTJOIN("", "",TRUE,FILTER('ISO270012022'!B$3:C$95,SEARCH(A45,'ISO270012022'!K$3:K$95)))"),"A.5.16, Identity management, A.5.24, Information security incident management planning and preparation, A.5.26, Response to information security incidents, A.5.27, Learning from information security incidents, A.5.29, Information security during disruptio"&amp;"n, A.8.13, Information backup, A.8.14, Redundancy of information processing facilities")</f>
        <v>A.5.16, Identity management, A.5.24, Information security incident management planning and preparation, A.5.26, Response to information security incidents, A.5.27, Learning from information security incidents, A.5.29, Information security during disruption, A.8.13, Information backup, A.8.14, Redundancy of information processing facilities</v>
      </c>
      <c r="F44" s="18">
        <f>COUNTIF(ISO270012022!K$3:K$95,"*"&amp;A44&amp;"*")</f>
        <v>7</v>
      </c>
    </row>
    <row r="45" spans="1:6" ht="15.75" customHeight="1" x14ac:dyDescent="0.25">
      <c r="A45" s="8" t="s">
        <v>507</v>
      </c>
      <c r="B45" s="8"/>
      <c r="C45" s="8"/>
      <c r="D45" s="8" t="s">
        <v>465</v>
      </c>
      <c r="E45" s="8" t="str">
        <f ca="1">IFERROR(__xludf.DUMMYFUNCTION("TEXTJOIN("", "",TRUE,FILTER('ISO270012022'!B$3:C$95,SEARCH(A46,'ISO270012022'!K$3:K$95)))"),"A.5.16, Identity management, A.5.23, Information security for use of cloud services, A.5.30, ICT readiness for business continuity")</f>
        <v>A.5.16, Identity management, A.5.23, Information security for use of cloud services, A.5.30, ICT readiness for business continuity</v>
      </c>
      <c r="F45" s="18">
        <f>COUNTIF(ISO270012022!K$3:K$95,"*"&amp;A45&amp;"*")</f>
        <v>3</v>
      </c>
    </row>
    <row r="46" spans="1:6" ht="15.75" customHeight="1" x14ac:dyDescent="0.25">
      <c r="A46" s="8" t="s">
        <v>508</v>
      </c>
      <c r="B46" s="8"/>
      <c r="C46" s="8"/>
      <c r="D46" s="8" t="s">
        <v>465</v>
      </c>
      <c r="E46" s="8" t="str">
        <f ca="1">IFERROR(__xludf.DUMMYFUNCTION("TEXTJOIN("", "",TRUE,FILTER('ISO270012022'!B$3:C$95,SEARCH(A47,'ISO270012022'!K$3:K$95)))"),"A.5.16, Identity management, A.8.9, Configuration management, A.8.11, Data masking, A.8.26, Application security requirements")</f>
        <v>A.5.16, Identity management, A.8.9, Configuration management, A.8.11, Data masking, A.8.26, Application security requirements</v>
      </c>
      <c r="F46" s="18">
        <f>COUNTIF(ISO270012022!K$3:K$95,"*"&amp;A46&amp;"*")</f>
        <v>4</v>
      </c>
    </row>
    <row r="47" spans="1:6" ht="15.75" customHeight="1" x14ac:dyDescent="0.25">
      <c r="A47" s="8" t="s">
        <v>509</v>
      </c>
      <c r="B47" s="8"/>
      <c r="C47" s="8"/>
      <c r="D47" s="8" t="s">
        <v>465</v>
      </c>
      <c r="E47" s="8" t="str">
        <f ca="1">IFERROR(__xludf.DUMMYFUNCTION("TEXTJOIN("", "",TRUE,FILTER('ISO270012022'!B$3:C$95,SEARCH(A48,'ISO270012022'!K$3:K$95)))"),"A.5.3, Segregation of duties, A.5.8, Information security in projectmanagement, A.5.15, Access control")</f>
        <v>A.5.3, Segregation of duties, A.5.8, Information security in projectmanagement, A.5.15, Access control</v>
      </c>
      <c r="F47" s="18">
        <f>COUNTIF(ISO270012022!K$3:K$95,"*"&amp;A47&amp;"*")</f>
        <v>3</v>
      </c>
    </row>
    <row r="48" spans="1:6" ht="15.75" customHeight="1" x14ac:dyDescent="0.25">
      <c r="A48" s="8" t="s">
        <v>510</v>
      </c>
      <c r="B48" s="8"/>
      <c r="C48" s="8"/>
      <c r="D48" s="8" t="s">
        <v>465</v>
      </c>
      <c r="E48" s="8" t="str">
        <f ca="1">IFERROR(__xludf.DUMMYFUNCTION("TEXTJOIN("", "",TRUE,FILTER('ISO270012022'!B$3:C$95,SEARCH(A49,'ISO270012022'!K$3:K$95)))"),"A.5.9, Inventory of information and other associated assets, A.5.11, Return of assets, A.5.15, Access control, A.5.16, Identity management, A.5.18, Access rights, A.5.34, Privacy and protection of personal identifiable information (PII), A.6.1, Screening,"&amp;" A.6.3, Information security awareness, education and training, A.6.5, Responsibilities after termination or change of employment, A.6.6, Confidentiality or non-disclosure agreements, A.7.2, Physical entry, A.8.2, Privileged access rights")</f>
        <v>A.5.9, Inventory of information and other associated assets, A.5.11, Return of assets, A.5.15, Access control, A.5.16, Identity management, A.5.18, Access rights, A.5.34, Privacy and protection of personal identifiable information (PII), A.6.1, Screening, A.6.3, Information security awareness, education and training, A.6.5, Responsibilities after termination or change of employment, A.6.6, Confidentiality or non-disclosure agreements, A.7.2, Physical entry, A.8.2, Privileged access rights</v>
      </c>
      <c r="F48" s="18">
        <f>COUNTIF(ISO270012022!K$3:K$95,"*"&amp;A48&amp;"*")</f>
        <v>12</v>
      </c>
    </row>
    <row r="49" spans="1:6" ht="15.75" customHeight="1" x14ac:dyDescent="0.25">
      <c r="A49" s="8" t="s">
        <v>511</v>
      </c>
      <c r="B49" s="8"/>
      <c r="C49" s="8"/>
      <c r="D49" s="8" t="s">
        <v>465</v>
      </c>
      <c r="E49" s="8" t="str">
        <f ca="1">IFERROR(__xludf.DUMMYFUNCTION("TEXTJOIN("", "",TRUE,FILTER('ISO270012022'!B$3:C$95,SEARCH(A50,'ISO270012022'!K$3:K$95)))"),"A.5.33, Protection of records")</f>
        <v>A.5.33, Protection of records</v>
      </c>
      <c r="F49" s="18">
        <f>COUNTIF(ISO270012022!K$3:K$95,"*"&amp;A49&amp;"*")</f>
        <v>1</v>
      </c>
    </row>
    <row r="50" spans="1:6" ht="15.75" customHeight="1" x14ac:dyDescent="0.25">
      <c r="A50" s="8" t="s">
        <v>512</v>
      </c>
      <c r="B50" s="8"/>
      <c r="C50" s="8"/>
      <c r="D50" s="8" t="s">
        <v>465</v>
      </c>
      <c r="E50" s="8" t="str">
        <f ca="1">IFERROR(__xludf.DUMMYFUNCTION("TEXTJOIN("", "",TRUE,FILTER('ISO270012022'!B$3:C$95,SEARCH(A51,'ISO270012022'!K$3:K$95)))"),"A.5.11, Return of assets, A.5.15, Access control, A.5.16, Identity management, A.7.9, Security of assets off-premises, A.7.14, Secure disposal or re-use of equipment, A.8.1, User end point devices, A.8.2, Privileged access rights, A.8.7, Protection agains"&amp;"t malware, A.8.9, Configuration management, A.8.20, Networks security")</f>
        <v>A.5.11, Return of assets, A.5.15, Access control, A.5.16, Identity management, A.7.9, Security of assets off-premises, A.7.14, Secure disposal or re-use of equipment, A.8.1, User end point devices, A.8.2, Privileged access rights, A.8.7, Protection against malware, A.8.9, Configuration management, A.8.20, Networks security</v>
      </c>
      <c r="F50" s="18">
        <f>COUNTIF(ISO270012022!K$3:K$95,"*"&amp;A50&amp;"*")</f>
        <v>10</v>
      </c>
    </row>
    <row r="51" spans="1:6" ht="15.75" customHeight="1" x14ac:dyDescent="0.25">
      <c r="A51" s="8" t="s">
        <v>513</v>
      </c>
      <c r="B51" s="8"/>
      <c r="C51" s="8"/>
      <c r="D51" s="8" t="s">
        <v>465</v>
      </c>
      <c r="E51" s="8" t="str">
        <f ca="1">IFERROR(__xludf.DUMMYFUNCTION("TEXTJOIN("", "",TRUE,FILTER('ISO270012022'!B$3:C$95,SEARCH(A52,'ISO270012022'!K$3:K$95)))"),"A.5.10, Acceptable use of information and other associated assets, A.5.19, Information security in supplier relationships, A.6.5, Responsibilities after termination or change of employment")</f>
        <v>A.5.10, Acceptable use of information and other associated assets, A.5.19, Information security in supplier relationships, A.6.5, Responsibilities after termination or change of employment</v>
      </c>
      <c r="F51" s="18">
        <f>COUNTIF(ISO270012022!K$3:K$95,"*"&amp;A51&amp;"*")</f>
        <v>3</v>
      </c>
    </row>
    <row r="52" spans="1:6" ht="15.75" customHeight="1" x14ac:dyDescent="0.25">
      <c r="A52" s="8" t="s">
        <v>514</v>
      </c>
      <c r="B52" s="8"/>
      <c r="C52" s="8"/>
      <c r="D52" s="8" t="s">
        <v>465</v>
      </c>
      <c r="E52" s="8" t="str">
        <f ca="1">IFERROR(__xludf.DUMMYFUNCTION("TEXTJOIN("", "",TRUE,FILTER('ISO270012022'!B$3:C$95,SEARCH(A53,'ISO270012022'!K$3:K$95)))"),"A.5.2, Information security roles and responsibilities, A.5.9, Inventory of information and other associated assets, A.5.12, Classification of information, A.5.14, Information transfer, A.5.15, Access control, A.5.18, Access rights, A.5.23, Information se"&amp;"curity for use of cloud services, A.5.29, Information security during disruption, A.5.30, ICT readiness for business continuity, A.5.31, Legal, statutory, regulatory and contractual requirements, A.5.34, Privacy and protection of personal identifiable inf"&amp;"ormation (PII), A.5.36, Compliance with policies, rules and standards for information security, A.5.37, Documented operating procedures, A.7.2, Physical entry, A.8.2, Privileged access rights, A.8.6, Capacity management")</f>
        <v>A.5.2, Information security roles and responsibilities, A.5.9, Inventory of information and other associated assets, A.5.12, Classification of information, A.5.14, Information transfer, A.5.15, Access control, A.5.18, Access rights, A.5.23, Information security for use of cloud services, A.5.29, Information security during disruption, A.5.30, ICT readiness for business continuity, A.5.31, Legal, statutory, regulatory and contractual requirements, A.5.34, Privacy and protection of personal identifiable information (PII), A.5.36, Compliance with policies, rules and standards for information security, A.5.37, Documented operating procedures, A.7.2, Physical entry, A.8.2, Privileged access rights, A.8.6, Capacity management</v>
      </c>
      <c r="F52" s="18">
        <f>COUNTIF(ISO270012022!K$3:K$95,"*"&amp;A52&amp;"*")</f>
        <v>16</v>
      </c>
    </row>
    <row r="53" spans="1:6" ht="15.75" customHeight="1" x14ac:dyDescent="0.25">
      <c r="A53" s="8" t="s">
        <v>515</v>
      </c>
      <c r="B53" s="8"/>
      <c r="C53" s="8"/>
      <c r="D53" s="8" t="s">
        <v>465</v>
      </c>
      <c r="E53" s="8" t="str">
        <f ca="1">IFERROR(__xludf.DUMMYFUNCTION("TEXTJOIN("", "",TRUE,FILTER('ISO270012022'!B$3:C$95,SEARCH(A54,'ISO270012022'!K$3:K$95)))"),"A.5.10, Acceptable use of information and other associated assets, A.5.14, Information transfer, A.5.15, Access control, A.5.16, Identity management, A.5.18, Access rights, A.5.19, Information security in supplier relationships, A.5.20, Addressing informa"&amp;"tion security within supplier agreements, A.5.26, Response to information security incidents, A.5.27, Learning from information security incidents, A.6.5, Responsibilities after termination or change of employment, A.7.9, Security of assets off-premises, "&amp;"A.7.14, Secure disposal or re-use of equipment, A.8.2, Privileged access rights, A.8.4, Access to source code, A.8.9, Configuration management, A.8.11, Data masking, A.8.15, Logging, A.8.16, Monitoring activities, A.8.32, Change management, A.8.34, Protec"&amp;"tion of information systems during audit testing")</f>
        <v>A.5.10, Acceptable use of information and other associated assets, A.5.14, Information transfer, A.5.15, Access control, A.5.16, Identity management, A.5.18, Access rights, A.5.19, Information security in supplier relationships, A.5.20, Addressing information security within supplier agreements, A.5.26, Response to information security incidents, A.5.27, Learning from information security incidents, A.6.5, Responsibilities after termination or change of employment, A.7.9, Security of assets off-premises, A.7.14, Secure disposal or re-use of equipment, A.8.2, Privileged access rights, A.8.4, Access to source code, A.8.9, Configuration management, A.8.11, Data masking, A.8.15, Logging, A.8.16, Monitoring activities, A.8.32, Change management, A.8.34, Protection of information systems during audit testing</v>
      </c>
      <c r="F53" s="18">
        <f>COUNTIF(ISO270012022!K$3:K$95,"*"&amp;A53&amp;"*")</f>
        <v>20</v>
      </c>
    </row>
    <row r="54" spans="1:6" ht="15.75" customHeight="1" x14ac:dyDescent="0.25">
      <c r="A54" s="8" t="s">
        <v>516</v>
      </c>
      <c r="B54" s="8"/>
      <c r="C54" s="8"/>
      <c r="D54" s="8" t="s">
        <v>465</v>
      </c>
      <c r="E54" s="8" t="str">
        <f ca="1">IFERROR(__xludf.DUMMYFUNCTION("TEXTJOIN("", "",TRUE,FILTER('ISO270012022'!B$3:C$95,SEARCH(A55,'ISO270012022'!K$3:K$95)))"),"A.5.33, Protection of records, A.5.34, Privacy and protection of personal identifiable information (PII), A.8.25, Secure development life cycle, A.8.32, Change management")</f>
        <v>A.5.33, Protection of records, A.5.34, Privacy and protection of personal identifiable information (PII), A.8.25, Secure development life cycle, A.8.32, Change management</v>
      </c>
      <c r="F54" s="18">
        <f>COUNTIF(ISO270012022!K$3:K$95,"*"&amp;A54&amp;"*")</f>
        <v>4</v>
      </c>
    </row>
    <row r="55" spans="1:6" ht="15.75" customHeight="1" x14ac:dyDescent="0.25">
      <c r="A55" s="8" t="s">
        <v>517</v>
      </c>
      <c r="B55" s="8"/>
      <c r="C55" s="8"/>
      <c r="D55" s="8" t="s">
        <v>465</v>
      </c>
      <c r="E55" s="8" t="str">
        <f ca="1">IFERROR(__xludf.DUMMYFUNCTION("TEXTJOIN("", "",TRUE,FILTER('ISO270012022'!B$3:C$95,SEARCH(A56,'ISO270012022'!K$3:K$95)))"),"A.5.1, Policies for information security, A.5.29, Information security during disruption, A.5.36, Compliance with policies, rules and standards for information security, A.6.4, Disciplinary process, A.6.8, Information security event reporting, A.8.32, Cha"&amp;"nge management")</f>
        <v>A.5.1, Policies for information security, A.5.29, Information security during disruption, A.5.36, Compliance with policies, rules and standards for information security, A.6.4, Disciplinary process, A.6.8, Information security event reporting, A.8.32, Change management</v>
      </c>
      <c r="F55" s="18">
        <f>COUNTIF(ISO270012022!K$3:K$95,"*"&amp;A55&amp;"*")</f>
        <v>6</v>
      </c>
    </row>
    <row r="56" spans="1:6" ht="15.75" customHeight="1" x14ac:dyDescent="0.25">
      <c r="A56" s="8" t="s">
        <v>518</v>
      </c>
      <c r="B56" s="8"/>
      <c r="C56" s="8"/>
      <c r="D56" s="8" t="s">
        <v>465</v>
      </c>
      <c r="E56" s="8" t="str">
        <f ca="1">IFERROR(__xludf.DUMMYFUNCTION("TEXTJOIN("", "",TRUE,FILTER('ISO270012022'!B$3:C$95,SEARCH(A57,'ISO270012022'!K$3:K$95)))"),"A.5.10, Acceptable use of information and other associated assets, A.5.16, Identity management, A.5.28, Collection of evidence, A.5.32, Intellectual property rights, A.5.33, Protection of records, A.5.34, Privacy and protection of personal identifiable in"&amp;"formation (PII), A.8.32, Change management")</f>
        <v>A.5.10, Acceptable use of information and other associated assets, A.5.16, Identity management, A.5.28, Collection of evidence, A.5.32, Intellectual property rights, A.5.33, Protection of records, A.5.34, Privacy and protection of personal identifiable information (PII), A.8.32, Change management</v>
      </c>
      <c r="F56" s="18">
        <f>COUNTIF(ISO270012022!K$3:K$95,"*"&amp;A56&amp;"*")</f>
        <v>7</v>
      </c>
    </row>
    <row r="57" spans="1:6" ht="15.75" customHeight="1" x14ac:dyDescent="0.25">
      <c r="A57" s="8" t="s">
        <v>519</v>
      </c>
      <c r="B57" s="8"/>
      <c r="C57" s="8"/>
      <c r="D57" s="8" t="s">
        <v>465</v>
      </c>
      <c r="E57" s="8" t="str">
        <f ca="1">IFERROR(__xludf.DUMMYFUNCTION("TEXTJOIN("", "",TRUE,FILTER('ISO270012022'!B$3:C$95,SEARCH(A58,'ISO270012022'!K$3:K$95)))"),"A.5.33, Protection of records")</f>
        <v>A.5.33, Protection of records</v>
      </c>
      <c r="F57" s="18">
        <f>COUNTIF(ISO270012022!K$3:K$95,"*"&amp;A57&amp;"*")</f>
        <v>1</v>
      </c>
    </row>
    <row r="58" spans="1:6" ht="15.75" customHeight="1" x14ac:dyDescent="0.25">
      <c r="A58" s="8" t="s">
        <v>520</v>
      </c>
      <c r="B58" s="8"/>
      <c r="C58" s="8"/>
      <c r="D58" s="8" t="s">
        <v>465</v>
      </c>
      <c r="E58" s="8" t="str">
        <f ca="1">IFERROR(__xludf.DUMMYFUNCTION("TEXTJOIN("", "",TRUE,FILTER('ISO270012022'!B$3:C$95,SEARCH(A59,'ISO270012022'!K$3:K$95)))"),"A.5.33, Protection of records")</f>
        <v>A.5.33, Protection of records</v>
      </c>
      <c r="F58" s="18">
        <f>COUNTIF(ISO270012022!K$3:K$95,"*"&amp;A58&amp;"*")</f>
        <v>1</v>
      </c>
    </row>
    <row r="59" spans="1:6" ht="15.75" customHeight="1" x14ac:dyDescent="0.25">
      <c r="A59" s="8" t="s">
        <v>521</v>
      </c>
      <c r="B59" s="8"/>
      <c r="C59" s="8"/>
      <c r="D59" s="8" t="s">
        <v>465</v>
      </c>
      <c r="E59" s="8" t="str">
        <f ca="1">IFERROR(__xludf.DUMMYFUNCTION("TEXTJOIN("", "",TRUE,FILTER('ISO270012022'!B$3:C$95,SEARCH(A60,'ISO270012022'!K$3:K$95)))"),"A.5.33, Protection of records")</f>
        <v>A.5.33, Protection of records</v>
      </c>
      <c r="F59" s="18">
        <f>COUNTIF(ISO270012022!K$3:K$95,"*"&amp;A59&amp;"*")</f>
        <v>1</v>
      </c>
    </row>
    <row r="60" spans="1:6" ht="15.75" customHeight="1" x14ac:dyDescent="0.25">
      <c r="A60" s="8" t="s">
        <v>522</v>
      </c>
      <c r="B60" s="8"/>
      <c r="C60" s="8"/>
      <c r="D60" s="8" t="s">
        <v>465</v>
      </c>
      <c r="E60" s="8" t="str">
        <f ca="1">IFERROR(__xludf.DUMMYFUNCTION("TEXTJOIN("", "",TRUE,FILTER('ISO270012022'!B$3:C$95,SEARCH(A61,'ISO270012022'!K$3:K$95)))"),"A.5.2, Information security roles and responsibilities, A.5.8, Information security in projectmanagement, A.5.9, Inventory of information and other associated assets, A.5.10, Acceptable use of information and other associated assets, A.5.11, Return of ass"&amp;"ets, A.5.16, Identity management, A.5.18, Access rights, A.5.19, Information security in supplier relationships, A.5.23, Information security for use of cloud services, A.5.30, ICT readiness for business continuity, A.5.31, Legal, statutory, regulatory an"&amp;"d contractual requirements, A.5.34, Privacy and protection of personal identifiable information (PII), A.5.37, Documented operating procedures, A.6.1, Screening, A.6.5, Responsibilities after termination or change of employment, A.6.6, Confidentiality or "&amp;"non-disclosure agreements, A.7.1, Physical security perimeters, A.7.2, Physical entry, A.8.1, User end point devices, A.8.2, Privileged access rights, A.8.3, Information access restriction, A.8.4, Access to source code, A.8.9, Configuration management, A."&amp;"8.18, Use of privileged utility programs, A.8.19, Installation of software on operational systems, A.8.20, Networks security, A.8.21, Security of network services, A.8.23, Web filtering, A.8.25, Secure development life cycle, A.8.28, Secure coding, A.8.31"&amp;", Separation of development, test and production environments, A.8.32, Change management, A.8.33, Test information, A.8.34, Protection of information systems during audit testing")</f>
        <v>A.5.2, Information security roles and responsibilities, A.5.8, Information security in projectmanagement, A.5.9, Inventory of information and other associated assets, A.5.10, Acceptable use of information and other associated assets, A.5.11, Return of assets, A.5.16, Identity management, A.5.18, Access rights, A.5.19, Information security in supplier relationships, A.5.23, Information security for use of cloud services, A.5.30, ICT readiness for business continuity, A.5.31, Legal, statutory, regulatory and contractual requirements, A.5.34, Privacy and protection of personal identifiable information (PII), A.5.37, Documented operating procedures, A.6.1, Screening, A.6.5, Responsibilities after termination or change of employment, A.6.6, Confidentiality or non-disclosure agreements, A.7.1, Physical security perimeters, A.7.2, Physical entry, A.8.1, User end point devices, A.8.2, Privileged access rights, A.8.3, Information access restriction, A.8.4, Access to source code, A.8.9, Configuration management, A.8.18, Use of privileged utility programs, A.8.19, Installation of software on operational systems, A.8.20, Networks security, A.8.21, Security of network services, A.8.23, Web filtering, A.8.25, Secure development life cycle, A.8.28, Secure coding, A.8.31, Separation of development, test and production environments, A.8.32, Change management, A.8.33, Test information, A.8.34, Protection of information systems during audit testing</v>
      </c>
      <c r="F60" s="18">
        <f>COUNTIF(ISO270012022!K$3:K$95,"*"&amp;A60&amp;"*")</f>
        <v>34</v>
      </c>
    </row>
    <row r="61" spans="1:6" ht="15.75" customHeight="1" x14ac:dyDescent="0.25">
      <c r="A61" s="8" t="s">
        <v>523</v>
      </c>
      <c r="B61" s="8"/>
      <c r="C61" s="8"/>
      <c r="D61" s="8" t="s">
        <v>465</v>
      </c>
      <c r="E61" s="8" t="str">
        <f ca="1">IFERROR(__xludf.DUMMYFUNCTION("TEXTJOIN("", "",TRUE,FILTER('ISO270012022'!B$3:C$95,SEARCH(A62,'ISO270012022'!K$3:K$95)))"),"A.6.8, Information security event reporting, A.8.9, Configuration management, A.8.12, Data leakage prevention, A.8.13, Information backup, A.8.16, Monitoring activities, A.8.31, Separation of development, test and production environments, A.8.32, Change m"&amp;"anagement")</f>
        <v>A.6.8, Information security event reporting, A.8.9, Configuration management, A.8.12, Data leakage prevention, A.8.13, Information backup, A.8.16, Monitoring activities, A.8.31, Separation of development, test and production environments, A.8.32, Change management</v>
      </c>
      <c r="F61" s="18">
        <f>COUNTIF(ISO270012022!K$3:K$95,"*"&amp;A61&amp;"*")</f>
        <v>7</v>
      </c>
    </row>
    <row r="62" spans="1:6" ht="15.75" customHeight="1" x14ac:dyDescent="0.25">
      <c r="A62" s="8" t="s">
        <v>524</v>
      </c>
      <c r="B62" s="8"/>
      <c r="C62" s="8"/>
      <c r="D62" s="8" t="s">
        <v>465</v>
      </c>
      <c r="E62" s="8" t="str">
        <f ca="1">IFERROR(__xludf.DUMMYFUNCTION("TEXTJOIN("", "",TRUE,FILTER('ISO270012022'!B$3:C$95,SEARCH(A63,'ISO270012022'!K$3:K$95)))"),"A.5.26, Response to information security incidents")</f>
        <v>A.5.26, Response to information security incidents</v>
      </c>
      <c r="F62" s="18">
        <f>COUNTIF(ISO270012022!K$3:K$95,"*"&amp;A62&amp;"*")</f>
        <v>1</v>
      </c>
    </row>
    <row r="63" spans="1:6" ht="15.75" customHeight="1" x14ac:dyDescent="0.25">
      <c r="A63" s="8" t="s">
        <v>525</v>
      </c>
      <c r="B63" s="8"/>
      <c r="C63" s="8"/>
      <c r="D63" s="8" t="s">
        <v>465</v>
      </c>
      <c r="E63" s="8" t="str">
        <f ca="1">IFERROR(__xludf.DUMMYFUNCTION("TEXTJOIN("", "",TRUE,FILTER('ISO270012022'!B$3:C$95,SEARCH(A64,'ISO270012022'!K$3:K$95)))"),"A.5.15, Access control, A.8.3, Information access restriction, A.8.4, Access to source code")</f>
        <v>A.5.15, Access control, A.8.3, Information access restriction, A.8.4, Access to source code</v>
      </c>
      <c r="F63" s="18">
        <f>COUNTIF(ISO270012022!K$3:K$95,"*"&amp;A63&amp;"*")</f>
        <v>3</v>
      </c>
    </row>
    <row r="64" spans="1:6" ht="16.5" customHeight="1" x14ac:dyDescent="0.25">
      <c r="A64" s="8" t="s">
        <v>526</v>
      </c>
      <c r="B64" s="8"/>
      <c r="C64" s="8"/>
      <c r="D64" s="8" t="s">
        <v>465</v>
      </c>
      <c r="E64" s="8" t="str">
        <f ca="1">IFERROR(__xludf.DUMMYFUNCTION("TEXTJOIN("", "",TRUE,FILTER('ISO270012022'!B$3:C$95,SEARCH(A65,'ISO270012022'!K$3:K$95)))"),"A.5.17, Authentication information, A.5.20, Addressing information security within supplier agreements, A.8.1, User end point devices, A.8.3, Information access restriction, A.8.5, Secure authentication")</f>
        <v>A.5.17, Authentication information, A.5.20, Addressing information security within supplier agreements, A.8.1, User end point devices, A.8.3, Information access restriction, A.8.5, Secure authentication</v>
      </c>
      <c r="F64" s="18">
        <f>COUNTIF(ISO270012022!K$3:K$95,"*"&amp;A64&amp;"*")</f>
        <v>5</v>
      </c>
    </row>
    <row r="65" spans="1:6" ht="15.75" customHeight="1" x14ac:dyDescent="0.25">
      <c r="A65" s="8" t="s">
        <v>527</v>
      </c>
      <c r="B65" s="8"/>
      <c r="C65" s="8"/>
      <c r="D65" s="8" t="s">
        <v>465</v>
      </c>
      <c r="E65" s="8" t="str">
        <f ca="1">IFERROR(__xludf.DUMMYFUNCTION("TEXTJOIN("", "",TRUE,FILTER('ISO270012022'!B$3:C$95,SEARCH(A66,'ISO270012022'!K$3:K$95)))"),"A.5.17, Authentication information, A.8.1, User end point devices, A.8.2, Privileged access rights, A.8.5, Secure authentication")</f>
        <v>A.5.17, Authentication information, A.8.1, User end point devices, A.8.2, Privileged access rights, A.8.5, Secure authentication</v>
      </c>
      <c r="F65" s="18">
        <f>COUNTIF(ISO270012022!K$3:K$95,"*"&amp;A65&amp;"*")</f>
        <v>4</v>
      </c>
    </row>
    <row r="66" spans="1:6" ht="15.75" customHeight="1" x14ac:dyDescent="0.25">
      <c r="A66" s="8" t="s">
        <v>528</v>
      </c>
      <c r="B66" s="8"/>
      <c r="C66" s="8"/>
      <c r="D66" s="8" t="s">
        <v>465</v>
      </c>
      <c r="E66" s="8" t="str">
        <f ca="1">IFERROR(__xludf.DUMMYFUNCTION("TEXTJOIN("", "",TRUE,FILTER('ISO270012022'!B$3:C$95,SEARCH(A67,'ISO270012022'!K$3:K$95)))"),"A.5.16, Identity management, A.5.30, ICT readiness for business continuity, A.8.2, Privileged access rights, A.8.4, Access to source code, A.8.11, Data masking")</f>
        <v>A.5.16, Identity management, A.5.30, ICT readiness for business continuity, A.8.2, Privileged access rights, A.8.4, Access to source code, A.8.11, Data masking</v>
      </c>
      <c r="F66" s="18">
        <f>COUNTIF(ISO270012022!K$3:K$95,"*"&amp;A66&amp;"*")</f>
        <v>5</v>
      </c>
    </row>
    <row r="67" spans="1:6" ht="15.75" customHeight="1" x14ac:dyDescent="0.25">
      <c r="A67" s="8" t="s">
        <v>529</v>
      </c>
      <c r="B67" s="8"/>
      <c r="C67" s="8"/>
      <c r="D67" s="8" t="s">
        <v>465</v>
      </c>
      <c r="E67" s="8" t="str">
        <f ca="1">IFERROR(__xludf.DUMMYFUNCTION("TEXTJOIN("", "",TRUE,FILTER('ISO270012022'!B$3:C$95,SEARCH(A68,'ISO270012022'!K$3:K$95)))"),"A.5.2, Information security roles and responsibilities, A.5.10, Acceptable use of information and other associated assets, A.5.12, Classification of information, A.5.13, Labelling of information, A.5.14, Information transfer, A.5.15, Access control, A.5.1"&amp;"6, Identity management, A.5.18, Access rights, A.5.19, Information security in supplier relationships, A.5.20, Addressing information security within supplier agreements, A.5.21, Managing information security in the information 
 and communication technol"&amp;"ogy (ICT) supply-chain, A.5.22, Monitoring, review and change management of supplier services, A.5.23, Information security for use of cloud services, A.5.26, Response to information security incidents, A.5.29, Information security during disruption, A.5."&amp;"30, ICT readiness for business continuity, A.5.31, Legal, statutory, regulatory and contractual requirements, A.5.34, Privacy and protection of personal identifiable information (PII), A.5.36, Compliance with policies, rules and standards for information "&amp;"security, A.6.1, Screening, A.6.3, Information security awareness, education and training, A.6.5, Responsibilities after termination or change of employment, A.6.6, Confidentiality or non-disclosure agreements, A.6.7, Remote working, A.7.14, Secure dispos"&amp;"al or re-use of equipment, A.8.2, Privileged access rights, A.8.3, Information access restriction, A.8.6, Capacity management, A.8.9, Configuration management, A.8.18, Use of privileged utility programs, A.8.19, Installation of software on operational sys"&amp;"tems, A.8.21, Security of network services, A.8.32, Change management")</f>
        <v>A.5.2, Information security roles and responsibilities, A.5.10, Acceptable use of information and other associated assets, A.5.12, Classification of information, A.5.13, Labelling of information, A.5.14, Information transfer, A.5.15, Access control, A.5.16, Identity management, A.5.18, Access rights, A.5.19, Information security in supplier relationships, A.5.20, Addressing information security within supplier agreements, A.5.21, Managing information security in the information 
 and communication technology (ICT) supply-chain, A.5.22, Monitoring, review and change management of supplier services, A.5.23, Information security for use of cloud services, A.5.26, Response to information security incidents, A.5.29, Information security during disruption, A.5.30, ICT readiness for business continuity, A.5.31, Legal, statutory, regulatory and contractual requirements, A.5.34, Privacy and protection of personal identifiable information (PII), A.5.36, Compliance with policies, rules and standards for information security, A.6.1, Screening, A.6.3, Information security awareness, education and training, A.6.5, Responsibilities after termination or change of employment, A.6.6, Confidentiality or non-disclosure agreements, A.6.7, Remote working, A.7.14, Secure disposal or re-use of equipment, A.8.2, Privileged access rights, A.8.3, Information access restriction, A.8.6, Capacity management, A.8.9, Configuration management, A.8.18, Use of privileged utility programs, A.8.19, Installation of software on operational systems, A.8.21, Security of network services, A.8.32, Change management</v>
      </c>
      <c r="F67" s="18">
        <f>COUNTIF(ISO270012022!K$3:K$95,"*"&amp;A67&amp;"*")</f>
        <v>33</v>
      </c>
    </row>
    <row r="68" spans="1:6" ht="15.75" customHeight="1" x14ac:dyDescent="0.25">
      <c r="A68" s="8" t="s">
        <v>530</v>
      </c>
      <c r="B68" s="8"/>
      <c r="C68" s="8"/>
      <c r="D68" s="8" t="s">
        <v>465</v>
      </c>
      <c r="E68" s="8" t="str">
        <f ca="1">IFERROR(__xludf.DUMMYFUNCTION("TEXTJOIN("", "",TRUE,FILTER('ISO270012022'!B$3:C$95,SEARCH(A69,'ISO270012022'!K$3:K$95)))"),"A.5.12, Classification of information")</f>
        <v>A.5.12, Classification of information</v>
      </c>
      <c r="F68" s="18">
        <f>COUNTIF(ISO270012022!K$3:K$95,"*"&amp;A68&amp;"*")</f>
        <v>1</v>
      </c>
    </row>
    <row r="69" spans="1:6" ht="15.75" customHeight="1" x14ac:dyDescent="0.25">
      <c r="A69" s="8" t="s">
        <v>531</v>
      </c>
      <c r="B69" s="8"/>
      <c r="C69" s="8"/>
      <c r="D69" s="8" t="s">
        <v>465</v>
      </c>
      <c r="E69" s="8" t="str">
        <f ca="1">IFERROR(__xludf.DUMMYFUNCTION("TEXTJOIN("", "",TRUE,FILTER('ISO270012022'!B$3:C$95,SEARCH(A70,'ISO270012022'!K$3:K$95)))"),"A.5.1, Policies for information security, A.5.2, Information security roles and responsibilities, A.5.3, Segregation of duties, A.5.8, Information security in projectmanagement, A.5.9, Inventory of information and other associated assets, A.5.10, Acceptab"&amp;"le use of information and other associated assets, A.5.12, Classification of information, A.5.14, Information transfer, A.5.15, Access control, A.5.18, Access rights, A.5.19, Information security in supplier relationships, A.5.20, Addressing information s"&amp;"ecurity within supplier agreements, A.5.21, Managing information security in the information 
 and communication technology (ICT) supply-chain, A.5.22, Monitoring, review and change management of supplier services, A.5.24, Information security incident ma"&amp;"nagement planning and preparation, A.5.26, Response to information security incidents, A.5.29, Information security during disruption, A.5.30, ICT readiness for business continuity, A.5.31, Legal, statutory, regulatory and contractual requirements, A.5.34"&amp;", Privacy and protection of personal identifiable information (PII), A.5.36, Compliance with policies, rules and standards for information security, A.6.1, Screening, A.6.3, Information security awareness, education and training, A.6.4, Disciplinary proce"&amp;"ss, A.6.5, Responsibilities after termination or change of employment, A.6.6, Confidentiality or non-disclosure agreements, A.6.7, Remote working, A.6.8, Information security event reporting, A.7.1, Physical security perimeters, A.7.2, Physical entry, A.8"&amp;".2, Privileged access rights, A.8.3, Information access restriction, A.8.6, Capacity management, A.8.8, Management of technical vulnerabilities, A.8.18, Use of privileged utility programs, A.8.19, Installation of software on operational systems, A.8.20, N"&amp;"etworks security, A.8.21, Security of network services, A.8.25, Secure development life cycle, A.8.28, Secure coding, A.8.31, Separation of development, test and production environments, A.8.32, Change management, A.8.33, Test information")</f>
        <v>A.5.1, Policies for information security, A.5.2, Information security roles and responsibilities, A.5.3, Segregation of duties, A.5.8, Information security in projectmanagement, A.5.9, Inventory of information and other associated assets, A.5.10, Acceptable use of information and other associated assets, A.5.12, Classification of information, A.5.14, Information transfer, A.5.15, Access control, A.5.18, Access rights, A.5.19, Information security in supplier relationships, A.5.20, Addressing information security within supplier agreements, A.5.21, Managing information security in the information 
 and communication technology (ICT) supply-chain, A.5.22, Monitoring, review and change management of supplier services, A.5.24, Information security incident management planning and preparation, A.5.26, Response to information security incidents, A.5.29, Information security during disruption, A.5.30, ICT readiness for business continuity, A.5.31, Legal, statutory, regulatory and contractual requirements, A.5.34, Privacy and protection of personal identifiable information (PII), A.5.36, Compliance with policies, rules and standards for information security, A.6.1, Screening, A.6.3, Information security awareness, education and training, A.6.4, Disciplinary process, A.6.5, Responsibilities after termination or change of employment, A.6.6, Confidentiality or non-disclosure agreements, A.6.7, Remote working, A.6.8, Information security event reporting, A.7.1, Physical security perimeters, A.7.2, Physical entry, A.8.2, Privileged access rights, A.8.3, Information access restriction, A.8.6, Capacity management, A.8.8, Management of technical vulnerabilities, A.8.18, Use of privileged utility programs, A.8.19, Installation of software on operational systems, A.8.20, Networks security, A.8.21, Security of network services, A.8.25, Secure development life cycle, A.8.28, Secure coding, A.8.31, Separation of development, test and production environments, A.8.32, Change management, A.8.33, Test information</v>
      </c>
      <c r="F69" s="18">
        <f>COUNTIF(ISO270012022!K$3:K$95,"*"&amp;A69&amp;"*")</f>
        <v>43</v>
      </c>
    </row>
    <row r="70" spans="1:6" ht="15.75" customHeight="1" x14ac:dyDescent="0.25">
      <c r="A70" s="8" t="s">
        <v>532</v>
      </c>
      <c r="B70" s="8"/>
      <c r="C70" s="8"/>
      <c r="D70" s="8" t="s">
        <v>465</v>
      </c>
      <c r="E70" s="8" t="str">
        <f ca="1">IFERROR(__xludf.DUMMYFUNCTION("TEXTJOIN("", "",TRUE,FILTER('ISO270012022'!B$3:C$95,SEARCH(A71,'ISO270012022'!K$3:K$95)))"),"A.5.15, Access control, A.5.18, Access rights, A.5.19, Information security in supplier relationships, A.5.23, Information security for use of cloud services, A.5.24, Information security incident management planning and preparation, A.5.26, Response to i"&amp;"nformation security incidents, A.5.29, Information security during disruption, A.5.30, ICT readiness for business continuity, A.5.31, Legal, statutory, regulatory and contractual requirements, A.6.1, Screening, A.6.3, Information security awareness, educa"&amp;"tion and training, A.6.5, Responsibilities after termination or change of employment, A.8.2, Privileged access rights, A.8.4, Access to source code, A.8.9, Configuration management, A.8.31, Separation of development, test and production environments, A.8."&amp;"32, Change management")</f>
        <v>A.5.15, Access control, A.5.18, Access rights, A.5.19, Information security in supplier relationships, A.5.23, Information security for use of cloud services, A.5.24, Information security incident management planning and preparation, A.5.26, Response to information security incidents, A.5.29, Information security during disruption, A.5.30, ICT readiness for business continuity, A.5.31, Legal, statutory, regulatory and contractual requirements, A.6.1, Screening, A.6.3, Information security awareness, education and training, A.6.5, Responsibilities after termination or change of employment, A.8.2, Privileged access rights, A.8.4, Access to source code, A.8.9, Configuration management, A.8.31, Separation of development, test and production environments, A.8.32, Change management</v>
      </c>
      <c r="F70" s="18">
        <f>COUNTIF(ISO270012022!K$3:K$95,"*"&amp;A70&amp;"*")</f>
        <v>17</v>
      </c>
    </row>
    <row r="71" spans="1:6" ht="15.75" customHeight="1" x14ac:dyDescent="0.25">
      <c r="A71" s="8" t="s">
        <v>533</v>
      </c>
      <c r="B71" s="8"/>
      <c r="C71" s="8"/>
      <c r="D71" s="8" t="s">
        <v>465</v>
      </c>
      <c r="E71" s="8" t="str">
        <f ca="1">IFERROR(__xludf.DUMMYFUNCTION("TEXTJOIN("", "",TRUE,FILTER('ISO270012022'!B$3:C$95,SEARCH(A72,'ISO270012022'!K$3:K$95)))"),"A.5.10, Acceptable use of information and other associated assets")</f>
        <v>A.5.10, Acceptable use of information and other associated assets</v>
      </c>
      <c r="F71" s="18">
        <f>COUNTIF(ISO270012022!K$3:K$95,"*"&amp;A71&amp;"*")</f>
        <v>1</v>
      </c>
    </row>
    <row r="72" spans="1:6" ht="15.75" customHeight="1" x14ac:dyDescent="0.25">
      <c r="A72" s="8" t="s">
        <v>534</v>
      </c>
      <c r="B72" s="8"/>
      <c r="C72" s="8"/>
      <c r="D72" s="8" t="s">
        <v>465</v>
      </c>
      <c r="E72" s="8" t="str">
        <f ca="1">IFERROR(__xludf.DUMMYFUNCTION("TEXTJOIN("", "",TRUE,FILTER('ISO270012022'!B$3:C$95,SEARCH(A73,'ISO270012022'!K$3:K$95)))"),"A.5.11, Return of assets, A.5.16, Identity management, A.5.23, Information security for use of cloud services, A.5.25, Assessment and decision on information security events, A.5.34, Privacy and protection of personal identifiable information (PII), A.8.2"&amp;", Privileged access rights, A.8.9, Configuration management, A.8.10, Information deletion, A.8.11, Data masking, A.8.12, Data leakage prevention")</f>
        <v>A.5.11, Return of assets, A.5.16, Identity management, A.5.23, Information security for use of cloud services, A.5.25, Assessment and decision on information security events, A.5.34, Privacy and protection of personal identifiable information (PII), A.8.2, Privileged access rights, A.8.9, Configuration management, A.8.10, Information deletion, A.8.11, Data masking, A.8.12, Data leakage prevention</v>
      </c>
      <c r="F72" s="18">
        <f>COUNTIF(ISO270012022!K$3:K$95,"*"&amp;A72&amp;"*")</f>
        <v>10</v>
      </c>
    </row>
    <row r="73" spans="1:6" ht="15.75" customHeight="1" x14ac:dyDescent="0.25">
      <c r="A73" s="8" t="s">
        <v>535</v>
      </c>
      <c r="B73" s="8"/>
      <c r="C73" s="8"/>
      <c r="D73" s="8" t="s">
        <v>465</v>
      </c>
      <c r="E73" s="8" t="str">
        <f ca="1">IFERROR(__xludf.DUMMYFUNCTION("TEXTJOIN("", "",TRUE,FILTER('ISO270012022'!B$3:C$95,SEARCH(A74,'ISO270012022'!K$3:K$95)))"),"A.5.16, Identity management")</f>
        <v>A.5.16, Identity management</v>
      </c>
      <c r="F73" s="18">
        <f>COUNTIF(ISO270012022!K$3:K$95,"*"&amp;A73&amp;"*")</f>
        <v>1</v>
      </c>
    </row>
    <row r="74" spans="1:6" ht="15.75" customHeight="1" x14ac:dyDescent="0.25">
      <c r="A74" s="8" t="s">
        <v>536</v>
      </c>
      <c r="B74" s="8"/>
      <c r="C74" s="8"/>
      <c r="D74" s="8" t="s">
        <v>465</v>
      </c>
      <c r="E74" s="8" t="str">
        <f ca="1">IFERROR(__xludf.DUMMYFUNCTION("TEXTJOIN("", "",TRUE,FILTER('ISO270012022'!B$3:C$95,SEARCH(A75,'ISO270012022'!K$3:K$95)))"),"A.8.2, Privileged access rights")</f>
        <v>A.8.2, Privileged access rights</v>
      </c>
      <c r="F74" s="18">
        <f>COUNTIF(ISO270012022!K$3:K$95,"*"&amp;A74&amp;"*")</f>
        <v>1</v>
      </c>
    </row>
    <row r="75" spans="1:6" ht="15.75" customHeight="1" x14ac:dyDescent="0.25">
      <c r="A75" s="8" t="s">
        <v>537</v>
      </c>
      <c r="B75" s="8"/>
      <c r="C75" s="8"/>
      <c r="D75" s="8" t="s">
        <v>465</v>
      </c>
      <c r="E75" s="8" t="str">
        <f ca="1">IFERROR(__xludf.DUMMYFUNCTION("TEXTJOIN("", "",TRUE,FILTER('ISO270012022'!B$3:C$95,SEARCH(A76,'ISO270012022'!K$3:K$95)))"),"A.5.16, Identity management, A.5.18, Access rights, A.5.19, Information security in supplier relationships, A.5.23, Information security for use of cloud services, A.5.29, Information security during disruption, A.5.30, ICT readiness for business continui"&amp;"ty, A.5.34, Privacy and protection of personal identifiable information (PII), A.6.3, Information security awareness, education and training, A.6.7, Remote working, A.7.2, Physical entry, A.7.3, Securing offices, rooms and facilities, A.7.4, Physical secu"&amp;"rity monitoring, A.7.9, Security of assets off-premises, A.7.14, Secure disposal or re-use of equipment, A.8.1, User end point devices, A.8.2, Privileged access rights, A.8.3, Information access restriction, A.8.4, Access to source code, A.8.5, Secure aut"&amp;"hentication, A.8.7, Protection against malware, A.8.9, Configuration management, A.8.10, Information deletion, A.8.11, Data masking, A.8.13, Information backup, A.8.14, Redundancy of information processing facilities, A.8.16, Monitoring activities, A.8.20"&amp;", Networks security, A.8.26, Application security requirements, A.8.28, Secure coding, A.8.31, Separation of development, test and production environments")</f>
        <v>A.5.16, Identity management, A.5.18, Access rights, A.5.19, Information security in supplier relationships, A.5.23, Information security for use of cloud services, A.5.29, Information security during disruption, A.5.30, ICT readiness for business continuity, A.5.34, Privacy and protection of personal identifiable information (PII), A.6.3, Information security awareness, education and training, A.6.7, Remote working, A.7.2, Physical entry, A.7.3, Securing offices, rooms and facilities, A.7.4, Physical security monitoring, A.7.9, Security of assets off-premises, A.7.14, Secure disposal or re-use of equipment, A.8.1, User end point devices, A.8.2, Privileged access rights, A.8.3, Information access restriction, A.8.4, Access to source code, A.8.5, Secure authentication, A.8.7, Protection against malware, A.8.9, Configuration management, A.8.10, Information deletion, A.8.11, Data masking, A.8.13, Information backup, A.8.14, Redundancy of information processing facilities, A.8.16, Monitoring activities, A.8.20, Networks security, A.8.26, Application security requirements, A.8.28, Secure coding, A.8.31, Separation of development, test and production environments</v>
      </c>
      <c r="F75" s="18">
        <f>COUNTIF(ISO270012022!K$3:K$95,"*"&amp;A75&amp;"*")</f>
        <v>30</v>
      </c>
    </row>
    <row r="76" spans="1:6" ht="15.75" customHeight="1" x14ac:dyDescent="0.25">
      <c r="A76" s="8" t="s">
        <v>538</v>
      </c>
      <c r="B76" s="8"/>
      <c r="C76" s="8"/>
      <c r="D76" s="8" t="s">
        <v>465</v>
      </c>
      <c r="E76" s="8" t="str">
        <f ca="1">IFERROR(__xludf.DUMMYFUNCTION("TEXTJOIN("", "",TRUE,FILTER('ISO270012022'!B$3:C$95,SEARCH(A77,'ISO270012022'!K$3:K$95)))"),"A.5.29, Information security during disruption, A.5.30, ICT readiness for business continuity, A.8.13, Information backup, A.8.14, Redundancy of information processing facilities, A.8.16, Monitoring activities")</f>
        <v>A.5.29, Information security during disruption, A.5.30, ICT readiness for business continuity, A.8.13, Information backup, A.8.14, Redundancy of information processing facilities, A.8.16, Monitoring activities</v>
      </c>
      <c r="F76" s="18">
        <f>COUNTIF(ISO270012022!K$3:K$95,"*"&amp;A76&amp;"*")</f>
        <v>5</v>
      </c>
    </row>
    <row r="77" spans="1:6" ht="15.75" customHeight="1" x14ac:dyDescent="0.25">
      <c r="A77" s="8" t="s">
        <v>539</v>
      </c>
      <c r="B77" s="8"/>
      <c r="C77" s="8"/>
      <c r="D77" s="8" t="s">
        <v>465</v>
      </c>
      <c r="E77" s="8" t="str">
        <f ca="1">IFERROR(__xludf.DUMMYFUNCTION("TEXTJOIN("", "",TRUE,FILTER('ISO270012022'!B$3:C$95,SEARCH(A78,'ISO270012022'!K$3:K$95)))"),"A.5.16, Identity management")</f>
        <v>A.5.16, Identity management</v>
      </c>
      <c r="F77" s="18">
        <f>COUNTIF(ISO270012022!K$3:K$95,"*"&amp;A77&amp;"*")</f>
        <v>1</v>
      </c>
    </row>
    <row r="78" spans="1:6" ht="15.75" customHeight="1" x14ac:dyDescent="0.25">
      <c r="A78" s="8" t="s">
        <v>540</v>
      </c>
      <c r="B78" s="8"/>
      <c r="C78" s="8"/>
      <c r="D78" s="8" t="s">
        <v>465</v>
      </c>
      <c r="E78" s="8" t="str">
        <f ca="1">IFERROR(__xludf.DUMMYFUNCTION("TEXTJOIN("", "",TRUE,FILTER('ISO270012022'!B$3:C$95,SEARCH(A79,'ISO270012022'!K$3:K$95)))"),"A.8.10, Information deletion")</f>
        <v>A.8.10, Information deletion</v>
      </c>
      <c r="F78" s="18">
        <f>COUNTIF(ISO270012022!K$3:K$95,"*"&amp;A78&amp;"*")</f>
        <v>1</v>
      </c>
    </row>
    <row r="79" spans="1:6" ht="15.75" customHeight="1" x14ac:dyDescent="0.25">
      <c r="A79" s="8" t="s">
        <v>541</v>
      </c>
      <c r="B79" s="8"/>
      <c r="C79" s="8"/>
      <c r="D79" s="8" t="s">
        <v>465</v>
      </c>
      <c r="E79" s="8" t="str">
        <f ca="1">IFERROR(__xludf.DUMMYFUNCTION("TEXTJOIN("", "",TRUE,FILTER('ISO270012022'!B$3:C$95,SEARCH(A80,'ISO270012022'!K$3:K$95)))"),"A.5.16, Identity management, A.5.24, Information security incident management planning and preparation, A.5.26, Response to information security incidents, A.5.30, ICT readiness for business continuity, A.8.3, Information access restriction, A.8.13, Infor"&amp;"mation backup, A.8.14, Redundancy of information processing facilities")</f>
        <v>A.5.16, Identity management, A.5.24, Information security incident management planning and preparation, A.5.26, Response to information security incidents, A.5.30, ICT readiness for business continuity, A.8.3, Information access restriction, A.8.13, Information backup, A.8.14, Redundancy of information processing facilities</v>
      </c>
      <c r="F79" s="18">
        <f>COUNTIF(ISO270012022!K$3:K$95,"*"&amp;A79&amp;"*")</f>
        <v>7</v>
      </c>
    </row>
    <row r="80" spans="1:6" ht="15.75" customHeight="1" x14ac:dyDescent="0.25">
      <c r="A80" s="8" t="s">
        <v>542</v>
      </c>
      <c r="B80" s="8"/>
      <c r="C80" s="8"/>
      <c r="D80" s="8" t="s">
        <v>465</v>
      </c>
      <c r="E80" s="8" t="str">
        <f ca="1">IFERROR(__xludf.DUMMYFUNCTION("TEXTJOIN("", "",TRUE,FILTER('ISO270012022'!B$3:C$95,SEARCH(A81,'ISO270012022'!K$3:K$95)))"),"A.5.2, Information security roles and responsibilities, A.5.8, Information security in projectmanagement, A.5.9, Inventory of information and other associated assets, A.5.16, Identity management, A.8.3, Information access restriction, A.8.4, Access to sou"&amp;"rce code, A.8.32, Change management")</f>
        <v>A.5.2, Information security roles and responsibilities, A.5.8, Information security in projectmanagement, A.5.9, Inventory of information and other associated assets, A.5.16, Identity management, A.8.3, Information access restriction, A.8.4, Access to source code, A.8.32, Change management</v>
      </c>
      <c r="F80" s="18">
        <f>COUNTIF(ISO270012022!K$3:K$95,"*"&amp;A80&amp;"*")</f>
        <v>7</v>
      </c>
    </row>
    <row r="81" spans="1:6" ht="15.75" customHeight="1" x14ac:dyDescent="0.25">
      <c r="A81" s="8" t="s">
        <v>543</v>
      </c>
      <c r="B81" s="8"/>
      <c r="C81" s="8"/>
      <c r="D81" s="8" t="s">
        <v>465</v>
      </c>
      <c r="E81" s="8" t="str">
        <f ca="1">IFERROR(__xludf.DUMMYFUNCTION("TEXTJOIN("", "",TRUE,FILTER('ISO270012022'!B$3:C$95,SEARCH(A82,'ISO270012022'!K$3:K$95)))"),"A.5.1, Policies for information security, A.5.2, Information security roles and responsibilities, A.5.3, Segregation of duties, A.5.8, Information security in projectmanagement, A.5.9, Inventory of information and other associated assets, A.5.11, Return o"&amp;"f assets, A.5.12, Classification of information, A.5.13, Labelling of information, A.5.14, Information transfer, A.5.15, Access control, A.5.16, Identity management, A.5.17, Authentication information, A.5.18, Access rights, A.5.19, Information security i"&amp;"n supplier relationships, A.5.20, Addressing information security within supplier agreements, A.5.21, Managing information security in the information 
 and communication technology (ICT) supply-chain, A.5.22, Monitoring, review and change management of s"&amp;"upplier services, A.5.23, Information security for use of cloud services, A.5.24, Information security incident management planning and preparation, A.5.26, Response to information security incidents, A.5.27, Learning from information security incidents, "&amp;"A.5.28, Collection of evidence, A.5.32, Intellectual property rights, A.5.34, Privacy and protection of personal identifiable information (PII), A.5.36, Compliance with policies, rules and standards for information security, A.6.1, Screening, A.6.3, Infor"&amp;"mation security awareness, education and training, A.6.4, Disciplinary process, A.6.5, Responsibilities after termination or change of employment, A.6.6, Confidentiality or non-disclosure agreements, A.6.7, Remote working, A.6.8, Information security even"&amp;"t reporting, A.7.1, Physical security perimeters, A.7.2, Physical entry, A.8.1, User end point devices, A.8.2, Privileged access rights, A.8.3, Information access restriction, A.8.4, Access to source code, A.8.5, Secure authentication, A.8.6, Capacity man"&amp;"agement, A.8.8, Management of technical vulnerabilities, A.8.9, Configuration management, A.8.15, Logging, A.8.16, Monitoring activities, A.8.19, Installation of software on operational systems, A.8.20, Networks security, A.8.31, Separation of development"&amp;", test and production environments, A.8.32, Change management")</f>
        <v>A.5.1, Policies for information security, A.5.2, Information security roles and responsibilities, A.5.3, Segregation of duties, A.5.8, Information security in projectmanagement, A.5.9, Inventory of information and other associated assets, A.5.11, Return of assets, A.5.12, Classification of information, A.5.13, Labelling of information, A.5.14, Information transfer, A.5.15, Access control, A.5.16, Identity management, A.5.17, Authentication information, A.5.18, Access rights, A.5.19, Information security in supplier relationships, A.5.20, Addressing information security within supplier agreements, A.5.21, Managing information security in the information 
 and communication technology (ICT) supply-chain, A.5.22, Monitoring, review and change management of supplier services, A.5.23, Information security for use of cloud services, A.5.24, Information security incident management planning and preparation, A.5.26, Response to information security incidents, A.5.27, Learning from information security incidents, A.5.28, Collection of evidence, A.5.32, Intellectual property rights, A.5.34, Privacy and protection of personal identifiable information (PII), A.5.36, Compliance with policies, rules and standards for information security, A.6.1, Screening, A.6.3, Information security awareness, education and training, A.6.4, Disciplinary process, A.6.5, Responsibilities after termination or change of employment, A.6.6, Confidentiality or non-disclosure agreements, A.6.7, Remote working, A.6.8, Information security event reporting, A.7.1, Physical security perimeters, A.7.2, Physical entry, A.8.1, User end point devices, A.8.2, Privileged access rights, A.8.3, Information access restriction, A.8.4, Access to source code, A.8.5, Secure authentication, A.8.6, Capacity management, A.8.8, Management of technical vulnerabilities, A.8.9, Configuration management, A.8.15, Logging, A.8.16, Monitoring activities, A.8.19, Installation of software on operational systems, A.8.20, Networks security, A.8.31, Separation of development, test and production environments, A.8.32, Change management</v>
      </c>
      <c r="F81" s="18">
        <f>COUNTIF(ISO270012022!K$3:K$95,"*"&amp;A81&amp;"*")</f>
        <v>48</v>
      </c>
    </row>
    <row r="82" spans="1:6" ht="15.75" customHeight="1" x14ac:dyDescent="0.25">
      <c r="A82" s="8" t="s">
        <v>544</v>
      </c>
      <c r="B82" s="8"/>
      <c r="C82" s="8"/>
      <c r="D82" s="8" t="s">
        <v>465</v>
      </c>
      <c r="E82" s="8" t="str">
        <f ca="1">IFERROR(__xludf.DUMMYFUNCTION("TEXTJOIN("", "",TRUE,FILTER('ISO270012022'!B$3:C$95,SEARCH(A83,'ISO270012022'!K$3:K$95)))"),"A.5.16, Identity management, A.5.30, ICT readiness for business continuity")</f>
        <v>A.5.16, Identity management, A.5.30, ICT readiness for business continuity</v>
      </c>
      <c r="F82" s="18">
        <f>COUNTIF(ISO270012022!K$3:K$95,"*"&amp;A82&amp;"*")</f>
        <v>2</v>
      </c>
    </row>
    <row r="83" spans="1:6" ht="15.75" customHeight="1" x14ac:dyDescent="0.25">
      <c r="A83" s="8" t="s">
        <v>545</v>
      </c>
      <c r="B83" s="8"/>
      <c r="C83" s="8"/>
      <c r="D83" s="8" t="s">
        <v>465</v>
      </c>
      <c r="E83" s="8" t="str">
        <f ca="1">IFERROR(__xludf.DUMMYFUNCTION("TEXTJOIN("", "",TRUE,FILTER('ISO270012022'!B$3:C$95,SEARCH(A84,'ISO270012022'!K$3:K$95)))"),"A.5.16, Identity management")</f>
        <v>A.5.16, Identity management</v>
      </c>
      <c r="F83" s="18">
        <f>COUNTIF(ISO270012022!K$3:K$95,"*"&amp;A83&amp;"*")</f>
        <v>1</v>
      </c>
    </row>
    <row r="84" spans="1:6" ht="15.75" customHeight="1" x14ac:dyDescent="0.25">
      <c r="A84" s="8" t="s">
        <v>546</v>
      </c>
      <c r="B84" s="8"/>
      <c r="C84" s="8"/>
      <c r="D84" s="8" t="s">
        <v>465</v>
      </c>
      <c r="E84" s="8" t="str">
        <f ca="1">IFERROR(__xludf.DUMMYFUNCTION("TEXTJOIN("", "",TRUE,FILTER('ISO270012022'!B$3:C$95,SEARCH(A85,'ISO270012022'!K$3:K$95)))"),"A.8.16, Monitoring activities")</f>
        <v>A.8.16, Monitoring activities</v>
      </c>
      <c r="F84" s="18">
        <f>COUNTIF(ISO270012022!K$3:K$95,"*"&amp;A84&amp;"*")</f>
        <v>1</v>
      </c>
    </row>
    <row r="85" spans="1:6" ht="15.75" customHeight="1" x14ac:dyDescent="0.25">
      <c r="A85" s="8" t="s">
        <v>547</v>
      </c>
      <c r="B85" s="8"/>
      <c r="C85" s="8"/>
      <c r="D85" s="8" t="s">
        <v>465</v>
      </c>
      <c r="E85" s="8" t="str">
        <f ca="1">IFERROR(__xludf.DUMMYFUNCTION("TEXTJOIN("", "",TRUE,FILTER('ISO270012022'!B$3:C$95,SEARCH(A86,'ISO270012022'!K$3:K$95)))"),"A.5.31, Legal, statutory, regulatory and contractual requirements")</f>
        <v>A.5.31, Legal, statutory, regulatory and contractual requirements</v>
      </c>
      <c r="F85" s="18">
        <f>COUNTIF(ISO270012022!K$3:K$95,"*"&amp;A85&amp;"*")</f>
        <v>1</v>
      </c>
    </row>
    <row r="86" spans="1:6" ht="15.75" customHeight="1" x14ac:dyDescent="0.25">
      <c r="A86" s="8" t="s">
        <v>548</v>
      </c>
      <c r="B86" s="8"/>
      <c r="C86" s="8"/>
      <c r="D86" s="8" t="s">
        <v>465</v>
      </c>
      <c r="E86" s="8" t="str">
        <f ca="1">IFERROR(__xludf.DUMMYFUNCTION("TEXTJOIN("", "",TRUE,FILTER('ISO270012022'!B$3:C$95,SEARCH(A87,'ISO270012022'!K$3:K$95)))"),"A.5.18, Access rights, A.6.5, Responsibilities after termination or change of employment")</f>
        <v>A.5.18, Access rights, A.6.5, Responsibilities after termination or change of employment</v>
      </c>
      <c r="F86" s="18">
        <f>COUNTIF(ISO270012022!K$3:K$95,"*"&amp;A86&amp;"*")</f>
        <v>2</v>
      </c>
    </row>
    <row r="87" spans="1:6" ht="15.75" customHeight="1" x14ac:dyDescent="0.25">
      <c r="A87" s="8" t="s">
        <v>549</v>
      </c>
      <c r="B87" s="8"/>
      <c r="C87" s="8"/>
      <c r="D87" s="8" t="s">
        <v>465</v>
      </c>
      <c r="E87" s="8" t="str">
        <f ca="1">IFERROR(__xludf.DUMMYFUNCTION("TEXTJOIN("", "",TRUE,FILTER('ISO270012022'!B$3:C$95,SEARCH(A88,'ISO270012022'!K$3:K$95)))"),"A.5.2, Information security roles and responsibilities")</f>
        <v>A.5.2, Information security roles and responsibilities</v>
      </c>
      <c r="F87" s="18">
        <f>COUNTIF(ISO270012022!K$3:K$95,"*"&amp;A87&amp;"*")</f>
        <v>1</v>
      </c>
    </row>
    <row r="88" spans="1:6" ht="15.75" customHeight="1" x14ac:dyDescent="0.25">
      <c r="A88" s="8" t="s">
        <v>550</v>
      </c>
      <c r="B88" s="8"/>
      <c r="C88" s="8"/>
      <c r="D88" s="8" t="s">
        <v>465</v>
      </c>
      <c r="E88" s="8" t="str">
        <f ca="1">IFERROR(__xludf.DUMMYFUNCTION("TEXTJOIN("", "",TRUE,FILTER('ISO270012022'!B$3:C$95,SEARCH(A89,'ISO270012022'!K$3:K$95)))"),"A.8.2, Privileged access rights")</f>
        <v>A.8.2, Privileged access rights</v>
      </c>
      <c r="F88" s="18">
        <f>COUNTIF(ISO270012022!K$3:K$95,"*"&amp;A88&amp;"*")</f>
        <v>1</v>
      </c>
    </row>
    <row r="89" spans="1:6" ht="15.75" customHeight="1" x14ac:dyDescent="0.25">
      <c r="A89" s="8" t="s">
        <v>551</v>
      </c>
      <c r="B89" s="8"/>
      <c r="C89" s="8"/>
      <c r="D89" s="8" t="s">
        <v>465</v>
      </c>
      <c r="E89" s="8" t="str">
        <f ca="1">IFERROR(__xludf.DUMMYFUNCTION("TEXTJOIN("", "",TRUE,FILTER('ISO270012022'!B$3:C$95,SEARCH(A90,'ISO270012022'!K$3:K$95)))"),"A.5.15, Access control")</f>
        <v>A.5.15, Access control</v>
      </c>
      <c r="F89" s="18">
        <f>COUNTIF(ISO270012022!K$3:K$95,"*"&amp;A89&amp;"*")</f>
        <v>1</v>
      </c>
    </row>
    <row r="90" spans="1:6" ht="15.75" customHeight="1" x14ac:dyDescent="0.25">
      <c r="A90" s="8" t="s">
        <v>552</v>
      </c>
      <c r="B90" s="8"/>
      <c r="C90" s="8"/>
      <c r="D90" s="8" t="s">
        <v>465</v>
      </c>
      <c r="E90" s="8" t="str">
        <f ca="1">IFERROR(__xludf.DUMMYFUNCTION("TEXTJOIN("", "",TRUE,FILTER('ISO270012022'!B$3:C$95,SEARCH(A91,'ISO270012022'!K$3:K$95)))"),"A.5.2, Information security roles and responsibilities, A.5.10, Acceptable use of information and other associated assets, A.5.12, Classification of information, A.5.13, Labelling of information, A.5.14, Information transfer, A.5.15, Access control, A.5.1"&amp;"6, Identity management, A.5.18, Access rights, A.5.23, Information security for use of cloud services, A.5.24, Information security incident management planning and preparation, A.5.26, Response to information security incidents, A.5.30, ICT readiness for"&amp;" business continuity, A.5.31, Legal, statutory, regulatory and contractual requirements, A.5.32, Intellectual property rights, A.5.34, Privacy and protection of personal identifiable information (PII), A.5.37, Documented operating procedures, A.6.1, Scree"&amp;"ning, A.6.3, Information security awareness, education and training, A.6.4, Disciplinary process, A.6.6, Confidentiality or non-disclosure agreements, A.6.7, Remote working, A.7.2, Physical entry, A.7.3, Securing offices, rooms and facilities, A.7.4, Phys"&amp;"ical security monitoring, A.8.1, User end point devices, A.8.2, Privileged access rights, A.8.3, Information access restriction, A.8.4, Access to source code, A.8.5, Secure authentication, A.8.6, Capacity management, A.8.7, Protection against malware, A.8"&amp;".8, Management of technical vulnerabilities, A.8.9, Configuration management, A.8.18, Use of privileged utility programs, A.8.19, Installation of software on operational systems, A.8.20, Networks security, A.8.21, Security of network services, A.8.23, Web"&amp;" filtering, A.8.25, Secure development life cycle, A.8.26, Application security requirements, A.8.28, Secure coding, A.8.31, Separation of development, test and production environments, A.8.32, Change management, A.8.33, Test information, A.8.34, Protecti"&amp;"on of information systems during audit testing")</f>
        <v>A.5.2, Information security roles and responsibilities, A.5.10, Acceptable use of information and other associated assets, A.5.12, Classification of information, A.5.13, Labelling of information, A.5.14, Information transfer, A.5.15, Access control, A.5.16, Identity management, A.5.18, Access rights, A.5.23, Information security for use of cloud services, A.5.24, Information security incident management planning and preparation, A.5.26, Response to information security incidents, A.5.30, ICT readiness for business continuity, A.5.31, Legal, statutory, regulatory and contractual requirements, A.5.32, Intellectual property rights, A.5.34, Privacy and protection of personal identifiable information (PII), A.5.37, Documented operating procedures, A.6.1, Screening, A.6.3, Information security awareness, education and training, A.6.4, Disciplinary process, A.6.6, Confidentiality or non-disclosure agreements, A.6.7, Remote working, A.7.2, Physical entry, A.7.3, Securing offices, rooms and facilities, A.7.4, Physical security monitoring, A.8.1, User end point devices, A.8.2, Privileged access rights, A.8.3, Information access restriction, A.8.4, Access to source code, A.8.5, Secure authentication, A.8.6, Capacity management, A.8.7, Protection against malware, A.8.8, Management of technical vulnerabilities, A.8.9, Configuration management, A.8.18, Use of privileged utility programs, A.8.19, Installation of software on operational systems, A.8.20, Networks security, A.8.21, Security of network services, A.8.23, Web filtering, A.8.25, Secure development life cycle, A.8.26, Application security requirements, A.8.28, Secure coding, A.8.31, Separation of development, test and production environments, A.8.32, Change management, A.8.33, Test information, A.8.34, Protection of information systems during audit testing</v>
      </c>
      <c r="F90" s="18">
        <f>COUNTIF(ISO270012022!K$3:K$95,"*"&amp;A90&amp;"*")</f>
        <v>45</v>
      </c>
    </row>
    <row r="91" spans="1:6" ht="15.75" customHeight="1" x14ac:dyDescent="0.25">
      <c r="A91" s="8" t="s">
        <v>553</v>
      </c>
      <c r="B91" s="8"/>
      <c r="C91" s="8"/>
      <c r="D91" s="8" t="s">
        <v>465</v>
      </c>
      <c r="E91" s="8" t="str">
        <f ca="1">IFERROR(__xludf.DUMMYFUNCTION("TEXTJOIN("", "",TRUE,FILTER('ISO270012022'!B$3:C$95,SEARCH(A92,'ISO270012022'!K$3:K$95)))"),"A.5.3, Segregation of duties, A.5.15, Access control, A.5.18, Access rights, A.5.28, Collection of evidence, A.5.29, Information security during disruption, A.8.18, Use of privileged utility programs, A.8.19, Installation of software on operational system"&amp;"s, A.8.20, Networks security, A.8.21, Security of network services, A.8.25, Secure development life cycle, A.8.28, Secure coding, A.8.31, Separation of development, test and production environments")</f>
        <v>A.5.3, Segregation of duties, A.5.15, Access control, A.5.18, Access rights, A.5.28, Collection of evidence, A.5.29, Information security during disruption, A.8.18, Use of privileged utility programs, A.8.19, Installation of software on operational systems, A.8.20, Networks security, A.8.21, Security of network services, A.8.25, Secure development life cycle, A.8.28, Secure coding, A.8.31, Separation of development, test and production environments</v>
      </c>
      <c r="F91" s="18">
        <f>COUNTIF(ISO270012022!K$3:K$95,"*"&amp;A91&amp;"*")</f>
        <v>12</v>
      </c>
    </row>
    <row r="92" spans="1:6" ht="15.75" customHeight="1" x14ac:dyDescent="0.25">
      <c r="A92" s="8" t="s">
        <v>554</v>
      </c>
      <c r="B92" s="8"/>
      <c r="C92" s="8"/>
      <c r="D92" s="8" t="s">
        <v>465</v>
      </c>
      <c r="E92" s="8" t="str">
        <f ca="1">IFERROR(__xludf.DUMMYFUNCTION("TEXTJOIN("", "",TRUE,FILTER('ISO270012022'!B$3:C$95,SEARCH(A93,'ISO270012022'!K$3:K$95)))"),"A.7.2, Physical entry")</f>
        <v>A.7.2, Physical entry</v>
      </c>
      <c r="F92" s="18">
        <f>COUNTIF(ISO270012022!K$3:K$95,"*"&amp;A92&amp;"*")</f>
        <v>1</v>
      </c>
    </row>
    <row r="93" spans="1:6" ht="15.75" customHeight="1" x14ac:dyDescent="0.25">
      <c r="A93" s="8" t="s">
        <v>555</v>
      </c>
      <c r="B93" s="8"/>
      <c r="C93" s="8"/>
      <c r="D93" s="8" t="s">
        <v>465</v>
      </c>
      <c r="E93" s="8" t="str">
        <f ca="1">IFERROR(__xludf.DUMMYFUNCTION("TEXTJOIN("", "",TRUE,FILTER('ISO270012022'!B$3:C$95,SEARCH(A94,'ISO270012022'!K$3:K$95)))"),"A.5.17, Authentication information")</f>
        <v>A.5.17, Authentication information</v>
      </c>
      <c r="F93" s="18">
        <f>COUNTIF(ISO270012022!K$3:K$95,"*"&amp;A93&amp;"*")</f>
        <v>1</v>
      </c>
    </row>
    <row r="94" spans="1:6" ht="15.75" customHeight="1" x14ac:dyDescent="0.25">
      <c r="A94" s="8" t="s">
        <v>556</v>
      </c>
      <c r="B94" s="8"/>
      <c r="C94" s="8"/>
      <c r="D94" s="8" t="s">
        <v>465</v>
      </c>
      <c r="E94" s="8" t="str">
        <f ca="1">IFERROR(__xludf.DUMMYFUNCTION("TEXTJOIN("", "",TRUE,FILTER('ISO270012022'!B$3:C$95,SEARCH(A95,'ISO270012022'!K$3:K$95)))"),"A.5.17, Authentication information")</f>
        <v>A.5.17, Authentication information</v>
      </c>
      <c r="F94" s="18">
        <f>COUNTIF(ISO270012022!K$3:K$95,"*"&amp;A94&amp;"*")</f>
        <v>1</v>
      </c>
    </row>
    <row r="95" spans="1:6" ht="15.75" customHeight="1" x14ac:dyDescent="0.25">
      <c r="A95" s="8" t="s">
        <v>557</v>
      </c>
      <c r="B95" s="8"/>
      <c r="C95" s="8"/>
      <c r="D95" s="8" t="s">
        <v>465</v>
      </c>
      <c r="E95" s="8" t="str">
        <f ca="1">IFERROR(__xludf.DUMMYFUNCTION("TEXTJOIN("", "",TRUE,FILTER('ISO270012022'!B$3:C$95,SEARCH(A96,'ISO270012022'!K$3:K$95)))"),"A.5.16, Identity management, A.5.30, ICT readiness for business continuity")</f>
        <v>A.5.16, Identity management, A.5.30, ICT readiness for business continuity</v>
      </c>
      <c r="F95" s="18">
        <f>COUNTIF(ISO270012022!K$3:K$95,"*"&amp;A95&amp;"*")</f>
        <v>2</v>
      </c>
    </row>
    <row r="96" spans="1:6" ht="15.75" customHeight="1" x14ac:dyDescent="0.25">
      <c r="A96" s="8" t="s">
        <v>558</v>
      </c>
      <c r="B96" s="8"/>
      <c r="C96" s="8"/>
      <c r="D96" s="8" t="s">
        <v>465</v>
      </c>
      <c r="E96" s="8" t="str">
        <f ca="1">IFERROR(__xludf.DUMMYFUNCTION("TEXTJOIN("", "",TRUE,FILTER('ISO270012022'!B$3:C$95,SEARCH(A97,'ISO270012022'!K$3:K$95)))"),"A.5.16, Identity management")</f>
        <v>A.5.16, Identity management</v>
      </c>
      <c r="F96" s="18">
        <f>COUNTIF(ISO270012022!K$3:K$95,"*"&amp;A96&amp;"*")</f>
        <v>1</v>
      </c>
    </row>
    <row r="97" spans="1:6" ht="15.75" customHeight="1" x14ac:dyDescent="0.25">
      <c r="A97" s="8" t="s">
        <v>559</v>
      </c>
      <c r="B97" s="8"/>
      <c r="C97" s="8"/>
      <c r="D97" s="8" t="s">
        <v>465</v>
      </c>
      <c r="E97" s="8" t="str">
        <f ca="1">IFERROR(__xludf.DUMMYFUNCTION("TEXTJOIN("", "",TRUE,FILTER('ISO270012022'!B$3:C$95,SEARCH(A98,'ISO270012022'!K$3:K$95)))"),"A.5.9, Inventory of information and other associated assets, A.5.11, Return of assets, A.7.9, Security of assets off-premises, A.7.14, Secure disposal or re-use of equipment, A.8.1, User end point devices, A.8.3, Information access restriction, A.8.4, Acc"&amp;"ess to source code, A.8.21, Security of network services, A.8.25, Secure development life cycle")</f>
        <v>A.5.9, Inventory of information and other associated assets, A.5.11, Return of assets, A.7.9, Security of assets off-premises, A.7.14, Secure disposal or re-use of equipment, A.8.1, User end point devices, A.8.3, Information access restriction, A.8.4, Access to source code, A.8.21, Security of network services, A.8.25, Secure development life cycle</v>
      </c>
      <c r="F97" s="18">
        <f>COUNTIF(ISO270012022!K$3:K$95,"*"&amp;A97&amp;"*")</f>
        <v>9</v>
      </c>
    </row>
    <row r="98" spans="1:6" ht="15.75" customHeight="1" x14ac:dyDescent="0.25">
      <c r="A98" s="8" t="s">
        <v>560</v>
      </c>
      <c r="B98" s="8"/>
      <c r="C98" s="8"/>
      <c r="D98" s="8" t="s">
        <v>465</v>
      </c>
      <c r="E98" s="8" t="str">
        <f ca="1">IFERROR(__xludf.DUMMYFUNCTION("TEXTJOIN("", "",TRUE,FILTER('ISO270012022'!B$3:C$95,SEARCH(A99,'ISO270012022'!K$3:K$95)))"),"A.5.1, Policies for information security, A.5.2, Information security roles and responsibilities, A.5.15, Access control, A.5.18, Access rights, A.5.19, Information security in supplier relationships, A.5.24, Information security incident management plann"&amp;"ing and preparation, A.5.27, Learning from information security incidents, A.5.29, Information security during disruption, A.5.30, ICT readiness for business continuity, A.5.36, Compliance with policies, rules and standards for information security, A.8.2"&amp;", Privileged access rights, A.8.13, Information backup, A.8.32, Change management")</f>
        <v>A.5.1, Policies for information security, A.5.2, Information security roles and responsibilities, A.5.15, Access control, A.5.18, Access rights, A.5.19, Information security in supplier relationships, A.5.24, Information security incident management planning and preparation, A.5.27, Learning from information security incidents, A.5.29, Information security during disruption, A.5.30, ICT readiness for business continuity, A.5.36, Compliance with policies, rules and standards for information security, A.8.2, Privileged access rights, A.8.13, Information backup, A.8.32, Change management</v>
      </c>
      <c r="F98" s="18">
        <f>COUNTIF(ISO270012022!K$3:K$95,"*"&amp;A98&amp;"*")</f>
        <v>13</v>
      </c>
    </row>
    <row r="99" spans="1:6" ht="15.75" customHeight="1" x14ac:dyDescent="0.25">
      <c r="A99" s="8" t="s">
        <v>561</v>
      </c>
      <c r="B99" s="8"/>
      <c r="C99" s="8"/>
      <c r="D99" s="8" t="s">
        <v>465</v>
      </c>
      <c r="E99" s="8" t="str">
        <f ca="1">IFERROR(__xludf.DUMMYFUNCTION("TEXTJOIN("", "",TRUE,FILTER('ISO270012022'!B$3:C$95,SEARCH(A100,'ISO270012022'!K$3:K$95)))"),"A.5.9, Inventory of information and other associated assets, A.5.15, Access control, A.5.16, Identity management, A.5.18, Access rights, A.5.24, Information security incident management planning and preparation, A.5.26, Response to information security in"&amp;"cidents, A.5.27, Learning from information security incidents, A.5.28, Collection of evidence, A.5.29, Information security during disruption, A.5.30, ICT readiness for business continuity, A.5.34, Privacy and protection of personal identifiable informati"&amp;"on (PII), A.6.5, Responsibilities after termination or change of employment, A.6.8, Information security event reporting, A.7.2, Physical entry, A.8.1, User end point devices, A.8.2, Privileged access rights, A.8.3, Information access restriction, A.8.5, "&amp;"Secure authentication, A.8.9, Configuration management, A.8.12, Data leakage prevention, A.8.13, Information backup, A.8.14, Redundancy of information processing facilities, A.8.16, Monitoring activities, A.8.19, Installation of software on operational sy"&amp;"stems, A.8.26, Application security requirements, A.8.31, Separation of development, test and production environments, A.8.32, Change management, A.8.34, Protection of information systems during audit testing")</f>
        <v>A.5.9, Inventory of information and other associated assets, A.5.15, Access control, A.5.16, Identity management, A.5.18, Access rights, A.5.24, Information security incident management planning and preparation, A.5.26, Response to information security incidents, A.5.27, Learning from information security incidents, A.5.28, Collection of evidence, A.5.29, Information security during disruption, A.5.30, ICT readiness for business continuity, A.5.34, Privacy and protection of personal identifiable information (PII), A.6.5, Responsibilities after termination or change of employment, A.6.8, Information security event reporting, A.7.2, Physical entry, A.8.1, User end point devices, A.8.2, Privileged access rights, A.8.3, Information access restriction, A.8.5, Secure authentication, A.8.9, Configuration management, A.8.12, Data leakage prevention, A.8.13, Information backup, A.8.14, Redundancy of information processing facilities, A.8.16, Monitoring activities, A.8.19, Installation of software on operational systems, A.8.26, Application security requirements, A.8.31, Separation of development, test and production environments, A.8.32, Change management, A.8.34, Protection of information systems during audit testing</v>
      </c>
      <c r="F99" s="18">
        <f>COUNTIF(ISO270012022!K$3:K$95,"*"&amp;A99&amp;"*")</f>
        <v>28</v>
      </c>
    </row>
    <row r="100" spans="1:6" ht="15.75" customHeight="1" x14ac:dyDescent="0.25">
      <c r="A100" s="8" t="s">
        <v>562</v>
      </c>
      <c r="B100" s="8"/>
      <c r="C100" s="8"/>
      <c r="D100" s="8" t="s">
        <v>465</v>
      </c>
      <c r="E100" s="8" t="str">
        <f ca="1">IFERROR(__xludf.DUMMYFUNCTION("TEXTJOIN("", "",TRUE,FILTER('ISO270012022'!B$3:C$95,SEARCH(A101,'ISO270012022'!K$3:K$95)))"),"A.5.24, Information security incident management planning and preparation, A.5.26, Response to information security incidents, A.5.27, Learning from information security incidents, A.5.29, Information security during disruption, A.8.9, Configuration manag"&amp;"ement, A.8.12, Data leakage prevention, A.8.13, Information backup, A.8.16, Monitoring activities, A.8.32, Change management")</f>
        <v>A.5.24, Information security incident management planning and preparation, A.5.26, Response to information security incidents, A.5.27, Learning from information security incidents, A.5.29, Information security during disruption, A.8.9, Configuration management, A.8.12, Data leakage prevention, A.8.13, Information backup, A.8.16, Monitoring activities, A.8.32, Change management</v>
      </c>
      <c r="F100" s="18">
        <f>COUNTIF(ISO270012022!K$3:K$95,"*"&amp;A100&amp;"*")</f>
        <v>9</v>
      </c>
    </row>
    <row r="101" spans="1:6" ht="15.75" customHeight="1" x14ac:dyDescent="0.25">
      <c r="A101" s="8" t="s">
        <v>563</v>
      </c>
      <c r="B101" s="8"/>
      <c r="C101" s="8"/>
      <c r="D101" s="8" t="s">
        <v>465</v>
      </c>
      <c r="E101" s="8" t="str">
        <f ca="1">IFERROR(__xludf.DUMMYFUNCTION("TEXTJOIN("", "",TRUE,FILTER('ISO270012022'!B$3:C$95,SEARCH(A102,'ISO270012022'!K$3:K$95)))"),"A.5.9, Inventory of information and other associated assets, A.8.3, Information access restriction")</f>
        <v>A.5.9, Inventory of information and other associated assets, A.8.3, Information access restriction</v>
      </c>
      <c r="F101" s="18">
        <f>COUNTIF(ISO270012022!K$3:K$95,"*"&amp;A101&amp;"*")</f>
        <v>2</v>
      </c>
    </row>
    <row r="102" spans="1:6" ht="15.75" customHeight="1" x14ac:dyDescent="0.25">
      <c r="A102" s="8" t="s">
        <v>564</v>
      </c>
      <c r="B102" s="8"/>
      <c r="C102" s="8"/>
      <c r="D102" s="8" t="s">
        <v>465</v>
      </c>
      <c r="E102" s="8" t="str">
        <f ca="1">IFERROR(__xludf.DUMMYFUNCTION("TEXTJOIN("", "",TRUE,FILTER('ISO270012022'!B$3:C$95,SEARCH(A103,'ISO270012022'!K$3:K$95)))"),"A.5.16, Identity management, A.5.28, Collection of evidence, A.5.32, Intellectual property rights, A.5.33, Protection of records, A.5.34, Privacy and protection of personal identifiable information (PII), A.8.32, Change management")</f>
        <v>A.5.16, Identity management, A.5.28, Collection of evidence, A.5.32, Intellectual property rights, A.5.33, Protection of records, A.5.34, Privacy and protection of personal identifiable information (PII), A.8.32, Change management</v>
      </c>
      <c r="F102" s="18">
        <f>COUNTIF(ISO270012022!K$3:K$95,"*"&amp;A102&amp;"*")</f>
        <v>6</v>
      </c>
    </row>
    <row r="103" spans="1:6" ht="15.75" customHeight="1" x14ac:dyDescent="0.25"/>
    <row r="104" spans="1:6" ht="15.75" customHeight="1" x14ac:dyDescent="0.25"/>
    <row r="105" spans="1:6" ht="15.75" customHeight="1" x14ac:dyDescent="0.25"/>
    <row r="106" spans="1:6" ht="15.75" customHeight="1" x14ac:dyDescent="0.25"/>
    <row r="107" spans="1:6" ht="15.75" customHeight="1" x14ac:dyDescent="0.25"/>
    <row r="108" spans="1:6" ht="15.75" customHeight="1" x14ac:dyDescent="0.25"/>
    <row r="109" spans="1:6" ht="15.75" customHeight="1" x14ac:dyDescent="0.25"/>
    <row r="110" spans="1:6" ht="15.75" customHeight="1" x14ac:dyDescent="0.25"/>
    <row r="111" spans="1:6" ht="15.75" customHeight="1" x14ac:dyDescent="0.25"/>
    <row r="112" spans="1:6"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sheetData>
  <autoFilter ref="A1:F102" xr:uid="{00000000-0009-0000-0000-000001000000}"/>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6"/>
  <sheetViews>
    <sheetView tabSelected="1" workbookViewId="0">
      <selection activeCell="M4" sqref="M4"/>
    </sheetView>
  </sheetViews>
  <sheetFormatPr defaultColWidth="12.6328125" defaultRowHeight="15" customHeight="1" x14ac:dyDescent="0.25"/>
  <cols>
    <col min="1" max="1" width="17.08984375" customWidth="1"/>
    <col min="2" max="2" width="18" customWidth="1"/>
  </cols>
  <sheetData>
    <row r="1" spans="1:7" ht="15" customHeight="1" x14ac:dyDescent="0.25">
      <c r="A1" s="16" t="s">
        <v>565</v>
      </c>
      <c r="C1" s="16" t="s">
        <v>27</v>
      </c>
      <c r="D1" s="16" t="s">
        <v>21</v>
      </c>
      <c r="E1" s="16" t="s">
        <v>77</v>
      </c>
      <c r="F1" s="16" t="s">
        <v>38</v>
      </c>
      <c r="G1" s="16" t="s">
        <v>457</v>
      </c>
    </row>
    <row r="2" spans="1:7" ht="15" customHeight="1" x14ac:dyDescent="0.25">
      <c r="A2" s="16">
        <v>5</v>
      </c>
      <c r="B2" s="16" t="s">
        <v>566</v>
      </c>
      <c r="C2" s="16">
        <f>COUNTIF(ISO270012022!J3:J39,"Necessary")</f>
        <v>12</v>
      </c>
      <c r="D2" s="16">
        <f>COUNTIF(ISO270012022!J3:J39,"Optional")</f>
        <v>15</v>
      </c>
      <c r="E2" s="16">
        <f>COUNTIF(ISO270012022!J3:J39,"Marginal")</f>
        <v>5</v>
      </c>
      <c r="F2" s="16">
        <f>COUNTIF(ISO270012022!J3:J39,"Not applicable")</f>
        <v>5</v>
      </c>
      <c r="G2" s="16">
        <v>37</v>
      </c>
    </row>
    <row r="3" spans="1:7" ht="15" customHeight="1" x14ac:dyDescent="0.25">
      <c r="A3" s="16">
        <v>6</v>
      </c>
      <c r="B3" s="16" t="s">
        <v>567</v>
      </c>
      <c r="C3" s="16">
        <f>COUNTIF(ISO270012022!J40:J47,"Necessary")</f>
        <v>1</v>
      </c>
      <c r="D3" s="16">
        <f>COUNTIF(ISO270012022!J40:J47,"Optional")</f>
        <v>6</v>
      </c>
      <c r="E3" s="16">
        <f>COUNTIF(ISO270012022!J40:J47,"Marginal")</f>
        <v>0</v>
      </c>
      <c r="F3" s="16">
        <f>COUNTIF(ISO270012022!J40:J47,"Not applicable")</f>
        <v>1</v>
      </c>
      <c r="G3" s="16">
        <v>8</v>
      </c>
    </row>
    <row r="4" spans="1:7" ht="15" customHeight="1" x14ac:dyDescent="0.25">
      <c r="A4" s="16">
        <v>7</v>
      </c>
      <c r="B4" s="16" t="s">
        <v>568</v>
      </c>
      <c r="C4" s="16">
        <f>COUNTIF(ISO270012022!J48:J61,"Necessary")</f>
        <v>0</v>
      </c>
      <c r="D4" s="16">
        <f>COUNTIF(ISO270012022!J48:J61,"Optional")</f>
        <v>4</v>
      </c>
      <c r="E4" s="16">
        <f>COUNTIF(ISO270012022!J48:J61,"Marginal")</f>
        <v>2</v>
      </c>
      <c r="F4" s="16">
        <f>COUNTIF(ISO270012022!J48:J61,"Not applicable")</f>
        <v>8</v>
      </c>
      <c r="G4" s="16">
        <v>14</v>
      </c>
    </row>
    <row r="5" spans="1:7" ht="15" customHeight="1" x14ac:dyDescent="0.25">
      <c r="A5" s="16">
        <v>8</v>
      </c>
      <c r="B5" s="16" t="s">
        <v>569</v>
      </c>
      <c r="C5" s="16">
        <f>COUNTIF(ISO270012022!J62:J95,"Necessary")</f>
        <v>5</v>
      </c>
      <c r="D5" s="16">
        <f>COUNTIF(ISO270012022!J62:J95,"Optional")</f>
        <v>17</v>
      </c>
      <c r="E5" s="16">
        <f>COUNTIF(ISO270012022!J62:J95,"Marginal")</f>
        <v>7</v>
      </c>
      <c r="F5" s="16">
        <f>COUNTIF(ISO270012022!J62:J95,"Not applicable")</f>
        <v>5</v>
      </c>
      <c r="G5" s="16">
        <v>34</v>
      </c>
    </row>
    <row r="6" spans="1:7" ht="15" customHeight="1" x14ac:dyDescent="0.25">
      <c r="B6" s="16" t="s">
        <v>457</v>
      </c>
      <c r="C6" s="16">
        <f t="shared" ref="C6:G6" si="0">SUM(C2:C5)</f>
        <v>18</v>
      </c>
      <c r="D6" s="16">
        <f t="shared" si="0"/>
        <v>42</v>
      </c>
      <c r="E6" s="16">
        <f t="shared" si="0"/>
        <v>14</v>
      </c>
      <c r="F6" s="16">
        <f t="shared" si="0"/>
        <v>19</v>
      </c>
      <c r="G6" s="16">
        <f t="shared" si="0"/>
        <v>93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4"/>
  <sheetViews>
    <sheetView workbookViewId="0"/>
  </sheetViews>
  <sheetFormatPr defaultColWidth="12.6328125" defaultRowHeight="15" customHeight="1" x14ac:dyDescent="0.25"/>
  <sheetData>
    <row r="1" spans="1:4" ht="13" x14ac:dyDescent="0.3">
      <c r="A1" s="19" t="s">
        <v>570</v>
      </c>
      <c r="C1" s="19" t="s">
        <v>571</v>
      </c>
    </row>
    <row r="2" spans="1:4" ht="13" x14ac:dyDescent="0.3">
      <c r="A2" s="16" t="s">
        <v>38</v>
      </c>
      <c r="C2" s="19" t="s">
        <v>5</v>
      </c>
    </row>
    <row r="3" spans="1:4" ht="15" customHeight="1" x14ac:dyDescent="0.25">
      <c r="A3" s="16" t="s">
        <v>77</v>
      </c>
      <c r="C3" s="16" t="s">
        <v>572</v>
      </c>
      <c r="D3" s="16" t="s">
        <v>573</v>
      </c>
    </row>
    <row r="4" spans="1:4" ht="15" customHeight="1" x14ac:dyDescent="0.25">
      <c r="A4" s="16" t="s">
        <v>21</v>
      </c>
      <c r="C4" s="16" t="s">
        <v>574</v>
      </c>
      <c r="D4" s="16" t="s">
        <v>575</v>
      </c>
    </row>
    <row r="5" spans="1:4" ht="15" customHeight="1" x14ac:dyDescent="0.25">
      <c r="A5" s="16" t="s">
        <v>27</v>
      </c>
      <c r="C5" s="16" t="s">
        <v>576</v>
      </c>
      <c r="D5" s="16" t="s">
        <v>577</v>
      </c>
    </row>
    <row r="6" spans="1:4" ht="13" x14ac:dyDescent="0.3">
      <c r="C6" s="19" t="s">
        <v>6</v>
      </c>
    </row>
    <row r="7" spans="1:4" ht="15" customHeight="1" x14ac:dyDescent="0.25">
      <c r="C7" s="16" t="s">
        <v>578</v>
      </c>
    </row>
    <row r="8" spans="1:4" ht="15" customHeight="1" x14ac:dyDescent="0.25">
      <c r="C8" s="16" t="s">
        <v>579</v>
      </c>
    </row>
    <row r="9" spans="1:4" ht="15" customHeight="1" x14ac:dyDescent="0.25">
      <c r="C9" s="16" t="s">
        <v>580</v>
      </c>
    </row>
    <row r="10" spans="1:4" ht="13" x14ac:dyDescent="0.3">
      <c r="C10" s="19" t="s">
        <v>7</v>
      </c>
    </row>
    <row r="11" spans="1:4" ht="15" customHeight="1" x14ac:dyDescent="0.25">
      <c r="C11" s="16" t="s">
        <v>581</v>
      </c>
    </row>
    <row r="12" spans="1:4" ht="15" customHeight="1" x14ac:dyDescent="0.25">
      <c r="C12" s="16" t="s">
        <v>582</v>
      </c>
    </row>
    <row r="13" spans="1:4" ht="15" customHeight="1" x14ac:dyDescent="0.25">
      <c r="C13" s="16" t="s">
        <v>583</v>
      </c>
    </row>
    <row r="14" spans="1:4" ht="15" customHeight="1" x14ac:dyDescent="0.25">
      <c r="C14" s="16" t="s">
        <v>584</v>
      </c>
    </row>
    <row r="15" spans="1:4" ht="15" customHeight="1" x14ac:dyDescent="0.25">
      <c r="C15" s="16" t="s">
        <v>585</v>
      </c>
    </row>
    <row r="16" spans="1:4" ht="13" x14ac:dyDescent="0.3">
      <c r="C16" s="19" t="s">
        <v>8</v>
      </c>
    </row>
    <row r="17" spans="3:3" ht="15" customHeight="1" x14ac:dyDescent="0.25">
      <c r="C17" s="16" t="s">
        <v>586</v>
      </c>
    </row>
    <row r="18" spans="3:3" ht="15" customHeight="1" x14ac:dyDescent="0.25">
      <c r="C18" s="16" t="s">
        <v>587</v>
      </c>
    </row>
    <row r="19" spans="3:3" ht="15" customHeight="1" x14ac:dyDescent="0.25">
      <c r="C19" s="16" t="s">
        <v>588</v>
      </c>
    </row>
    <row r="20" spans="3:3" ht="15" customHeight="1" x14ac:dyDescent="0.25">
      <c r="C20" s="16" t="s">
        <v>589</v>
      </c>
    </row>
    <row r="21" spans="3:3" ht="15" customHeight="1" x14ac:dyDescent="0.25">
      <c r="C21" s="16" t="s">
        <v>590</v>
      </c>
    </row>
    <row r="22" spans="3:3" ht="15" customHeight="1" x14ac:dyDescent="0.25">
      <c r="C22" s="16" t="s">
        <v>591</v>
      </c>
    </row>
    <row r="23" spans="3:3" ht="15" customHeight="1" x14ac:dyDescent="0.25">
      <c r="C23" s="16" t="s">
        <v>592</v>
      </c>
    </row>
    <row r="24" spans="3:3" ht="15" customHeight="1" x14ac:dyDescent="0.25">
      <c r="C24" s="16" t="s">
        <v>593</v>
      </c>
    </row>
    <row r="25" spans="3:3" ht="15" customHeight="1" x14ac:dyDescent="0.25">
      <c r="C25" s="16" t="s">
        <v>594</v>
      </c>
    </row>
    <row r="26" spans="3:3" ht="15" customHeight="1" x14ac:dyDescent="0.25">
      <c r="C26" s="16" t="s">
        <v>595</v>
      </c>
    </row>
    <row r="27" spans="3:3" ht="15" customHeight="1" x14ac:dyDescent="0.25">
      <c r="C27" s="16" t="s">
        <v>596</v>
      </c>
    </row>
    <row r="28" spans="3:3" ht="15" customHeight="1" x14ac:dyDescent="0.25">
      <c r="C28" s="16" t="s">
        <v>597</v>
      </c>
    </row>
    <row r="29" spans="3:3" ht="15" customHeight="1" x14ac:dyDescent="0.25">
      <c r="C29" s="16" t="s">
        <v>598</v>
      </c>
    </row>
    <row r="30" spans="3:3" ht="15" customHeight="1" x14ac:dyDescent="0.25">
      <c r="C30" s="16" t="s">
        <v>599</v>
      </c>
    </row>
    <row r="31" spans="3:3" ht="15" customHeight="1" x14ac:dyDescent="0.25">
      <c r="C31" s="16" t="s">
        <v>600</v>
      </c>
    </row>
    <row r="32" spans="3:3" ht="13" x14ac:dyDescent="0.3">
      <c r="C32" s="19" t="s">
        <v>9</v>
      </c>
    </row>
    <row r="33" spans="3:4" ht="15" customHeight="1" x14ac:dyDescent="0.25">
      <c r="C33" s="16" t="s">
        <v>601</v>
      </c>
      <c r="D33" s="16" t="s">
        <v>602</v>
      </c>
    </row>
    <row r="34" spans="3:4" ht="15" customHeight="1" x14ac:dyDescent="0.25">
      <c r="D34" s="16" t="s">
        <v>603</v>
      </c>
    </row>
    <row r="35" spans="3:4" ht="15" customHeight="1" x14ac:dyDescent="0.25">
      <c r="D35" s="16" t="s">
        <v>604</v>
      </c>
    </row>
    <row r="36" spans="3:4" ht="15" customHeight="1" x14ac:dyDescent="0.25">
      <c r="C36" s="16" t="s">
        <v>605</v>
      </c>
      <c r="D36" s="16" t="s">
        <v>606</v>
      </c>
    </row>
    <row r="37" spans="3:4" ht="15" customHeight="1" x14ac:dyDescent="0.25">
      <c r="D37" s="16" t="s">
        <v>607</v>
      </c>
    </row>
    <row r="38" spans="3:4" ht="15" customHeight="1" x14ac:dyDescent="0.25">
      <c r="D38" s="16" t="s">
        <v>608</v>
      </c>
    </row>
    <row r="39" spans="3:4" ht="15" customHeight="1" x14ac:dyDescent="0.25">
      <c r="D39" s="16" t="s">
        <v>609</v>
      </c>
    </row>
    <row r="40" spans="3:4" ht="15" customHeight="1" x14ac:dyDescent="0.25">
      <c r="D40" s="16" t="s">
        <v>610</v>
      </c>
    </row>
    <row r="41" spans="3:4" ht="15" customHeight="1" x14ac:dyDescent="0.25">
      <c r="C41" s="16" t="s">
        <v>611</v>
      </c>
      <c r="D41" s="16" t="s">
        <v>612</v>
      </c>
    </row>
    <row r="42" spans="3:4" ht="15" customHeight="1" x14ac:dyDescent="0.25">
      <c r="D42" s="16" t="s">
        <v>613</v>
      </c>
    </row>
    <row r="43" spans="3:4" ht="15" customHeight="1" x14ac:dyDescent="0.25">
      <c r="C43" s="16" t="s">
        <v>614</v>
      </c>
      <c r="D43" s="16" t="s">
        <v>615</v>
      </c>
    </row>
    <row r="44" spans="3:4" ht="15" customHeight="1" x14ac:dyDescent="0.25">
      <c r="D44" s="16" t="s">
        <v>616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defaultColWidth="12.6328125" defaultRowHeight="15" customHeight="1" x14ac:dyDescent="0.25"/>
  <cols>
    <col min="1" max="1" width="20.90625" customWidth="1"/>
    <col min="2" max="2" width="9" customWidth="1"/>
    <col min="3" max="3" width="42.453125" customWidth="1"/>
    <col min="4" max="4" width="50.90625" customWidth="1"/>
    <col min="5" max="5" width="13.6328125" customWidth="1"/>
    <col min="6" max="6" width="15.90625" customWidth="1"/>
    <col min="7" max="7" width="29.26953125" customWidth="1"/>
    <col min="8" max="8" width="33" customWidth="1"/>
  </cols>
  <sheetData>
    <row r="1" spans="1:25" ht="53.25" customHeight="1" x14ac:dyDescent="0.4">
      <c r="A1" s="31" t="s">
        <v>0</v>
      </c>
      <c r="B1" s="29"/>
      <c r="C1" s="30"/>
      <c r="D1" s="20"/>
      <c r="E1" s="6"/>
      <c r="F1" s="6"/>
      <c r="G1" s="7"/>
      <c r="H1" s="21"/>
      <c r="I1" s="2"/>
      <c r="J1" s="2"/>
      <c r="K1" s="2"/>
      <c r="L1" s="2"/>
      <c r="M1" s="2"/>
      <c r="N1" s="2"/>
      <c r="O1" s="2"/>
      <c r="P1" s="2"/>
      <c r="Q1" s="2"/>
      <c r="R1" s="2"/>
      <c r="S1" s="2"/>
      <c r="T1" s="2"/>
      <c r="U1" s="2"/>
      <c r="V1" s="2"/>
      <c r="W1" s="2"/>
      <c r="X1" s="2"/>
      <c r="Y1" s="2"/>
    </row>
    <row r="2" spans="1:25" ht="15.75" customHeight="1" x14ac:dyDescent="0.3">
      <c r="A2" s="22" t="s">
        <v>1</v>
      </c>
      <c r="B2" s="22" t="s">
        <v>2</v>
      </c>
      <c r="C2" s="23" t="s">
        <v>3</v>
      </c>
      <c r="D2" s="23" t="s">
        <v>4</v>
      </c>
      <c r="E2" s="6" t="s">
        <v>10</v>
      </c>
      <c r="F2" s="6" t="s">
        <v>617</v>
      </c>
      <c r="G2" s="7" t="s">
        <v>618</v>
      </c>
      <c r="H2" s="21" t="s">
        <v>619</v>
      </c>
      <c r="I2" s="2"/>
      <c r="J2" s="2"/>
      <c r="K2" s="2"/>
      <c r="L2" s="2"/>
      <c r="M2" s="2"/>
      <c r="N2" s="2"/>
      <c r="O2" s="2"/>
      <c r="P2" s="2"/>
      <c r="Q2" s="2"/>
      <c r="R2" s="2"/>
      <c r="S2" s="2"/>
      <c r="T2" s="2"/>
      <c r="U2" s="2"/>
      <c r="V2" s="2"/>
      <c r="W2" s="2"/>
      <c r="X2" s="2"/>
      <c r="Y2" s="2"/>
    </row>
    <row r="3" spans="1:25" ht="15.75" customHeight="1" x14ac:dyDescent="0.25">
      <c r="A3" s="8" t="s">
        <v>12</v>
      </c>
      <c r="B3" s="8" t="s">
        <v>13</v>
      </c>
      <c r="C3" s="10" t="s">
        <v>14</v>
      </c>
      <c r="D3" s="10" t="s">
        <v>15</v>
      </c>
      <c r="E3" s="10">
        <v>0</v>
      </c>
      <c r="F3" s="10"/>
      <c r="G3" s="8"/>
    </row>
    <row r="4" spans="1:25" ht="15.75" customHeight="1" x14ac:dyDescent="0.25">
      <c r="A4" s="8" t="s">
        <v>12</v>
      </c>
      <c r="B4" s="8" t="s">
        <v>23</v>
      </c>
      <c r="C4" s="10" t="s">
        <v>24</v>
      </c>
      <c r="D4" s="10" t="s">
        <v>25</v>
      </c>
      <c r="E4" s="10">
        <v>1</v>
      </c>
      <c r="F4" s="10"/>
      <c r="G4" s="8" t="s">
        <v>620</v>
      </c>
    </row>
    <row r="5" spans="1:25" ht="15.75" customHeight="1" x14ac:dyDescent="0.25">
      <c r="A5" s="8" t="s">
        <v>12</v>
      </c>
      <c r="B5" s="8" t="s">
        <v>29</v>
      </c>
      <c r="C5" s="10" t="s">
        <v>30</v>
      </c>
      <c r="D5" s="10" t="s">
        <v>31</v>
      </c>
      <c r="E5" s="10">
        <v>1</v>
      </c>
      <c r="F5" s="10"/>
      <c r="G5" s="8" t="s">
        <v>621</v>
      </c>
    </row>
    <row r="6" spans="1:25" ht="15.75" customHeight="1" x14ac:dyDescent="0.25">
      <c r="A6" s="8" t="s">
        <v>12</v>
      </c>
      <c r="B6" s="8" t="s">
        <v>35</v>
      </c>
      <c r="C6" s="10" t="s">
        <v>36</v>
      </c>
      <c r="D6" s="10" t="s">
        <v>37</v>
      </c>
      <c r="E6" s="10">
        <v>0</v>
      </c>
      <c r="F6" s="10"/>
    </row>
    <row r="7" spans="1:25" ht="15.75" customHeight="1" x14ac:dyDescent="0.25">
      <c r="A7" s="8" t="s">
        <v>12</v>
      </c>
      <c r="B7" s="8" t="s">
        <v>39</v>
      </c>
      <c r="C7" s="10" t="s">
        <v>40</v>
      </c>
      <c r="D7" s="10" t="s">
        <v>41</v>
      </c>
      <c r="E7" s="10">
        <v>0</v>
      </c>
      <c r="F7" s="10"/>
    </row>
    <row r="8" spans="1:25" ht="15.75" customHeight="1" x14ac:dyDescent="0.25">
      <c r="A8" s="8" t="s">
        <v>12</v>
      </c>
      <c r="B8" s="8" t="s">
        <v>45</v>
      </c>
      <c r="C8" s="10" t="s">
        <v>46</v>
      </c>
      <c r="D8" s="10" t="s">
        <v>47</v>
      </c>
      <c r="E8" s="10">
        <v>0</v>
      </c>
      <c r="F8" s="10"/>
      <c r="G8" s="8"/>
    </row>
    <row r="9" spans="1:25" ht="15.75" customHeight="1" x14ac:dyDescent="0.25">
      <c r="A9" s="8" t="s">
        <v>12</v>
      </c>
      <c r="B9" s="8" t="s">
        <v>50</v>
      </c>
      <c r="C9" s="10" t="s">
        <v>51</v>
      </c>
      <c r="D9" s="10" t="s">
        <v>52</v>
      </c>
      <c r="E9" s="10">
        <v>0</v>
      </c>
      <c r="F9" s="10"/>
      <c r="G9" s="8"/>
    </row>
    <row r="10" spans="1:25" ht="15.75" customHeight="1" x14ac:dyDescent="0.25">
      <c r="A10" s="8" t="s">
        <v>12</v>
      </c>
      <c r="B10" s="8" t="s">
        <v>56</v>
      </c>
      <c r="C10" s="10" t="s">
        <v>57</v>
      </c>
      <c r="D10" s="10" t="s">
        <v>58</v>
      </c>
      <c r="E10" s="10">
        <v>0</v>
      </c>
      <c r="F10" s="10"/>
    </row>
    <row r="11" spans="1:25" ht="15.75" customHeight="1" x14ac:dyDescent="0.25">
      <c r="A11" s="8" t="s">
        <v>12</v>
      </c>
      <c r="B11" s="8" t="s">
        <v>62</v>
      </c>
      <c r="C11" s="10" t="s">
        <v>63</v>
      </c>
      <c r="D11" s="10" t="s">
        <v>64</v>
      </c>
      <c r="E11" s="10">
        <v>1</v>
      </c>
      <c r="F11" s="10"/>
      <c r="G11" s="8" t="s">
        <v>622</v>
      </c>
    </row>
    <row r="12" spans="1:25" ht="15.75" customHeight="1" x14ac:dyDescent="0.25">
      <c r="A12" s="8" t="s">
        <v>12</v>
      </c>
      <c r="B12" s="8" t="s">
        <v>67</v>
      </c>
      <c r="C12" s="10" t="s">
        <v>68</v>
      </c>
      <c r="D12" s="10" t="s">
        <v>69</v>
      </c>
      <c r="E12" s="10">
        <v>1</v>
      </c>
      <c r="F12" s="10"/>
      <c r="G12" s="16" t="s">
        <v>623</v>
      </c>
    </row>
    <row r="13" spans="1:25" ht="15.75" customHeight="1" x14ac:dyDescent="0.25">
      <c r="A13" s="8" t="s">
        <v>12</v>
      </c>
      <c r="B13" s="8" t="s">
        <v>73</v>
      </c>
      <c r="C13" s="10" t="s">
        <v>74</v>
      </c>
      <c r="D13" s="10" t="s">
        <v>75</v>
      </c>
      <c r="E13" s="10">
        <v>0</v>
      </c>
      <c r="F13" s="10"/>
    </row>
    <row r="14" spans="1:25" ht="15.75" customHeight="1" x14ac:dyDescent="0.25">
      <c r="A14" s="8" t="s">
        <v>12</v>
      </c>
      <c r="B14" s="8" t="s">
        <v>79</v>
      </c>
      <c r="C14" s="10" t="s">
        <v>80</v>
      </c>
      <c r="D14" s="10" t="s">
        <v>81</v>
      </c>
      <c r="E14" s="10">
        <v>1</v>
      </c>
      <c r="F14" s="10"/>
      <c r="G14" s="16" t="s">
        <v>624</v>
      </c>
    </row>
    <row r="15" spans="1:25" ht="15.75" customHeight="1" x14ac:dyDescent="0.25">
      <c r="A15" s="8" t="s">
        <v>12</v>
      </c>
      <c r="B15" s="8" t="s">
        <v>85</v>
      </c>
      <c r="C15" s="10" t="s">
        <v>86</v>
      </c>
      <c r="D15" s="10" t="s">
        <v>87</v>
      </c>
      <c r="E15" s="10">
        <v>0</v>
      </c>
      <c r="F15" s="10"/>
    </row>
    <row r="16" spans="1:25" ht="15.75" customHeight="1" x14ac:dyDescent="0.25">
      <c r="A16" s="8" t="s">
        <v>12</v>
      </c>
      <c r="B16" s="8" t="s">
        <v>89</v>
      </c>
      <c r="C16" s="10" t="s">
        <v>90</v>
      </c>
      <c r="D16" s="10" t="s">
        <v>91</v>
      </c>
      <c r="E16" s="10">
        <v>1</v>
      </c>
      <c r="F16" s="10"/>
    </row>
    <row r="17" spans="1:6" ht="15.75" customHeight="1" x14ac:dyDescent="0.25">
      <c r="A17" s="8" t="s">
        <v>12</v>
      </c>
      <c r="B17" s="8" t="s">
        <v>93</v>
      </c>
      <c r="C17" s="10" t="s">
        <v>94</v>
      </c>
      <c r="D17" s="10" t="s">
        <v>95</v>
      </c>
      <c r="E17" s="10">
        <v>1</v>
      </c>
      <c r="F17" s="10"/>
    </row>
    <row r="18" spans="1:6" ht="15.75" customHeight="1" x14ac:dyDescent="0.25">
      <c r="A18" s="8" t="s">
        <v>12</v>
      </c>
      <c r="B18" s="8" t="s">
        <v>98</v>
      </c>
      <c r="C18" s="10" t="s">
        <v>99</v>
      </c>
      <c r="D18" s="10" t="s">
        <v>100</v>
      </c>
      <c r="E18" s="10">
        <v>1</v>
      </c>
      <c r="F18" s="10"/>
    </row>
    <row r="19" spans="1:6" ht="15.75" customHeight="1" x14ac:dyDescent="0.25">
      <c r="A19" s="8" t="s">
        <v>12</v>
      </c>
      <c r="B19" s="8" t="s">
        <v>102</v>
      </c>
      <c r="C19" s="10" t="s">
        <v>103</v>
      </c>
      <c r="D19" s="10" t="s">
        <v>104</v>
      </c>
      <c r="E19" s="10">
        <v>1</v>
      </c>
      <c r="F19" s="10"/>
    </row>
    <row r="20" spans="1:6" ht="15.75" customHeight="1" x14ac:dyDescent="0.25">
      <c r="A20" s="8" t="s">
        <v>12</v>
      </c>
      <c r="B20" s="8" t="s">
        <v>106</v>
      </c>
      <c r="C20" s="10" t="s">
        <v>107</v>
      </c>
      <c r="D20" s="10" t="s">
        <v>108</v>
      </c>
      <c r="E20" s="10">
        <v>1</v>
      </c>
      <c r="F20" s="10"/>
    </row>
    <row r="21" spans="1:6" ht="15.75" customHeight="1" x14ac:dyDescent="0.25">
      <c r="A21" s="8" t="s">
        <v>12</v>
      </c>
      <c r="B21" s="8" t="s">
        <v>110</v>
      </c>
      <c r="C21" s="10" t="s">
        <v>111</v>
      </c>
      <c r="D21" s="10" t="s">
        <v>112</v>
      </c>
      <c r="E21" s="10">
        <v>1</v>
      </c>
      <c r="F21" s="10"/>
    </row>
    <row r="22" spans="1:6" ht="15.75" customHeight="1" x14ac:dyDescent="0.25">
      <c r="A22" s="8" t="s">
        <v>12</v>
      </c>
      <c r="B22" s="8" t="s">
        <v>116</v>
      </c>
      <c r="C22" s="10" t="s">
        <v>117</v>
      </c>
      <c r="D22" s="10" t="s">
        <v>118</v>
      </c>
      <c r="E22" s="10">
        <v>0</v>
      </c>
      <c r="F22" s="10"/>
    </row>
    <row r="23" spans="1:6" ht="15.75" customHeight="1" x14ac:dyDescent="0.25">
      <c r="A23" s="8" t="s">
        <v>12</v>
      </c>
      <c r="B23" s="8" t="s">
        <v>120</v>
      </c>
      <c r="C23" s="10" t="s">
        <v>121</v>
      </c>
      <c r="D23" s="10" t="s">
        <v>122</v>
      </c>
      <c r="E23" s="10">
        <v>0</v>
      </c>
      <c r="F23" s="10"/>
    </row>
    <row r="24" spans="1:6" ht="15.75" customHeight="1" x14ac:dyDescent="0.25">
      <c r="A24" s="8" t="s">
        <v>12</v>
      </c>
      <c r="B24" s="8" t="s">
        <v>124</v>
      </c>
      <c r="C24" s="10" t="s">
        <v>125</v>
      </c>
      <c r="D24" s="10" t="s">
        <v>126</v>
      </c>
      <c r="E24" s="10">
        <v>0</v>
      </c>
      <c r="F24" s="10"/>
    </row>
    <row r="25" spans="1:6" ht="15.75" customHeight="1" x14ac:dyDescent="0.25">
      <c r="A25" s="8" t="s">
        <v>12</v>
      </c>
      <c r="B25" s="8" t="s">
        <v>128</v>
      </c>
      <c r="C25" s="10" t="s">
        <v>129</v>
      </c>
      <c r="D25" s="10" t="s">
        <v>130</v>
      </c>
      <c r="E25" s="10">
        <v>0</v>
      </c>
      <c r="F25" s="10"/>
    </row>
    <row r="26" spans="1:6" ht="15.75" customHeight="1" x14ac:dyDescent="0.25">
      <c r="A26" s="8" t="s">
        <v>12</v>
      </c>
      <c r="B26" s="8" t="s">
        <v>132</v>
      </c>
      <c r="C26" s="10" t="s">
        <v>133</v>
      </c>
      <c r="D26" s="10" t="s">
        <v>134</v>
      </c>
      <c r="E26" s="10">
        <v>0</v>
      </c>
      <c r="F26" s="10"/>
    </row>
    <row r="27" spans="1:6" ht="15.75" customHeight="1" x14ac:dyDescent="0.25">
      <c r="A27" s="8" t="s">
        <v>12</v>
      </c>
      <c r="B27" s="8" t="s">
        <v>140</v>
      </c>
      <c r="C27" s="10" t="s">
        <v>141</v>
      </c>
      <c r="D27" s="10" t="s">
        <v>142</v>
      </c>
      <c r="E27" s="10">
        <v>0</v>
      </c>
      <c r="F27" s="10"/>
    </row>
    <row r="28" spans="1:6" ht="15.75" customHeight="1" x14ac:dyDescent="0.25">
      <c r="A28" s="8" t="s">
        <v>12</v>
      </c>
      <c r="B28" s="8" t="s">
        <v>147</v>
      </c>
      <c r="C28" s="10" t="s">
        <v>148</v>
      </c>
      <c r="D28" s="10" t="s">
        <v>149</v>
      </c>
      <c r="E28" s="10">
        <v>0</v>
      </c>
      <c r="F28" s="10"/>
    </row>
    <row r="29" spans="1:6" ht="15.75" customHeight="1" x14ac:dyDescent="0.25">
      <c r="A29" s="8" t="s">
        <v>12</v>
      </c>
      <c r="B29" s="8" t="s">
        <v>151</v>
      </c>
      <c r="C29" s="10" t="s">
        <v>152</v>
      </c>
      <c r="D29" s="10" t="s">
        <v>153</v>
      </c>
      <c r="E29" s="10">
        <v>0</v>
      </c>
      <c r="F29" s="10"/>
    </row>
    <row r="30" spans="1:6" ht="15.75" customHeight="1" x14ac:dyDescent="0.25">
      <c r="A30" s="8" t="s">
        <v>12</v>
      </c>
      <c r="B30" s="8" t="s">
        <v>156</v>
      </c>
      <c r="C30" s="10" t="s">
        <v>157</v>
      </c>
      <c r="D30" s="10" t="s">
        <v>158</v>
      </c>
      <c r="E30" s="10">
        <v>0</v>
      </c>
      <c r="F30" s="10"/>
    </row>
    <row r="31" spans="1:6" ht="15.75" customHeight="1" x14ac:dyDescent="0.25">
      <c r="A31" s="8" t="s">
        <v>12</v>
      </c>
      <c r="B31" s="8" t="s">
        <v>160</v>
      </c>
      <c r="C31" s="10" t="s">
        <v>161</v>
      </c>
      <c r="D31" s="10" t="s">
        <v>162</v>
      </c>
      <c r="E31" s="10">
        <v>0</v>
      </c>
      <c r="F31" s="10"/>
    </row>
    <row r="32" spans="1:6" ht="15.75" customHeight="1" x14ac:dyDescent="0.25">
      <c r="A32" s="8" t="s">
        <v>12</v>
      </c>
      <c r="B32" s="8" t="s">
        <v>168</v>
      </c>
      <c r="C32" s="10" t="s">
        <v>169</v>
      </c>
      <c r="D32" s="10" t="s">
        <v>170</v>
      </c>
      <c r="E32" s="10">
        <v>0</v>
      </c>
      <c r="F32" s="10"/>
    </row>
    <row r="33" spans="1:25" ht="15.75" customHeight="1" x14ac:dyDescent="0.25">
      <c r="A33" s="8" t="s">
        <v>12</v>
      </c>
      <c r="B33" s="8" t="s">
        <v>175</v>
      </c>
      <c r="C33" s="10" t="s">
        <v>176</v>
      </c>
      <c r="D33" s="10" t="s">
        <v>177</v>
      </c>
      <c r="E33" s="10">
        <v>1</v>
      </c>
      <c r="F33" s="10"/>
    </row>
    <row r="34" spans="1:25" ht="15.75" customHeight="1" x14ac:dyDescent="0.25">
      <c r="A34" s="8" t="s">
        <v>12</v>
      </c>
      <c r="B34" s="8" t="s">
        <v>181</v>
      </c>
      <c r="C34" s="10" t="s">
        <v>182</v>
      </c>
      <c r="D34" s="10" t="s">
        <v>183</v>
      </c>
      <c r="E34" s="10">
        <v>1</v>
      </c>
      <c r="F34" s="10"/>
    </row>
    <row r="35" spans="1:25" ht="15.75" customHeight="1" x14ac:dyDescent="0.25">
      <c r="A35" s="8" t="s">
        <v>12</v>
      </c>
      <c r="B35" s="8" t="s">
        <v>186</v>
      </c>
      <c r="C35" s="10" t="s">
        <v>187</v>
      </c>
      <c r="D35" s="10" t="s">
        <v>188</v>
      </c>
      <c r="E35" s="10">
        <v>1</v>
      </c>
      <c r="F35" s="10"/>
    </row>
    <row r="36" spans="1:25" ht="15.75" customHeight="1" x14ac:dyDescent="0.25">
      <c r="A36" s="8" t="s">
        <v>12</v>
      </c>
      <c r="B36" s="8" t="s">
        <v>191</v>
      </c>
      <c r="C36" s="10" t="s">
        <v>192</v>
      </c>
      <c r="D36" s="10" t="s">
        <v>193</v>
      </c>
      <c r="E36" s="10">
        <v>1</v>
      </c>
      <c r="F36" s="10"/>
    </row>
    <row r="37" spans="1:25" ht="15.75" customHeight="1" x14ac:dyDescent="0.25">
      <c r="A37" s="8" t="s">
        <v>12</v>
      </c>
      <c r="B37" s="8" t="s">
        <v>196</v>
      </c>
      <c r="C37" s="10" t="s">
        <v>197</v>
      </c>
      <c r="D37" s="10" t="s">
        <v>198</v>
      </c>
      <c r="E37" s="10">
        <v>0</v>
      </c>
      <c r="F37" s="10"/>
    </row>
    <row r="38" spans="1:25" ht="15.75" customHeight="1" x14ac:dyDescent="0.25">
      <c r="A38" s="8" t="s">
        <v>12</v>
      </c>
      <c r="B38" s="8" t="s">
        <v>200</v>
      </c>
      <c r="C38" s="10" t="s">
        <v>201</v>
      </c>
      <c r="D38" s="10" t="s">
        <v>202</v>
      </c>
      <c r="E38" s="10">
        <v>1</v>
      </c>
      <c r="F38" s="10"/>
    </row>
    <row r="39" spans="1:25" ht="15.75" customHeight="1" x14ac:dyDescent="0.25">
      <c r="A39" s="8" t="s">
        <v>12</v>
      </c>
      <c r="B39" s="8" t="s">
        <v>205</v>
      </c>
      <c r="C39" s="10" t="s">
        <v>206</v>
      </c>
      <c r="D39" s="10" t="s">
        <v>207</v>
      </c>
      <c r="E39" s="10">
        <v>1</v>
      </c>
      <c r="F39" s="10"/>
    </row>
    <row r="40" spans="1:25" ht="15.75" customHeight="1" x14ac:dyDescent="0.3">
      <c r="A40" s="24" t="s">
        <v>625</v>
      </c>
      <c r="B40" s="25"/>
      <c r="C40" s="26"/>
      <c r="D40" s="26"/>
      <c r="E40" s="27">
        <f>SUM(E3:E39)</f>
        <v>17</v>
      </c>
      <c r="F40" s="26"/>
      <c r="G40" s="25"/>
      <c r="H40" s="25"/>
      <c r="I40" s="25"/>
      <c r="J40" s="25"/>
      <c r="K40" s="25"/>
      <c r="L40" s="25"/>
      <c r="M40" s="25"/>
      <c r="N40" s="25"/>
      <c r="O40" s="25"/>
      <c r="P40" s="25"/>
      <c r="Q40" s="25"/>
      <c r="R40" s="25"/>
      <c r="S40" s="25"/>
      <c r="T40" s="25"/>
      <c r="U40" s="25"/>
      <c r="V40" s="25"/>
      <c r="W40" s="25"/>
      <c r="X40" s="25"/>
      <c r="Y40" s="25"/>
    </row>
    <row r="41" spans="1:25" ht="15.75" customHeight="1" x14ac:dyDescent="0.25">
      <c r="A41" s="8" t="s">
        <v>211</v>
      </c>
      <c r="B41" s="8" t="s">
        <v>212</v>
      </c>
      <c r="C41" s="10" t="s">
        <v>213</v>
      </c>
      <c r="D41" s="10" t="s">
        <v>214</v>
      </c>
      <c r="E41" s="10">
        <v>0</v>
      </c>
      <c r="F41" s="10"/>
    </row>
    <row r="42" spans="1:25" ht="15.75" customHeight="1" x14ac:dyDescent="0.25">
      <c r="A42" s="8" t="s">
        <v>211</v>
      </c>
      <c r="B42" s="8" t="s">
        <v>217</v>
      </c>
      <c r="C42" s="10" t="s">
        <v>218</v>
      </c>
      <c r="D42" s="10" t="s">
        <v>219</v>
      </c>
      <c r="E42" s="10">
        <v>0</v>
      </c>
      <c r="F42" s="10"/>
    </row>
    <row r="43" spans="1:25" ht="15.75" customHeight="1" x14ac:dyDescent="0.25">
      <c r="A43" s="8" t="s">
        <v>211</v>
      </c>
      <c r="B43" s="8" t="s">
        <v>220</v>
      </c>
      <c r="C43" s="10" t="s">
        <v>221</v>
      </c>
      <c r="D43" s="10" t="s">
        <v>222</v>
      </c>
      <c r="E43" s="10">
        <v>1</v>
      </c>
      <c r="F43" s="10"/>
    </row>
    <row r="44" spans="1:25" ht="15.75" customHeight="1" x14ac:dyDescent="0.25">
      <c r="A44" s="8" t="s">
        <v>211</v>
      </c>
      <c r="B44" s="8" t="s">
        <v>224</v>
      </c>
      <c r="C44" s="10" t="s">
        <v>225</v>
      </c>
      <c r="D44" s="10" t="s">
        <v>226</v>
      </c>
      <c r="E44" s="10">
        <v>1</v>
      </c>
      <c r="F44" s="10"/>
    </row>
    <row r="45" spans="1:25" ht="15.75" customHeight="1" x14ac:dyDescent="0.25">
      <c r="A45" s="8" t="s">
        <v>211</v>
      </c>
      <c r="B45" s="8" t="s">
        <v>228</v>
      </c>
      <c r="C45" s="10" t="s">
        <v>229</v>
      </c>
      <c r="D45" s="10" t="s">
        <v>230</v>
      </c>
      <c r="E45" s="10">
        <v>1</v>
      </c>
      <c r="F45" s="10"/>
    </row>
    <row r="46" spans="1:25" ht="15.75" customHeight="1" x14ac:dyDescent="0.25">
      <c r="A46" s="8" t="s">
        <v>211</v>
      </c>
      <c r="B46" s="8" t="s">
        <v>233</v>
      </c>
      <c r="C46" s="10" t="s">
        <v>234</v>
      </c>
      <c r="D46" s="10" t="s">
        <v>235</v>
      </c>
      <c r="E46" s="10">
        <v>0</v>
      </c>
      <c r="F46" s="10"/>
    </row>
    <row r="47" spans="1:25" ht="15.75" customHeight="1" x14ac:dyDescent="0.25">
      <c r="A47" s="8" t="s">
        <v>211</v>
      </c>
      <c r="B47" s="8" t="s">
        <v>239</v>
      </c>
      <c r="C47" s="10" t="s">
        <v>240</v>
      </c>
      <c r="D47" s="10" t="s">
        <v>241</v>
      </c>
      <c r="E47" s="10">
        <v>0</v>
      </c>
      <c r="F47" s="10"/>
    </row>
    <row r="48" spans="1:25" ht="15.75" customHeight="1" x14ac:dyDescent="0.25">
      <c r="A48" s="8" t="s">
        <v>211</v>
      </c>
      <c r="B48" s="8" t="s">
        <v>244</v>
      </c>
      <c r="C48" s="10" t="s">
        <v>245</v>
      </c>
      <c r="D48" s="10" t="s">
        <v>246</v>
      </c>
      <c r="E48" s="10">
        <v>1</v>
      </c>
      <c r="F48" s="10"/>
    </row>
    <row r="49" spans="1:25" ht="15.75" customHeight="1" x14ac:dyDescent="0.3">
      <c r="A49" s="24" t="s">
        <v>625</v>
      </c>
      <c r="B49" s="25"/>
      <c r="C49" s="26"/>
      <c r="D49" s="26"/>
      <c r="E49" s="27">
        <f>SUM(E41:E48)</f>
        <v>4</v>
      </c>
      <c r="F49" s="26"/>
      <c r="G49" s="25"/>
      <c r="H49" s="25"/>
      <c r="I49" s="25"/>
      <c r="J49" s="25"/>
      <c r="K49" s="25"/>
      <c r="L49" s="25"/>
      <c r="M49" s="25"/>
      <c r="N49" s="25"/>
      <c r="O49" s="25"/>
      <c r="P49" s="25"/>
      <c r="Q49" s="25"/>
      <c r="R49" s="25"/>
      <c r="S49" s="25"/>
      <c r="T49" s="25"/>
      <c r="U49" s="25"/>
      <c r="V49" s="25"/>
      <c r="W49" s="25"/>
      <c r="X49" s="25"/>
      <c r="Y49" s="25"/>
    </row>
    <row r="50" spans="1:25" ht="15.75" customHeight="1" x14ac:dyDescent="0.25">
      <c r="A50" s="8" t="s">
        <v>249</v>
      </c>
      <c r="B50" s="8" t="s">
        <v>250</v>
      </c>
      <c r="C50" s="10" t="s">
        <v>251</v>
      </c>
      <c r="D50" s="10" t="s">
        <v>252</v>
      </c>
      <c r="E50" s="10">
        <v>0</v>
      </c>
      <c r="F50" s="10"/>
    </row>
    <row r="51" spans="1:25" ht="15.75" customHeight="1" x14ac:dyDescent="0.25">
      <c r="A51" s="8" t="s">
        <v>249</v>
      </c>
      <c r="B51" s="8" t="s">
        <v>255</v>
      </c>
      <c r="C51" s="10" t="s">
        <v>256</v>
      </c>
      <c r="D51" s="10" t="s">
        <v>257</v>
      </c>
      <c r="E51" s="10">
        <v>1</v>
      </c>
      <c r="F51" s="10"/>
    </row>
    <row r="52" spans="1:25" ht="15.75" customHeight="1" x14ac:dyDescent="0.25">
      <c r="A52" s="8" t="s">
        <v>249</v>
      </c>
      <c r="B52" s="8" t="s">
        <v>260</v>
      </c>
      <c r="C52" s="10" t="s">
        <v>261</v>
      </c>
      <c r="D52" s="10" t="s">
        <v>262</v>
      </c>
      <c r="E52" s="10">
        <v>0</v>
      </c>
      <c r="F52" s="10"/>
    </row>
    <row r="53" spans="1:25" ht="15.75" customHeight="1" x14ac:dyDescent="0.25">
      <c r="A53" s="8" t="s">
        <v>249</v>
      </c>
      <c r="B53" s="8" t="s">
        <v>265</v>
      </c>
      <c r="C53" s="10" t="s">
        <v>266</v>
      </c>
      <c r="D53" s="10" t="s">
        <v>267</v>
      </c>
      <c r="E53" s="10">
        <v>0</v>
      </c>
      <c r="F53" s="10"/>
    </row>
    <row r="54" spans="1:25" ht="15.75" customHeight="1" x14ac:dyDescent="0.25">
      <c r="A54" s="8" t="s">
        <v>249</v>
      </c>
      <c r="B54" s="8" t="s">
        <v>271</v>
      </c>
      <c r="C54" s="10" t="s">
        <v>272</v>
      </c>
      <c r="D54" s="10" t="s">
        <v>273</v>
      </c>
      <c r="E54" s="10">
        <v>0</v>
      </c>
      <c r="F54" s="10"/>
    </row>
    <row r="55" spans="1:25" ht="15.75" customHeight="1" x14ac:dyDescent="0.25">
      <c r="A55" s="8" t="s">
        <v>249</v>
      </c>
      <c r="B55" s="8" t="s">
        <v>274</v>
      </c>
      <c r="C55" s="10" t="s">
        <v>275</v>
      </c>
      <c r="D55" s="10" t="s">
        <v>276</v>
      </c>
      <c r="E55" s="10">
        <v>0</v>
      </c>
      <c r="F55" s="10"/>
    </row>
    <row r="56" spans="1:25" ht="15.75" customHeight="1" x14ac:dyDescent="0.25">
      <c r="A56" s="8" t="s">
        <v>249</v>
      </c>
      <c r="B56" s="8" t="s">
        <v>277</v>
      </c>
      <c r="C56" s="10" t="s">
        <v>278</v>
      </c>
      <c r="D56" s="10" t="s">
        <v>279</v>
      </c>
      <c r="E56" s="10">
        <v>0</v>
      </c>
      <c r="F56" s="10"/>
    </row>
    <row r="57" spans="1:25" ht="15.75" customHeight="1" x14ac:dyDescent="0.25">
      <c r="A57" s="8" t="s">
        <v>249</v>
      </c>
      <c r="B57" s="8" t="s">
        <v>280</v>
      </c>
      <c r="C57" s="10" t="s">
        <v>281</v>
      </c>
      <c r="D57" s="10" t="s">
        <v>282</v>
      </c>
      <c r="E57" s="10">
        <v>0</v>
      </c>
      <c r="F57" s="10"/>
    </row>
    <row r="58" spans="1:25" ht="15.75" customHeight="1" x14ac:dyDescent="0.25">
      <c r="A58" s="8" t="s">
        <v>249</v>
      </c>
      <c r="B58" s="8" t="s">
        <v>283</v>
      </c>
      <c r="C58" s="10" t="s">
        <v>284</v>
      </c>
      <c r="D58" s="10" t="s">
        <v>285</v>
      </c>
      <c r="E58" s="10">
        <v>0</v>
      </c>
      <c r="F58" s="10"/>
    </row>
    <row r="59" spans="1:25" ht="15.75" customHeight="1" x14ac:dyDescent="0.25">
      <c r="A59" s="8" t="s">
        <v>249</v>
      </c>
      <c r="B59" s="8" t="s">
        <v>287</v>
      </c>
      <c r="C59" s="10" t="s">
        <v>288</v>
      </c>
      <c r="D59" s="10" t="s">
        <v>289</v>
      </c>
      <c r="E59" s="10">
        <v>0</v>
      </c>
      <c r="F59" s="10"/>
    </row>
    <row r="60" spans="1:25" ht="15.75" customHeight="1" x14ac:dyDescent="0.25">
      <c r="A60" s="8" t="s">
        <v>249</v>
      </c>
      <c r="B60" s="8" t="s">
        <v>290</v>
      </c>
      <c r="C60" s="10" t="s">
        <v>291</v>
      </c>
      <c r="D60" s="10" t="s">
        <v>292</v>
      </c>
      <c r="E60" s="10">
        <v>0</v>
      </c>
      <c r="F60" s="10"/>
    </row>
    <row r="61" spans="1:25" ht="15.75" customHeight="1" x14ac:dyDescent="0.25">
      <c r="A61" s="8" t="s">
        <v>249</v>
      </c>
      <c r="B61" s="8" t="s">
        <v>294</v>
      </c>
      <c r="C61" s="10" t="s">
        <v>295</v>
      </c>
      <c r="D61" s="10" t="s">
        <v>296</v>
      </c>
      <c r="E61" s="10">
        <v>0</v>
      </c>
      <c r="F61" s="10"/>
    </row>
    <row r="62" spans="1:25" ht="15.75" customHeight="1" x14ac:dyDescent="0.25">
      <c r="A62" s="8" t="s">
        <v>249</v>
      </c>
      <c r="B62" s="8" t="s">
        <v>298</v>
      </c>
      <c r="C62" s="10" t="s">
        <v>299</v>
      </c>
      <c r="D62" s="10" t="s">
        <v>300</v>
      </c>
      <c r="E62" s="10">
        <v>0</v>
      </c>
      <c r="F62" s="10"/>
    </row>
    <row r="63" spans="1:25" ht="15.75" customHeight="1" x14ac:dyDescent="0.25">
      <c r="A63" s="8" t="s">
        <v>249</v>
      </c>
      <c r="B63" s="8" t="s">
        <v>301</v>
      </c>
      <c r="C63" s="10" t="s">
        <v>302</v>
      </c>
      <c r="D63" s="10" t="s">
        <v>303</v>
      </c>
      <c r="E63" s="10">
        <v>0</v>
      </c>
      <c r="F63" s="10"/>
    </row>
    <row r="64" spans="1:25" ht="15.75" customHeight="1" x14ac:dyDescent="0.3">
      <c r="A64" s="24" t="s">
        <v>625</v>
      </c>
      <c r="B64" s="25"/>
      <c r="C64" s="26"/>
      <c r="D64" s="26"/>
      <c r="E64" s="27">
        <f>SUM(E50:E63)</f>
        <v>1</v>
      </c>
      <c r="F64" s="26"/>
      <c r="G64" s="25"/>
      <c r="H64" s="25"/>
      <c r="I64" s="25"/>
      <c r="J64" s="25"/>
      <c r="K64" s="25"/>
      <c r="L64" s="25"/>
      <c r="M64" s="25"/>
      <c r="N64" s="25"/>
      <c r="O64" s="25"/>
      <c r="P64" s="25"/>
      <c r="Q64" s="25"/>
      <c r="R64" s="25"/>
      <c r="S64" s="25"/>
      <c r="T64" s="25"/>
      <c r="U64" s="25"/>
      <c r="V64" s="25"/>
      <c r="W64" s="25"/>
      <c r="X64" s="25"/>
      <c r="Y64" s="25"/>
    </row>
    <row r="65" spans="1:6" ht="15.75" customHeight="1" x14ac:dyDescent="0.25">
      <c r="A65" s="8" t="s">
        <v>305</v>
      </c>
      <c r="B65" s="8" t="s">
        <v>306</v>
      </c>
      <c r="C65" s="10" t="s">
        <v>307</v>
      </c>
      <c r="D65" s="10" t="s">
        <v>308</v>
      </c>
      <c r="E65" s="10">
        <v>1</v>
      </c>
      <c r="F65" s="10"/>
    </row>
    <row r="66" spans="1:6" ht="15.75" customHeight="1" x14ac:dyDescent="0.25">
      <c r="A66" s="8" t="s">
        <v>305</v>
      </c>
      <c r="B66" s="8" t="s">
        <v>310</v>
      </c>
      <c r="C66" s="10" t="s">
        <v>311</v>
      </c>
      <c r="D66" s="10" t="s">
        <v>312</v>
      </c>
      <c r="E66" s="10">
        <v>1</v>
      </c>
      <c r="F66" s="10"/>
    </row>
    <row r="67" spans="1:6" ht="15.75" customHeight="1" x14ac:dyDescent="0.25">
      <c r="A67" s="8" t="s">
        <v>305</v>
      </c>
      <c r="B67" s="8" t="s">
        <v>314</v>
      </c>
      <c r="C67" s="10" t="s">
        <v>315</v>
      </c>
      <c r="D67" s="10" t="s">
        <v>316</v>
      </c>
      <c r="E67" s="10">
        <v>1</v>
      </c>
      <c r="F67" s="10"/>
    </row>
    <row r="68" spans="1:6" ht="15.75" customHeight="1" x14ac:dyDescent="0.25">
      <c r="A68" s="8" t="s">
        <v>305</v>
      </c>
      <c r="B68" s="8" t="s">
        <v>318</v>
      </c>
      <c r="C68" s="10" t="s">
        <v>319</v>
      </c>
      <c r="D68" s="10" t="s">
        <v>320</v>
      </c>
      <c r="E68" s="10">
        <v>1</v>
      </c>
      <c r="F68" s="10"/>
    </row>
    <row r="69" spans="1:6" ht="15.75" customHeight="1" x14ac:dyDescent="0.25">
      <c r="A69" s="8" t="s">
        <v>305</v>
      </c>
      <c r="B69" s="8" t="s">
        <v>323</v>
      </c>
      <c r="C69" s="10" t="s">
        <v>324</v>
      </c>
      <c r="D69" s="10" t="s">
        <v>325</v>
      </c>
      <c r="E69" s="10">
        <v>1</v>
      </c>
      <c r="F69" s="10"/>
    </row>
    <row r="70" spans="1:6" ht="15.75" customHeight="1" x14ac:dyDescent="0.25">
      <c r="A70" s="8" t="s">
        <v>305</v>
      </c>
      <c r="B70" s="8" t="s">
        <v>327</v>
      </c>
      <c r="C70" s="10" t="s">
        <v>328</v>
      </c>
      <c r="D70" s="10" t="s">
        <v>329</v>
      </c>
      <c r="E70" s="10">
        <v>0</v>
      </c>
      <c r="F70" s="10"/>
    </row>
    <row r="71" spans="1:6" ht="15.75" customHeight="1" x14ac:dyDescent="0.25">
      <c r="A71" s="8" t="s">
        <v>305</v>
      </c>
      <c r="B71" s="8" t="s">
        <v>332</v>
      </c>
      <c r="C71" s="10" t="s">
        <v>333</v>
      </c>
      <c r="D71" s="10" t="s">
        <v>334</v>
      </c>
      <c r="E71" s="10">
        <v>0</v>
      </c>
      <c r="F71" s="10"/>
    </row>
    <row r="72" spans="1:6" ht="15.75" customHeight="1" x14ac:dyDescent="0.25">
      <c r="A72" s="8" t="s">
        <v>305</v>
      </c>
      <c r="B72" s="8" t="s">
        <v>337</v>
      </c>
      <c r="C72" s="10" t="s">
        <v>338</v>
      </c>
      <c r="D72" s="10" t="s">
        <v>339</v>
      </c>
      <c r="E72" s="10">
        <v>0</v>
      </c>
      <c r="F72" s="10"/>
    </row>
    <row r="73" spans="1:6" ht="15.75" customHeight="1" x14ac:dyDescent="0.25">
      <c r="A73" s="8" t="s">
        <v>305</v>
      </c>
      <c r="B73" s="8" t="s">
        <v>342</v>
      </c>
      <c r="C73" s="10" t="s">
        <v>343</v>
      </c>
      <c r="D73" s="10" t="s">
        <v>344</v>
      </c>
      <c r="E73" s="10">
        <v>1</v>
      </c>
      <c r="F73" s="10"/>
    </row>
    <row r="74" spans="1:6" ht="15.75" customHeight="1" x14ac:dyDescent="0.25">
      <c r="A74" s="8" t="s">
        <v>305</v>
      </c>
      <c r="B74" s="8" t="s">
        <v>347</v>
      </c>
      <c r="C74" s="10" t="s">
        <v>348</v>
      </c>
      <c r="D74" s="10" t="s">
        <v>349</v>
      </c>
      <c r="E74" s="10">
        <v>0</v>
      </c>
      <c r="F74" s="10"/>
    </row>
    <row r="75" spans="1:6" ht="15.75" customHeight="1" x14ac:dyDescent="0.25">
      <c r="A75" s="8" t="s">
        <v>305</v>
      </c>
      <c r="B75" s="8" t="s">
        <v>352</v>
      </c>
      <c r="C75" s="10" t="s">
        <v>353</v>
      </c>
      <c r="D75" s="10" t="s">
        <v>354</v>
      </c>
      <c r="E75" s="10">
        <v>1</v>
      </c>
      <c r="F75" s="10"/>
    </row>
    <row r="76" spans="1:6" ht="15.75" customHeight="1" x14ac:dyDescent="0.25">
      <c r="A76" s="8" t="s">
        <v>305</v>
      </c>
      <c r="B76" s="8" t="s">
        <v>356</v>
      </c>
      <c r="C76" s="10" t="s">
        <v>357</v>
      </c>
      <c r="D76" s="10" t="s">
        <v>358</v>
      </c>
      <c r="E76" s="10">
        <v>0</v>
      </c>
      <c r="F76" s="10"/>
    </row>
    <row r="77" spans="1:6" ht="15.75" customHeight="1" x14ac:dyDescent="0.25">
      <c r="A77" s="8" t="s">
        <v>305</v>
      </c>
      <c r="B77" s="8" t="s">
        <v>360</v>
      </c>
      <c r="C77" s="10" t="s">
        <v>361</v>
      </c>
      <c r="D77" s="10" t="s">
        <v>362</v>
      </c>
      <c r="E77" s="10">
        <v>0</v>
      </c>
      <c r="F77" s="10"/>
    </row>
    <row r="78" spans="1:6" ht="15.75" customHeight="1" x14ac:dyDescent="0.25">
      <c r="A78" s="8" t="s">
        <v>305</v>
      </c>
      <c r="B78" s="8" t="s">
        <v>365</v>
      </c>
      <c r="C78" s="10" t="s">
        <v>366</v>
      </c>
      <c r="D78" s="10" t="s">
        <v>367</v>
      </c>
      <c r="E78" s="10">
        <v>0</v>
      </c>
      <c r="F78" s="10"/>
    </row>
    <row r="79" spans="1:6" ht="15.75" customHeight="1" x14ac:dyDescent="0.25">
      <c r="A79" s="8" t="s">
        <v>305</v>
      </c>
      <c r="B79" s="8" t="s">
        <v>370</v>
      </c>
      <c r="C79" s="10" t="s">
        <v>371</v>
      </c>
      <c r="D79" s="10" t="s">
        <v>372</v>
      </c>
      <c r="E79" s="10">
        <v>1</v>
      </c>
      <c r="F79" s="10"/>
    </row>
    <row r="80" spans="1:6" ht="15.75" customHeight="1" x14ac:dyDescent="0.25">
      <c r="A80" s="8" t="s">
        <v>305</v>
      </c>
      <c r="B80" s="8" t="s">
        <v>374</v>
      </c>
      <c r="C80" s="10" t="s">
        <v>375</v>
      </c>
      <c r="D80" s="10" t="s">
        <v>376</v>
      </c>
      <c r="E80" s="10">
        <v>1</v>
      </c>
      <c r="F80" s="10"/>
    </row>
    <row r="81" spans="1:6" ht="15.75" customHeight="1" x14ac:dyDescent="0.25">
      <c r="A81" s="8" t="s">
        <v>305</v>
      </c>
      <c r="B81" s="8" t="s">
        <v>380</v>
      </c>
      <c r="C81" s="10" t="s">
        <v>381</v>
      </c>
      <c r="D81" s="10" t="s">
        <v>382</v>
      </c>
      <c r="E81" s="10">
        <v>0</v>
      </c>
      <c r="F81" s="10"/>
    </row>
    <row r="82" spans="1:6" ht="15.75" customHeight="1" x14ac:dyDescent="0.25">
      <c r="A82" s="8" t="s">
        <v>305</v>
      </c>
      <c r="B82" s="8" t="s">
        <v>384</v>
      </c>
      <c r="C82" s="10" t="s">
        <v>385</v>
      </c>
      <c r="D82" s="10" t="s">
        <v>386</v>
      </c>
      <c r="E82" s="10">
        <v>1</v>
      </c>
      <c r="F82" s="10"/>
    </row>
    <row r="83" spans="1:6" ht="15.75" customHeight="1" x14ac:dyDescent="0.25">
      <c r="A83" s="8" t="s">
        <v>305</v>
      </c>
      <c r="B83" s="8" t="s">
        <v>389</v>
      </c>
      <c r="C83" s="10" t="s">
        <v>390</v>
      </c>
      <c r="D83" s="10" t="s">
        <v>391</v>
      </c>
      <c r="E83" s="10">
        <v>1</v>
      </c>
      <c r="F83" s="10"/>
    </row>
    <row r="84" spans="1:6" ht="15.75" customHeight="1" x14ac:dyDescent="0.25">
      <c r="A84" s="8" t="s">
        <v>305</v>
      </c>
      <c r="B84" s="8" t="s">
        <v>394</v>
      </c>
      <c r="C84" s="10" t="s">
        <v>395</v>
      </c>
      <c r="D84" s="10" t="s">
        <v>396</v>
      </c>
      <c r="E84" s="10">
        <v>1</v>
      </c>
      <c r="F84" s="10"/>
    </row>
    <row r="85" spans="1:6" ht="15.75" customHeight="1" x14ac:dyDescent="0.25">
      <c r="A85" s="8" t="s">
        <v>305</v>
      </c>
      <c r="B85" s="8" t="s">
        <v>400</v>
      </c>
      <c r="C85" s="10" t="s">
        <v>401</v>
      </c>
      <c r="D85" s="10" t="s">
        <v>402</v>
      </c>
      <c r="E85" s="10">
        <v>1</v>
      </c>
      <c r="F85" s="10"/>
    </row>
    <row r="86" spans="1:6" ht="15.75" customHeight="1" x14ac:dyDescent="0.25">
      <c r="A86" s="8" t="s">
        <v>305</v>
      </c>
      <c r="B86" s="8" t="s">
        <v>404</v>
      </c>
      <c r="C86" s="10" t="s">
        <v>405</v>
      </c>
      <c r="D86" s="10" t="s">
        <v>406</v>
      </c>
      <c r="E86" s="10">
        <v>0</v>
      </c>
      <c r="F86" s="10"/>
    </row>
    <row r="87" spans="1:6" ht="15.75" customHeight="1" x14ac:dyDescent="0.25">
      <c r="A87" s="8" t="s">
        <v>305</v>
      </c>
      <c r="B87" s="8" t="s">
        <v>407</v>
      </c>
      <c r="C87" s="10" t="s">
        <v>408</v>
      </c>
      <c r="D87" s="10" t="s">
        <v>409</v>
      </c>
      <c r="E87" s="10">
        <v>0</v>
      </c>
      <c r="F87" s="10"/>
    </row>
    <row r="88" spans="1:6" ht="15.75" customHeight="1" x14ac:dyDescent="0.25">
      <c r="A88" s="8" t="s">
        <v>305</v>
      </c>
      <c r="B88" s="8" t="s">
        <v>411</v>
      </c>
      <c r="C88" s="10" t="s">
        <v>412</v>
      </c>
      <c r="D88" s="10" t="s">
        <v>413</v>
      </c>
      <c r="E88" s="10">
        <v>0</v>
      </c>
      <c r="F88" s="10"/>
    </row>
    <row r="89" spans="1:6" ht="15.75" customHeight="1" x14ac:dyDescent="0.25">
      <c r="A89" s="8" t="s">
        <v>305</v>
      </c>
      <c r="B89" s="8" t="s">
        <v>414</v>
      </c>
      <c r="C89" s="10" t="s">
        <v>415</v>
      </c>
      <c r="D89" s="10" t="s">
        <v>416</v>
      </c>
      <c r="E89" s="10">
        <v>1</v>
      </c>
      <c r="F89" s="10"/>
    </row>
    <row r="90" spans="1:6" ht="15.75" customHeight="1" x14ac:dyDescent="0.25">
      <c r="A90" s="8" t="s">
        <v>305</v>
      </c>
      <c r="B90" s="8" t="s">
        <v>419</v>
      </c>
      <c r="C90" s="10" t="s">
        <v>420</v>
      </c>
      <c r="D90" s="10" t="s">
        <v>421</v>
      </c>
      <c r="E90" s="10">
        <v>0</v>
      </c>
      <c r="F90" s="10"/>
    </row>
    <row r="91" spans="1:6" ht="15.75" customHeight="1" x14ac:dyDescent="0.25">
      <c r="A91" s="8" t="s">
        <v>305</v>
      </c>
      <c r="B91" s="8" t="s">
        <v>423</v>
      </c>
      <c r="C91" s="10" t="s">
        <v>424</v>
      </c>
      <c r="D91" s="10" t="s">
        <v>425</v>
      </c>
      <c r="E91" s="10">
        <v>1</v>
      </c>
      <c r="F91" s="10"/>
    </row>
    <row r="92" spans="1:6" ht="15.75" customHeight="1" x14ac:dyDescent="0.25">
      <c r="A92" s="8" t="s">
        <v>305</v>
      </c>
      <c r="B92" s="8" t="s">
        <v>427</v>
      </c>
      <c r="C92" s="10" t="s">
        <v>428</v>
      </c>
      <c r="D92" s="10" t="s">
        <v>429</v>
      </c>
      <c r="E92" s="10">
        <v>0</v>
      </c>
      <c r="F92" s="10"/>
    </row>
    <row r="93" spans="1:6" ht="15.75" customHeight="1" x14ac:dyDescent="0.25">
      <c r="A93" s="8" t="s">
        <v>305</v>
      </c>
      <c r="B93" s="8" t="s">
        <v>431</v>
      </c>
      <c r="C93" s="10" t="s">
        <v>432</v>
      </c>
      <c r="D93" s="10" t="s">
        <v>433</v>
      </c>
      <c r="E93" s="10">
        <v>0</v>
      </c>
      <c r="F93" s="10"/>
    </row>
    <row r="94" spans="1:6" ht="15.75" customHeight="1" x14ac:dyDescent="0.25">
      <c r="A94" s="8" t="s">
        <v>305</v>
      </c>
      <c r="B94" s="8" t="s">
        <v>435</v>
      </c>
      <c r="C94" s="10" t="s">
        <v>436</v>
      </c>
      <c r="D94" s="10" t="s">
        <v>437</v>
      </c>
      <c r="E94" s="10">
        <v>0</v>
      </c>
      <c r="F94" s="10"/>
    </row>
    <row r="95" spans="1:6" ht="15.75" customHeight="1" x14ac:dyDescent="0.25">
      <c r="A95" s="8" t="s">
        <v>305</v>
      </c>
      <c r="B95" s="8" t="s">
        <v>439</v>
      </c>
      <c r="C95" s="10" t="s">
        <v>440</v>
      </c>
      <c r="D95" s="10" t="s">
        <v>441</v>
      </c>
      <c r="E95" s="10">
        <v>1</v>
      </c>
      <c r="F95" s="10"/>
    </row>
    <row r="96" spans="1:6" ht="15.75" customHeight="1" x14ac:dyDescent="0.25">
      <c r="A96" s="8" t="s">
        <v>305</v>
      </c>
      <c r="B96" s="8" t="s">
        <v>443</v>
      </c>
      <c r="C96" s="10" t="s">
        <v>444</v>
      </c>
      <c r="D96" s="10" t="s">
        <v>445</v>
      </c>
      <c r="E96" s="10">
        <v>0</v>
      </c>
      <c r="F96" s="10"/>
    </row>
    <row r="97" spans="1:25" ht="15.75" customHeight="1" x14ac:dyDescent="0.25">
      <c r="A97" s="8" t="s">
        <v>305</v>
      </c>
      <c r="B97" s="8" t="s">
        <v>447</v>
      </c>
      <c r="C97" s="10" t="s">
        <v>448</v>
      </c>
      <c r="D97" s="10" t="s">
        <v>449</v>
      </c>
      <c r="E97" s="10">
        <v>0</v>
      </c>
      <c r="F97" s="10"/>
    </row>
    <row r="98" spans="1:25" ht="15.75" customHeight="1" x14ac:dyDescent="0.25">
      <c r="A98" s="8" t="s">
        <v>305</v>
      </c>
      <c r="B98" s="8" t="s">
        <v>452</v>
      </c>
      <c r="C98" s="10" t="s">
        <v>453</v>
      </c>
      <c r="D98" s="10" t="s">
        <v>454</v>
      </c>
      <c r="E98" s="10">
        <v>0</v>
      </c>
      <c r="F98" s="10"/>
    </row>
    <row r="99" spans="1:25" ht="15.75" customHeight="1" x14ac:dyDescent="0.3">
      <c r="A99" s="24" t="s">
        <v>625</v>
      </c>
      <c r="B99" s="25"/>
      <c r="C99" s="26"/>
      <c r="D99" s="26"/>
      <c r="E99" s="27">
        <f>SUM(E65:E98)</f>
        <v>16</v>
      </c>
      <c r="F99" s="26"/>
      <c r="G99" s="25"/>
      <c r="H99" s="25"/>
      <c r="I99" s="25"/>
      <c r="J99" s="25"/>
      <c r="K99" s="25"/>
      <c r="L99" s="25"/>
      <c r="M99" s="25"/>
      <c r="N99" s="25"/>
      <c r="O99" s="25"/>
      <c r="P99" s="25"/>
      <c r="Q99" s="25"/>
      <c r="R99" s="25"/>
      <c r="S99" s="25"/>
      <c r="T99" s="25"/>
      <c r="U99" s="25"/>
      <c r="V99" s="25"/>
      <c r="W99" s="25"/>
      <c r="X99" s="25"/>
      <c r="Y99" s="25"/>
    </row>
    <row r="100" spans="1:25" ht="15.75" customHeight="1" x14ac:dyDescent="0.25">
      <c r="C100" s="10"/>
      <c r="D100" s="10"/>
      <c r="E100" s="10"/>
      <c r="F100" s="10"/>
    </row>
    <row r="101" spans="1:25" ht="15.75" customHeight="1" x14ac:dyDescent="0.3">
      <c r="A101" s="8" t="s">
        <v>457</v>
      </c>
      <c r="C101" s="10"/>
      <c r="D101" s="10"/>
      <c r="E101" s="14">
        <f>E40+E49+E64+E99</f>
        <v>38</v>
      </c>
      <c r="F101" s="10"/>
    </row>
    <row r="102" spans="1:25" ht="15.75" customHeight="1" x14ac:dyDescent="0.25">
      <c r="C102" s="10"/>
      <c r="D102" s="10"/>
      <c r="E102" s="10"/>
      <c r="F102" s="10"/>
    </row>
    <row r="103" spans="1:25" ht="15.75" customHeight="1" x14ac:dyDescent="0.25">
      <c r="C103" s="10"/>
      <c r="D103" s="10"/>
      <c r="E103" s="10"/>
      <c r="F103" s="10"/>
    </row>
    <row r="104" spans="1:25" ht="15.75" customHeight="1" x14ac:dyDescent="0.25">
      <c r="C104" s="10"/>
      <c r="D104" s="10"/>
      <c r="E104" s="10"/>
      <c r="F104" s="10"/>
    </row>
    <row r="105" spans="1:25" ht="15.75" customHeight="1" x14ac:dyDescent="0.25">
      <c r="C105" s="10"/>
      <c r="D105" s="10"/>
      <c r="E105" s="10"/>
      <c r="F105" s="10"/>
    </row>
    <row r="106" spans="1:25" ht="15.75" customHeight="1" x14ac:dyDescent="0.25">
      <c r="C106" s="10"/>
      <c r="D106" s="10"/>
      <c r="E106" s="10"/>
      <c r="F106" s="10"/>
    </row>
    <row r="107" spans="1:25" ht="15.75" customHeight="1" x14ac:dyDescent="0.25">
      <c r="C107" s="10"/>
      <c r="D107" s="10"/>
      <c r="E107" s="10"/>
      <c r="F107" s="10"/>
    </row>
    <row r="108" spans="1:25" ht="15.75" customHeight="1" x14ac:dyDescent="0.25">
      <c r="C108" s="10"/>
      <c r="D108" s="10"/>
      <c r="E108" s="10"/>
      <c r="F108" s="10"/>
    </row>
    <row r="109" spans="1:25" ht="15.75" customHeight="1" x14ac:dyDescent="0.25">
      <c r="C109" s="10"/>
      <c r="D109" s="10"/>
      <c r="E109" s="10"/>
      <c r="F109" s="10"/>
    </row>
    <row r="110" spans="1:25" ht="15.75" customHeight="1" x14ac:dyDescent="0.25">
      <c r="C110" s="10"/>
      <c r="D110" s="10"/>
      <c r="E110" s="10"/>
      <c r="F110" s="10"/>
    </row>
    <row r="111" spans="1:25" ht="15.75" customHeight="1" x14ac:dyDescent="0.25">
      <c r="C111" s="10"/>
      <c r="D111" s="10"/>
      <c r="E111" s="10"/>
      <c r="F111" s="10"/>
    </row>
    <row r="112" spans="1:25" ht="15.75" customHeight="1" x14ac:dyDescent="0.25">
      <c r="C112" s="10"/>
      <c r="D112" s="10"/>
      <c r="E112" s="10"/>
      <c r="F112" s="10"/>
    </row>
    <row r="113" spans="3:6" ht="15.75" customHeight="1" x14ac:dyDescent="0.25">
      <c r="C113" s="10"/>
      <c r="D113" s="10"/>
      <c r="E113" s="10"/>
      <c r="F113" s="10"/>
    </row>
    <row r="114" spans="3:6" ht="15.75" customHeight="1" x14ac:dyDescent="0.25">
      <c r="C114" s="10"/>
      <c r="D114" s="10"/>
      <c r="E114" s="10"/>
      <c r="F114" s="10"/>
    </row>
    <row r="115" spans="3:6" ht="15.75" customHeight="1" x14ac:dyDescent="0.25">
      <c r="C115" s="10"/>
      <c r="D115" s="10"/>
      <c r="E115" s="10"/>
      <c r="F115" s="10"/>
    </row>
    <row r="116" spans="3:6" ht="15.75" customHeight="1" x14ac:dyDescent="0.25">
      <c r="C116" s="10"/>
      <c r="D116" s="10"/>
      <c r="E116" s="10"/>
      <c r="F116" s="10"/>
    </row>
    <row r="117" spans="3:6" ht="15.75" customHeight="1" x14ac:dyDescent="0.25">
      <c r="C117" s="10"/>
      <c r="D117" s="10"/>
      <c r="E117" s="10"/>
      <c r="F117" s="10"/>
    </row>
    <row r="118" spans="3:6" ht="15.75" customHeight="1" x14ac:dyDescent="0.25">
      <c r="C118" s="10"/>
      <c r="D118" s="10"/>
      <c r="E118" s="10"/>
      <c r="F118" s="10"/>
    </row>
    <row r="119" spans="3:6" ht="15.75" customHeight="1" x14ac:dyDescent="0.25">
      <c r="C119" s="10"/>
      <c r="D119" s="10"/>
      <c r="E119" s="10"/>
      <c r="F119" s="10"/>
    </row>
    <row r="120" spans="3:6" ht="15.75" customHeight="1" x14ac:dyDescent="0.25">
      <c r="C120" s="10"/>
      <c r="D120" s="10"/>
      <c r="E120" s="10"/>
      <c r="F120" s="10"/>
    </row>
    <row r="121" spans="3:6" ht="15.75" customHeight="1" x14ac:dyDescent="0.25">
      <c r="C121" s="10"/>
      <c r="D121" s="10"/>
      <c r="E121" s="10"/>
      <c r="F121" s="10"/>
    </row>
    <row r="122" spans="3:6" ht="15.75" customHeight="1" x14ac:dyDescent="0.25">
      <c r="C122" s="10"/>
      <c r="D122" s="10"/>
      <c r="E122" s="10"/>
      <c r="F122" s="10"/>
    </row>
    <row r="123" spans="3:6" ht="15.75" customHeight="1" x14ac:dyDescent="0.25">
      <c r="C123" s="10"/>
      <c r="D123" s="10"/>
      <c r="E123" s="10"/>
      <c r="F123" s="10"/>
    </row>
    <row r="124" spans="3:6" ht="15.75" customHeight="1" x14ac:dyDescent="0.25">
      <c r="C124" s="10"/>
      <c r="D124" s="10"/>
      <c r="E124" s="10"/>
      <c r="F124" s="10"/>
    </row>
    <row r="125" spans="3:6" ht="15.75" customHeight="1" x14ac:dyDescent="0.25">
      <c r="C125" s="10"/>
      <c r="D125" s="10"/>
      <c r="E125" s="10"/>
      <c r="F125" s="10"/>
    </row>
    <row r="126" spans="3:6" ht="15.75" customHeight="1" x14ac:dyDescent="0.25">
      <c r="C126" s="10"/>
      <c r="D126" s="10"/>
      <c r="E126" s="10"/>
      <c r="F126" s="10"/>
    </row>
    <row r="127" spans="3:6" ht="15.75" customHeight="1" x14ac:dyDescent="0.25">
      <c r="C127" s="10"/>
      <c r="D127" s="10"/>
      <c r="E127" s="10"/>
      <c r="F127" s="10"/>
    </row>
    <row r="128" spans="3:6" ht="15.75" customHeight="1" x14ac:dyDescent="0.25">
      <c r="C128" s="10"/>
      <c r="D128" s="10"/>
      <c r="E128" s="10"/>
      <c r="F128" s="10"/>
    </row>
    <row r="129" spans="3:6" ht="15.75" customHeight="1" x14ac:dyDescent="0.25">
      <c r="C129" s="10"/>
      <c r="D129" s="10"/>
      <c r="E129" s="10"/>
      <c r="F129" s="10"/>
    </row>
    <row r="130" spans="3:6" ht="15.75" customHeight="1" x14ac:dyDescent="0.25">
      <c r="C130" s="10"/>
      <c r="D130" s="10"/>
      <c r="E130" s="10"/>
      <c r="F130" s="10"/>
    </row>
    <row r="131" spans="3:6" ht="15.75" customHeight="1" x14ac:dyDescent="0.25">
      <c r="C131" s="10"/>
      <c r="D131" s="10"/>
      <c r="E131" s="10"/>
      <c r="F131" s="10"/>
    </row>
    <row r="132" spans="3:6" ht="15.75" customHeight="1" x14ac:dyDescent="0.25">
      <c r="C132" s="10"/>
      <c r="D132" s="10"/>
      <c r="E132" s="10"/>
      <c r="F132" s="10"/>
    </row>
    <row r="133" spans="3:6" ht="15.75" customHeight="1" x14ac:dyDescent="0.25">
      <c r="C133" s="10"/>
      <c r="D133" s="10"/>
      <c r="E133" s="10"/>
      <c r="F133" s="10"/>
    </row>
    <row r="134" spans="3:6" ht="15.75" customHeight="1" x14ac:dyDescent="0.25">
      <c r="C134" s="10"/>
      <c r="D134" s="10"/>
      <c r="E134" s="10"/>
      <c r="F134" s="10"/>
    </row>
    <row r="135" spans="3:6" ht="15.75" customHeight="1" x14ac:dyDescent="0.25">
      <c r="C135" s="10"/>
      <c r="D135" s="10"/>
      <c r="E135" s="10"/>
      <c r="F135" s="10"/>
    </row>
    <row r="136" spans="3:6" ht="15.75" customHeight="1" x14ac:dyDescent="0.25">
      <c r="C136" s="10"/>
      <c r="D136" s="10"/>
      <c r="E136" s="10"/>
      <c r="F136" s="10"/>
    </row>
    <row r="137" spans="3:6" ht="15.75" customHeight="1" x14ac:dyDescent="0.25">
      <c r="C137" s="10"/>
      <c r="D137" s="10"/>
      <c r="E137" s="10"/>
      <c r="F137" s="10"/>
    </row>
    <row r="138" spans="3:6" ht="15.75" customHeight="1" x14ac:dyDescent="0.25">
      <c r="C138" s="10"/>
      <c r="D138" s="10"/>
      <c r="E138" s="10"/>
      <c r="F138" s="10"/>
    </row>
    <row r="139" spans="3:6" ht="15.75" customHeight="1" x14ac:dyDescent="0.25">
      <c r="C139" s="10"/>
      <c r="D139" s="10"/>
      <c r="E139" s="10"/>
      <c r="F139" s="10"/>
    </row>
    <row r="140" spans="3:6" ht="15.75" customHeight="1" x14ac:dyDescent="0.25">
      <c r="C140" s="10"/>
      <c r="D140" s="10"/>
      <c r="E140" s="10"/>
      <c r="F140" s="10"/>
    </row>
    <row r="141" spans="3:6" ht="15.75" customHeight="1" x14ac:dyDescent="0.25">
      <c r="C141" s="10"/>
      <c r="D141" s="10"/>
      <c r="E141" s="10"/>
      <c r="F141" s="10"/>
    </row>
    <row r="142" spans="3:6" ht="15.75" customHeight="1" x14ac:dyDescent="0.25">
      <c r="C142" s="10"/>
      <c r="D142" s="10"/>
      <c r="E142" s="10"/>
      <c r="F142" s="10"/>
    </row>
    <row r="143" spans="3:6" ht="15.75" customHeight="1" x14ac:dyDescent="0.25">
      <c r="C143" s="10"/>
      <c r="D143" s="10"/>
      <c r="E143" s="10"/>
      <c r="F143" s="10"/>
    </row>
    <row r="144" spans="3:6" ht="15.75" customHeight="1" x14ac:dyDescent="0.25">
      <c r="C144" s="10"/>
      <c r="D144" s="10"/>
      <c r="E144" s="10"/>
      <c r="F144" s="10"/>
    </row>
    <row r="145" spans="3:6" ht="15.75" customHeight="1" x14ac:dyDescent="0.25">
      <c r="C145" s="10"/>
      <c r="D145" s="10"/>
      <c r="E145" s="10"/>
      <c r="F145" s="10"/>
    </row>
    <row r="146" spans="3:6" ht="15.75" customHeight="1" x14ac:dyDescent="0.25">
      <c r="C146" s="10"/>
      <c r="D146" s="10"/>
      <c r="E146" s="10"/>
      <c r="F146" s="10"/>
    </row>
    <row r="147" spans="3:6" ht="15.75" customHeight="1" x14ac:dyDescent="0.25">
      <c r="C147" s="10"/>
      <c r="D147" s="10"/>
      <c r="E147" s="10"/>
      <c r="F147" s="10"/>
    </row>
    <row r="148" spans="3:6" ht="15.75" customHeight="1" x14ac:dyDescent="0.25">
      <c r="C148" s="10"/>
      <c r="D148" s="10"/>
      <c r="E148" s="10"/>
      <c r="F148" s="10"/>
    </row>
    <row r="149" spans="3:6" ht="15.75" customHeight="1" x14ac:dyDescent="0.25">
      <c r="C149" s="10"/>
      <c r="D149" s="10"/>
      <c r="E149" s="10"/>
      <c r="F149" s="10"/>
    </row>
    <row r="150" spans="3:6" ht="15.75" customHeight="1" x14ac:dyDescent="0.25">
      <c r="C150" s="10"/>
      <c r="D150" s="10"/>
      <c r="E150" s="10"/>
      <c r="F150" s="10"/>
    </row>
    <row r="151" spans="3:6" ht="15.75" customHeight="1" x14ac:dyDescent="0.25">
      <c r="C151" s="10"/>
      <c r="D151" s="10"/>
      <c r="E151" s="10"/>
      <c r="F151" s="10"/>
    </row>
    <row r="152" spans="3:6" ht="15.75" customHeight="1" x14ac:dyDescent="0.25">
      <c r="C152" s="10"/>
      <c r="D152" s="10"/>
      <c r="E152" s="10"/>
      <c r="F152" s="10"/>
    </row>
    <row r="153" spans="3:6" ht="15.75" customHeight="1" x14ac:dyDescent="0.25">
      <c r="C153" s="10"/>
      <c r="D153" s="10"/>
      <c r="E153" s="10"/>
      <c r="F153" s="10"/>
    </row>
    <row r="154" spans="3:6" ht="15.75" customHeight="1" x14ac:dyDescent="0.25">
      <c r="C154" s="10"/>
      <c r="D154" s="10"/>
      <c r="E154" s="10"/>
      <c r="F154" s="10"/>
    </row>
    <row r="155" spans="3:6" ht="15.75" customHeight="1" x14ac:dyDescent="0.25">
      <c r="C155" s="10"/>
      <c r="D155" s="10"/>
      <c r="E155" s="10"/>
      <c r="F155" s="10"/>
    </row>
    <row r="156" spans="3:6" ht="15.75" customHeight="1" x14ac:dyDescent="0.25">
      <c r="C156" s="10"/>
      <c r="D156" s="10"/>
      <c r="E156" s="10"/>
      <c r="F156" s="10"/>
    </row>
    <row r="157" spans="3:6" ht="15.75" customHeight="1" x14ac:dyDescent="0.25">
      <c r="C157" s="10"/>
      <c r="D157" s="10"/>
      <c r="E157" s="10"/>
      <c r="F157" s="10"/>
    </row>
    <row r="158" spans="3:6" ht="15.75" customHeight="1" x14ac:dyDescent="0.25">
      <c r="C158" s="10"/>
      <c r="D158" s="10"/>
      <c r="E158" s="10"/>
      <c r="F158" s="10"/>
    </row>
    <row r="159" spans="3:6" ht="15.75" customHeight="1" x14ac:dyDescent="0.25">
      <c r="C159" s="10"/>
      <c r="D159" s="10"/>
      <c r="E159" s="10"/>
      <c r="F159" s="10"/>
    </row>
    <row r="160" spans="3:6" ht="15.75" customHeight="1" x14ac:dyDescent="0.25">
      <c r="C160" s="10"/>
      <c r="D160" s="10"/>
      <c r="E160" s="10"/>
      <c r="F160" s="10"/>
    </row>
    <row r="161" spans="3:6" ht="15.75" customHeight="1" x14ac:dyDescent="0.25">
      <c r="C161" s="10"/>
      <c r="D161" s="10"/>
      <c r="E161" s="10"/>
      <c r="F161" s="10"/>
    </row>
    <row r="162" spans="3:6" ht="15.75" customHeight="1" x14ac:dyDescent="0.25">
      <c r="C162" s="10"/>
      <c r="D162" s="10"/>
      <c r="E162" s="10"/>
      <c r="F162" s="10"/>
    </row>
    <row r="163" spans="3:6" ht="15.75" customHeight="1" x14ac:dyDescent="0.25">
      <c r="C163" s="10"/>
      <c r="D163" s="10"/>
      <c r="E163" s="10"/>
      <c r="F163" s="10"/>
    </row>
    <row r="164" spans="3:6" ht="15.75" customHeight="1" x14ac:dyDescent="0.25">
      <c r="C164" s="10"/>
      <c r="D164" s="10"/>
      <c r="E164" s="10"/>
      <c r="F164" s="10"/>
    </row>
    <row r="165" spans="3:6" ht="15.75" customHeight="1" x14ac:dyDescent="0.25">
      <c r="C165" s="10"/>
      <c r="D165" s="10"/>
      <c r="E165" s="10"/>
      <c r="F165" s="10"/>
    </row>
    <row r="166" spans="3:6" ht="15.75" customHeight="1" x14ac:dyDescent="0.25">
      <c r="C166" s="10"/>
      <c r="D166" s="10"/>
      <c r="E166" s="10"/>
      <c r="F166" s="10"/>
    </row>
    <row r="167" spans="3:6" ht="15.75" customHeight="1" x14ac:dyDescent="0.25">
      <c r="C167" s="10"/>
      <c r="D167" s="10"/>
      <c r="E167" s="10"/>
      <c r="F167" s="10"/>
    </row>
    <row r="168" spans="3:6" ht="15.75" customHeight="1" x14ac:dyDescent="0.25">
      <c r="C168" s="10"/>
      <c r="D168" s="10"/>
      <c r="E168" s="10"/>
      <c r="F168" s="10"/>
    </row>
    <row r="169" spans="3:6" ht="15.75" customHeight="1" x14ac:dyDescent="0.25">
      <c r="C169" s="10"/>
      <c r="D169" s="10"/>
      <c r="E169" s="10"/>
      <c r="F169" s="10"/>
    </row>
    <row r="170" spans="3:6" ht="15.75" customHeight="1" x14ac:dyDescent="0.25">
      <c r="C170" s="10"/>
      <c r="D170" s="10"/>
      <c r="E170" s="10"/>
      <c r="F170" s="10"/>
    </row>
    <row r="171" spans="3:6" ht="15.75" customHeight="1" x14ac:dyDescent="0.25">
      <c r="C171" s="10"/>
      <c r="D171" s="10"/>
      <c r="E171" s="10"/>
      <c r="F171" s="10"/>
    </row>
    <row r="172" spans="3:6" ht="15.75" customHeight="1" x14ac:dyDescent="0.25">
      <c r="C172" s="10"/>
      <c r="D172" s="10"/>
      <c r="E172" s="10"/>
      <c r="F172" s="10"/>
    </row>
    <row r="173" spans="3:6" ht="15.75" customHeight="1" x14ac:dyDescent="0.25">
      <c r="C173" s="10"/>
      <c r="D173" s="10"/>
      <c r="E173" s="10"/>
      <c r="F173" s="10"/>
    </row>
    <row r="174" spans="3:6" ht="15.75" customHeight="1" x14ac:dyDescent="0.25">
      <c r="C174" s="10"/>
      <c r="D174" s="10"/>
      <c r="E174" s="10"/>
      <c r="F174" s="10"/>
    </row>
    <row r="175" spans="3:6" ht="15.75" customHeight="1" x14ac:dyDescent="0.25">
      <c r="C175" s="10"/>
      <c r="D175" s="10"/>
      <c r="E175" s="10"/>
      <c r="F175" s="10"/>
    </row>
    <row r="176" spans="3:6" ht="15.75" customHeight="1" x14ac:dyDescent="0.25">
      <c r="C176" s="10"/>
      <c r="D176" s="10"/>
      <c r="E176" s="10"/>
      <c r="F176" s="10"/>
    </row>
    <row r="177" spans="3:6" ht="15.75" customHeight="1" x14ac:dyDescent="0.25">
      <c r="C177" s="10"/>
      <c r="D177" s="10"/>
      <c r="E177" s="10"/>
      <c r="F177" s="10"/>
    </row>
    <row r="178" spans="3:6" ht="15.75" customHeight="1" x14ac:dyDescent="0.25">
      <c r="C178" s="10"/>
      <c r="D178" s="10"/>
      <c r="E178" s="10"/>
      <c r="F178" s="10"/>
    </row>
    <row r="179" spans="3:6" ht="15.75" customHeight="1" x14ac:dyDescent="0.25">
      <c r="C179" s="10"/>
      <c r="D179" s="10"/>
      <c r="E179" s="10"/>
      <c r="F179" s="10"/>
    </row>
    <row r="180" spans="3:6" ht="15.75" customHeight="1" x14ac:dyDescent="0.25">
      <c r="C180" s="10"/>
      <c r="D180" s="10"/>
      <c r="E180" s="10"/>
      <c r="F180" s="10"/>
    </row>
    <row r="181" spans="3:6" ht="15.75" customHeight="1" x14ac:dyDescent="0.25">
      <c r="C181" s="10"/>
      <c r="D181" s="10"/>
      <c r="E181" s="10"/>
      <c r="F181" s="10"/>
    </row>
    <row r="182" spans="3:6" ht="15.75" customHeight="1" x14ac:dyDescent="0.25">
      <c r="C182" s="10"/>
      <c r="D182" s="10"/>
      <c r="E182" s="10"/>
      <c r="F182" s="10"/>
    </row>
    <row r="183" spans="3:6" ht="15.75" customHeight="1" x14ac:dyDescent="0.25">
      <c r="C183" s="10"/>
      <c r="D183" s="10"/>
      <c r="E183" s="10"/>
      <c r="F183" s="10"/>
    </row>
    <row r="184" spans="3:6" ht="15.75" customHeight="1" x14ac:dyDescent="0.25">
      <c r="C184" s="10"/>
      <c r="D184" s="10"/>
      <c r="E184" s="10"/>
      <c r="F184" s="10"/>
    </row>
    <row r="185" spans="3:6" ht="15.75" customHeight="1" x14ac:dyDescent="0.25">
      <c r="C185" s="10"/>
      <c r="D185" s="10"/>
      <c r="E185" s="10"/>
      <c r="F185" s="10"/>
    </row>
    <row r="186" spans="3:6" ht="15.75" customHeight="1" x14ac:dyDescent="0.25">
      <c r="C186" s="10"/>
      <c r="D186" s="10"/>
      <c r="E186" s="10"/>
      <c r="F186" s="10"/>
    </row>
    <row r="187" spans="3:6" ht="15.75" customHeight="1" x14ac:dyDescent="0.25">
      <c r="C187" s="10"/>
      <c r="D187" s="10"/>
      <c r="E187" s="10"/>
      <c r="F187" s="10"/>
    </row>
    <row r="188" spans="3:6" ht="15.75" customHeight="1" x14ac:dyDescent="0.25">
      <c r="C188" s="10"/>
      <c r="D188" s="10"/>
      <c r="E188" s="10"/>
      <c r="F188" s="10"/>
    </row>
    <row r="189" spans="3:6" ht="15.75" customHeight="1" x14ac:dyDescent="0.25">
      <c r="C189" s="10"/>
      <c r="D189" s="10"/>
      <c r="E189" s="10"/>
      <c r="F189" s="10"/>
    </row>
    <row r="190" spans="3:6" ht="15.75" customHeight="1" x14ac:dyDescent="0.25">
      <c r="C190" s="10"/>
      <c r="D190" s="10"/>
      <c r="E190" s="10"/>
      <c r="F190" s="10"/>
    </row>
    <row r="191" spans="3:6" ht="15.75" customHeight="1" x14ac:dyDescent="0.25">
      <c r="C191" s="10"/>
      <c r="D191" s="10"/>
      <c r="E191" s="10"/>
      <c r="F191" s="10"/>
    </row>
    <row r="192" spans="3:6" ht="15.75" customHeight="1" x14ac:dyDescent="0.25">
      <c r="C192" s="10"/>
      <c r="D192" s="10"/>
      <c r="E192" s="10"/>
      <c r="F192" s="10"/>
    </row>
    <row r="193" spans="3:6" ht="15.75" customHeight="1" x14ac:dyDescent="0.25">
      <c r="C193" s="10"/>
      <c r="D193" s="10"/>
      <c r="E193" s="10"/>
      <c r="F193" s="10"/>
    </row>
    <row r="194" spans="3:6" ht="15.75" customHeight="1" x14ac:dyDescent="0.25">
      <c r="C194" s="10"/>
      <c r="D194" s="10"/>
      <c r="E194" s="10"/>
      <c r="F194" s="10"/>
    </row>
    <row r="195" spans="3:6" ht="15.75" customHeight="1" x14ac:dyDescent="0.25">
      <c r="C195" s="10"/>
      <c r="D195" s="10"/>
      <c r="E195" s="10"/>
      <c r="F195" s="10"/>
    </row>
    <row r="196" spans="3:6" ht="15.75" customHeight="1" x14ac:dyDescent="0.25">
      <c r="C196" s="10"/>
      <c r="D196" s="10"/>
      <c r="E196" s="10"/>
      <c r="F196" s="10"/>
    </row>
    <row r="197" spans="3:6" ht="15.75" customHeight="1" x14ac:dyDescent="0.25">
      <c r="C197" s="10"/>
      <c r="D197" s="10"/>
      <c r="E197" s="10"/>
      <c r="F197" s="10"/>
    </row>
    <row r="198" spans="3:6" ht="15.75" customHeight="1" x14ac:dyDescent="0.25">
      <c r="C198" s="10"/>
      <c r="D198" s="10"/>
      <c r="E198" s="10"/>
      <c r="F198" s="10"/>
    </row>
    <row r="199" spans="3:6" ht="15.75" customHeight="1" x14ac:dyDescent="0.25">
      <c r="C199" s="10"/>
      <c r="D199" s="10"/>
      <c r="E199" s="10"/>
      <c r="F199" s="10"/>
    </row>
    <row r="200" spans="3:6" ht="15.75" customHeight="1" x14ac:dyDescent="0.25">
      <c r="C200" s="10"/>
      <c r="D200" s="10"/>
      <c r="E200" s="10"/>
      <c r="F200" s="10"/>
    </row>
    <row r="201" spans="3:6" ht="15.75" customHeight="1" x14ac:dyDescent="0.25">
      <c r="C201" s="10"/>
      <c r="D201" s="10"/>
      <c r="E201" s="10"/>
      <c r="F201" s="10"/>
    </row>
    <row r="202" spans="3:6" ht="15.75" customHeight="1" x14ac:dyDescent="0.25">
      <c r="C202" s="10"/>
      <c r="D202" s="10"/>
      <c r="E202" s="10"/>
      <c r="F202" s="10"/>
    </row>
    <row r="203" spans="3:6" ht="15.75" customHeight="1" x14ac:dyDescent="0.25">
      <c r="C203" s="10"/>
      <c r="D203" s="10"/>
      <c r="E203" s="10"/>
      <c r="F203" s="10"/>
    </row>
    <row r="204" spans="3:6" ht="15.75" customHeight="1" x14ac:dyDescent="0.25">
      <c r="C204" s="10"/>
      <c r="D204" s="10"/>
      <c r="E204" s="10"/>
      <c r="F204" s="10"/>
    </row>
    <row r="205" spans="3:6" ht="15.75" customHeight="1" x14ac:dyDescent="0.25">
      <c r="C205" s="10"/>
      <c r="D205" s="10"/>
      <c r="E205" s="10"/>
      <c r="F205" s="10"/>
    </row>
    <row r="206" spans="3:6" ht="15.75" customHeight="1" x14ac:dyDescent="0.25">
      <c r="C206" s="10"/>
      <c r="D206" s="10"/>
      <c r="E206" s="10"/>
      <c r="F206" s="10"/>
    </row>
    <row r="207" spans="3:6" ht="15.75" customHeight="1" x14ac:dyDescent="0.25">
      <c r="C207" s="10"/>
      <c r="D207" s="10"/>
      <c r="E207" s="10"/>
      <c r="F207" s="10"/>
    </row>
    <row r="208" spans="3:6" ht="15.75" customHeight="1" x14ac:dyDescent="0.25">
      <c r="C208" s="10"/>
      <c r="D208" s="10"/>
      <c r="E208" s="10"/>
      <c r="F208" s="10"/>
    </row>
    <row r="209" spans="3:6" ht="15.75" customHeight="1" x14ac:dyDescent="0.25">
      <c r="C209" s="10"/>
      <c r="D209" s="10"/>
      <c r="E209" s="10"/>
      <c r="F209" s="10"/>
    </row>
    <row r="210" spans="3:6" ht="15.75" customHeight="1" x14ac:dyDescent="0.25">
      <c r="C210" s="10"/>
      <c r="D210" s="10"/>
      <c r="E210" s="10"/>
      <c r="F210" s="10"/>
    </row>
    <row r="211" spans="3:6" ht="15.75" customHeight="1" x14ac:dyDescent="0.25">
      <c r="C211" s="10"/>
      <c r="D211" s="10"/>
      <c r="E211" s="10"/>
      <c r="F211" s="10"/>
    </row>
    <row r="212" spans="3:6" ht="15.75" customHeight="1" x14ac:dyDescent="0.25">
      <c r="C212" s="10"/>
      <c r="D212" s="10"/>
      <c r="E212" s="10"/>
      <c r="F212" s="10"/>
    </row>
    <row r="213" spans="3:6" ht="15.75" customHeight="1" x14ac:dyDescent="0.25">
      <c r="C213" s="10"/>
      <c r="D213" s="10"/>
      <c r="E213" s="10"/>
      <c r="F213" s="10"/>
    </row>
    <row r="214" spans="3:6" ht="15.75" customHeight="1" x14ac:dyDescent="0.25">
      <c r="C214" s="10"/>
      <c r="D214" s="10"/>
      <c r="E214" s="10"/>
      <c r="F214" s="10"/>
    </row>
    <row r="215" spans="3:6" ht="15.75" customHeight="1" x14ac:dyDescent="0.25">
      <c r="C215" s="10"/>
      <c r="D215" s="10"/>
      <c r="E215" s="10"/>
      <c r="F215" s="10"/>
    </row>
    <row r="216" spans="3:6" ht="15.75" customHeight="1" x14ac:dyDescent="0.25">
      <c r="C216" s="10"/>
      <c r="D216" s="10"/>
      <c r="E216" s="10"/>
      <c r="F216" s="10"/>
    </row>
    <row r="217" spans="3:6" ht="15.75" customHeight="1" x14ac:dyDescent="0.25">
      <c r="C217" s="10"/>
      <c r="D217" s="10"/>
      <c r="E217" s="10"/>
      <c r="F217" s="10"/>
    </row>
    <row r="218" spans="3:6" ht="15.75" customHeight="1" x14ac:dyDescent="0.25">
      <c r="C218" s="10"/>
      <c r="D218" s="10"/>
      <c r="E218" s="10"/>
      <c r="F218" s="10"/>
    </row>
    <row r="219" spans="3:6" ht="15.75" customHeight="1" x14ac:dyDescent="0.25">
      <c r="C219" s="10"/>
      <c r="D219" s="10"/>
      <c r="E219" s="10"/>
      <c r="F219" s="10"/>
    </row>
    <row r="220" spans="3:6" ht="15.75" customHeight="1" x14ac:dyDescent="0.25">
      <c r="C220" s="10"/>
      <c r="D220" s="10"/>
      <c r="E220" s="10"/>
      <c r="F220" s="10"/>
    </row>
    <row r="221" spans="3:6" ht="15.75" customHeight="1" x14ac:dyDescent="0.25">
      <c r="C221" s="10"/>
      <c r="D221" s="10"/>
      <c r="E221" s="10"/>
      <c r="F221" s="10"/>
    </row>
    <row r="222" spans="3:6" ht="15.75" customHeight="1" x14ac:dyDescent="0.25">
      <c r="C222" s="10"/>
      <c r="D222" s="10"/>
      <c r="E222" s="10"/>
      <c r="F222" s="10"/>
    </row>
    <row r="223" spans="3:6" ht="15.75" customHeight="1" x14ac:dyDescent="0.25">
      <c r="C223" s="10"/>
      <c r="D223" s="10"/>
      <c r="E223" s="10"/>
      <c r="F223" s="10"/>
    </row>
    <row r="224" spans="3:6" ht="15.75" customHeight="1" x14ac:dyDescent="0.25">
      <c r="C224" s="10"/>
      <c r="D224" s="10"/>
      <c r="E224" s="10"/>
      <c r="F224" s="10"/>
    </row>
    <row r="225" spans="3:6" ht="15.75" customHeight="1" x14ac:dyDescent="0.25">
      <c r="C225" s="10"/>
      <c r="D225" s="10"/>
      <c r="E225" s="10"/>
      <c r="F225" s="10"/>
    </row>
    <row r="226" spans="3:6" ht="15.75" customHeight="1" x14ac:dyDescent="0.25">
      <c r="C226" s="10"/>
      <c r="D226" s="10"/>
      <c r="E226" s="10"/>
      <c r="F226" s="10"/>
    </row>
    <row r="227" spans="3:6" ht="15.75" customHeight="1" x14ac:dyDescent="0.25">
      <c r="C227" s="10"/>
      <c r="D227" s="10"/>
      <c r="E227" s="10"/>
      <c r="F227" s="10"/>
    </row>
    <row r="228" spans="3:6" ht="15.75" customHeight="1" x14ac:dyDescent="0.25">
      <c r="C228" s="10"/>
      <c r="D228" s="10"/>
      <c r="E228" s="10"/>
      <c r="F228" s="10"/>
    </row>
    <row r="229" spans="3:6" ht="15.75" customHeight="1" x14ac:dyDescent="0.25">
      <c r="C229" s="10"/>
      <c r="D229" s="10"/>
      <c r="E229" s="10"/>
      <c r="F229" s="10"/>
    </row>
    <row r="230" spans="3:6" ht="15.75" customHeight="1" x14ac:dyDescent="0.25">
      <c r="C230" s="10"/>
      <c r="D230" s="10"/>
      <c r="E230" s="10"/>
      <c r="F230" s="10"/>
    </row>
    <row r="231" spans="3:6" ht="15.75" customHeight="1" x14ac:dyDescent="0.25">
      <c r="C231" s="10"/>
      <c r="D231" s="10"/>
      <c r="E231" s="10"/>
      <c r="F231" s="10"/>
    </row>
    <row r="232" spans="3:6" ht="15.75" customHeight="1" x14ac:dyDescent="0.25">
      <c r="C232" s="10"/>
      <c r="D232" s="10"/>
      <c r="E232" s="10"/>
      <c r="F232" s="10"/>
    </row>
    <row r="233" spans="3:6" ht="15.75" customHeight="1" x14ac:dyDescent="0.25">
      <c r="C233" s="10"/>
      <c r="D233" s="10"/>
      <c r="E233" s="10"/>
      <c r="F233" s="10"/>
    </row>
    <row r="234" spans="3:6" ht="15.75" customHeight="1" x14ac:dyDescent="0.25">
      <c r="C234" s="10"/>
      <c r="D234" s="10"/>
      <c r="E234" s="10"/>
      <c r="F234" s="10"/>
    </row>
    <row r="235" spans="3:6" ht="15.75" customHeight="1" x14ac:dyDescent="0.25">
      <c r="C235" s="10"/>
      <c r="D235" s="10"/>
      <c r="E235" s="10"/>
      <c r="F235" s="10"/>
    </row>
    <row r="236" spans="3:6" ht="15.75" customHeight="1" x14ac:dyDescent="0.25">
      <c r="C236" s="10"/>
      <c r="D236" s="10"/>
      <c r="E236" s="10"/>
      <c r="F236" s="10"/>
    </row>
    <row r="237" spans="3:6" ht="15.75" customHeight="1" x14ac:dyDescent="0.25">
      <c r="C237" s="10"/>
      <c r="D237" s="10"/>
      <c r="E237" s="10"/>
      <c r="F237" s="10"/>
    </row>
    <row r="238" spans="3:6" ht="15.75" customHeight="1" x14ac:dyDescent="0.25">
      <c r="C238" s="10"/>
      <c r="D238" s="10"/>
      <c r="E238" s="10"/>
      <c r="F238" s="10"/>
    </row>
    <row r="239" spans="3:6" ht="15.75" customHeight="1" x14ac:dyDescent="0.25">
      <c r="C239" s="10"/>
      <c r="D239" s="10"/>
      <c r="E239" s="10"/>
      <c r="F239" s="10"/>
    </row>
    <row r="240" spans="3:6" ht="15.75" customHeight="1" x14ac:dyDescent="0.25">
      <c r="C240" s="10"/>
      <c r="D240" s="10"/>
      <c r="E240" s="10"/>
      <c r="F240" s="10"/>
    </row>
    <row r="241" spans="3:6" ht="15.75" customHeight="1" x14ac:dyDescent="0.25">
      <c r="C241" s="10"/>
      <c r="D241" s="10"/>
      <c r="E241" s="10"/>
      <c r="F241" s="10"/>
    </row>
    <row r="242" spans="3:6" ht="15.75" customHeight="1" x14ac:dyDescent="0.25">
      <c r="C242" s="10"/>
      <c r="D242" s="10"/>
      <c r="E242" s="10"/>
      <c r="F242" s="10"/>
    </row>
    <row r="243" spans="3:6" ht="15.75" customHeight="1" x14ac:dyDescent="0.25">
      <c r="C243" s="10"/>
      <c r="D243" s="10"/>
      <c r="E243" s="10"/>
      <c r="F243" s="10"/>
    </row>
    <row r="244" spans="3:6" ht="15.75" customHeight="1" x14ac:dyDescent="0.25">
      <c r="C244" s="10"/>
      <c r="D244" s="10"/>
      <c r="E244" s="10"/>
      <c r="F244" s="10"/>
    </row>
    <row r="245" spans="3:6" ht="15.75" customHeight="1" x14ac:dyDescent="0.25">
      <c r="C245" s="10"/>
      <c r="D245" s="10"/>
      <c r="E245" s="10"/>
      <c r="F245" s="10"/>
    </row>
    <row r="246" spans="3:6" ht="15.75" customHeight="1" x14ac:dyDescent="0.25">
      <c r="C246" s="10"/>
      <c r="D246" s="10"/>
      <c r="E246" s="10"/>
      <c r="F246" s="10"/>
    </row>
    <row r="247" spans="3:6" ht="15.75" customHeight="1" x14ac:dyDescent="0.25">
      <c r="C247" s="10"/>
      <c r="D247" s="10"/>
      <c r="E247" s="10"/>
      <c r="F247" s="10"/>
    </row>
    <row r="248" spans="3:6" ht="15.75" customHeight="1" x14ac:dyDescent="0.25">
      <c r="C248" s="10"/>
      <c r="D248" s="10"/>
      <c r="E248" s="10"/>
      <c r="F248" s="10"/>
    </row>
    <row r="249" spans="3:6" ht="15.75" customHeight="1" x14ac:dyDescent="0.25">
      <c r="C249" s="10"/>
      <c r="D249" s="10"/>
      <c r="E249" s="10"/>
      <c r="F249" s="10"/>
    </row>
    <row r="250" spans="3:6" ht="15.75" customHeight="1" x14ac:dyDescent="0.25">
      <c r="C250" s="10"/>
      <c r="D250" s="10"/>
      <c r="E250" s="10"/>
      <c r="F250" s="10"/>
    </row>
    <row r="251" spans="3:6" ht="15.75" customHeight="1" x14ac:dyDescent="0.25">
      <c r="C251" s="10"/>
      <c r="D251" s="10"/>
      <c r="E251" s="10"/>
      <c r="F251" s="10"/>
    </row>
    <row r="252" spans="3:6" ht="15.75" customHeight="1" x14ac:dyDescent="0.25">
      <c r="C252" s="10"/>
      <c r="D252" s="10"/>
      <c r="E252" s="10"/>
      <c r="F252" s="10"/>
    </row>
    <row r="253" spans="3:6" ht="15.75" customHeight="1" x14ac:dyDescent="0.25">
      <c r="C253" s="10"/>
      <c r="D253" s="10"/>
      <c r="E253" s="10"/>
      <c r="F253" s="10"/>
    </row>
    <row r="254" spans="3:6" ht="15.75" customHeight="1" x14ac:dyDescent="0.25">
      <c r="C254" s="10"/>
      <c r="D254" s="10"/>
      <c r="E254" s="10"/>
      <c r="F254" s="10"/>
    </row>
    <row r="255" spans="3:6" ht="15.75" customHeight="1" x14ac:dyDescent="0.25">
      <c r="C255" s="10"/>
      <c r="D255" s="10"/>
      <c r="E255" s="10"/>
      <c r="F255" s="10"/>
    </row>
    <row r="256" spans="3:6" ht="15.75" customHeight="1" x14ac:dyDescent="0.25">
      <c r="C256" s="10"/>
      <c r="D256" s="10"/>
      <c r="E256" s="10"/>
      <c r="F256" s="10"/>
    </row>
    <row r="257" spans="3:6" ht="15.75" customHeight="1" x14ac:dyDescent="0.25">
      <c r="C257" s="10"/>
      <c r="D257" s="10"/>
      <c r="E257" s="10"/>
      <c r="F257" s="10"/>
    </row>
    <row r="258" spans="3:6" ht="15.75" customHeight="1" x14ac:dyDescent="0.25">
      <c r="C258" s="10"/>
      <c r="D258" s="10"/>
      <c r="E258" s="10"/>
      <c r="F258" s="10"/>
    </row>
    <row r="259" spans="3:6" ht="15.75" customHeight="1" x14ac:dyDescent="0.25">
      <c r="C259" s="10"/>
      <c r="D259" s="10"/>
      <c r="E259" s="10"/>
      <c r="F259" s="10"/>
    </row>
    <row r="260" spans="3:6" ht="15.75" customHeight="1" x14ac:dyDescent="0.25">
      <c r="C260" s="10"/>
      <c r="D260" s="10"/>
      <c r="E260" s="10"/>
      <c r="F260" s="10"/>
    </row>
    <row r="261" spans="3:6" ht="15.75" customHeight="1" x14ac:dyDescent="0.25">
      <c r="C261" s="10"/>
      <c r="D261" s="10"/>
      <c r="E261" s="10"/>
      <c r="F261" s="10"/>
    </row>
    <row r="262" spans="3:6" ht="15.75" customHeight="1" x14ac:dyDescent="0.25">
      <c r="C262" s="10"/>
      <c r="D262" s="10"/>
      <c r="E262" s="10"/>
      <c r="F262" s="10"/>
    </row>
    <row r="263" spans="3:6" ht="15.75" customHeight="1" x14ac:dyDescent="0.25">
      <c r="C263" s="10"/>
      <c r="D263" s="10"/>
      <c r="E263" s="10"/>
      <c r="F263" s="10"/>
    </row>
    <row r="264" spans="3:6" ht="15.75" customHeight="1" x14ac:dyDescent="0.25">
      <c r="C264" s="10"/>
      <c r="D264" s="10"/>
      <c r="E264" s="10"/>
      <c r="F264" s="10"/>
    </row>
    <row r="265" spans="3:6" ht="15.75" customHeight="1" x14ac:dyDescent="0.25">
      <c r="C265" s="10"/>
      <c r="D265" s="10"/>
      <c r="E265" s="10"/>
      <c r="F265" s="10"/>
    </row>
    <row r="266" spans="3:6" ht="15.75" customHeight="1" x14ac:dyDescent="0.25">
      <c r="C266" s="10"/>
      <c r="D266" s="10"/>
      <c r="E266" s="10"/>
      <c r="F266" s="10"/>
    </row>
    <row r="267" spans="3:6" ht="15.75" customHeight="1" x14ac:dyDescent="0.25">
      <c r="C267" s="10"/>
      <c r="D267" s="10"/>
      <c r="E267" s="10"/>
      <c r="F267" s="10"/>
    </row>
    <row r="268" spans="3:6" ht="15.75" customHeight="1" x14ac:dyDescent="0.25">
      <c r="C268" s="10"/>
      <c r="D268" s="10"/>
      <c r="E268" s="10"/>
      <c r="F268" s="10"/>
    </row>
    <row r="269" spans="3:6" ht="15.75" customHeight="1" x14ac:dyDescent="0.25">
      <c r="C269" s="10"/>
      <c r="D269" s="10"/>
      <c r="E269" s="10"/>
      <c r="F269" s="10"/>
    </row>
    <row r="270" spans="3:6" ht="15.75" customHeight="1" x14ac:dyDescent="0.25">
      <c r="C270" s="10"/>
      <c r="D270" s="10"/>
      <c r="E270" s="10"/>
      <c r="F270" s="10"/>
    </row>
    <row r="271" spans="3:6" ht="15.75" customHeight="1" x14ac:dyDescent="0.25">
      <c r="C271" s="10"/>
      <c r="D271" s="10"/>
      <c r="E271" s="10"/>
      <c r="F271" s="10"/>
    </row>
    <row r="272" spans="3:6" ht="15.75" customHeight="1" x14ac:dyDescent="0.25">
      <c r="C272" s="10"/>
      <c r="D272" s="10"/>
      <c r="E272" s="10"/>
      <c r="F272" s="10"/>
    </row>
    <row r="273" spans="3:6" ht="15.75" customHeight="1" x14ac:dyDescent="0.25">
      <c r="C273" s="10"/>
      <c r="D273" s="10"/>
      <c r="E273" s="10"/>
      <c r="F273" s="10"/>
    </row>
    <row r="274" spans="3:6" ht="15.75" customHeight="1" x14ac:dyDescent="0.25">
      <c r="C274" s="10"/>
      <c r="D274" s="10"/>
      <c r="E274" s="10"/>
      <c r="F274" s="10"/>
    </row>
    <row r="275" spans="3:6" ht="15.75" customHeight="1" x14ac:dyDescent="0.25">
      <c r="C275" s="10"/>
      <c r="D275" s="10"/>
      <c r="E275" s="10"/>
      <c r="F275" s="10"/>
    </row>
    <row r="276" spans="3:6" ht="15.75" customHeight="1" x14ac:dyDescent="0.25">
      <c r="C276" s="10"/>
      <c r="D276" s="10"/>
      <c r="E276" s="10"/>
      <c r="F276" s="10"/>
    </row>
    <row r="277" spans="3:6" ht="15.75" customHeight="1" x14ac:dyDescent="0.25">
      <c r="C277" s="10"/>
      <c r="D277" s="10"/>
      <c r="E277" s="10"/>
      <c r="F277" s="10"/>
    </row>
    <row r="278" spans="3:6" ht="15.75" customHeight="1" x14ac:dyDescent="0.25">
      <c r="C278" s="10"/>
      <c r="D278" s="10"/>
      <c r="E278" s="10"/>
      <c r="F278" s="10"/>
    </row>
    <row r="279" spans="3:6" ht="15.75" customHeight="1" x14ac:dyDescent="0.25">
      <c r="C279" s="10"/>
      <c r="D279" s="10"/>
      <c r="E279" s="10"/>
      <c r="F279" s="10"/>
    </row>
    <row r="280" spans="3:6" ht="15.75" customHeight="1" x14ac:dyDescent="0.25">
      <c r="C280" s="10"/>
      <c r="D280" s="10"/>
      <c r="E280" s="10"/>
      <c r="F280" s="10"/>
    </row>
    <row r="281" spans="3:6" ht="15.75" customHeight="1" x14ac:dyDescent="0.25">
      <c r="C281" s="10"/>
      <c r="D281" s="10"/>
      <c r="E281" s="10"/>
      <c r="F281" s="10"/>
    </row>
    <row r="282" spans="3:6" ht="15.75" customHeight="1" x14ac:dyDescent="0.25">
      <c r="C282" s="10"/>
      <c r="D282" s="10"/>
      <c r="E282" s="10"/>
      <c r="F282" s="10"/>
    </row>
    <row r="283" spans="3:6" ht="15.75" customHeight="1" x14ac:dyDescent="0.25">
      <c r="C283" s="10"/>
      <c r="D283" s="10"/>
      <c r="E283" s="10"/>
      <c r="F283" s="10"/>
    </row>
    <row r="284" spans="3:6" ht="15.75" customHeight="1" x14ac:dyDescent="0.25">
      <c r="C284" s="10"/>
      <c r="D284" s="10"/>
      <c r="E284" s="10"/>
      <c r="F284" s="10"/>
    </row>
    <row r="285" spans="3:6" ht="15.75" customHeight="1" x14ac:dyDescent="0.25">
      <c r="C285" s="10"/>
      <c r="D285" s="10"/>
      <c r="E285" s="10"/>
      <c r="F285" s="10"/>
    </row>
    <row r="286" spans="3:6" ht="15.75" customHeight="1" x14ac:dyDescent="0.25">
      <c r="C286" s="10"/>
      <c r="D286" s="10"/>
      <c r="E286" s="10"/>
      <c r="F286" s="10"/>
    </row>
    <row r="287" spans="3:6" ht="15.75" customHeight="1" x14ac:dyDescent="0.25">
      <c r="C287" s="10"/>
      <c r="D287" s="10"/>
      <c r="E287" s="10"/>
      <c r="F287" s="10"/>
    </row>
    <row r="288" spans="3:6" ht="15.75" customHeight="1" x14ac:dyDescent="0.25">
      <c r="C288" s="10"/>
      <c r="D288" s="10"/>
      <c r="E288" s="10"/>
      <c r="F288" s="10"/>
    </row>
    <row r="289" spans="3:6" ht="15.75" customHeight="1" x14ac:dyDescent="0.25">
      <c r="C289" s="10"/>
      <c r="D289" s="10"/>
      <c r="E289" s="10"/>
      <c r="F289" s="10"/>
    </row>
    <row r="290" spans="3:6" ht="15.75" customHeight="1" x14ac:dyDescent="0.25">
      <c r="C290" s="10"/>
      <c r="D290" s="10"/>
      <c r="E290" s="10"/>
      <c r="F290" s="10"/>
    </row>
    <row r="291" spans="3:6" ht="15.75" customHeight="1" x14ac:dyDescent="0.25">
      <c r="C291" s="10"/>
      <c r="D291" s="10"/>
      <c r="E291" s="10"/>
      <c r="F291" s="10"/>
    </row>
    <row r="292" spans="3:6" ht="15.75" customHeight="1" x14ac:dyDescent="0.25">
      <c r="C292" s="10"/>
      <c r="D292" s="10"/>
      <c r="E292" s="10"/>
      <c r="F292" s="10"/>
    </row>
    <row r="293" spans="3:6" ht="15.75" customHeight="1" x14ac:dyDescent="0.25">
      <c r="C293" s="10"/>
      <c r="D293" s="10"/>
      <c r="E293" s="10"/>
      <c r="F293" s="10"/>
    </row>
    <row r="294" spans="3:6" ht="15.75" customHeight="1" x14ac:dyDescent="0.25">
      <c r="C294" s="10"/>
      <c r="D294" s="10"/>
      <c r="E294" s="10"/>
      <c r="F294" s="10"/>
    </row>
    <row r="295" spans="3:6" ht="15.75" customHeight="1" x14ac:dyDescent="0.25">
      <c r="C295" s="10"/>
      <c r="D295" s="10"/>
      <c r="E295" s="10"/>
      <c r="F295" s="10"/>
    </row>
    <row r="296" spans="3:6" ht="15.75" customHeight="1" x14ac:dyDescent="0.25">
      <c r="C296" s="10"/>
      <c r="D296" s="10"/>
      <c r="E296" s="10"/>
      <c r="F296" s="10"/>
    </row>
    <row r="297" spans="3:6" ht="15.75" customHeight="1" x14ac:dyDescent="0.25">
      <c r="C297" s="10"/>
      <c r="D297" s="10"/>
      <c r="E297" s="10"/>
      <c r="F297" s="10"/>
    </row>
    <row r="298" spans="3:6" ht="15.75" customHeight="1" x14ac:dyDescent="0.25">
      <c r="C298" s="10"/>
      <c r="D298" s="10"/>
      <c r="E298" s="10"/>
      <c r="F298" s="10"/>
    </row>
    <row r="299" spans="3:6" ht="15.75" customHeight="1" x14ac:dyDescent="0.25">
      <c r="C299" s="10"/>
      <c r="D299" s="10"/>
      <c r="E299" s="10"/>
      <c r="F299" s="10"/>
    </row>
    <row r="300" spans="3:6" ht="15.75" customHeight="1" x14ac:dyDescent="0.25">
      <c r="C300" s="10"/>
      <c r="D300" s="10"/>
      <c r="E300" s="10"/>
      <c r="F300" s="10"/>
    </row>
    <row r="301" spans="3:6" ht="15.75" customHeight="1" x14ac:dyDescent="0.25">
      <c r="C301" s="10"/>
      <c r="D301" s="10"/>
      <c r="E301" s="10"/>
      <c r="F301" s="10"/>
    </row>
    <row r="302" spans="3:6" ht="15.75" customHeight="1" x14ac:dyDescent="0.25"/>
    <row r="303" spans="3:6" ht="15.75" customHeight="1" x14ac:dyDescent="0.25"/>
    <row r="304" spans="3:6"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2:H99" xr:uid="{00000000-0009-0000-0000-000004000000}"/>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5</vt:i4>
      </vt:variant>
    </vt:vector>
  </HeadingPairs>
  <TitlesOfParts>
    <vt:vector size="5" baseType="lpstr">
      <vt:lpstr>ISO270012022</vt:lpstr>
      <vt:lpstr>midPoint</vt:lpstr>
      <vt:lpstr>Statistics</vt:lpstr>
      <vt:lpstr>Tags</vt:lpstr>
      <vt:lpstr>backup ISO270012022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Pistek</cp:lastModifiedBy>
  <dcterms:modified xsi:type="dcterms:W3CDTF">2025-06-05T12:21:58Z</dcterms:modified>
</cp:coreProperties>
</file>